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330" windowWidth="15150" windowHeight="11595" tabRatio="850"/>
  </bookViews>
  <sheets>
    <sheet name="PRESENTACION" sheetId="87" r:id="rId1"/>
    <sheet name="INDICE" sheetId="93" r:id="rId2"/>
    <sheet name="SIGLAS" sheetId="92" r:id="rId3"/>
    <sheet name="C1" sheetId="1" r:id="rId4"/>
    <sheet name="C2" sheetId="4" r:id="rId5"/>
    <sheet name="C3" sheetId="11" r:id="rId6"/>
    <sheet name="C4" sheetId="35" r:id="rId7"/>
    <sheet name="C5" sheetId="14" r:id="rId8"/>
    <sheet name="C6" sheetId="39" r:id="rId9"/>
    <sheet name="C7" sheetId="15" r:id="rId10"/>
    <sheet name="C8" sheetId="40" r:id="rId11"/>
    <sheet name="C9" sheetId="33" r:id="rId12"/>
    <sheet name="C10" sheetId="52" r:id="rId13"/>
    <sheet name="C11" sheetId="26" r:id="rId14"/>
    <sheet name="C12" sheetId="83" r:id="rId15"/>
    <sheet name="C13" sheetId="17" r:id="rId16"/>
    <sheet name="C14" sheetId="42" r:id="rId17"/>
    <sheet name="C15" sheetId="16" r:id="rId18"/>
    <sheet name="C16" sheetId="22" r:id="rId19"/>
    <sheet name="C17" sheetId="27" r:id="rId20"/>
    <sheet name="C18" sheetId="28" r:id="rId21"/>
    <sheet name="C19" sheetId="44" r:id="rId22"/>
    <sheet name="C20" sheetId="18" r:id="rId23"/>
    <sheet name="C21" sheetId="43" r:id="rId24"/>
    <sheet name="C22" sheetId="55" r:id="rId25"/>
    <sheet name="C23" sheetId="46" r:id="rId26"/>
    <sheet name="C24" sheetId="30" r:id="rId27"/>
    <sheet name="C25" sheetId="75" r:id="rId28"/>
    <sheet name="C26" sheetId="29" r:id="rId29"/>
    <sheet name="C27" sheetId="49" r:id="rId30"/>
    <sheet name="C28" sheetId="47" r:id="rId31"/>
    <sheet name="C29" sheetId="50" r:id="rId32"/>
    <sheet name="C30" sheetId="79" r:id="rId33"/>
    <sheet name="C31" sheetId="20" r:id="rId34"/>
    <sheet name="C32" sheetId="9" r:id="rId35"/>
    <sheet name="C33" sheetId="51" r:id="rId36"/>
    <sheet name="C34" sheetId="7" r:id="rId37"/>
    <sheet name="C35" sheetId="77" r:id="rId38"/>
    <sheet name="C36" sheetId="10" r:id="rId39"/>
    <sheet name="C37" sheetId="70" r:id="rId40"/>
    <sheet name="C38" sheetId="71" r:id="rId41"/>
    <sheet name="C39" sheetId="62" r:id="rId42"/>
    <sheet name="C40" sheetId="64" r:id="rId43"/>
    <sheet name="C41" sheetId="65" r:id="rId44"/>
    <sheet name="C42" sheetId="66" r:id="rId45"/>
    <sheet name="C43" sheetId="67" r:id="rId46"/>
    <sheet name="C44" sheetId="68" r:id="rId47"/>
    <sheet name="C45" sheetId="73" r:id="rId48"/>
    <sheet name="C46" sheetId="31" r:id="rId49"/>
    <sheet name="CA" sheetId="53" r:id="rId50"/>
    <sheet name="CB" sheetId="56" r:id="rId51"/>
    <sheet name="CC" sheetId="54" r:id="rId52"/>
    <sheet name="CD" sheetId="57" r:id="rId53"/>
    <sheet name="CE" sheetId="58" r:id="rId54"/>
    <sheet name="CF" sheetId="90" r:id="rId55"/>
  </sheets>
  <definedNames>
    <definedName name="_xlnm.Print_Area" localSheetId="12">'C10'!$A$1:$I$45</definedName>
    <definedName name="_xlnm.Print_Area" localSheetId="24">'C22'!$A$1:$D$50</definedName>
    <definedName name="_xlnm.Print_Area" localSheetId="49">CA!$A$1:$J$31</definedName>
    <definedName name="_xlnm.Print_Area" localSheetId="50">CB!$A$1:$F$42</definedName>
    <definedName name="_xlnm.Print_Area" localSheetId="51">CC!$A$1:$A$41</definedName>
    <definedName name="_xlnm.Print_Area" localSheetId="52">CD!$A$1:$J$64</definedName>
    <definedName name="_xlnm.Print_Area" localSheetId="53">CE!$A$1:$E$40</definedName>
    <definedName name="_xlnm.Print_Area" localSheetId="54">CF!$A$1:$G$47</definedName>
    <definedName name="_xlnm.Print_Area" localSheetId="0">PRESENTACION!$A$1:$I$31</definedName>
    <definedName name="_xlnm.Print_Titles" localSheetId="26">'C24'!$1:$4</definedName>
    <definedName name="_xlnm.Print_Titles" localSheetId="27">'C25'!$1:$4</definedName>
    <definedName name="_xlnm.Print_Titles" localSheetId="36">'C34'!$1:$6</definedName>
    <definedName name="_xlnm.Print_Titles" localSheetId="0">PRESENTACION!$1:$3</definedName>
  </definedNames>
  <calcPr calcId="144525"/>
</workbook>
</file>

<file path=xl/calcChain.xml><?xml version="1.0" encoding="utf-8"?>
<calcChain xmlns="http://schemas.openxmlformats.org/spreadsheetml/2006/main">
  <c r="BO8" i="35" l="1"/>
  <c r="BO9" i="35"/>
  <c r="BO10" i="35"/>
  <c r="BO11" i="35"/>
  <c r="BO12" i="35"/>
  <c r="BO13" i="35"/>
  <c r="BO14" i="35"/>
  <c r="BO15" i="35"/>
  <c r="BO16" i="35"/>
  <c r="BO17" i="35"/>
  <c r="BO18" i="35"/>
  <c r="BO19" i="35"/>
  <c r="BO20" i="35"/>
  <c r="BO21" i="35"/>
  <c r="BO22" i="35"/>
  <c r="BO23" i="35"/>
  <c r="BO24" i="35"/>
  <c r="BO25" i="35"/>
  <c r="BO26" i="35"/>
  <c r="DE27" i="47" l="1"/>
  <c r="CK8" i="47"/>
  <c r="CI27" i="47"/>
  <c r="BM27" i="47"/>
  <c r="AQ27" i="47"/>
  <c r="U27" i="47"/>
  <c r="AR27" i="47"/>
  <c r="AS26" i="47"/>
  <c r="U15" i="17" l="1"/>
  <c r="D6" i="90" l="1"/>
  <c r="D7" i="90"/>
  <c r="D8" i="90"/>
  <c r="D9" i="90"/>
  <c r="D10" i="90"/>
  <c r="D11" i="90"/>
  <c r="D12" i="90"/>
  <c r="D13" i="90"/>
  <c r="D14" i="90"/>
  <c r="D15" i="90"/>
  <c r="D16" i="90"/>
  <c r="D17" i="90"/>
  <c r="S8" i="58"/>
  <c r="W9" i="58"/>
  <c r="W10" i="58"/>
  <c r="W11" i="58"/>
  <c r="W12" i="58"/>
  <c r="W13" i="58"/>
  <c r="W14" i="58"/>
  <c r="W15" i="58"/>
  <c r="W16" i="58"/>
  <c r="W17" i="58"/>
  <c r="W18" i="58"/>
  <c r="W19" i="58"/>
  <c r="W20" i="58"/>
  <c r="W21" i="58"/>
  <c r="W22" i="58"/>
  <c r="W23" i="58"/>
  <c r="W24" i="58"/>
  <c r="W25" i="58"/>
  <c r="W26" i="58"/>
  <c r="W8" i="58"/>
  <c r="T8" i="58"/>
  <c r="AL24" i="66" l="1"/>
  <c r="AM24" i="66"/>
  <c r="AN24" i="66"/>
  <c r="AO24" i="66"/>
  <c r="AP24" i="66"/>
  <c r="AL27" i="65"/>
  <c r="AM27" i="65"/>
  <c r="AN27" i="65"/>
  <c r="AO27" i="65"/>
  <c r="AP27" i="65"/>
  <c r="BY28" i="70"/>
  <c r="BX28" i="70"/>
  <c r="BW28" i="70"/>
  <c r="BV28" i="70"/>
  <c r="BU28" i="70"/>
  <c r="BT28" i="70"/>
  <c r="BS28" i="70"/>
  <c r="BR28" i="70"/>
  <c r="BQ28" i="70"/>
  <c r="BP28" i="70"/>
  <c r="BZ9" i="71"/>
  <c r="BZ10" i="71"/>
  <c r="BZ11" i="71"/>
  <c r="BZ12" i="71"/>
  <c r="BZ13" i="71"/>
  <c r="BZ14" i="71"/>
  <c r="BZ15" i="71"/>
  <c r="BZ16" i="71"/>
  <c r="BZ17" i="71"/>
  <c r="BZ18" i="71"/>
  <c r="BZ19" i="71"/>
  <c r="BZ20" i="71"/>
  <c r="BZ21" i="71"/>
  <c r="BZ22" i="71"/>
  <c r="BZ23" i="71"/>
  <c r="BZ24" i="71"/>
  <c r="BZ25" i="71"/>
  <c r="BZ26" i="71"/>
  <c r="AX27" i="4" l="1"/>
  <c r="AS28" i="4"/>
  <c r="BF28" i="1"/>
  <c r="BD28" i="1"/>
  <c r="U26" i="58"/>
  <c r="CN26" i="31"/>
  <c r="CL26" i="31"/>
  <c r="CK26" i="31"/>
  <c r="CJ26" i="31"/>
  <c r="CI26" i="31"/>
  <c r="CH26" i="31"/>
  <c r="CG26" i="31"/>
  <c r="CF26" i="31"/>
  <c r="CE26" i="31"/>
  <c r="CD26" i="31"/>
  <c r="CC26" i="31"/>
  <c r="CB26" i="31"/>
  <c r="CM25" i="31"/>
  <c r="CM24" i="31"/>
  <c r="CM23" i="31"/>
  <c r="CM22" i="31"/>
  <c r="CM21" i="31"/>
  <c r="CM20" i="31"/>
  <c r="CM19" i="31"/>
  <c r="CM18" i="31"/>
  <c r="CM17" i="31"/>
  <c r="CM16" i="31"/>
  <c r="CM15" i="31"/>
  <c r="CM14" i="31"/>
  <c r="CM13" i="31"/>
  <c r="CM12" i="31"/>
  <c r="CM11" i="31"/>
  <c r="CM10" i="31"/>
  <c r="CM9" i="31"/>
  <c r="CM8" i="31"/>
  <c r="EH46" i="73"/>
  <c r="ED46" i="73"/>
  <c r="DZ46" i="73"/>
  <c r="DV46" i="73"/>
  <c r="EK43" i="73"/>
  <c r="EJ43" i="73"/>
  <c r="EI43" i="73"/>
  <c r="EH43" i="73"/>
  <c r="EG43" i="73"/>
  <c r="EF43" i="73"/>
  <c r="EE43" i="73"/>
  <c r="ED43" i="73"/>
  <c r="EC43" i="73"/>
  <c r="EB43" i="73"/>
  <c r="EA43" i="73"/>
  <c r="DZ43" i="73"/>
  <c r="DY43" i="73"/>
  <c r="DX43" i="73"/>
  <c r="DW43" i="73"/>
  <c r="DV43" i="73"/>
  <c r="DU43" i="73"/>
  <c r="DT43" i="73"/>
  <c r="DS43" i="73"/>
  <c r="EL42" i="73"/>
  <c r="EL41" i="73"/>
  <c r="EK40" i="73"/>
  <c r="EJ40" i="73"/>
  <c r="EI40" i="73"/>
  <c r="EH40" i="73"/>
  <c r="EG40" i="73"/>
  <c r="EF40" i="73"/>
  <c r="EE40" i="73"/>
  <c r="ED40" i="73"/>
  <c r="EC40" i="73"/>
  <c r="EB40" i="73"/>
  <c r="EA40" i="73"/>
  <c r="DZ40" i="73"/>
  <c r="DY40" i="73"/>
  <c r="DX40" i="73"/>
  <c r="DW40" i="73"/>
  <c r="DV40" i="73"/>
  <c r="DU40" i="73"/>
  <c r="DT40" i="73"/>
  <c r="DS40" i="73"/>
  <c r="EL39" i="73"/>
  <c r="EL38" i="73"/>
  <c r="EK37" i="73"/>
  <c r="EJ37" i="73"/>
  <c r="EI37" i="73"/>
  <c r="EH37" i="73"/>
  <c r="EG37" i="73"/>
  <c r="EF37" i="73"/>
  <c r="EE37" i="73"/>
  <c r="ED37" i="73"/>
  <c r="EC37" i="73"/>
  <c r="EB37" i="73"/>
  <c r="EA37" i="73"/>
  <c r="DZ37" i="73"/>
  <c r="DY37" i="73"/>
  <c r="DX37" i="73"/>
  <c r="DW37" i="73"/>
  <c r="DV37" i="73"/>
  <c r="DU37" i="73"/>
  <c r="DT37" i="73"/>
  <c r="DS37" i="73"/>
  <c r="EL36" i="73"/>
  <c r="EL35" i="73"/>
  <c r="EK34" i="73"/>
  <c r="EJ34" i="73"/>
  <c r="EI34" i="73"/>
  <c r="EH34" i="73"/>
  <c r="EG34" i="73"/>
  <c r="EF34" i="73"/>
  <c r="EE34" i="73"/>
  <c r="ED34" i="73"/>
  <c r="EC34" i="73"/>
  <c r="EB34" i="73"/>
  <c r="EA34" i="73"/>
  <c r="DZ34" i="73"/>
  <c r="DY34" i="73"/>
  <c r="DX34" i="73"/>
  <c r="DW34" i="73"/>
  <c r="DV34" i="73"/>
  <c r="DU34" i="73"/>
  <c r="DT34" i="73"/>
  <c r="DS34" i="73"/>
  <c r="EL33" i="73"/>
  <c r="EL32" i="73"/>
  <c r="EK31" i="73"/>
  <c r="EJ31" i="73"/>
  <c r="EI31" i="73"/>
  <c r="EH31" i="73"/>
  <c r="EG31" i="73"/>
  <c r="EF31" i="73"/>
  <c r="EE31" i="73"/>
  <c r="ED31" i="73"/>
  <c r="EC31" i="73"/>
  <c r="EB31" i="73"/>
  <c r="EA31" i="73"/>
  <c r="DZ31" i="73"/>
  <c r="DY31" i="73"/>
  <c r="DX31" i="73"/>
  <c r="DW31" i="73"/>
  <c r="DV31" i="73"/>
  <c r="DU31" i="73"/>
  <c r="DT31" i="73"/>
  <c r="DS31" i="73"/>
  <c r="EL30" i="73"/>
  <c r="EL29" i="73"/>
  <c r="EK28" i="73"/>
  <c r="EJ28" i="73"/>
  <c r="EI28" i="73"/>
  <c r="EH28" i="73"/>
  <c r="EG28" i="73"/>
  <c r="EF28" i="73"/>
  <c r="EE28" i="73"/>
  <c r="ED28" i="73"/>
  <c r="EC28" i="73"/>
  <c r="EB28" i="73"/>
  <c r="EA28" i="73"/>
  <c r="DZ28" i="73"/>
  <c r="DY28" i="73"/>
  <c r="DX28" i="73"/>
  <c r="DW28" i="73"/>
  <c r="DV28" i="73"/>
  <c r="DU28" i="73"/>
  <c r="DT28" i="73"/>
  <c r="DS28" i="73"/>
  <c r="EL27" i="73"/>
  <c r="EL26" i="73"/>
  <c r="EK25" i="73"/>
  <c r="EJ25" i="73"/>
  <c r="EI25" i="73"/>
  <c r="EH25" i="73"/>
  <c r="EG25" i="73"/>
  <c r="EF25" i="73"/>
  <c r="EE25" i="73"/>
  <c r="ED25" i="73"/>
  <c r="EC25" i="73"/>
  <c r="EB25" i="73"/>
  <c r="EA25" i="73"/>
  <c r="DZ25" i="73"/>
  <c r="DY25" i="73"/>
  <c r="DX25" i="73"/>
  <c r="DW25" i="73"/>
  <c r="DV25" i="73"/>
  <c r="DU25" i="73"/>
  <c r="DT25" i="73"/>
  <c r="DS25" i="73"/>
  <c r="EL24" i="73"/>
  <c r="EL23" i="73"/>
  <c r="EK22" i="73"/>
  <c r="EJ22" i="73"/>
  <c r="EI22" i="73"/>
  <c r="EH22" i="73"/>
  <c r="EG22" i="73"/>
  <c r="EF22" i="73"/>
  <c r="EE22" i="73"/>
  <c r="ED22" i="73"/>
  <c r="EC22" i="73"/>
  <c r="EB22" i="73"/>
  <c r="EA22" i="73"/>
  <c r="DZ22" i="73"/>
  <c r="DY22" i="73"/>
  <c r="DX22" i="73"/>
  <c r="DW22" i="73"/>
  <c r="DV22" i="73"/>
  <c r="DU22" i="73"/>
  <c r="DT22" i="73"/>
  <c r="DS22" i="73"/>
  <c r="EL21" i="73"/>
  <c r="EL20" i="73"/>
  <c r="EK19" i="73"/>
  <c r="EJ19" i="73"/>
  <c r="EI19" i="73"/>
  <c r="EH19" i="73"/>
  <c r="EG19" i="73"/>
  <c r="EF19" i="73"/>
  <c r="EE19" i="73"/>
  <c r="ED19" i="73"/>
  <c r="EC19" i="73"/>
  <c r="EB19" i="73"/>
  <c r="EA19" i="73"/>
  <c r="DZ19" i="73"/>
  <c r="DY19" i="73"/>
  <c r="DX19" i="73"/>
  <c r="DW19" i="73"/>
  <c r="DV19" i="73"/>
  <c r="DU19" i="73"/>
  <c r="DT19" i="73"/>
  <c r="DS19" i="73"/>
  <c r="EL18" i="73"/>
  <c r="EL17" i="73"/>
  <c r="EK16" i="73"/>
  <c r="EJ16" i="73"/>
  <c r="EI16" i="73"/>
  <c r="EH16" i="73"/>
  <c r="EG16" i="73"/>
  <c r="EF16" i="73"/>
  <c r="EE16" i="73"/>
  <c r="ED16" i="73"/>
  <c r="EC16" i="73"/>
  <c r="EB16" i="73"/>
  <c r="EA16" i="73"/>
  <c r="DZ16" i="73"/>
  <c r="DY16" i="73"/>
  <c r="DX16" i="73"/>
  <c r="DW16" i="73"/>
  <c r="DV16" i="73"/>
  <c r="DU16" i="73"/>
  <c r="DT16" i="73"/>
  <c r="DS16" i="73"/>
  <c r="EL15" i="73"/>
  <c r="EL14" i="73"/>
  <c r="EK13" i="73"/>
  <c r="EJ13" i="73"/>
  <c r="EI13" i="73"/>
  <c r="EH13" i="73"/>
  <c r="EG13" i="73"/>
  <c r="EF13" i="73"/>
  <c r="EE13" i="73"/>
  <c r="ED13" i="73"/>
  <c r="EC13" i="73"/>
  <c r="EB13" i="73"/>
  <c r="EA13" i="73"/>
  <c r="DZ13" i="73"/>
  <c r="DY13" i="73"/>
  <c r="DX13" i="73"/>
  <c r="DW13" i="73"/>
  <c r="DV13" i="73"/>
  <c r="DU13" i="73"/>
  <c r="DT13" i="73"/>
  <c r="DS13" i="73"/>
  <c r="EL12" i="73"/>
  <c r="EL11" i="73"/>
  <c r="EK10" i="73"/>
  <c r="EJ10" i="73"/>
  <c r="EI10" i="73"/>
  <c r="EH10" i="73"/>
  <c r="EG10" i="73"/>
  <c r="EF10" i="73"/>
  <c r="EE10" i="73"/>
  <c r="ED10" i="73"/>
  <c r="EC10" i="73"/>
  <c r="EB10" i="73"/>
  <c r="EA10" i="73"/>
  <c r="DZ10" i="73"/>
  <c r="DY10" i="73"/>
  <c r="DX10" i="73"/>
  <c r="DW10" i="73"/>
  <c r="DV10" i="73"/>
  <c r="DU10" i="73"/>
  <c r="DT10" i="73"/>
  <c r="DS10" i="73"/>
  <c r="EL9" i="73"/>
  <c r="EL8" i="73"/>
  <c r="AP26" i="68"/>
  <c r="AO26" i="68"/>
  <c r="AN26" i="68"/>
  <c r="AM26" i="68"/>
  <c r="AL26" i="68"/>
  <c r="AQ25" i="68"/>
  <c r="AQ24" i="68"/>
  <c r="AQ23" i="68"/>
  <c r="AQ22" i="68"/>
  <c r="AQ21" i="68"/>
  <c r="AQ20" i="68"/>
  <c r="AQ19" i="68"/>
  <c r="AQ18" i="68"/>
  <c r="AQ17" i="68"/>
  <c r="AQ16" i="68"/>
  <c r="AQ15" i="68"/>
  <c r="AQ14" i="68"/>
  <c r="AQ13" i="68"/>
  <c r="AQ12" i="68"/>
  <c r="AQ11" i="68"/>
  <c r="AQ10" i="68"/>
  <c r="AQ9" i="68"/>
  <c r="AQ8" i="68"/>
  <c r="AP27" i="67"/>
  <c r="AO27" i="67"/>
  <c r="AN27" i="67"/>
  <c r="AM27" i="67"/>
  <c r="AL27" i="67"/>
  <c r="AQ26" i="67"/>
  <c r="AQ25" i="67"/>
  <c r="AQ24" i="67"/>
  <c r="AQ23" i="67"/>
  <c r="AQ22" i="67"/>
  <c r="AQ21" i="67"/>
  <c r="AQ20" i="67"/>
  <c r="AQ19" i="67"/>
  <c r="AQ18" i="67"/>
  <c r="AQ17" i="67"/>
  <c r="AQ16" i="67"/>
  <c r="AQ15" i="67"/>
  <c r="AQ14" i="67"/>
  <c r="AQ13" i="67"/>
  <c r="AQ12" i="67"/>
  <c r="AQ11" i="67"/>
  <c r="AQ10" i="67"/>
  <c r="AQ9" i="67"/>
  <c r="AQ8" i="67"/>
  <c r="AQ24" i="66"/>
  <c r="AQ23" i="66"/>
  <c r="AQ22" i="66"/>
  <c r="AQ21" i="66"/>
  <c r="AQ20" i="66"/>
  <c r="AQ19" i="66"/>
  <c r="AQ18" i="66"/>
  <c r="AQ17" i="66"/>
  <c r="AQ16" i="66"/>
  <c r="AQ15" i="66"/>
  <c r="AQ14" i="66"/>
  <c r="AQ13" i="66"/>
  <c r="AQ12" i="66"/>
  <c r="AQ11" i="66"/>
  <c r="AQ10" i="66"/>
  <c r="AQ9" i="66"/>
  <c r="AQ8" i="66"/>
  <c r="AQ27" i="65"/>
  <c r="AQ26" i="65"/>
  <c r="AQ25" i="65"/>
  <c r="AQ24" i="65"/>
  <c r="AQ23" i="65"/>
  <c r="AQ22" i="65"/>
  <c r="AQ21" i="65"/>
  <c r="AQ20" i="65"/>
  <c r="AQ19" i="65"/>
  <c r="AQ18" i="65"/>
  <c r="AQ17" i="65"/>
  <c r="AQ16" i="65"/>
  <c r="AQ15" i="65"/>
  <c r="AQ14" i="65"/>
  <c r="AQ13" i="65"/>
  <c r="AQ12" i="65"/>
  <c r="AQ11" i="65"/>
  <c r="AQ10" i="65"/>
  <c r="AQ9" i="65"/>
  <c r="AQ8" i="65"/>
  <c r="AW27" i="64"/>
  <c r="AV27" i="64"/>
  <c r="AU27" i="64"/>
  <c r="AT27" i="64"/>
  <c r="AS27" i="64"/>
  <c r="AR27" i="64"/>
  <c r="AX26" i="64"/>
  <c r="AX25" i="64"/>
  <c r="AX24" i="64"/>
  <c r="AX23" i="64"/>
  <c r="AX22" i="64"/>
  <c r="AX21" i="64"/>
  <c r="AX20" i="64"/>
  <c r="AX19" i="64"/>
  <c r="AX18" i="64"/>
  <c r="AX17" i="64"/>
  <c r="AX16" i="64"/>
  <c r="AX15" i="64"/>
  <c r="AX14" i="64"/>
  <c r="AX13" i="64"/>
  <c r="AX12" i="64"/>
  <c r="AX11" i="64"/>
  <c r="AX10" i="64"/>
  <c r="AX9" i="64"/>
  <c r="AW28" i="62"/>
  <c r="AV28" i="62"/>
  <c r="AU28" i="62"/>
  <c r="AT28" i="62"/>
  <c r="AS28" i="62"/>
  <c r="AR28" i="62"/>
  <c r="AX27" i="62"/>
  <c r="AX26" i="62"/>
  <c r="AX25" i="62"/>
  <c r="AX24" i="62"/>
  <c r="AX23" i="62"/>
  <c r="AX22" i="62"/>
  <c r="AX21" i="62"/>
  <c r="AX20" i="62"/>
  <c r="AX19" i="62"/>
  <c r="AX18" i="62"/>
  <c r="AX17" i="62"/>
  <c r="AX16" i="62"/>
  <c r="AX15" i="62"/>
  <c r="AX14" i="62"/>
  <c r="AX13" i="62"/>
  <c r="AX12" i="62"/>
  <c r="AX11" i="62"/>
  <c r="AX10" i="62"/>
  <c r="AX9" i="62"/>
  <c r="BR27" i="71"/>
  <c r="BS27" i="71"/>
  <c r="BT27" i="71"/>
  <c r="BU27" i="71"/>
  <c r="BV27" i="71"/>
  <c r="BW27" i="71"/>
  <c r="BX27" i="71"/>
  <c r="BY27" i="71"/>
  <c r="BQ27" i="71"/>
  <c r="BP27" i="71"/>
  <c r="BZ27" i="70"/>
  <c r="BZ26" i="70"/>
  <c r="BZ25" i="70"/>
  <c r="BZ24" i="70"/>
  <c r="BZ23" i="70"/>
  <c r="BZ22" i="70"/>
  <c r="BZ21" i="70"/>
  <c r="BZ20" i="70"/>
  <c r="BZ19" i="70"/>
  <c r="BZ18" i="70"/>
  <c r="BZ17" i="70"/>
  <c r="BZ16" i="70"/>
  <c r="BZ15" i="70"/>
  <c r="BZ14" i="70"/>
  <c r="BZ13" i="70"/>
  <c r="BZ12" i="70"/>
  <c r="BZ11" i="70"/>
  <c r="BZ10" i="70"/>
  <c r="BZ9" i="70"/>
  <c r="EL34" i="73" l="1"/>
  <c r="EL16" i="73"/>
  <c r="AQ27" i="67"/>
  <c r="AX27" i="64"/>
  <c r="BZ27" i="71"/>
  <c r="CM26" i="31"/>
  <c r="EL31" i="73"/>
  <c r="EL40" i="73"/>
  <c r="EL37" i="73"/>
  <c r="EL43" i="73"/>
  <c r="EL28" i="73"/>
  <c r="DW46" i="73"/>
  <c r="EL45" i="73"/>
  <c r="EL22" i="73"/>
  <c r="DX46" i="73"/>
  <c r="EF46" i="73"/>
  <c r="EL19" i="73"/>
  <c r="DY46" i="73"/>
  <c r="EG46" i="73"/>
  <c r="EL25" i="73"/>
  <c r="EA46" i="73"/>
  <c r="EJ46" i="73"/>
  <c r="DS46" i="73"/>
  <c r="EI46" i="73"/>
  <c r="EL10" i="73"/>
  <c r="DT46" i="73"/>
  <c r="EB46" i="73"/>
  <c r="DU46" i="73"/>
  <c r="EC46" i="73"/>
  <c r="EK46" i="73"/>
  <c r="EL13" i="73"/>
  <c r="EE46" i="73"/>
  <c r="EL44" i="73"/>
  <c r="AQ26" i="68"/>
  <c r="AX28" i="62"/>
  <c r="BZ28" i="70"/>
  <c r="X8" i="10"/>
  <c r="V27" i="10"/>
  <c r="W27" i="10"/>
  <c r="U27" i="10"/>
  <c r="X26" i="10"/>
  <c r="X25" i="10"/>
  <c r="X24" i="10"/>
  <c r="X23" i="10"/>
  <c r="X22" i="10"/>
  <c r="X21" i="10"/>
  <c r="X20" i="10"/>
  <c r="X19" i="10"/>
  <c r="X18" i="10"/>
  <c r="X17" i="10"/>
  <c r="X16" i="10"/>
  <c r="X15" i="10"/>
  <c r="X14" i="10"/>
  <c r="X13" i="10"/>
  <c r="X12" i="10"/>
  <c r="X11" i="10"/>
  <c r="X10" i="10"/>
  <c r="X9" i="10"/>
  <c r="W29" i="77"/>
  <c r="V29" i="77"/>
  <c r="U29" i="77"/>
  <c r="X28" i="77"/>
  <c r="X27" i="77"/>
  <c r="X26" i="77"/>
  <c r="X25" i="77"/>
  <c r="X24" i="77"/>
  <c r="X23" i="77"/>
  <c r="X22" i="77"/>
  <c r="X21" i="77"/>
  <c r="X20" i="77"/>
  <c r="X19" i="77"/>
  <c r="X18" i="77"/>
  <c r="X17" i="77"/>
  <c r="X16" i="77"/>
  <c r="X15" i="77"/>
  <c r="X14" i="77"/>
  <c r="X13" i="77"/>
  <c r="X12" i="77"/>
  <c r="X11" i="77"/>
  <c r="X10" i="77"/>
  <c r="X9" i="77"/>
  <c r="X8" i="77"/>
  <c r="AB30" i="9"/>
  <c r="AA30" i="9"/>
  <c r="Z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26" i="20"/>
  <c r="AB29" i="20"/>
  <c r="AA29" i="20"/>
  <c r="Z29" i="20"/>
  <c r="AC28" i="20"/>
  <c r="AC27" i="20"/>
  <c r="AC25" i="20"/>
  <c r="AC24" i="20"/>
  <c r="AC23" i="20"/>
  <c r="AC22" i="20"/>
  <c r="AC21" i="20"/>
  <c r="AC20" i="20"/>
  <c r="AC19" i="20"/>
  <c r="AC18" i="20"/>
  <c r="AC17" i="20"/>
  <c r="AC16" i="20"/>
  <c r="AC15" i="20"/>
  <c r="AC14" i="20"/>
  <c r="AC13" i="20"/>
  <c r="AC12" i="20"/>
  <c r="AC11" i="20"/>
  <c r="AC10" i="20"/>
  <c r="AC9" i="20"/>
  <c r="AC8" i="20"/>
  <c r="AB27" i="79"/>
  <c r="AA27" i="79"/>
  <c r="Z27" i="79"/>
  <c r="AC26" i="79"/>
  <c r="AC25" i="79"/>
  <c r="AC24" i="79"/>
  <c r="AC23" i="79"/>
  <c r="AC22" i="79"/>
  <c r="AC21" i="79"/>
  <c r="AC20" i="79"/>
  <c r="AC19" i="79"/>
  <c r="AC18" i="79"/>
  <c r="AC17" i="79"/>
  <c r="AC16" i="79"/>
  <c r="AC15" i="79"/>
  <c r="AC14" i="79"/>
  <c r="AC13" i="79"/>
  <c r="AC12" i="79"/>
  <c r="AC11" i="79"/>
  <c r="AC10" i="79"/>
  <c r="AC9" i="79"/>
  <c r="AC8" i="79"/>
  <c r="FF26" i="50"/>
  <c r="FF23" i="50"/>
  <c r="FE29" i="50"/>
  <c r="FD29" i="50"/>
  <c r="FC29" i="50"/>
  <c r="FB29" i="50"/>
  <c r="FA29" i="50"/>
  <c r="EZ29" i="50"/>
  <c r="EY29" i="50"/>
  <c r="EX29" i="50"/>
  <c r="EW29" i="50"/>
  <c r="EV29" i="50"/>
  <c r="EU29" i="50"/>
  <c r="ET29" i="50"/>
  <c r="ES29" i="50"/>
  <c r="ER29" i="50"/>
  <c r="EQ29" i="50"/>
  <c r="EP29" i="50"/>
  <c r="EO29" i="50"/>
  <c r="EN29" i="50"/>
  <c r="EM29" i="50"/>
  <c r="EL29" i="50"/>
  <c r="EK29" i="50"/>
  <c r="EJ29" i="50"/>
  <c r="FF28" i="50"/>
  <c r="FF27" i="50"/>
  <c r="FF25" i="50"/>
  <c r="FF24" i="50"/>
  <c r="FF22" i="50"/>
  <c r="FF21" i="50"/>
  <c r="FF20" i="50"/>
  <c r="FF19" i="50"/>
  <c r="FF18" i="50"/>
  <c r="FF17" i="50"/>
  <c r="FF16" i="50"/>
  <c r="FF15" i="50"/>
  <c r="FF14" i="50"/>
  <c r="FF13" i="50"/>
  <c r="FF12" i="50"/>
  <c r="FF11" i="50"/>
  <c r="FF10" i="50"/>
  <c r="FF9" i="50"/>
  <c r="FF8" i="50"/>
  <c r="EW27" i="47"/>
  <c r="EX27" i="47"/>
  <c r="EV27" i="47"/>
  <c r="EU27" i="47"/>
  <c r="ET27" i="47"/>
  <c r="ES27" i="47"/>
  <c r="ER27" i="47"/>
  <c r="EQ27" i="47"/>
  <c r="EP27" i="47"/>
  <c r="EO27" i="47"/>
  <c r="EN27" i="47"/>
  <c r="EM27" i="47"/>
  <c r="EL27" i="47"/>
  <c r="EK27" i="47"/>
  <c r="EJ27" i="47"/>
  <c r="EI27" i="47"/>
  <c r="EH27" i="47"/>
  <c r="EG27" i="47"/>
  <c r="EF27" i="47"/>
  <c r="EE27" i="47"/>
  <c r="ED27" i="47"/>
  <c r="EY26" i="47"/>
  <c r="EY25" i="47"/>
  <c r="EY24" i="47"/>
  <c r="EY23" i="47"/>
  <c r="EY22" i="47"/>
  <c r="EY21" i="47"/>
  <c r="EY20" i="47"/>
  <c r="EY19" i="47"/>
  <c r="EY18" i="47"/>
  <c r="EY17" i="47"/>
  <c r="EY16" i="47"/>
  <c r="EY15" i="47"/>
  <c r="EY14" i="47"/>
  <c r="EY13" i="47"/>
  <c r="EY12" i="47"/>
  <c r="EY11" i="47"/>
  <c r="EY10" i="47"/>
  <c r="EY9" i="47"/>
  <c r="EY8" i="47"/>
  <c r="FE27" i="49"/>
  <c r="FD27" i="49"/>
  <c r="FC27" i="49"/>
  <c r="FB27" i="49"/>
  <c r="FA27" i="49"/>
  <c r="EZ27" i="49"/>
  <c r="EY27" i="49"/>
  <c r="EX27" i="49"/>
  <c r="EW27" i="49"/>
  <c r="EV27" i="49"/>
  <c r="EU27" i="49"/>
  <c r="ET27" i="49"/>
  <c r="ES27" i="49"/>
  <c r="ER27" i="49"/>
  <c r="EQ27" i="49"/>
  <c r="EP27" i="49"/>
  <c r="EO27" i="49"/>
  <c r="EN27" i="49"/>
  <c r="EM27" i="49"/>
  <c r="EL27" i="49"/>
  <c r="EK27" i="49"/>
  <c r="EJ27" i="49"/>
  <c r="FF26" i="49"/>
  <c r="FF25" i="49"/>
  <c r="FF24" i="49"/>
  <c r="FF23" i="49"/>
  <c r="FF22" i="49"/>
  <c r="FF21" i="49"/>
  <c r="FF20" i="49"/>
  <c r="FF19" i="49"/>
  <c r="FF18" i="49"/>
  <c r="FF17" i="49"/>
  <c r="FF16" i="49"/>
  <c r="FF15" i="49"/>
  <c r="FF14" i="49"/>
  <c r="FF13" i="49"/>
  <c r="FF12" i="49"/>
  <c r="FF11" i="49"/>
  <c r="FF10" i="49"/>
  <c r="FF9" i="49"/>
  <c r="FF8" i="49"/>
  <c r="V8" i="29"/>
  <c r="T22" i="29"/>
  <c r="V22" i="29" s="1"/>
  <c r="V9" i="29"/>
  <c r="V10" i="29"/>
  <c r="V11" i="29"/>
  <c r="V12" i="29"/>
  <c r="V13" i="29"/>
  <c r="V14" i="29"/>
  <c r="V15" i="29"/>
  <c r="V16" i="29"/>
  <c r="V17" i="29"/>
  <c r="V18" i="29"/>
  <c r="V19" i="29"/>
  <c r="V20" i="29"/>
  <c r="V21" i="29"/>
  <c r="H21" i="75"/>
  <c r="BR22" i="30"/>
  <c r="BQ22" i="30"/>
  <c r="BP22" i="30"/>
  <c r="BO22" i="30"/>
  <c r="BN22" i="30"/>
  <c r="BM22" i="30"/>
  <c r="BL22" i="30"/>
  <c r="BK22" i="30"/>
  <c r="BJ22" i="30"/>
  <c r="BS21" i="30"/>
  <c r="BS20" i="30"/>
  <c r="BS19" i="30"/>
  <c r="BS18" i="30"/>
  <c r="BS17" i="30"/>
  <c r="BS16" i="30"/>
  <c r="BS15" i="30"/>
  <c r="BS14" i="30"/>
  <c r="BS13" i="30"/>
  <c r="BS12" i="30"/>
  <c r="BS11" i="30"/>
  <c r="BS10" i="30"/>
  <c r="BS9" i="30"/>
  <c r="BS8" i="30"/>
  <c r="AC8" i="46"/>
  <c r="AB27" i="46"/>
  <c r="AA27" i="46"/>
  <c r="Z27" i="46"/>
  <c r="AC26" i="46"/>
  <c r="AC25" i="46"/>
  <c r="AC24" i="46"/>
  <c r="AC23" i="46"/>
  <c r="AC22" i="46"/>
  <c r="AC21" i="46"/>
  <c r="AC20" i="46"/>
  <c r="AC19" i="46"/>
  <c r="AC18" i="46"/>
  <c r="AC17" i="46"/>
  <c r="AC16" i="46"/>
  <c r="AC15" i="46"/>
  <c r="AC14" i="46"/>
  <c r="AC13" i="46"/>
  <c r="AC12" i="46"/>
  <c r="AC11" i="46"/>
  <c r="AC10" i="46"/>
  <c r="AC9" i="46"/>
  <c r="BJ27" i="43"/>
  <c r="BK27" i="43"/>
  <c r="BI27" i="43"/>
  <c r="BH27" i="43"/>
  <c r="BG27" i="43"/>
  <c r="BF27" i="43"/>
  <c r="BE27" i="43"/>
  <c r="BD27" i="43"/>
  <c r="BL27" i="43" s="1"/>
  <c r="BL26" i="43"/>
  <c r="BL25" i="43"/>
  <c r="BL24" i="43"/>
  <c r="BL23" i="43"/>
  <c r="BL22" i="43"/>
  <c r="BL21" i="43"/>
  <c r="BL20" i="43"/>
  <c r="BL19" i="43"/>
  <c r="BL18" i="43"/>
  <c r="BL17" i="43"/>
  <c r="BL16" i="43"/>
  <c r="BL15" i="43"/>
  <c r="BL14" i="43"/>
  <c r="BL13" i="43"/>
  <c r="BL12" i="43"/>
  <c r="BL11" i="43"/>
  <c r="BL10" i="43"/>
  <c r="BL9" i="43"/>
  <c r="BL8" i="43"/>
  <c r="V9" i="18"/>
  <c r="V10" i="18"/>
  <c r="V11" i="18"/>
  <c r="V12" i="18"/>
  <c r="V13" i="18"/>
  <c r="V14" i="18"/>
  <c r="V15" i="18"/>
  <c r="V8" i="18"/>
  <c r="T16" i="18"/>
  <c r="U12" i="18" s="1"/>
  <c r="CM27" i="44"/>
  <c r="CL27" i="44"/>
  <c r="CK27" i="44"/>
  <c r="CJ27" i="44"/>
  <c r="CI27" i="44"/>
  <c r="CH27" i="44"/>
  <c r="CG27" i="44"/>
  <c r="CF27" i="44"/>
  <c r="CE27" i="44"/>
  <c r="CD27" i="44"/>
  <c r="CC27" i="44"/>
  <c r="CB27" i="44"/>
  <c r="CN26" i="44"/>
  <c r="CN25" i="44"/>
  <c r="CN24" i="44"/>
  <c r="CN23" i="44"/>
  <c r="CN22" i="44"/>
  <c r="CN21" i="44"/>
  <c r="CN20" i="44"/>
  <c r="CN19" i="44"/>
  <c r="CN18" i="44"/>
  <c r="CN17" i="44"/>
  <c r="CN16" i="44"/>
  <c r="CN15" i="44"/>
  <c r="CN14" i="44"/>
  <c r="CN13" i="44"/>
  <c r="CN12" i="44"/>
  <c r="CN11" i="44"/>
  <c r="CN10" i="44"/>
  <c r="CN9" i="44"/>
  <c r="CN8" i="44"/>
  <c r="V9" i="28"/>
  <c r="V10" i="28"/>
  <c r="V11" i="28"/>
  <c r="V12" i="28"/>
  <c r="V13" i="28"/>
  <c r="V14" i="28"/>
  <c r="V15" i="28"/>
  <c r="V16" i="28"/>
  <c r="V17" i="28"/>
  <c r="V18" i="28"/>
  <c r="V19" i="28"/>
  <c r="V8" i="28"/>
  <c r="T20" i="28"/>
  <c r="U12" i="28" s="1"/>
  <c r="S8" i="28"/>
  <c r="S9" i="28"/>
  <c r="S10" i="28"/>
  <c r="S11" i="28"/>
  <c r="S12" i="28"/>
  <c r="S13" i="28"/>
  <c r="S14" i="28"/>
  <c r="S15" i="28"/>
  <c r="S16" i="28"/>
  <c r="S17" i="28"/>
  <c r="S18" i="28"/>
  <c r="S19" i="28"/>
  <c r="V20" i="27"/>
  <c r="V8" i="27"/>
  <c r="V8" i="22"/>
  <c r="V9" i="27"/>
  <c r="V10" i="27"/>
  <c r="V11" i="27"/>
  <c r="V12" i="27"/>
  <c r="V13" i="27"/>
  <c r="V14" i="27"/>
  <c r="V15" i="27"/>
  <c r="V16" i="27"/>
  <c r="V17" i="27"/>
  <c r="V18" i="27"/>
  <c r="V19" i="27"/>
  <c r="T20" i="27"/>
  <c r="U20" i="27" s="1"/>
  <c r="AC29" i="20" l="1"/>
  <c r="U22" i="29"/>
  <c r="AC27" i="46"/>
  <c r="CN27" i="44"/>
  <c r="U8" i="28"/>
  <c r="U20" i="28"/>
  <c r="V20" i="28"/>
  <c r="U8" i="27"/>
  <c r="U14" i="27"/>
  <c r="U13" i="27"/>
  <c r="U12" i="27"/>
  <c r="EL46" i="73"/>
  <c r="X27" i="10"/>
  <c r="X29" i="77"/>
  <c r="AC30" i="9"/>
  <c r="AC27" i="79"/>
  <c r="FF29" i="50"/>
  <c r="EY27" i="47"/>
  <c r="FF27" i="49"/>
  <c r="U16" i="29"/>
  <c r="U9" i="29"/>
  <c r="U15" i="29"/>
  <c r="U8" i="29"/>
  <c r="U14" i="29"/>
  <c r="U21" i="29"/>
  <c r="U13" i="29"/>
  <c r="U20" i="29"/>
  <c r="U12" i="29"/>
  <c r="U19" i="29"/>
  <c r="U11" i="29"/>
  <c r="U18" i="29"/>
  <c r="U10" i="29"/>
  <c r="U17" i="29"/>
  <c r="BS22" i="30"/>
  <c r="U11" i="18"/>
  <c r="U10" i="18"/>
  <c r="V16" i="18"/>
  <c r="U8" i="18"/>
  <c r="U9" i="18"/>
  <c r="U16" i="18"/>
  <c r="U15" i="18"/>
  <c r="U14" i="18"/>
  <c r="U13" i="18"/>
  <c r="U19" i="28"/>
  <c r="U11" i="28"/>
  <c r="U18" i="28"/>
  <c r="U10" i="28"/>
  <c r="U17" i="28"/>
  <c r="U9" i="28"/>
  <c r="U16" i="28"/>
  <c r="U15" i="28"/>
  <c r="U14" i="28"/>
  <c r="U13" i="28"/>
  <c r="U11" i="27"/>
  <c r="U17" i="27"/>
  <c r="U9" i="27"/>
  <c r="U19" i="27"/>
  <c r="U18" i="27"/>
  <c r="U10" i="27"/>
  <c r="U16" i="27"/>
  <c r="U15" i="27"/>
  <c r="V9" i="22" l="1"/>
  <c r="V10" i="22"/>
  <c r="V11" i="22"/>
  <c r="V12" i="22"/>
  <c r="V13" i="22"/>
  <c r="V14" i="22"/>
  <c r="V15" i="22"/>
  <c r="V16" i="22"/>
  <c r="V17" i="22"/>
  <c r="V18" i="22"/>
  <c r="R19" i="22"/>
  <c r="U9" i="22"/>
  <c r="U10" i="22"/>
  <c r="U13" i="22"/>
  <c r="U14" i="22"/>
  <c r="U17" i="22"/>
  <c r="T19" i="22"/>
  <c r="V9" i="26"/>
  <c r="W12" i="17"/>
  <c r="W15" i="17"/>
  <c r="V8" i="17"/>
  <c r="U9" i="16"/>
  <c r="V9" i="16"/>
  <c r="V10" i="16"/>
  <c r="V11" i="16"/>
  <c r="V12" i="16"/>
  <c r="V13" i="16"/>
  <c r="V14" i="16"/>
  <c r="V15" i="16"/>
  <c r="V16" i="16"/>
  <c r="V8" i="16"/>
  <c r="T17" i="16"/>
  <c r="U11" i="16" s="1"/>
  <c r="BD27" i="42"/>
  <c r="BC27" i="42"/>
  <c r="BB27" i="42"/>
  <c r="BA27" i="42"/>
  <c r="AZ27" i="42"/>
  <c r="AY27" i="42"/>
  <c r="AX27" i="42"/>
  <c r="BE26" i="42"/>
  <c r="BE25" i="42"/>
  <c r="BE24" i="42"/>
  <c r="BE23" i="42"/>
  <c r="BE22" i="42"/>
  <c r="BE21" i="42"/>
  <c r="BE20" i="42"/>
  <c r="BE19" i="42"/>
  <c r="BE18" i="42"/>
  <c r="BE17" i="42"/>
  <c r="BE16" i="42"/>
  <c r="BE15" i="42"/>
  <c r="BE14" i="42"/>
  <c r="BE13" i="42"/>
  <c r="BE12" i="42"/>
  <c r="BE11" i="42"/>
  <c r="BE10" i="42"/>
  <c r="BE9" i="42"/>
  <c r="BE8" i="42"/>
  <c r="V12" i="17"/>
  <c r="W9" i="17"/>
  <c r="W10" i="17"/>
  <c r="W11" i="17"/>
  <c r="W13" i="17"/>
  <c r="W14" i="17"/>
  <c r="W8" i="17"/>
  <c r="V10" i="17"/>
  <c r="CT27" i="83"/>
  <c r="CS27" i="83"/>
  <c r="CR27" i="83"/>
  <c r="CQ27" i="83"/>
  <c r="CP27" i="83"/>
  <c r="CO27" i="83"/>
  <c r="CN27" i="83"/>
  <c r="CM27" i="83"/>
  <c r="CL27" i="83"/>
  <c r="CK27" i="83"/>
  <c r="CJ27" i="83"/>
  <c r="CI27" i="83"/>
  <c r="CH27" i="83"/>
  <c r="CU26" i="83"/>
  <c r="CU25" i="83"/>
  <c r="CU24" i="83"/>
  <c r="CU23" i="83"/>
  <c r="CU22" i="83"/>
  <c r="CU21" i="83"/>
  <c r="CU20" i="83"/>
  <c r="CU19" i="83"/>
  <c r="CU18" i="83"/>
  <c r="CU17" i="83"/>
  <c r="CU16" i="83"/>
  <c r="CU15" i="83"/>
  <c r="CU14" i="83"/>
  <c r="CU13" i="83"/>
  <c r="CU12" i="83"/>
  <c r="CU11" i="83"/>
  <c r="CU10" i="83"/>
  <c r="CU9" i="83"/>
  <c r="CU8" i="83"/>
  <c r="AT15" i="4"/>
  <c r="U14" i="14"/>
  <c r="CG8" i="40"/>
  <c r="U15" i="26"/>
  <c r="V10" i="26"/>
  <c r="V11" i="26"/>
  <c r="V12" i="26"/>
  <c r="V13" i="26"/>
  <c r="V14" i="26"/>
  <c r="V15" i="26"/>
  <c r="V16" i="26"/>
  <c r="V17" i="26"/>
  <c r="V18" i="26"/>
  <c r="V19" i="26"/>
  <c r="V20" i="26"/>
  <c r="V8" i="26"/>
  <c r="T21" i="26"/>
  <c r="U16" i="26" s="1"/>
  <c r="U8" i="26"/>
  <c r="CF27" i="40"/>
  <c r="CE27" i="40"/>
  <c r="CD27" i="40"/>
  <c r="CC27" i="40"/>
  <c r="CB27" i="40"/>
  <c r="CA27" i="40"/>
  <c r="BZ27" i="40"/>
  <c r="BY27" i="40"/>
  <c r="BX27" i="40"/>
  <c r="BW27" i="40"/>
  <c r="BV27" i="40"/>
  <c r="CG26" i="40"/>
  <c r="CG25" i="40"/>
  <c r="CG24" i="40"/>
  <c r="CG23" i="40"/>
  <c r="CG22" i="40"/>
  <c r="CG21" i="40"/>
  <c r="CG20" i="40"/>
  <c r="CG19" i="40"/>
  <c r="CG18" i="40"/>
  <c r="CG17" i="40"/>
  <c r="CG16" i="40"/>
  <c r="CG15" i="40"/>
  <c r="CG14" i="40"/>
  <c r="CG13" i="40"/>
  <c r="CG12" i="40"/>
  <c r="CG11" i="40"/>
  <c r="CG10" i="40"/>
  <c r="CG9" i="40"/>
  <c r="V9" i="15"/>
  <c r="V10" i="15"/>
  <c r="V11" i="15"/>
  <c r="V12" i="15"/>
  <c r="V13" i="15"/>
  <c r="V14" i="15"/>
  <c r="V15" i="15"/>
  <c r="V16" i="15"/>
  <c r="V17" i="15"/>
  <c r="V18" i="15"/>
  <c r="V8" i="15"/>
  <c r="T19" i="15"/>
  <c r="V19" i="15" s="1"/>
  <c r="CF27" i="39"/>
  <c r="CE27" i="39"/>
  <c r="CD27" i="39"/>
  <c r="CC27" i="39"/>
  <c r="CB27" i="39"/>
  <c r="CA27" i="39"/>
  <c r="BZ27" i="39"/>
  <c r="BY27" i="39"/>
  <c r="BX27" i="39"/>
  <c r="BW27" i="39"/>
  <c r="BV27" i="39"/>
  <c r="CG26" i="39"/>
  <c r="CG25" i="39"/>
  <c r="CG24" i="39"/>
  <c r="CG23" i="39"/>
  <c r="CG22" i="39"/>
  <c r="CG21" i="39"/>
  <c r="CG20" i="39"/>
  <c r="CG19" i="39"/>
  <c r="CG18" i="39"/>
  <c r="CG17" i="39"/>
  <c r="CG16" i="39"/>
  <c r="CG15" i="39"/>
  <c r="CG14" i="39"/>
  <c r="CG13" i="39"/>
  <c r="CG12" i="39"/>
  <c r="CG11" i="39"/>
  <c r="CG10" i="39"/>
  <c r="CG9" i="39"/>
  <c r="CG8" i="39"/>
  <c r="V9" i="14"/>
  <c r="V10" i="14"/>
  <c r="V11" i="14"/>
  <c r="V12" i="14"/>
  <c r="V13" i="14"/>
  <c r="V14" i="14"/>
  <c r="V15" i="14"/>
  <c r="V16" i="14"/>
  <c r="V17" i="14"/>
  <c r="V18" i="14"/>
  <c r="V8" i="14"/>
  <c r="T19" i="14"/>
  <c r="U11" i="14" s="1"/>
  <c r="BY27" i="35"/>
  <c r="BX27" i="35"/>
  <c r="BW27" i="35"/>
  <c r="BV27" i="35"/>
  <c r="BU27" i="35"/>
  <c r="BT27" i="35"/>
  <c r="BS27" i="35"/>
  <c r="BR27" i="35"/>
  <c r="BQ27" i="35"/>
  <c r="BP27" i="35"/>
  <c r="BZ26" i="35"/>
  <c r="BZ25" i="35"/>
  <c r="BZ24" i="35"/>
  <c r="BZ23" i="35"/>
  <c r="BZ22" i="35"/>
  <c r="BZ21" i="35"/>
  <c r="BZ20" i="35"/>
  <c r="BZ19" i="35"/>
  <c r="BZ18" i="35"/>
  <c r="BZ17" i="35"/>
  <c r="BZ16" i="35"/>
  <c r="BZ15" i="35"/>
  <c r="BZ14" i="35"/>
  <c r="BZ13" i="35"/>
  <c r="BZ12" i="35"/>
  <c r="BZ11" i="35"/>
  <c r="BZ10" i="35"/>
  <c r="BZ9" i="35"/>
  <c r="BZ8" i="35"/>
  <c r="P18" i="11"/>
  <c r="V9" i="11"/>
  <c r="V10" i="11"/>
  <c r="V11" i="11"/>
  <c r="V12" i="11"/>
  <c r="V13" i="11"/>
  <c r="V14" i="11"/>
  <c r="V15" i="11"/>
  <c r="V16" i="11"/>
  <c r="V17" i="11"/>
  <c r="V8" i="11"/>
  <c r="U14" i="16" l="1"/>
  <c r="V17" i="16"/>
  <c r="U13" i="16"/>
  <c r="U8" i="16"/>
  <c r="U10" i="16"/>
  <c r="BE27" i="42"/>
  <c r="U15" i="22"/>
  <c r="U19" i="22"/>
  <c r="V19" i="22"/>
  <c r="U18" i="22"/>
  <c r="U20" i="26"/>
  <c r="V21" i="26"/>
  <c r="U21" i="26"/>
  <c r="U9" i="26"/>
  <c r="U17" i="26"/>
  <c r="CG27" i="40"/>
  <c r="U18" i="15"/>
  <c r="U8" i="15"/>
  <c r="U19" i="15"/>
  <c r="U10" i="14"/>
  <c r="U9" i="14"/>
  <c r="U8" i="14"/>
  <c r="U18" i="14"/>
  <c r="U17" i="14"/>
  <c r="U16" i="14"/>
  <c r="U12" i="22"/>
  <c r="U8" i="22"/>
  <c r="U11" i="22"/>
  <c r="U16" i="22"/>
  <c r="U16" i="16"/>
  <c r="U17" i="16"/>
  <c r="U15" i="16"/>
  <c r="U12" i="16"/>
  <c r="V9" i="17"/>
  <c r="V15" i="17"/>
  <c r="V14" i="17"/>
  <c r="V13" i="17"/>
  <c r="V11" i="17"/>
  <c r="CU27" i="83"/>
  <c r="U15" i="14"/>
  <c r="U12" i="14"/>
  <c r="U13" i="14"/>
  <c r="V19" i="14"/>
  <c r="U19" i="14"/>
  <c r="U12" i="15"/>
  <c r="U11" i="15"/>
  <c r="U10" i="15"/>
  <c r="U16" i="15"/>
  <c r="U15" i="15"/>
  <c r="U17" i="15"/>
  <c r="U14" i="15"/>
  <c r="U9" i="15"/>
  <c r="U13" i="15"/>
  <c r="U14" i="26"/>
  <c r="U13" i="26"/>
  <c r="U12" i="26"/>
  <c r="U19" i="26"/>
  <c r="U11" i="26"/>
  <c r="U18" i="26"/>
  <c r="U10" i="26"/>
  <c r="CG27" i="39"/>
  <c r="BZ27" i="35"/>
  <c r="BF9" i="1"/>
  <c r="AX9" i="4"/>
  <c r="AV9" i="4"/>
  <c r="AW28" i="4"/>
  <c r="AU28" i="4"/>
  <c r="AR28" i="4"/>
  <c r="AT28" i="4" s="1"/>
  <c r="AV27" i="4"/>
  <c r="AT27" i="4"/>
  <c r="AX26" i="4"/>
  <c r="AV26" i="4"/>
  <c r="AT26" i="4"/>
  <c r="AX25" i="4"/>
  <c r="AV25" i="4"/>
  <c r="AT25" i="4"/>
  <c r="AX24" i="4"/>
  <c r="AV24" i="4"/>
  <c r="AT24" i="4"/>
  <c r="AX23" i="4"/>
  <c r="AV23" i="4"/>
  <c r="AT23" i="4"/>
  <c r="AX22" i="4"/>
  <c r="AV22" i="4"/>
  <c r="AT22" i="4"/>
  <c r="AX21" i="4"/>
  <c r="AV21" i="4"/>
  <c r="AT21" i="4"/>
  <c r="AX20" i="4"/>
  <c r="AV20" i="4"/>
  <c r="AT20" i="4"/>
  <c r="AX19" i="4"/>
  <c r="AV19" i="4"/>
  <c r="AT19" i="4"/>
  <c r="AX18" i="4"/>
  <c r="AV18" i="4"/>
  <c r="AT18" i="4"/>
  <c r="AX17" i="4"/>
  <c r="AV17" i="4"/>
  <c r="AT17" i="4"/>
  <c r="AX16" i="4"/>
  <c r="AV16" i="4"/>
  <c r="AT16" i="4"/>
  <c r="AX15" i="4"/>
  <c r="AV15" i="4"/>
  <c r="AX14" i="4"/>
  <c r="AV14" i="4"/>
  <c r="AT14" i="4"/>
  <c r="AX13" i="4"/>
  <c r="AV13" i="4"/>
  <c r="AT13" i="4"/>
  <c r="AX12" i="4"/>
  <c r="AV12" i="4"/>
  <c r="AT12" i="4"/>
  <c r="AX11" i="4"/>
  <c r="AV11" i="4"/>
  <c r="AT11" i="4"/>
  <c r="AX10" i="4"/>
  <c r="AV10" i="4"/>
  <c r="AT10" i="4"/>
  <c r="AT9" i="4"/>
  <c r="BK28" i="1"/>
  <c r="BL28" i="1" s="1"/>
  <c r="BI28" i="1"/>
  <c r="BJ28" i="1" s="1"/>
  <c r="BG28" i="1"/>
  <c r="BH28" i="1" s="1"/>
  <c r="BE28" i="1"/>
  <c r="BL27" i="1"/>
  <c r="BJ27" i="1"/>
  <c r="BH27" i="1"/>
  <c r="BF27" i="1"/>
  <c r="BL26" i="1"/>
  <c r="BJ26" i="1"/>
  <c r="BH26" i="1"/>
  <c r="BF26" i="1"/>
  <c r="BL25" i="1"/>
  <c r="BJ25" i="1"/>
  <c r="BH25" i="1"/>
  <c r="BF25" i="1"/>
  <c r="BL24" i="1"/>
  <c r="BJ24" i="1"/>
  <c r="BH24" i="1"/>
  <c r="BF24" i="1"/>
  <c r="BL23" i="1"/>
  <c r="BJ23" i="1"/>
  <c r="BH23" i="1"/>
  <c r="BF23" i="1"/>
  <c r="BL22" i="1"/>
  <c r="BJ22" i="1"/>
  <c r="BH22" i="1"/>
  <c r="BF22" i="1"/>
  <c r="BL21" i="1"/>
  <c r="BJ21" i="1"/>
  <c r="BH21" i="1"/>
  <c r="BF21" i="1"/>
  <c r="BL20" i="1"/>
  <c r="BJ20" i="1"/>
  <c r="BH20" i="1"/>
  <c r="BF20" i="1"/>
  <c r="BL19" i="1"/>
  <c r="BJ19" i="1"/>
  <c r="BH19" i="1"/>
  <c r="BF19" i="1"/>
  <c r="BL18" i="1"/>
  <c r="BJ18" i="1"/>
  <c r="BH18" i="1"/>
  <c r="BF18" i="1"/>
  <c r="BL17" i="1"/>
  <c r="BJ17" i="1"/>
  <c r="BH17" i="1"/>
  <c r="BF17" i="1"/>
  <c r="BL16" i="1"/>
  <c r="BJ16" i="1"/>
  <c r="BH16" i="1"/>
  <c r="BF16" i="1"/>
  <c r="BL15" i="1"/>
  <c r="BJ15" i="1"/>
  <c r="BH15" i="1"/>
  <c r="BF15" i="1"/>
  <c r="BL14" i="1"/>
  <c r="BJ14" i="1"/>
  <c r="BH14" i="1"/>
  <c r="BF14" i="1"/>
  <c r="BL13" i="1"/>
  <c r="BJ13" i="1"/>
  <c r="BH13" i="1"/>
  <c r="BF13" i="1"/>
  <c r="BL12" i="1"/>
  <c r="BJ12" i="1"/>
  <c r="BH12" i="1"/>
  <c r="BF12" i="1"/>
  <c r="BL11" i="1"/>
  <c r="BJ11" i="1"/>
  <c r="BH11" i="1"/>
  <c r="BF11" i="1"/>
  <c r="BL10" i="1"/>
  <c r="BJ10" i="1"/>
  <c r="BH10" i="1"/>
  <c r="BF10" i="1"/>
  <c r="BL9" i="1"/>
  <c r="BJ9" i="1"/>
  <c r="BH9" i="1"/>
  <c r="AX28" i="4" l="1"/>
  <c r="V18" i="11"/>
  <c r="U10" i="11"/>
  <c r="U8" i="11"/>
  <c r="U11" i="11"/>
  <c r="U12" i="11"/>
  <c r="U13" i="11"/>
  <c r="U18" i="11"/>
  <c r="U17" i="11"/>
  <c r="U14" i="11"/>
  <c r="U15" i="11"/>
  <c r="U16" i="11"/>
  <c r="U9" i="11"/>
  <c r="AV28" i="4"/>
  <c r="DR29" i="73"/>
  <c r="DR8" i="73"/>
  <c r="DR9" i="73"/>
  <c r="DC28" i="73"/>
  <c r="CY10" i="73"/>
  <c r="CZ10" i="73"/>
  <c r="DA10" i="73"/>
  <c r="DB10" i="73"/>
  <c r="DC10" i="73"/>
  <c r="DD10" i="73"/>
  <c r="DE10" i="73"/>
  <c r="DF10" i="73"/>
  <c r="DG10" i="73"/>
  <c r="DH10" i="73"/>
  <c r="DI10" i="73"/>
  <c r="DJ10" i="73"/>
  <c r="DK10" i="73"/>
  <c r="DL10" i="73"/>
  <c r="DM10" i="73"/>
  <c r="DN10" i="73"/>
  <c r="DO10" i="73"/>
  <c r="DP10" i="73"/>
  <c r="DQ10" i="73"/>
  <c r="DR11" i="73"/>
  <c r="DR12" i="73"/>
  <c r="CY13" i="73"/>
  <c r="CZ13" i="73"/>
  <c r="DA13" i="73"/>
  <c r="DB13" i="73"/>
  <c r="DC13" i="73"/>
  <c r="DD13" i="73"/>
  <c r="DE13" i="73"/>
  <c r="DF13" i="73"/>
  <c r="DG13" i="73"/>
  <c r="DH13" i="73"/>
  <c r="DI13" i="73"/>
  <c r="DJ13" i="73"/>
  <c r="DK13" i="73"/>
  <c r="DL13" i="73"/>
  <c r="DM13" i="73"/>
  <c r="DN13" i="73"/>
  <c r="DO13" i="73"/>
  <c r="DP13" i="73"/>
  <c r="DQ13" i="73"/>
  <c r="DR14" i="73"/>
  <c r="DR15" i="73"/>
  <c r="CY16" i="73"/>
  <c r="CZ16" i="73"/>
  <c r="DA16" i="73"/>
  <c r="DB16" i="73"/>
  <c r="DC16" i="73"/>
  <c r="DD16" i="73"/>
  <c r="DE16" i="73"/>
  <c r="DF16" i="73"/>
  <c r="DG16" i="73"/>
  <c r="DH16" i="73"/>
  <c r="DI16" i="73"/>
  <c r="DJ16" i="73"/>
  <c r="DK16" i="73"/>
  <c r="DL16" i="73"/>
  <c r="DM16" i="73"/>
  <c r="DN16" i="73"/>
  <c r="DO16" i="73"/>
  <c r="DP16" i="73"/>
  <c r="DQ16" i="73"/>
  <c r="DR17" i="73"/>
  <c r="DR18" i="73"/>
  <c r="CY19" i="73"/>
  <c r="CZ19" i="73"/>
  <c r="DA19" i="73"/>
  <c r="DB19" i="73"/>
  <c r="DC19" i="73"/>
  <c r="DD19" i="73"/>
  <c r="DE19" i="73"/>
  <c r="DF19" i="73"/>
  <c r="DG19" i="73"/>
  <c r="DH19" i="73"/>
  <c r="DI19" i="73"/>
  <c r="DJ19" i="73"/>
  <c r="DK19" i="73"/>
  <c r="DL19" i="73"/>
  <c r="DM19" i="73"/>
  <c r="DN19" i="73"/>
  <c r="DO19" i="73"/>
  <c r="DP19" i="73"/>
  <c r="DQ19" i="73"/>
  <c r="DR20" i="73"/>
  <c r="DR21" i="73"/>
  <c r="CY22" i="73"/>
  <c r="CZ22" i="73"/>
  <c r="DA22" i="73"/>
  <c r="DB22" i="73"/>
  <c r="DC22" i="73"/>
  <c r="DD22" i="73"/>
  <c r="DE22" i="73"/>
  <c r="DF22" i="73"/>
  <c r="DG22" i="73"/>
  <c r="DH22" i="73"/>
  <c r="DI22" i="73"/>
  <c r="DJ22" i="73"/>
  <c r="DK22" i="73"/>
  <c r="DL22" i="73"/>
  <c r="DM22" i="73"/>
  <c r="DN22" i="73"/>
  <c r="DO22" i="73"/>
  <c r="DP22" i="73"/>
  <c r="DQ22" i="73"/>
  <c r="DR23" i="73"/>
  <c r="DR24" i="73"/>
  <c r="CY25" i="73"/>
  <c r="CZ25" i="73"/>
  <c r="DA25" i="73"/>
  <c r="DB25" i="73"/>
  <c r="DC25" i="73"/>
  <c r="DD25" i="73"/>
  <c r="DE25" i="73"/>
  <c r="DF25" i="73"/>
  <c r="DG25" i="73"/>
  <c r="DH25" i="73"/>
  <c r="DI25" i="73"/>
  <c r="DJ25" i="73"/>
  <c r="DK25" i="73"/>
  <c r="DL25" i="73"/>
  <c r="DM25" i="73"/>
  <c r="DN25" i="73"/>
  <c r="DO25" i="73"/>
  <c r="DP25" i="73"/>
  <c r="DQ25" i="73"/>
  <c r="DR26" i="73"/>
  <c r="DR27" i="73"/>
  <c r="CY28" i="73"/>
  <c r="CZ28" i="73"/>
  <c r="DA28" i="73"/>
  <c r="DB28" i="73"/>
  <c r="DD28" i="73"/>
  <c r="DE28" i="73"/>
  <c r="DF28" i="73"/>
  <c r="DG28" i="73"/>
  <c r="DH28" i="73"/>
  <c r="DI28" i="73"/>
  <c r="DJ28" i="73"/>
  <c r="DK28" i="73"/>
  <c r="DL28" i="73"/>
  <c r="DM28" i="73"/>
  <c r="DN28" i="73"/>
  <c r="DO28" i="73"/>
  <c r="DP28" i="73"/>
  <c r="DQ28" i="73"/>
  <c r="DR30" i="73"/>
  <c r="CY31" i="73"/>
  <c r="CZ31" i="73"/>
  <c r="DA31" i="73"/>
  <c r="DB31" i="73"/>
  <c r="DC31" i="73"/>
  <c r="DD31" i="73"/>
  <c r="DE31" i="73"/>
  <c r="DF31" i="73"/>
  <c r="DG31" i="73"/>
  <c r="DH31" i="73"/>
  <c r="DI31" i="73"/>
  <c r="DJ31" i="73"/>
  <c r="DK31" i="73"/>
  <c r="DL31" i="73"/>
  <c r="DM31" i="73"/>
  <c r="DN31" i="73"/>
  <c r="DO31" i="73"/>
  <c r="DP31" i="73"/>
  <c r="DQ31" i="73"/>
  <c r="DR32" i="73"/>
  <c r="DR33" i="73"/>
  <c r="CY34" i="73"/>
  <c r="CZ34" i="73"/>
  <c r="DA34" i="73"/>
  <c r="DB34" i="73"/>
  <c r="DC34" i="73"/>
  <c r="DD34" i="73"/>
  <c r="DE34" i="73"/>
  <c r="DF34" i="73"/>
  <c r="DG34" i="73"/>
  <c r="DH34" i="73"/>
  <c r="DI34" i="73"/>
  <c r="DJ34" i="73"/>
  <c r="DK34" i="73"/>
  <c r="DL34" i="73"/>
  <c r="DM34" i="73"/>
  <c r="DN34" i="73"/>
  <c r="DO34" i="73"/>
  <c r="DP34" i="73"/>
  <c r="DQ34" i="73"/>
  <c r="DR35" i="73"/>
  <c r="DR36" i="73"/>
  <c r="CY37" i="73"/>
  <c r="CZ37" i="73"/>
  <c r="DA37" i="73"/>
  <c r="DB37" i="73"/>
  <c r="DC37" i="73"/>
  <c r="DD37" i="73"/>
  <c r="DE37" i="73"/>
  <c r="DF37" i="73"/>
  <c r="DG37" i="73"/>
  <c r="DH37" i="73"/>
  <c r="DI37" i="73"/>
  <c r="DJ37" i="73"/>
  <c r="DK37" i="73"/>
  <c r="DL37" i="73"/>
  <c r="DM37" i="73"/>
  <c r="DN37" i="73"/>
  <c r="DO37" i="73"/>
  <c r="DP37" i="73"/>
  <c r="DQ37" i="73"/>
  <c r="DR38" i="73"/>
  <c r="DR39" i="73"/>
  <c r="CY40" i="73"/>
  <c r="CZ40" i="73"/>
  <c r="DA40" i="73"/>
  <c r="DB40" i="73"/>
  <c r="DC40" i="73"/>
  <c r="DD40" i="73"/>
  <c r="DE40" i="73"/>
  <c r="DF40" i="73"/>
  <c r="DG40" i="73"/>
  <c r="DH40" i="73"/>
  <c r="DI40" i="73"/>
  <c r="DJ40" i="73"/>
  <c r="DK40" i="73"/>
  <c r="DL40" i="73"/>
  <c r="DM40" i="73"/>
  <c r="DN40" i="73"/>
  <c r="DO40" i="73"/>
  <c r="DP40" i="73"/>
  <c r="DQ40" i="73"/>
  <c r="DR41" i="73"/>
  <c r="DR42" i="73"/>
  <c r="CY43" i="73"/>
  <c r="CZ43" i="73"/>
  <c r="DA43" i="73"/>
  <c r="DB43" i="73"/>
  <c r="DC43" i="73"/>
  <c r="DD43" i="73"/>
  <c r="DE43" i="73"/>
  <c r="DF43" i="73"/>
  <c r="DG43" i="73"/>
  <c r="DH43" i="73"/>
  <c r="DI43" i="73"/>
  <c r="DJ43" i="73"/>
  <c r="DK43" i="73"/>
  <c r="DL43" i="73"/>
  <c r="DM43" i="73"/>
  <c r="DN43" i="73"/>
  <c r="DO43" i="73"/>
  <c r="DP43" i="73"/>
  <c r="DQ43" i="73"/>
  <c r="DR44" i="73"/>
  <c r="DR45" i="73"/>
  <c r="CY46" i="73"/>
  <c r="CZ46" i="73"/>
  <c r="DA46" i="73"/>
  <c r="DB46" i="73"/>
  <c r="DC46" i="73"/>
  <c r="DD46" i="73"/>
  <c r="DE46" i="73"/>
  <c r="DF46" i="73"/>
  <c r="DG46" i="73"/>
  <c r="DH46" i="73"/>
  <c r="DI46" i="73"/>
  <c r="DJ46" i="73"/>
  <c r="DK46" i="73"/>
  <c r="DL46" i="73"/>
  <c r="DM46" i="73"/>
  <c r="DN46" i="73"/>
  <c r="DO46" i="73"/>
  <c r="DP46" i="73"/>
  <c r="DQ46" i="73"/>
  <c r="DR46" i="73" l="1"/>
  <c r="DR40" i="73"/>
  <c r="DR16" i="73"/>
  <c r="DR34" i="73"/>
  <c r="DR28" i="73"/>
  <c r="DR22" i="73"/>
  <c r="DR10" i="73"/>
  <c r="DR25" i="73"/>
  <c r="DR43" i="73"/>
  <c r="DR13" i="73"/>
  <c r="DR31" i="73"/>
  <c r="DR19" i="73"/>
  <c r="DR37" i="73"/>
  <c r="AM28" i="4"/>
  <c r="T26" i="58" l="1"/>
  <c r="S26" i="58"/>
  <c r="R26" i="58"/>
  <c r="Q26" i="58"/>
  <c r="P26" i="58"/>
  <c r="O26" i="58"/>
  <c r="N26" i="58"/>
  <c r="M26" i="58"/>
  <c r="L26" i="58"/>
  <c r="K26" i="58"/>
  <c r="J26" i="58"/>
  <c r="I26" i="58"/>
  <c r="H26" i="58"/>
  <c r="G26" i="58"/>
  <c r="F26" i="58"/>
  <c r="E26" i="58"/>
  <c r="D26" i="58"/>
  <c r="C26" i="58"/>
  <c r="T25" i="58"/>
  <c r="S25" i="58"/>
  <c r="Q25" i="58"/>
  <c r="P25" i="58"/>
  <c r="N25" i="58"/>
  <c r="M25" i="58"/>
  <c r="K25" i="58"/>
  <c r="J25" i="58"/>
  <c r="H25" i="58"/>
  <c r="G25" i="58"/>
  <c r="E25" i="58"/>
  <c r="D25" i="58"/>
  <c r="T24" i="58"/>
  <c r="S24" i="58"/>
  <c r="Q24" i="58"/>
  <c r="P24" i="58"/>
  <c r="N24" i="58"/>
  <c r="M24" i="58"/>
  <c r="K24" i="58"/>
  <c r="J24" i="58"/>
  <c r="H24" i="58"/>
  <c r="G24" i="58"/>
  <c r="E24" i="58"/>
  <c r="D24" i="58"/>
  <c r="T23" i="58"/>
  <c r="S23" i="58"/>
  <c r="Q23" i="58"/>
  <c r="P23" i="58"/>
  <c r="N23" i="58"/>
  <c r="M23" i="58"/>
  <c r="K23" i="58"/>
  <c r="J23" i="58"/>
  <c r="H23" i="58"/>
  <c r="G23" i="58"/>
  <c r="E23" i="58"/>
  <c r="D23" i="58"/>
  <c r="T22" i="58"/>
  <c r="S22" i="58"/>
  <c r="Q22" i="58"/>
  <c r="P22" i="58"/>
  <c r="N22" i="58"/>
  <c r="M22" i="58"/>
  <c r="K22" i="58"/>
  <c r="J22" i="58"/>
  <c r="H22" i="58"/>
  <c r="G22" i="58"/>
  <c r="E22" i="58"/>
  <c r="D22" i="58"/>
  <c r="T21" i="58"/>
  <c r="S21" i="58"/>
  <c r="Q21" i="58"/>
  <c r="P21" i="58"/>
  <c r="N21" i="58"/>
  <c r="M21" i="58"/>
  <c r="K21" i="58"/>
  <c r="J21" i="58"/>
  <c r="H21" i="58"/>
  <c r="G21" i="58"/>
  <c r="E21" i="58"/>
  <c r="D21" i="58"/>
  <c r="T20" i="58"/>
  <c r="S20" i="58"/>
  <c r="Q20" i="58"/>
  <c r="P20" i="58"/>
  <c r="N20" i="58"/>
  <c r="M20" i="58"/>
  <c r="K20" i="58"/>
  <c r="J20" i="58"/>
  <c r="H20" i="58"/>
  <c r="G20" i="58"/>
  <c r="E20" i="58"/>
  <c r="D20" i="58"/>
  <c r="T19" i="58"/>
  <c r="S19" i="58"/>
  <c r="Q19" i="58"/>
  <c r="P19" i="58"/>
  <c r="N19" i="58"/>
  <c r="M19" i="58"/>
  <c r="K19" i="58"/>
  <c r="J19" i="58"/>
  <c r="H19" i="58"/>
  <c r="G19" i="58"/>
  <c r="E19" i="58"/>
  <c r="D19" i="58"/>
  <c r="T18" i="58"/>
  <c r="S18" i="58"/>
  <c r="Q18" i="58"/>
  <c r="P18" i="58"/>
  <c r="N18" i="58"/>
  <c r="M18" i="58"/>
  <c r="K18" i="58"/>
  <c r="J18" i="58"/>
  <c r="H18" i="58"/>
  <c r="G18" i="58"/>
  <c r="E18" i="58"/>
  <c r="D18" i="58"/>
  <c r="T17" i="58"/>
  <c r="S17" i="58"/>
  <c r="Q17" i="58"/>
  <c r="P17" i="58"/>
  <c r="N17" i="58"/>
  <c r="M17" i="58"/>
  <c r="K17" i="58"/>
  <c r="J17" i="58"/>
  <c r="H17" i="58"/>
  <c r="G17" i="58"/>
  <c r="E17" i="58"/>
  <c r="D17" i="58"/>
  <c r="T16" i="58"/>
  <c r="S16" i="58"/>
  <c r="Q16" i="58"/>
  <c r="P16" i="58"/>
  <c r="N16" i="58"/>
  <c r="M16" i="58"/>
  <c r="K16" i="58"/>
  <c r="J16" i="58"/>
  <c r="H16" i="58"/>
  <c r="G16" i="58"/>
  <c r="E16" i="58"/>
  <c r="D16" i="58"/>
  <c r="T15" i="58"/>
  <c r="S15" i="58"/>
  <c r="Q15" i="58"/>
  <c r="P15" i="58"/>
  <c r="N15" i="58"/>
  <c r="M15" i="58"/>
  <c r="K15" i="58"/>
  <c r="J15" i="58"/>
  <c r="H15" i="58"/>
  <c r="G15" i="58"/>
  <c r="E15" i="58"/>
  <c r="D15" i="58"/>
  <c r="T14" i="58"/>
  <c r="S14" i="58"/>
  <c r="Q14" i="58"/>
  <c r="P14" i="58"/>
  <c r="N14" i="58"/>
  <c r="M14" i="58"/>
  <c r="K14" i="58"/>
  <c r="J14" i="58"/>
  <c r="H14" i="58"/>
  <c r="G14" i="58"/>
  <c r="E14" i="58"/>
  <c r="D14" i="58"/>
  <c r="T13" i="58"/>
  <c r="S13" i="58"/>
  <c r="Q13" i="58"/>
  <c r="P13" i="58"/>
  <c r="N13" i="58"/>
  <c r="M13" i="58"/>
  <c r="K13" i="58"/>
  <c r="J13" i="58"/>
  <c r="H13" i="58"/>
  <c r="G13" i="58"/>
  <c r="E13" i="58"/>
  <c r="D13" i="58"/>
  <c r="T12" i="58"/>
  <c r="S12" i="58"/>
  <c r="Q12" i="58"/>
  <c r="P12" i="58"/>
  <c r="N12" i="58"/>
  <c r="M12" i="58"/>
  <c r="K12" i="58"/>
  <c r="J12" i="58"/>
  <c r="H12" i="58"/>
  <c r="G12" i="58"/>
  <c r="E12" i="58"/>
  <c r="D12" i="58"/>
  <c r="T11" i="58"/>
  <c r="S11" i="58"/>
  <c r="Q11" i="58"/>
  <c r="P11" i="58"/>
  <c r="N11" i="58"/>
  <c r="M11" i="58"/>
  <c r="K11" i="58"/>
  <c r="J11" i="58"/>
  <c r="H11" i="58"/>
  <c r="G11" i="58"/>
  <c r="E11" i="58"/>
  <c r="D11" i="58"/>
  <c r="T10" i="58"/>
  <c r="S10" i="58"/>
  <c r="Q10" i="58"/>
  <c r="P10" i="58"/>
  <c r="N10" i="58"/>
  <c r="M10" i="58"/>
  <c r="K10" i="58"/>
  <c r="J10" i="58"/>
  <c r="H10" i="58"/>
  <c r="G10" i="58"/>
  <c r="E10" i="58"/>
  <c r="D10" i="58"/>
  <c r="T9" i="58"/>
  <c r="S9" i="58"/>
  <c r="Q9" i="58"/>
  <c r="P9" i="58"/>
  <c r="N9" i="58"/>
  <c r="M9" i="58"/>
  <c r="K9" i="58"/>
  <c r="J9" i="58"/>
  <c r="H9" i="58"/>
  <c r="G9" i="58"/>
  <c r="E9" i="58"/>
  <c r="D9" i="58"/>
  <c r="Q8" i="58"/>
  <c r="P8" i="58"/>
  <c r="N8" i="58"/>
  <c r="M8" i="58"/>
  <c r="K8" i="58"/>
  <c r="J8" i="58"/>
  <c r="H8" i="58"/>
  <c r="G8" i="58"/>
  <c r="E8" i="58"/>
  <c r="D8" i="58"/>
  <c r="H26" i="54"/>
  <c r="E26" i="54" s="1"/>
  <c r="F26" i="54"/>
  <c r="D26" i="54"/>
  <c r="B26" i="54"/>
  <c r="F25" i="54"/>
  <c r="G25" i="54" s="1"/>
  <c r="E25" i="54"/>
  <c r="C25" i="54"/>
  <c r="F24" i="54"/>
  <c r="G24" i="54" s="1"/>
  <c r="E24" i="54"/>
  <c r="C24" i="54"/>
  <c r="F23" i="54"/>
  <c r="G23" i="54" s="1"/>
  <c r="E23" i="54"/>
  <c r="C23" i="54"/>
  <c r="F22" i="54"/>
  <c r="G22" i="54" s="1"/>
  <c r="E22" i="54"/>
  <c r="C22" i="54"/>
  <c r="F21" i="54"/>
  <c r="G21" i="54" s="1"/>
  <c r="E21" i="54"/>
  <c r="C21" i="54"/>
  <c r="F20" i="54"/>
  <c r="G20" i="54" s="1"/>
  <c r="E20" i="54"/>
  <c r="C20" i="54"/>
  <c r="F19" i="54"/>
  <c r="G19" i="54" s="1"/>
  <c r="E19" i="54"/>
  <c r="C19" i="54"/>
  <c r="F18" i="54"/>
  <c r="G18" i="54" s="1"/>
  <c r="E18" i="54"/>
  <c r="C18" i="54"/>
  <c r="F17" i="54"/>
  <c r="G17" i="54" s="1"/>
  <c r="E17" i="54"/>
  <c r="C17" i="54"/>
  <c r="F16" i="54"/>
  <c r="G16" i="54" s="1"/>
  <c r="E16" i="54"/>
  <c r="C16" i="54"/>
  <c r="F15" i="54"/>
  <c r="G15" i="54" s="1"/>
  <c r="E15" i="54"/>
  <c r="C15" i="54"/>
  <c r="F14" i="54"/>
  <c r="G14" i="54" s="1"/>
  <c r="E14" i="54"/>
  <c r="C14" i="54"/>
  <c r="F13" i="54"/>
  <c r="G13" i="54" s="1"/>
  <c r="E13" i="54"/>
  <c r="C13" i="54"/>
  <c r="F12" i="54"/>
  <c r="G12" i="54" s="1"/>
  <c r="E12" i="54"/>
  <c r="C12" i="54"/>
  <c r="F11" i="54"/>
  <c r="G11" i="54" s="1"/>
  <c r="E11" i="54"/>
  <c r="C11" i="54"/>
  <c r="F10" i="54"/>
  <c r="G10" i="54" s="1"/>
  <c r="E10" i="54"/>
  <c r="C10" i="54"/>
  <c r="F9" i="54"/>
  <c r="G9" i="54" s="1"/>
  <c r="E9" i="54"/>
  <c r="C9" i="54"/>
  <c r="F8" i="54"/>
  <c r="G8" i="54" s="1"/>
  <c r="E8" i="54"/>
  <c r="C8" i="54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CA26" i="31"/>
  <c r="BZ26" i="31"/>
  <c r="BY26" i="31"/>
  <c r="BX26" i="31"/>
  <c r="BW26" i="31"/>
  <c r="BV26" i="31"/>
  <c r="BU26" i="31"/>
  <c r="BT26" i="31"/>
  <c r="BS26" i="31"/>
  <c r="BR26" i="31"/>
  <c r="BQ26" i="31"/>
  <c r="BP26" i="31"/>
  <c r="BO26" i="31"/>
  <c r="BN26" i="31"/>
  <c r="BM26" i="31"/>
  <c r="BL26" i="31"/>
  <c r="BK26" i="31"/>
  <c r="BJ26" i="31"/>
  <c r="BI26" i="31"/>
  <c r="BH26" i="31"/>
  <c r="BG26" i="31"/>
  <c r="BF26" i="31"/>
  <c r="BE26" i="31"/>
  <c r="BD26" i="31"/>
  <c r="BC26" i="31"/>
  <c r="BB26" i="31"/>
  <c r="BA26" i="31"/>
  <c r="AZ26" i="31"/>
  <c r="AY26" i="31"/>
  <c r="AX26" i="31"/>
  <c r="AW26" i="31"/>
  <c r="AV26" i="31"/>
  <c r="AU26" i="31"/>
  <c r="AT26" i="31"/>
  <c r="AS26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F26" i="31"/>
  <c r="AE26" i="31"/>
  <c r="AD26" i="31"/>
  <c r="AC26" i="31"/>
  <c r="AB26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B26" i="31"/>
  <c r="BZ25" i="31"/>
  <c r="BM25" i="31"/>
  <c r="AZ25" i="31"/>
  <c r="AM25" i="31"/>
  <c r="Z25" i="31"/>
  <c r="M25" i="31"/>
  <c r="BZ24" i="31"/>
  <c r="BM24" i="31"/>
  <c r="AZ24" i="31"/>
  <c r="AM24" i="31"/>
  <c r="Z24" i="31"/>
  <c r="M24" i="31"/>
  <c r="BZ23" i="31"/>
  <c r="BM23" i="31"/>
  <c r="AZ23" i="31"/>
  <c r="AM23" i="31"/>
  <c r="Z23" i="31"/>
  <c r="M23" i="31"/>
  <c r="BZ22" i="31"/>
  <c r="BM22" i="31"/>
  <c r="AZ22" i="31"/>
  <c r="AM22" i="31"/>
  <c r="Z22" i="31"/>
  <c r="M22" i="31"/>
  <c r="BZ21" i="31"/>
  <c r="BM21" i="31"/>
  <c r="AZ21" i="31"/>
  <c r="AM21" i="31"/>
  <c r="Z21" i="31"/>
  <c r="M21" i="31"/>
  <c r="BZ20" i="31"/>
  <c r="BM20" i="31"/>
  <c r="AZ20" i="31"/>
  <c r="AM20" i="31"/>
  <c r="Z20" i="31"/>
  <c r="M20" i="31"/>
  <c r="BZ19" i="31"/>
  <c r="BM19" i="31"/>
  <c r="AZ19" i="31"/>
  <c r="AM19" i="31"/>
  <c r="Z19" i="31"/>
  <c r="M19" i="31"/>
  <c r="BZ18" i="31"/>
  <c r="BM18" i="31"/>
  <c r="AZ18" i="31"/>
  <c r="AM18" i="31"/>
  <c r="Z18" i="31"/>
  <c r="M18" i="31"/>
  <c r="BZ17" i="31"/>
  <c r="BM17" i="31"/>
  <c r="AZ17" i="31"/>
  <c r="AM17" i="31"/>
  <c r="Z17" i="31"/>
  <c r="M17" i="31"/>
  <c r="BZ16" i="31"/>
  <c r="BM16" i="31"/>
  <c r="AZ16" i="31"/>
  <c r="AM16" i="31"/>
  <c r="Z16" i="31"/>
  <c r="M16" i="31"/>
  <c r="BZ15" i="31"/>
  <c r="BM15" i="31"/>
  <c r="AZ15" i="31"/>
  <c r="AM15" i="31"/>
  <c r="Z15" i="31"/>
  <c r="M15" i="31"/>
  <c r="BZ14" i="31"/>
  <c r="BM14" i="31"/>
  <c r="AZ14" i="31"/>
  <c r="AM14" i="31"/>
  <c r="Z14" i="31"/>
  <c r="M14" i="31"/>
  <c r="BZ13" i="31"/>
  <c r="BM13" i="31"/>
  <c r="AZ13" i="31"/>
  <c r="AM13" i="31"/>
  <c r="Z13" i="31"/>
  <c r="M13" i="31"/>
  <c r="BZ12" i="31"/>
  <c r="BM12" i="31"/>
  <c r="AZ12" i="31"/>
  <c r="AM12" i="31"/>
  <c r="Z12" i="31"/>
  <c r="M12" i="31"/>
  <c r="BZ11" i="31"/>
  <c r="BM11" i="31"/>
  <c r="AZ11" i="31"/>
  <c r="AM11" i="31"/>
  <c r="Z11" i="31"/>
  <c r="M11" i="31"/>
  <c r="BZ10" i="31"/>
  <c r="BM10" i="31"/>
  <c r="AZ10" i="31"/>
  <c r="AM10" i="31"/>
  <c r="Z10" i="31"/>
  <c r="M10" i="31"/>
  <c r="BZ9" i="31"/>
  <c r="BM9" i="31"/>
  <c r="AZ9" i="31"/>
  <c r="AM9" i="31"/>
  <c r="Z9" i="31"/>
  <c r="M9" i="31"/>
  <c r="BZ8" i="31"/>
  <c r="BM8" i="31"/>
  <c r="AZ8" i="31"/>
  <c r="AM8" i="31"/>
  <c r="Z8" i="31"/>
  <c r="M8" i="31"/>
  <c r="CW45" i="73"/>
  <c r="CV45" i="73"/>
  <c r="CU45" i="73"/>
  <c r="CT45" i="73"/>
  <c r="CS45" i="73"/>
  <c r="CR45" i="73"/>
  <c r="CQ45" i="73"/>
  <c r="CP45" i="73"/>
  <c r="CO45" i="73"/>
  <c r="CN45" i="73"/>
  <c r="CM45" i="73"/>
  <c r="CL45" i="73"/>
  <c r="CK45" i="73"/>
  <c r="CJ45" i="73"/>
  <c r="CI45" i="73"/>
  <c r="CH45" i="73"/>
  <c r="CG45" i="73"/>
  <c r="CF45" i="73"/>
  <c r="CX45" i="73" s="1"/>
  <c r="CE45" i="73"/>
  <c r="CC45" i="73"/>
  <c r="CB45" i="73"/>
  <c r="CA45" i="73"/>
  <c r="BZ45" i="73"/>
  <c r="BY45" i="73"/>
  <c r="BX45" i="73"/>
  <c r="BW45" i="73"/>
  <c r="BV45" i="73"/>
  <c r="BU45" i="73"/>
  <c r="BT45" i="73"/>
  <c r="BS45" i="73"/>
  <c r="BR45" i="73"/>
  <c r="BQ45" i="73"/>
  <c r="BP45" i="73"/>
  <c r="BO45" i="73"/>
  <c r="BN45" i="73"/>
  <c r="BM45" i="73"/>
  <c r="BL45" i="73"/>
  <c r="CD45" i="73" s="1"/>
  <c r="BK45" i="73"/>
  <c r="BI45" i="73"/>
  <c r="BH45" i="73"/>
  <c r="BG45" i="73"/>
  <c r="BF45" i="73"/>
  <c r="BE45" i="73"/>
  <c r="BD45" i="73"/>
  <c r="BC45" i="73"/>
  <c r="BB45" i="73"/>
  <c r="BA45" i="73"/>
  <c r="AZ45" i="73"/>
  <c r="AY45" i="73"/>
  <c r="AX45" i="73"/>
  <c r="AW45" i="73"/>
  <c r="AV45" i="73"/>
  <c r="AU45" i="73"/>
  <c r="AT45" i="73"/>
  <c r="AS45" i="73"/>
  <c r="AR45" i="73"/>
  <c r="BJ45" i="73" s="1"/>
  <c r="AQ45" i="73"/>
  <c r="AO45" i="73"/>
  <c r="AN45" i="73"/>
  <c r="AM45" i="73"/>
  <c r="AL45" i="73"/>
  <c r="AK45" i="73"/>
  <c r="AJ45" i="73"/>
  <c r="AI45" i="73"/>
  <c r="AH45" i="73"/>
  <c r="AG45" i="73"/>
  <c r="AF45" i="73"/>
  <c r="AE45" i="73"/>
  <c r="AD45" i="73"/>
  <c r="AC45" i="73"/>
  <c r="AB45" i="73"/>
  <c r="AA45" i="73"/>
  <c r="Z45" i="73"/>
  <c r="Y45" i="73"/>
  <c r="X45" i="73"/>
  <c r="AP45" i="73" s="1"/>
  <c r="W45" i="73"/>
  <c r="U45" i="73"/>
  <c r="T45" i="73"/>
  <c r="S45" i="73"/>
  <c r="R45" i="73"/>
  <c r="Q45" i="73"/>
  <c r="P45" i="73"/>
  <c r="O45" i="73"/>
  <c r="N45" i="73"/>
  <c r="M45" i="73"/>
  <c r="L45" i="73"/>
  <c r="K45" i="73"/>
  <c r="J45" i="73"/>
  <c r="I45" i="73"/>
  <c r="H45" i="73"/>
  <c r="G45" i="73"/>
  <c r="F45" i="73"/>
  <c r="E45" i="73"/>
  <c r="D45" i="73"/>
  <c r="V45" i="73" s="1"/>
  <c r="C45" i="73"/>
  <c r="CW44" i="73"/>
  <c r="CW46" i="73" s="1"/>
  <c r="CV44" i="73"/>
  <c r="CV46" i="73" s="1"/>
  <c r="CU44" i="73"/>
  <c r="CU46" i="73" s="1"/>
  <c r="CT44" i="73"/>
  <c r="CT46" i="73" s="1"/>
  <c r="CS44" i="73"/>
  <c r="CS46" i="73" s="1"/>
  <c r="CR44" i="73"/>
  <c r="CR46" i="73" s="1"/>
  <c r="CQ44" i="73"/>
  <c r="CQ46" i="73" s="1"/>
  <c r="CP44" i="73"/>
  <c r="CP46" i="73" s="1"/>
  <c r="CO44" i="73"/>
  <c r="CO46" i="73" s="1"/>
  <c r="CN44" i="73"/>
  <c r="CN46" i="73" s="1"/>
  <c r="CM44" i="73"/>
  <c r="CM46" i="73" s="1"/>
  <c r="CL44" i="73"/>
  <c r="CL46" i="73" s="1"/>
  <c r="CK44" i="73"/>
  <c r="CK46" i="73" s="1"/>
  <c r="CJ44" i="73"/>
  <c r="CJ46" i="73" s="1"/>
  <c r="CI44" i="73"/>
  <c r="CI46" i="73" s="1"/>
  <c r="CH44" i="73"/>
  <c r="CH46" i="73" s="1"/>
  <c r="CG44" i="73"/>
  <c r="CG46" i="73" s="1"/>
  <c r="CF44" i="73"/>
  <c r="CF46" i="73" s="1"/>
  <c r="CE44" i="73"/>
  <c r="CE46" i="73" s="1"/>
  <c r="CC44" i="73"/>
  <c r="CC46" i="73" s="1"/>
  <c r="CB44" i="73"/>
  <c r="CB46" i="73" s="1"/>
  <c r="CA44" i="73"/>
  <c r="CA46" i="73" s="1"/>
  <c r="BZ44" i="73"/>
  <c r="BZ46" i="73" s="1"/>
  <c r="BY44" i="73"/>
  <c r="BY46" i="73" s="1"/>
  <c r="BX44" i="73"/>
  <c r="BX46" i="73" s="1"/>
  <c r="BW44" i="73"/>
  <c r="BW46" i="73" s="1"/>
  <c r="BV44" i="73"/>
  <c r="BV46" i="73" s="1"/>
  <c r="BU44" i="73"/>
  <c r="BU46" i="73" s="1"/>
  <c r="BT44" i="73"/>
  <c r="BT46" i="73" s="1"/>
  <c r="BS44" i="73"/>
  <c r="BS46" i="73" s="1"/>
  <c r="BR44" i="73"/>
  <c r="BR46" i="73" s="1"/>
  <c r="BQ44" i="73"/>
  <c r="BQ46" i="73" s="1"/>
  <c r="BP44" i="73"/>
  <c r="BP46" i="73" s="1"/>
  <c r="BO44" i="73"/>
  <c r="BO46" i="73" s="1"/>
  <c r="BN44" i="73"/>
  <c r="BN46" i="73" s="1"/>
  <c r="BM44" i="73"/>
  <c r="BM46" i="73" s="1"/>
  <c r="BL44" i="73"/>
  <c r="BL46" i="73" s="1"/>
  <c r="BK44" i="73"/>
  <c r="BK46" i="73" s="1"/>
  <c r="BI44" i="73"/>
  <c r="BI46" i="73" s="1"/>
  <c r="BH44" i="73"/>
  <c r="BH46" i="73" s="1"/>
  <c r="BG44" i="73"/>
  <c r="BG46" i="73" s="1"/>
  <c r="BF44" i="73"/>
  <c r="BF46" i="73" s="1"/>
  <c r="BE44" i="73"/>
  <c r="BE46" i="73" s="1"/>
  <c r="BD44" i="73"/>
  <c r="BD46" i="73" s="1"/>
  <c r="BC44" i="73"/>
  <c r="BC46" i="73" s="1"/>
  <c r="BB44" i="73"/>
  <c r="BB46" i="73" s="1"/>
  <c r="BA44" i="73"/>
  <c r="BA46" i="73" s="1"/>
  <c r="AZ44" i="73"/>
  <c r="AZ46" i="73" s="1"/>
  <c r="AY44" i="73"/>
  <c r="AY46" i="73" s="1"/>
  <c r="AX44" i="73"/>
  <c r="AX46" i="73" s="1"/>
  <c r="AW44" i="73"/>
  <c r="AW46" i="73" s="1"/>
  <c r="AV44" i="73"/>
  <c r="AV46" i="73" s="1"/>
  <c r="AU44" i="73"/>
  <c r="AU46" i="73" s="1"/>
  <c r="AT44" i="73"/>
  <c r="AT46" i="73" s="1"/>
  <c r="AS44" i="73"/>
  <c r="AS46" i="73" s="1"/>
  <c r="AR44" i="73"/>
  <c r="AR46" i="73" s="1"/>
  <c r="AQ44" i="73"/>
  <c r="AQ46" i="73" s="1"/>
  <c r="AO44" i="73"/>
  <c r="AO46" i="73" s="1"/>
  <c r="AN44" i="73"/>
  <c r="AN46" i="73" s="1"/>
  <c r="AM44" i="73"/>
  <c r="AM46" i="73" s="1"/>
  <c r="AL44" i="73"/>
  <c r="AL46" i="73" s="1"/>
  <c r="AK44" i="73"/>
  <c r="AK46" i="73" s="1"/>
  <c r="AJ44" i="73"/>
  <c r="AJ46" i="73" s="1"/>
  <c r="AI44" i="73"/>
  <c r="AI46" i="73" s="1"/>
  <c r="AH44" i="73"/>
  <c r="AH46" i="73" s="1"/>
  <c r="AG44" i="73"/>
  <c r="AG46" i="73" s="1"/>
  <c r="AF44" i="73"/>
  <c r="AF46" i="73" s="1"/>
  <c r="AE44" i="73"/>
  <c r="AE46" i="73" s="1"/>
  <c r="AD44" i="73"/>
  <c r="AD46" i="73" s="1"/>
  <c r="AC44" i="73"/>
  <c r="AC46" i="73" s="1"/>
  <c r="AB44" i="73"/>
  <c r="AB46" i="73" s="1"/>
  <c r="AA44" i="73"/>
  <c r="AA46" i="73" s="1"/>
  <c r="Z44" i="73"/>
  <c r="Z46" i="73" s="1"/>
  <c r="Y44" i="73"/>
  <c r="Y46" i="73" s="1"/>
  <c r="X44" i="73"/>
  <c r="X46" i="73" s="1"/>
  <c r="W44" i="73"/>
  <c r="W46" i="73" s="1"/>
  <c r="U44" i="73"/>
  <c r="U46" i="73" s="1"/>
  <c r="T44" i="73"/>
  <c r="T46" i="73" s="1"/>
  <c r="S44" i="73"/>
  <c r="S46" i="73" s="1"/>
  <c r="R44" i="73"/>
  <c r="R46" i="73" s="1"/>
  <c r="Q44" i="73"/>
  <c r="Q46" i="73" s="1"/>
  <c r="P44" i="73"/>
  <c r="P46" i="73" s="1"/>
  <c r="O44" i="73"/>
  <c r="O46" i="73" s="1"/>
  <c r="N44" i="73"/>
  <c r="N46" i="73" s="1"/>
  <c r="M44" i="73"/>
  <c r="M46" i="73" s="1"/>
  <c r="L44" i="73"/>
  <c r="L46" i="73" s="1"/>
  <c r="K44" i="73"/>
  <c r="K46" i="73" s="1"/>
  <c r="J44" i="73"/>
  <c r="J46" i="73" s="1"/>
  <c r="I44" i="73"/>
  <c r="I46" i="73" s="1"/>
  <c r="H44" i="73"/>
  <c r="H46" i="73" s="1"/>
  <c r="G44" i="73"/>
  <c r="G46" i="73" s="1"/>
  <c r="F44" i="73"/>
  <c r="F46" i="73" s="1"/>
  <c r="E44" i="73"/>
  <c r="E46" i="73" s="1"/>
  <c r="D44" i="73"/>
  <c r="D46" i="73" s="1"/>
  <c r="C44" i="73"/>
  <c r="C46" i="73" s="1"/>
  <c r="CW43" i="73"/>
  <c r="CV43" i="73"/>
  <c r="CU43" i="73"/>
  <c r="CT43" i="73"/>
  <c r="CS43" i="73"/>
  <c r="CR43" i="73"/>
  <c r="CQ43" i="73"/>
  <c r="CP43" i="73"/>
  <c r="CO43" i="73"/>
  <c r="CN43" i="73"/>
  <c r="CM43" i="73"/>
  <c r="CL43" i="73"/>
  <c r="CK43" i="73"/>
  <c r="CJ43" i="73"/>
  <c r="CI43" i="73"/>
  <c r="CH43" i="73"/>
  <c r="CG43" i="73"/>
  <c r="CF43" i="73"/>
  <c r="CX43" i="73" s="1"/>
  <c r="CE43" i="73"/>
  <c r="CC43" i="73"/>
  <c r="CB43" i="73"/>
  <c r="CA43" i="73"/>
  <c r="BZ43" i="73"/>
  <c r="BY43" i="73"/>
  <c r="BX43" i="73"/>
  <c r="BW43" i="73"/>
  <c r="BV43" i="73"/>
  <c r="BU43" i="73"/>
  <c r="BT43" i="73"/>
  <c r="BS43" i="73"/>
  <c r="BR43" i="73"/>
  <c r="BQ43" i="73"/>
  <c r="BP43" i="73"/>
  <c r="BO43" i="73"/>
  <c r="BN43" i="73"/>
  <c r="BM43" i="73"/>
  <c r="BL43" i="73"/>
  <c r="CD43" i="73" s="1"/>
  <c r="BK43" i="73"/>
  <c r="BI43" i="73"/>
  <c r="BH43" i="73"/>
  <c r="BG43" i="73"/>
  <c r="BF43" i="73"/>
  <c r="BE43" i="73"/>
  <c r="BD43" i="73"/>
  <c r="BC43" i="73"/>
  <c r="BB43" i="73"/>
  <c r="BA43" i="73"/>
  <c r="AZ43" i="73"/>
  <c r="AY43" i="73"/>
  <c r="AX43" i="73"/>
  <c r="AW43" i="73"/>
  <c r="AV43" i="73"/>
  <c r="AU43" i="73"/>
  <c r="AT43" i="73"/>
  <c r="AS43" i="73"/>
  <c r="AR43" i="73"/>
  <c r="AQ43" i="73"/>
  <c r="AO43" i="73"/>
  <c r="AN43" i="73"/>
  <c r="AM43" i="73"/>
  <c r="AL43" i="73"/>
  <c r="AK43" i="73"/>
  <c r="AJ43" i="73"/>
  <c r="AI43" i="73"/>
  <c r="AH43" i="73"/>
  <c r="AG43" i="73"/>
  <c r="AF43" i="73"/>
  <c r="AE43" i="73"/>
  <c r="AD43" i="73"/>
  <c r="AC43" i="73"/>
  <c r="AB43" i="73"/>
  <c r="AA43" i="73"/>
  <c r="Z43" i="73"/>
  <c r="Y43" i="73"/>
  <c r="X43" i="73"/>
  <c r="W43" i="73"/>
  <c r="U43" i="73"/>
  <c r="T43" i="73"/>
  <c r="S43" i="73"/>
  <c r="R43" i="73"/>
  <c r="Q43" i="73"/>
  <c r="P43" i="73"/>
  <c r="O43" i="73"/>
  <c r="N43" i="73"/>
  <c r="M43" i="73"/>
  <c r="L43" i="73"/>
  <c r="K43" i="73"/>
  <c r="J43" i="73"/>
  <c r="I43" i="73"/>
  <c r="H43" i="73"/>
  <c r="G43" i="73"/>
  <c r="F43" i="73"/>
  <c r="E43" i="73"/>
  <c r="D43" i="73"/>
  <c r="C43" i="73"/>
  <c r="CX42" i="73"/>
  <c r="CD42" i="73"/>
  <c r="BJ42" i="73"/>
  <c r="BJ43" i="73" s="1"/>
  <c r="AP42" i="73"/>
  <c r="V42" i="73"/>
  <c r="V43" i="73" s="1"/>
  <c r="CX41" i="73"/>
  <c r="CD41" i="73"/>
  <c r="BJ41" i="73"/>
  <c r="AP41" i="73"/>
  <c r="AP43" i="73" s="1"/>
  <c r="V41" i="73"/>
  <c r="CW40" i="73"/>
  <c r="CV40" i="73"/>
  <c r="CU40" i="73"/>
  <c r="CT40" i="73"/>
  <c r="CS40" i="73"/>
  <c r="CR40" i="73"/>
  <c r="CQ40" i="73"/>
  <c r="CP40" i="73"/>
  <c r="CO40" i="73"/>
  <c r="CN40" i="73"/>
  <c r="CM40" i="73"/>
  <c r="CL40" i="73"/>
  <c r="CK40" i="73"/>
  <c r="CJ40" i="73"/>
  <c r="CI40" i="73"/>
  <c r="CH40" i="73"/>
  <c r="CX40" i="73" s="1"/>
  <c r="CG40" i="73"/>
  <c r="CF40" i="73"/>
  <c r="CE40" i="73"/>
  <c r="CC40" i="73"/>
  <c r="CB40" i="73"/>
  <c r="CA40" i="73"/>
  <c r="BZ40" i="73"/>
  <c r="BY40" i="73"/>
  <c r="BX40" i="73"/>
  <c r="BW40" i="73"/>
  <c r="BV40" i="73"/>
  <c r="BU40" i="73"/>
  <c r="BT40" i="73"/>
  <c r="BS40" i="73"/>
  <c r="BR40" i="73"/>
  <c r="BQ40" i="73"/>
  <c r="BP40" i="73"/>
  <c r="BO40" i="73"/>
  <c r="BN40" i="73"/>
  <c r="CD40" i="73" s="1"/>
  <c r="BM40" i="73"/>
  <c r="BL40" i="73"/>
  <c r="BK40" i="73"/>
  <c r="BI40" i="73"/>
  <c r="BH40" i="73"/>
  <c r="BG40" i="73"/>
  <c r="BF40" i="73"/>
  <c r="BE40" i="73"/>
  <c r="BD40" i="73"/>
  <c r="BC40" i="73"/>
  <c r="BB40" i="73"/>
  <c r="BA40" i="73"/>
  <c r="AZ40" i="73"/>
  <c r="AY40" i="73"/>
  <c r="AX40" i="73"/>
  <c r="AW40" i="73"/>
  <c r="AV40" i="73"/>
  <c r="AU40" i="73"/>
  <c r="AT40" i="73"/>
  <c r="AS40" i="73"/>
  <c r="AR40" i="73"/>
  <c r="AQ40" i="73"/>
  <c r="AO40" i="73"/>
  <c r="AN40" i="73"/>
  <c r="AM40" i="73"/>
  <c r="AL40" i="73"/>
  <c r="AK40" i="73"/>
  <c r="AJ40" i="73"/>
  <c r="AI40" i="73"/>
  <c r="AH40" i="73"/>
  <c r="AG40" i="73"/>
  <c r="AF40" i="73"/>
  <c r="AE40" i="73"/>
  <c r="AD40" i="73"/>
  <c r="AC40" i="73"/>
  <c r="AB40" i="73"/>
  <c r="AA40" i="73"/>
  <c r="Z40" i="73"/>
  <c r="Y40" i="73"/>
  <c r="X40" i="73"/>
  <c r="W40" i="73"/>
  <c r="U40" i="73"/>
  <c r="T40" i="73"/>
  <c r="S40" i="73"/>
  <c r="R40" i="73"/>
  <c r="Q40" i="73"/>
  <c r="P40" i="73"/>
  <c r="O40" i="73"/>
  <c r="N40" i="73"/>
  <c r="M40" i="73"/>
  <c r="L40" i="73"/>
  <c r="K40" i="73"/>
  <c r="J40" i="73"/>
  <c r="I40" i="73"/>
  <c r="H40" i="73"/>
  <c r="G40" i="73"/>
  <c r="F40" i="73"/>
  <c r="E40" i="73"/>
  <c r="D40" i="73"/>
  <c r="C40" i="73"/>
  <c r="CX39" i="73"/>
  <c r="CD39" i="73"/>
  <c r="BJ39" i="73"/>
  <c r="BJ40" i="73" s="1"/>
  <c r="AP39" i="73"/>
  <c r="V39" i="73"/>
  <c r="V40" i="73" s="1"/>
  <c r="CX38" i="73"/>
  <c r="CD38" i="73"/>
  <c r="BJ38" i="73"/>
  <c r="AP38" i="73"/>
  <c r="AP40" i="73" s="1"/>
  <c r="V38" i="73"/>
  <c r="CW37" i="73"/>
  <c r="CV37" i="73"/>
  <c r="CU37" i="73"/>
  <c r="CT37" i="73"/>
  <c r="CS37" i="73"/>
  <c r="CR37" i="73"/>
  <c r="CQ37" i="73"/>
  <c r="CP37" i="73"/>
  <c r="CO37" i="73"/>
  <c r="CN37" i="73"/>
  <c r="CM37" i="73"/>
  <c r="CL37" i="73"/>
  <c r="CK37" i="73"/>
  <c r="CJ37" i="73"/>
  <c r="CI37" i="73"/>
  <c r="CH37" i="73"/>
  <c r="CG37" i="73"/>
  <c r="CF37" i="73"/>
  <c r="CX37" i="73" s="1"/>
  <c r="CE37" i="73"/>
  <c r="CC37" i="73"/>
  <c r="CB37" i="73"/>
  <c r="CA37" i="73"/>
  <c r="BZ37" i="73"/>
  <c r="BY37" i="73"/>
  <c r="BX37" i="73"/>
  <c r="BW37" i="73"/>
  <c r="BV37" i="73"/>
  <c r="BU37" i="73"/>
  <c r="BT37" i="73"/>
  <c r="BS37" i="73"/>
  <c r="BR37" i="73"/>
  <c r="BQ37" i="73"/>
  <c r="BP37" i="73"/>
  <c r="BO37" i="73"/>
  <c r="BN37" i="73"/>
  <c r="BM37" i="73"/>
  <c r="BL37" i="73"/>
  <c r="CD37" i="73" s="1"/>
  <c r="BK37" i="73"/>
  <c r="BI37" i="73"/>
  <c r="BH37" i="73"/>
  <c r="BG37" i="73"/>
  <c r="BF37" i="73"/>
  <c r="BE37" i="73"/>
  <c r="BD37" i="73"/>
  <c r="BC37" i="73"/>
  <c r="BB37" i="73"/>
  <c r="BA37" i="73"/>
  <c r="AZ37" i="73"/>
  <c r="AY37" i="73"/>
  <c r="AX37" i="73"/>
  <c r="AW37" i="73"/>
  <c r="AV37" i="73"/>
  <c r="AU37" i="73"/>
  <c r="AT37" i="73"/>
  <c r="AS37" i="73"/>
  <c r="AR37" i="73"/>
  <c r="AQ37" i="73"/>
  <c r="AO37" i="73"/>
  <c r="AN37" i="73"/>
  <c r="AM37" i="73"/>
  <c r="AL37" i="73"/>
  <c r="AK37" i="73"/>
  <c r="AJ37" i="73"/>
  <c r="AI37" i="73"/>
  <c r="AH37" i="73"/>
  <c r="AG37" i="73"/>
  <c r="AF37" i="73"/>
  <c r="AE37" i="73"/>
  <c r="AD37" i="73"/>
  <c r="AC37" i="73"/>
  <c r="AB37" i="73"/>
  <c r="AA37" i="73"/>
  <c r="Z37" i="73"/>
  <c r="Y37" i="73"/>
  <c r="X37" i="73"/>
  <c r="W37" i="73"/>
  <c r="U37" i="73"/>
  <c r="T37" i="73"/>
  <c r="S37" i="73"/>
  <c r="R37" i="73"/>
  <c r="Q37" i="73"/>
  <c r="P37" i="73"/>
  <c r="O37" i="73"/>
  <c r="N37" i="73"/>
  <c r="M37" i="73"/>
  <c r="L37" i="73"/>
  <c r="K37" i="73"/>
  <c r="J37" i="73"/>
  <c r="I37" i="73"/>
  <c r="H37" i="73"/>
  <c r="G37" i="73"/>
  <c r="F37" i="73"/>
  <c r="E37" i="73"/>
  <c r="D37" i="73"/>
  <c r="C37" i="73"/>
  <c r="CX36" i="73"/>
  <c r="CD36" i="73"/>
  <c r="BJ36" i="73"/>
  <c r="BJ37" i="73" s="1"/>
  <c r="AP36" i="73"/>
  <c r="V36" i="73"/>
  <c r="V37" i="73" s="1"/>
  <c r="CX35" i="73"/>
  <c r="CD35" i="73"/>
  <c r="BJ35" i="73"/>
  <c r="AP35" i="73"/>
  <c r="AP37" i="73" s="1"/>
  <c r="V35" i="73"/>
  <c r="CW34" i="73"/>
  <c r="CV34" i="73"/>
  <c r="CU34" i="73"/>
  <c r="CT34" i="73"/>
  <c r="CS34" i="73"/>
  <c r="CR34" i="73"/>
  <c r="CQ34" i="73"/>
  <c r="CP34" i="73"/>
  <c r="CO34" i="73"/>
  <c r="CN34" i="73"/>
  <c r="CM34" i="73"/>
  <c r="CL34" i="73"/>
  <c r="CK34" i="73"/>
  <c r="CJ34" i="73"/>
  <c r="CI34" i="73"/>
  <c r="CH34" i="73"/>
  <c r="CG34" i="73"/>
  <c r="CF34" i="73"/>
  <c r="CX34" i="73" s="1"/>
  <c r="CE34" i="73"/>
  <c r="CC34" i="73"/>
  <c r="CB34" i="73"/>
  <c r="CA34" i="73"/>
  <c r="BZ34" i="73"/>
  <c r="BY34" i="73"/>
  <c r="BX34" i="73"/>
  <c r="BW34" i="73"/>
  <c r="BV34" i="73"/>
  <c r="BU34" i="73"/>
  <c r="BT34" i="73"/>
  <c r="BS34" i="73"/>
  <c r="BR34" i="73"/>
  <c r="BQ34" i="73"/>
  <c r="BP34" i="73"/>
  <c r="BO34" i="73"/>
  <c r="BN34" i="73"/>
  <c r="BM34" i="73"/>
  <c r="BL34" i="73"/>
  <c r="CD34" i="73" s="1"/>
  <c r="BK34" i="73"/>
  <c r="BI34" i="73"/>
  <c r="BH34" i="73"/>
  <c r="BG34" i="73"/>
  <c r="BF34" i="73"/>
  <c r="BE34" i="73"/>
  <c r="BD34" i="73"/>
  <c r="BC34" i="73"/>
  <c r="BB34" i="73"/>
  <c r="BA34" i="73"/>
  <c r="AZ34" i="73"/>
  <c r="AY34" i="73"/>
  <c r="AX34" i="73"/>
  <c r="AW34" i="73"/>
  <c r="AV34" i="73"/>
  <c r="AU34" i="73"/>
  <c r="AT34" i="73"/>
  <c r="AS34" i="73"/>
  <c r="AR34" i="73"/>
  <c r="AQ34" i="73"/>
  <c r="AO34" i="73"/>
  <c r="AN34" i="73"/>
  <c r="AM34" i="73"/>
  <c r="AL34" i="73"/>
  <c r="AK34" i="73"/>
  <c r="AJ34" i="73"/>
  <c r="AI34" i="73"/>
  <c r="AH34" i="73"/>
  <c r="AG34" i="73"/>
  <c r="AF34" i="73"/>
  <c r="AE34" i="73"/>
  <c r="AD34" i="73"/>
  <c r="AC34" i="73"/>
  <c r="AB34" i="73"/>
  <c r="AA34" i="73"/>
  <c r="Z34" i="73"/>
  <c r="Y34" i="73"/>
  <c r="X34" i="73"/>
  <c r="W34" i="73"/>
  <c r="U34" i="73"/>
  <c r="T34" i="73"/>
  <c r="S34" i="73"/>
  <c r="R34" i="73"/>
  <c r="Q34" i="73"/>
  <c r="P34" i="73"/>
  <c r="O34" i="73"/>
  <c r="N34" i="73"/>
  <c r="M34" i="73"/>
  <c r="L34" i="73"/>
  <c r="K34" i="73"/>
  <c r="J34" i="73"/>
  <c r="I34" i="73"/>
  <c r="H34" i="73"/>
  <c r="G34" i="73"/>
  <c r="F34" i="73"/>
  <c r="E34" i="73"/>
  <c r="D34" i="73"/>
  <c r="C34" i="73"/>
  <c r="CX33" i="73"/>
  <c r="CD33" i="73"/>
  <c r="BJ33" i="73"/>
  <c r="BJ34" i="73" s="1"/>
  <c r="AP33" i="73"/>
  <c r="V33" i="73"/>
  <c r="V34" i="73" s="1"/>
  <c r="CX32" i="73"/>
  <c r="CD32" i="73"/>
  <c r="BJ32" i="73"/>
  <c r="AP32" i="73"/>
  <c r="AP34" i="73" s="1"/>
  <c r="V32" i="73"/>
  <c r="CW31" i="73"/>
  <c r="CV31" i="73"/>
  <c r="CU31" i="73"/>
  <c r="CT31" i="73"/>
  <c r="CS31" i="73"/>
  <c r="CR31" i="73"/>
  <c r="CQ31" i="73"/>
  <c r="CP31" i="73"/>
  <c r="CO31" i="73"/>
  <c r="CN31" i="73"/>
  <c r="CM31" i="73"/>
  <c r="CL31" i="73"/>
  <c r="CK31" i="73"/>
  <c r="CJ31" i="73"/>
  <c r="CI31" i="73"/>
  <c r="CH31" i="73"/>
  <c r="CG31" i="73"/>
  <c r="CF31" i="73"/>
  <c r="CX31" i="73" s="1"/>
  <c r="CE31" i="73"/>
  <c r="CC31" i="73"/>
  <c r="CB31" i="73"/>
  <c r="CA31" i="73"/>
  <c r="BZ31" i="73"/>
  <c r="BY31" i="73"/>
  <c r="BX31" i="73"/>
  <c r="BW31" i="73"/>
  <c r="BV31" i="73"/>
  <c r="BU31" i="73"/>
  <c r="BT31" i="73"/>
  <c r="BS31" i="73"/>
  <c r="BR31" i="73"/>
  <c r="BQ31" i="73"/>
  <c r="BP31" i="73"/>
  <c r="BO31" i="73"/>
  <c r="BN31" i="73"/>
  <c r="BM31" i="73"/>
  <c r="BL31" i="73"/>
  <c r="CD31" i="73" s="1"/>
  <c r="BK31" i="73"/>
  <c r="BI31" i="73"/>
  <c r="BH31" i="73"/>
  <c r="BG31" i="73"/>
  <c r="BF31" i="73"/>
  <c r="BE31" i="73"/>
  <c r="BD31" i="73"/>
  <c r="BC31" i="73"/>
  <c r="BB31" i="73"/>
  <c r="BA31" i="73"/>
  <c r="AZ31" i="73"/>
  <c r="AY31" i="73"/>
  <c r="AX31" i="73"/>
  <c r="AW31" i="73"/>
  <c r="AV31" i="73"/>
  <c r="AU31" i="73"/>
  <c r="AT31" i="73"/>
  <c r="AS31" i="73"/>
  <c r="AR31" i="73"/>
  <c r="AQ31" i="73"/>
  <c r="AO31" i="73"/>
  <c r="AN31" i="73"/>
  <c r="AM31" i="73"/>
  <c r="AL31" i="73"/>
  <c r="AK31" i="73"/>
  <c r="AJ31" i="73"/>
  <c r="AI31" i="73"/>
  <c r="AH31" i="73"/>
  <c r="AG31" i="73"/>
  <c r="AF31" i="73"/>
  <c r="AE31" i="73"/>
  <c r="AD31" i="73"/>
  <c r="AC31" i="73"/>
  <c r="AB31" i="73"/>
  <c r="AA31" i="73"/>
  <c r="Z31" i="73"/>
  <c r="Y31" i="73"/>
  <c r="X31" i="73"/>
  <c r="W31" i="73"/>
  <c r="U31" i="73"/>
  <c r="T31" i="73"/>
  <c r="S31" i="73"/>
  <c r="R31" i="73"/>
  <c r="Q31" i="73"/>
  <c r="P31" i="73"/>
  <c r="O31" i="73"/>
  <c r="N31" i="73"/>
  <c r="M31" i="73"/>
  <c r="L31" i="73"/>
  <c r="K31" i="73"/>
  <c r="J31" i="73"/>
  <c r="I31" i="73"/>
  <c r="H31" i="73"/>
  <c r="G31" i="73"/>
  <c r="F31" i="73"/>
  <c r="E31" i="73"/>
  <c r="D31" i="73"/>
  <c r="C31" i="73"/>
  <c r="CX30" i="73"/>
  <c r="CD30" i="73"/>
  <c r="BJ30" i="73"/>
  <c r="BJ31" i="73" s="1"/>
  <c r="AP30" i="73"/>
  <c r="V30" i="73"/>
  <c r="V31" i="73" s="1"/>
  <c r="CX29" i="73"/>
  <c r="CD29" i="73"/>
  <c r="BJ29" i="73"/>
  <c r="AP29" i="73"/>
  <c r="AP31" i="73" s="1"/>
  <c r="V29" i="73"/>
  <c r="CW28" i="73"/>
  <c r="CV28" i="73"/>
  <c r="CU28" i="73"/>
  <c r="CT28" i="73"/>
  <c r="CS28" i="73"/>
  <c r="CR28" i="73"/>
  <c r="CQ28" i="73"/>
  <c r="CP28" i="73"/>
  <c r="CO28" i="73"/>
  <c r="CN28" i="73"/>
  <c r="CM28" i="73"/>
  <c r="CL28" i="73"/>
  <c r="CK28" i="73"/>
  <c r="CJ28" i="73"/>
  <c r="CI28" i="73"/>
  <c r="CH28" i="73"/>
  <c r="CG28" i="73"/>
  <c r="CF28" i="73"/>
  <c r="CX28" i="73" s="1"/>
  <c r="CE28" i="73"/>
  <c r="CC28" i="73"/>
  <c r="CB28" i="73"/>
  <c r="CA28" i="73"/>
  <c r="BZ28" i="73"/>
  <c r="BY28" i="73"/>
  <c r="BX28" i="73"/>
  <c r="BW28" i="73"/>
  <c r="BV28" i="73"/>
  <c r="BU28" i="73"/>
  <c r="BT28" i="73"/>
  <c r="BS28" i="73"/>
  <c r="BR28" i="73"/>
  <c r="BQ28" i="73"/>
  <c r="BP28" i="73"/>
  <c r="BO28" i="73"/>
  <c r="BN28" i="73"/>
  <c r="BM28" i="73"/>
  <c r="BL28" i="73"/>
  <c r="CD28" i="73" s="1"/>
  <c r="BK28" i="73"/>
  <c r="BI28" i="73"/>
  <c r="BH28" i="73"/>
  <c r="BG28" i="73"/>
  <c r="BF28" i="73"/>
  <c r="BE28" i="73"/>
  <c r="BD28" i="73"/>
  <c r="BC28" i="73"/>
  <c r="BB28" i="73"/>
  <c r="BA28" i="73"/>
  <c r="AZ28" i="73"/>
  <c r="AY28" i="73"/>
  <c r="AX28" i="73"/>
  <c r="AW28" i="73"/>
  <c r="AV28" i="73"/>
  <c r="AU28" i="73"/>
  <c r="AT28" i="73"/>
  <c r="AS28" i="73"/>
  <c r="AR28" i="73"/>
  <c r="AQ28" i="73"/>
  <c r="AO28" i="73"/>
  <c r="AN28" i="73"/>
  <c r="AM28" i="73"/>
  <c r="AL28" i="73"/>
  <c r="AK28" i="73"/>
  <c r="AJ28" i="73"/>
  <c r="AI28" i="73"/>
  <c r="AH28" i="73"/>
  <c r="AG28" i="73"/>
  <c r="AF28" i="73"/>
  <c r="AE28" i="73"/>
  <c r="AD28" i="73"/>
  <c r="AC28" i="73"/>
  <c r="AB28" i="73"/>
  <c r="AA28" i="73"/>
  <c r="Z28" i="73"/>
  <c r="Y28" i="73"/>
  <c r="X28" i="73"/>
  <c r="W28" i="73"/>
  <c r="U28" i="73"/>
  <c r="T28" i="73"/>
  <c r="S28" i="73"/>
  <c r="R28" i="73"/>
  <c r="Q28" i="73"/>
  <c r="P28" i="73"/>
  <c r="O28" i="73"/>
  <c r="N28" i="73"/>
  <c r="M28" i="73"/>
  <c r="L28" i="73"/>
  <c r="K28" i="73"/>
  <c r="J28" i="73"/>
  <c r="I28" i="73"/>
  <c r="H28" i="73"/>
  <c r="G28" i="73"/>
  <c r="F28" i="73"/>
  <c r="E28" i="73"/>
  <c r="D28" i="73"/>
  <c r="C28" i="73"/>
  <c r="CX27" i="73"/>
  <c r="CD27" i="73"/>
  <c r="BJ27" i="73"/>
  <c r="BJ28" i="73" s="1"/>
  <c r="AP27" i="73"/>
  <c r="V27" i="73"/>
  <c r="V28" i="73" s="1"/>
  <c r="CX26" i="73"/>
  <c r="CD26" i="73"/>
  <c r="BJ26" i="73"/>
  <c r="AP26" i="73"/>
  <c r="AP28" i="73" s="1"/>
  <c r="V26" i="73"/>
  <c r="CW25" i="73"/>
  <c r="CV25" i="73"/>
  <c r="CU25" i="73"/>
  <c r="CT25" i="73"/>
  <c r="CS25" i="73"/>
  <c r="CR25" i="73"/>
  <c r="CQ25" i="73"/>
  <c r="CP25" i="73"/>
  <c r="CO25" i="73"/>
  <c r="CN25" i="73"/>
  <c r="CM25" i="73"/>
  <c r="CL25" i="73"/>
  <c r="CK25" i="73"/>
  <c r="CJ25" i="73"/>
  <c r="CI25" i="73"/>
  <c r="CH25" i="73"/>
  <c r="CG25" i="73"/>
  <c r="CF25" i="73"/>
  <c r="CX25" i="73" s="1"/>
  <c r="CE25" i="73"/>
  <c r="CC25" i="73"/>
  <c r="CB25" i="73"/>
  <c r="CA25" i="73"/>
  <c r="BZ25" i="73"/>
  <c r="BY25" i="73"/>
  <c r="BX25" i="73"/>
  <c r="BW25" i="73"/>
  <c r="BV25" i="73"/>
  <c r="BU25" i="73"/>
  <c r="BT25" i="73"/>
  <c r="BS25" i="73"/>
  <c r="BR25" i="73"/>
  <c r="BQ25" i="73"/>
  <c r="BP25" i="73"/>
  <c r="BO25" i="73"/>
  <c r="BN25" i="73"/>
  <c r="BM25" i="73"/>
  <c r="BL25" i="73"/>
  <c r="CD25" i="73" s="1"/>
  <c r="BK25" i="73"/>
  <c r="BI25" i="73"/>
  <c r="BH25" i="73"/>
  <c r="BG25" i="73"/>
  <c r="BF25" i="73"/>
  <c r="BE25" i="73"/>
  <c r="BD25" i="73"/>
  <c r="BC25" i="73"/>
  <c r="BB25" i="73"/>
  <c r="BA25" i="73"/>
  <c r="AZ25" i="73"/>
  <c r="AY25" i="73"/>
  <c r="AX25" i="73"/>
  <c r="AW25" i="73"/>
  <c r="AV25" i="73"/>
  <c r="AU25" i="73"/>
  <c r="AT25" i="73"/>
  <c r="AS25" i="73"/>
  <c r="AR25" i="73"/>
  <c r="AQ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A25" i="73"/>
  <c r="Z25" i="73"/>
  <c r="Y25" i="73"/>
  <c r="X25" i="73"/>
  <c r="W25" i="73"/>
  <c r="U25" i="73"/>
  <c r="T25" i="73"/>
  <c r="S25" i="73"/>
  <c r="R25" i="73"/>
  <c r="Q25" i="73"/>
  <c r="P25" i="73"/>
  <c r="O25" i="73"/>
  <c r="N25" i="73"/>
  <c r="M25" i="73"/>
  <c r="L25" i="73"/>
  <c r="K25" i="73"/>
  <c r="J25" i="73"/>
  <c r="I25" i="73"/>
  <c r="H25" i="73"/>
  <c r="G25" i="73"/>
  <c r="F25" i="73"/>
  <c r="E25" i="73"/>
  <c r="D25" i="73"/>
  <c r="C25" i="73"/>
  <c r="CX24" i="73"/>
  <c r="CD24" i="73"/>
  <c r="BJ24" i="73"/>
  <c r="BJ25" i="73" s="1"/>
  <c r="AP24" i="73"/>
  <c r="V24" i="73"/>
  <c r="V25" i="73" s="1"/>
  <c r="CX23" i="73"/>
  <c r="CD23" i="73"/>
  <c r="BJ23" i="73"/>
  <c r="AP23" i="73"/>
  <c r="AP25" i="73" s="1"/>
  <c r="V23" i="73"/>
  <c r="CW22" i="73"/>
  <c r="CV22" i="73"/>
  <c r="CU22" i="73"/>
  <c r="CT22" i="73"/>
  <c r="CS22" i="73"/>
  <c r="CR22" i="73"/>
  <c r="CQ22" i="73"/>
  <c r="CP22" i="73"/>
  <c r="CO22" i="73"/>
  <c r="CN22" i="73"/>
  <c r="CM22" i="73"/>
  <c r="CL22" i="73"/>
  <c r="CK22" i="73"/>
  <c r="CJ22" i="73"/>
  <c r="CI22" i="73"/>
  <c r="CH22" i="73"/>
  <c r="CG22" i="73"/>
  <c r="CF22" i="73"/>
  <c r="CX22" i="73" s="1"/>
  <c r="CE22" i="73"/>
  <c r="CC22" i="73"/>
  <c r="CB22" i="73"/>
  <c r="CA22" i="73"/>
  <c r="BZ22" i="73"/>
  <c r="BY22" i="73"/>
  <c r="BX22" i="73"/>
  <c r="BW22" i="73"/>
  <c r="BV22" i="73"/>
  <c r="BU22" i="73"/>
  <c r="BT22" i="73"/>
  <c r="BS22" i="73"/>
  <c r="BR22" i="73"/>
  <c r="BQ22" i="73"/>
  <c r="BP22" i="73"/>
  <c r="BO22" i="73"/>
  <c r="BN22" i="73"/>
  <c r="BM22" i="73"/>
  <c r="BL22" i="73"/>
  <c r="CD22" i="73" s="1"/>
  <c r="BK22" i="73"/>
  <c r="BI22" i="73"/>
  <c r="BH22" i="73"/>
  <c r="BG22" i="73"/>
  <c r="BF22" i="73"/>
  <c r="BE22" i="73"/>
  <c r="BD22" i="73"/>
  <c r="BC22" i="73"/>
  <c r="BB22" i="73"/>
  <c r="BA22" i="73"/>
  <c r="AZ22" i="73"/>
  <c r="AY22" i="73"/>
  <c r="AX22" i="73"/>
  <c r="AW22" i="73"/>
  <c r="AV22" i="73"/>
  <c r="AU22" i="73"/>
  <c r="AT22" i="73"/>
  <c r="AS22" i="73"/>
  <c r="AR22" i="73"/>
  <c r="AQ22" i="73"/>
  <c r="AO22" i="73"/>
  <c r="AN22" i="73"/>
  <c r="AM22" i="73"/>
  <c r="AL22" i="73"/>
  <c r="AK22" i="73"/>
  <c r="AJ22" i="73"/>
  <c r="AI22" i="73"/>
  <c r="AH22" i="73"/>
  <c r="AG22" i="73"/>
  <c r="AF22" i="73"/>
  <c r="AE22" i="73"/>
  <c r="AD22" i="73"/>
  <c r="AC22" i="73"/>
  <c r="AB22" i="73"/>
  <c r="AA22" i="73"/>
  <c r="Z22" i="73"/>
  <c r="Y22" i="73"/>
  <c r="X22" i="73"/>
  <c r="W22" i="73"/>
  <c r="U22" i="73"/>
  <c r="T22" i="73"/>
  <c r="S22" i="73"/>
  <c r="R22" i="73"/>
  <c r="Q22" i="73"/>
  <c r="P22" i="73"/>
  <c r="O22" i="73"/>
  <c r="N22" i="73"/>
  <c r="M22" i="73"/>
  <c r="L22" i="73"/>
  <c r="K22" i="73"/>
  <c r="J22" i="73"/>
  <c r="I22" i="73"/>
  <c r="H22" i="73"/>
  <c r="G22" i="73"/>
  <c r="F22" i="73"/>
  <c r="E22" i="73"/>
  <c r="D22" i="73"/>
  <c r="C22" i="73"/>
  <c r="CX21" i="73"/>
  <c r="CD21" i="73"/>
  <c r="BJ21" i="73"/>
  <c r="BJ22" i="73" s="1"/>
  <c r="AP21" i="73"/>
  <c r="V21" i="73"/>
  <c r="V22" i="73" s="1"/>
  <c r="CX20" i="73"/>
  <c r="CD20" i="73"/>
  <c r="BJ20" i="73"/>
  <c r="AP20" i="73"/>
  <c r="AP22" i="73" s="1"/>
  <c r="V20" i="73"/>
  <c r="CW19" i="73"/>
  <c r="CV19" i="73"/>
  <c r="CU19" i="73"/>
  <c r="CT19" i="73"/>
  <c r="CS19" i="73"/>
  <c r="CR19" i="73"/>
  <c r="CQ19" i="73"/>
  <c r="CP19" i="73"/>
  <c r="CO19" i="73"/>
  <c r="CN19" i="73"/>
  <c r="CM19" i="73"/>
  <c r="CL19" i="73"/>
  <c r="CK19" i="73"/>
  <c r="CJ19" i="73"/>
  <c r="CI19" i="73"/>
  <c r="CH19" i="73"/>
  <c r="CG19" i="73"/>
  <c r="CF19" i="73"/>
  <c r="CX19" i="73" s="1"/>
  <c r="CE19" i="73"/>
  <c r="CC19" i="73"/>
  <c r="CB19" i="73"/>
  <c r="CA19" i="73"/>
  <c r="BZ19" i="73"/>
  <c r="BY19" i="73"/>
  <c r="BX19" i="73"/>
  <c r="BW19" i="73"/>
  <c r="BV19" i="73"/>
  <c r="BU19" i="73"/>
  <c r="BT19" i="73"/>
  <c r="BS19" i="73"/>
  <c r="BR19" i="73"/>
  <c r="BQ19" i="73"/>
  <c r="BP19" i="73"/>
  <c r="BO19" i="73"/>
  <c r="BN19" i="73"/>
  <c r="BM19" i="73"/>
  <c r="BL19" i="73"/>
  <c r="CD19" i="73" s="1"/>
  <c r="BK19" i="73"/>
  <c r="BI19" i="73"/>
  <c r="BH19" i="73"/>
  <c r="BG19" i="73"/>
  <c r="BF19" i="73"/>
  <c r="BE19" i="73"/>
  <c r="BD19" i="73"/>
  <c r="BC19" i="73"/>
  <c r="BB19" i="73"/>
  <c r="BA19" i="73"/>
  <c r="AZ19" i="73"/>
  <c r="AY19" i="73"/>
  <c r="AX19" i="73"/>
  <c r="AW19" i="73"/>
  <c r="AV19" i="73"/>
  <c r="AU19" i="73"/>
  <c r="AT19" i="73"/>
  <c r="AS19" i="73"/>
  <c r="AR19" i="73"/>
  <c r="AQ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  <c r="D19" i="73"/>
  <c r="C19" i="73"/>
  <c r="CX18" i="73"/>
  <c r="CD18" i="73"/>
  <c r="BJ18" i="73"/>
  <c r="BJ19" i="73" s="1"/>
  <c r="AP18" i="73"/>
  <c r="V18" i="73"/>
  <c r="V19" i="73" s="1"/>
  <c r="CX17" i="73"/>
  <c r="CD17" i="73"/>
  <c r="BJ17" i="73"/>
  <c r="AP17" i="73"/>
  <c r="AP19" i="73" s="1"/>
  <c r="V17" i="73"/>
  <c r="CW16" i="73"/>
  <c r="CV16" i="73"/>
  <c r="CU16" i="73"/>
  <c r="CT16" i="73"/>
  <c r="CS16" i="73"/>
  <c r="CR16" i="73"/>
  <c r="CQ16" i="73"/>
  <c r="CP16" i="73"/>
  <c r="CO16" i="73"/>
  <c r="CN16" i="73"/>
  <c r="CM16" i="73"/>
  <c r="CL16" i="73"/>
  <c r="CK16" i="73"/>
  <c r="CJ16" i="73"/>
  <c r="CI16" i="73"/>
  <c r="CH16" i="73"/>
  <c r="CG16" i="73"/>
  <c r="CF16" i="73"/>
  <c r="CX16" i="73" s="1"/>
  <c r="CE16" i="73"/>
  <c r="CC16" i="73"/>
  <c r="CB16" i="73"/>
  <c r="CA16" i="73"/>
  <c r="BZ16" i="73"/>
  <c r="BY16" i="73"/>
  <c r="BX16" i="73"/>
  <c r="BW16" i="73"/>
  <c r="BV16" i="73"/>
  <c r="BU16" i="73"/>
  <c r="BT16" i="73"/>
  <c r="BS16" i="73"/>
  <c r="BR16" i="73"/>
  <c r="BQ16" i="73"/>
  <c r="BP16" i="73"/>
  <c r="BO16" i="73"/>
  <c r="BN16" i="73"/>
  <c r="BM16" i="73"/>
  <c r="BL16" i="73"/>
  <c r="CD16" i="73" s="1"/>
  <c r="BK16" i="73"/>
  <c r="BI16" i="73"/>
  <c r="BH16" i="73"/>
  <c r="BG16" i="73"/>
  <c r="BF16" i="73"/>
  <c r="BE16" i="73"/>
  <c r="BD16" i="73"/>
  <c r="BC16" i="73"/>
  <c r="BB16" i="73"/>
  <c r="BA16" i="73"/>
  <c r="AZ16" i="73"/>
  <c r="AY16" i="73"/>
  <c r="AX16" i="73"/>
  <c r="AW16" i="73"/>
  <c r="AV16" i="73"/>
  <c r="AU16" i="73"/>
  <c r="AT16" i="73"/>
  <c r="AS16" i="73"/>
  <c r="AR16" i="73"/>
  <c r="AQ16" i="73"/>
  <c r="AO16" i="73"/>
  <c r="AN16" i="73"/>
  <c r="AM16" i="73"/>
  <c r="AL16" i="73"/>
  <c r="AK16" i="73"/>
  <c r="AJ16" i="73"/>
  <c r="AI16" i="73"/>
  <c r="AH16" i="73"/>
  <c r="AG16" i="73"/>
  <c r="AF16" i="73"/>
  <c r="AE16" i="73"/>
  <c r="AD16" i="73"/>
  <c r="AC16" i="73"/>
  <c r="AB16" i="73"/>
  <c r="AA16" i="73"/>
  <c r="Z16" i="73"/>
  <c r="Y16" i="73"/>
  <c r="X16" i="73"/>
  <c r="W16" i="73"/>
  <c r="U16" i="73"/>
  <c r="T16" i="73"/>
  <c r="S16" i="73"/>
  <c r="R16" i="73"/>
  <c r="Q16" i="73"/>
  <c r="P16" i="73"/>
  <c r="O16" i="73"/>
  <c r="N16" i="73"/>
  <c r="M16" i="73"/>
  <c r="L16" i="73"/>
  <c r="K16" i="73"/>
  <c r="J16" i="73"/>
  <c r="I16" i="73"/>
  <c r="H16" i="73"/>
  <c r="G16" i="73"/>
  <c r="F16" i="73"/>
  <c r="E16" i="73"/>
  <c r="D16" i="73"/>
  <c r="C16" i="73"/>
  <c r="CX15" i="73"/>
  <c r="CD15" i="73"/>
  <c r="BJ15" i="73"/>
  <c r="BJ16" i="73" s="1"/>
  <c r="AP15" i="73"/>
  <c r="V15" i="73"/>
  <c r="V16" i="73" s="1"/>
  <c r="CX14" i="73"/>
  <c r="CD14" i="73"/>
  <c r="BJ14" i="73"/>
  <c r="AP14" i="73"/>
  <c r="AP16" i="73" s="1"/>
  <c r="V14" i="73"/>
  <c r="CW13" i="73"/>
  <c r="CV13" i="73"/>
  <c r="CU13" i="73"/>
  <c r="CT13" i="73"/>
  <c r="CS13" i="73"/>
  <c r="CR13" i="73"/>
  <c r="CQ13" i="73"/>
  <c r="CP13" i="73"/>
  <c r="CO13" i="73"/>
  <c r="CN13" i="73"/>
  <c r="CM13" i="73"/>
  <c r="CL13" i="73"/>
  <c r="CK13" i="73"/>
  <c r="CJ13" i="73"/>
  <c r="CI13" i="73"/>
  <c r="CH13" i="73"/>
  <c r="CG13" i="73"/>
  <c r="CF13" i="73"/>
  <c r="CX13" i="73" s="1"/>
  <c r="CE13" i="73"/>
  <c r="CC13" i="73"/>
  <c r="CB13" i="73"/>
  <c r="CA13" i="73"/>
  <c r="BZ13" i="73"/>
  <c r="BY13" i="73"/>
  <c r="BX13" i="73"/>
  <c r="BW13" i="73"/>
  <c r="BV13" i="73"/>
  <c r="BU13" i="73"/>
  <c r="BT13" i="73"/>
  <c r="BS13" i="73"/>
  <c r="BR13" i="73"/>
  <c r="BQ13" i="73"/>
  <c r="BP13" i="73"/>
  <c r="BO13" i="73"/>
  <c r="BN13" i="73"/>
  <c r="BM13" i="73"/>
  <c r="BL13" i="73"/>
  <c r="CD13" i="73" s="1"/>
  <c r="BK13" i="73"/>
  <c r="BI13" i="73"/>
  <c r="BH13" i="73"/>
  <c r="BG13" i="73"/>
  <c r="BF13" i="73"/>
  <c r="BE13" i="73"/>
  <c r="BD13" i="73"/>
  <c r="BC13" i="73"/>
  <c r="BB13" i="73"/>
  <c r="BA13" i="73"/>
  <c r="AZ13" i="73"/>
  <c r="AY13" i="73"/>
  <c r="AX13" i="73"/>
  <c r="AW13" i="73"/>
  <c r="AV13" i="73"/>
  <c r="AU13" i="73"/>
  <c r="AT13" i="73"/>
  <c r="AS13" i="73"/>
  <c r="AR13" i="73"/>
  <c r="AQ13" i="73"/>
  <c r="AO13" i="73"/>
  <c r="AN13" i="73"/>
  <c r="AM13" i="73"/>
  <c r="AL13" i="73"/>
  <c r="AK13" i="73"/>
  <c r="AJ13" i="73"/>
  <c r="AI13" i="73"/>
  <c r="AH13" i="73"/>
  <c r="AG13" i="73"/>
  <c r="AF13" i="73"/>
  <c r="AE13" i="73"/>
  <c r="AD13" i="73"/>
  <c r="AC13" i="73"/>
  <c r="AB13" i="73"/>
  <c r="AA13" i="73"/>
  <c r="Z13" i="73"/>
  <c r="Y13" i="73"/>
  <c r="X13" i="73"/>
  <c r="W13" i="73"/>
  <c r="U13" i="73"/>
  <c r="T13" i="73"/>
  <c r="S13" i="73"/>
  <c r="R13" i="73"/>
  <c r="Q13" i="73"/>
  <c r="P13" i="73"/>
  <c r="O13" i="73"/>
  <c r="N13" i="73"/>
  <c r="M13" i="73"/>
  <c r="L13" i="73"/>
  <c r="K13" i="73"/>
  <c r="J13" i="73"/>
  <c r="I13" i="73"/>
  <c r="H13" i="73"/>
  <c r="G13" i="73"/>
  <c r="F13" i="73"/>
  <c r="E13" i="73"/>
  <c r="D13" i="73"/>
  <c r="C13" i="73"/>
  <c r="CX12" i="73"/>
  <c r="CD12" i="73"/>
  <c r="BJ12" i="73"/>
  <c r="BJ13" i="73" s="1"/>
  <c r="AP12" i="73"/>
  <c r="V12" i="73"/>
  <c r="V13" i="73" s="1"/>
  <c r="CX11" i="73"/>
  <c r="CD11" i="73"/>
  <c r="BJ11" i="73"/>
  <c r="AP11" i="73"/>
  <c r="AP13" i="73" s="1"/>
  <c r="V11" i="73"/>
  <c r="CW10" i="73"/>
  <c r="CV10" i="73"/>
  <c r="CU10" i="73"/>
  <c r="CT10" i="73"/>
  <c r="CS10" i="73"/>
  <c r="CR10" i="73"/>
  <c r="CQ10" i="73"/>
  <c r="CP10" i="73"/>
  <c r="CO10" i="73"/>
  <c r="CN10" i="73"/>
  <c r="CM10" i="73"/>
  <c r="CL10" i="73"/>
  <c r="CK10" i="73"/>
  <c r="CJ10" i="73"/>
  <c r="CI10" i="73"/>
  <c r="CH10" i="73"/>
  <c r="CG10" i="73"/>
  <c r="CF10" i="73"/>
  <c r="CX10" i="73" s="1"/>
  <c r="CE10" i="73"/>
  <c r="CC10" i="73"/>
  <c r="CB10" i="73"/>
  <c r="CA10" i="73"/>
  <c r="BZ10" i="73"/>
  <c r="BY10" i="73"/>
  <c r="BX10" i="73"/>
  <c r="BW10" i="73"/>
  <c r="BV10" i="73"/>
  <c r="BU10" i="73"/>
  <c r="BT10" i="73"/>
  <c r="BS10" i="73"/>
  <c r="BR10" i="73"/>
  <c r="BQ10" i="73"/>
  <c r="BP10" i="73"/>
  <c r="BO10" i="73"/>
  <c r="BN10" i="73"/>
  <c r="BM10" i="73"/>
  <c r="BL10" i="73"/>
  <c r="CD10" i="73" s="1"/>
  <c r="BK10" i="73"/>
  <c r="BI10" i="73"/>
  <c r="BH10" i="73"/>
  <c r="BG10" i="73"/>
  <c r="BF10" i="73"/>
  <c r="BE10" i="73"/>
  <c r="BD10" i="73"/>
  <c r="BC10" i="73"/>
  <c r="BB10" i="73"/>
  <c r="BA10" i="73"/>
  <c r="AZ10" i="73"/>
  <c r="AY10" i="73"/>
  <c r="AX10" i="73"/>
  <c r="AW10" i="73"/>
  <c r="AV10" i="73"/>
  <c r="AU10" i="73"/>
  <c r="AT10" i="73"/>
  <c r="AS10" i="73"/>
  <c r="AR10" i="73"/>
  <c r="AQ10" i="73"/>
  <c r="AO10" i="73"/>
  <c r="AN10" i="73"/>
  <c r="AM10" i="73"/>
  <c r="AL10" i="73"/>
  <c r="AK10" i="73"/>
  <c r="AJ10" i="73"/>
  <c r="AI10" i="73"/>
  <c r="AH10" i="73"/>
  <c r="AG10" i="73"/>
  <c r="AF10" i="73"/>
  <c r="AE10" i="73"/>
  <c r="AD10" i="73"/>
  <c r="AC10" i="73"/>
  <c r="AB10" i="73"/>
  <c r="AA10" i="73"/>
  <c r="Z10" i="73"/>
  <c r="Y10" i="73"/>
  <c r="X10" i="73"/>
  <c r="W10" i="73"/>
  <c r="U10" i="73"/>
  <c r="T10" i="73"/>
  <c r="S10" i="73"/>
  <c r="R10" i="73"/>
  <c r="Q10" i="73"/>
  <c r="P10" i="73"/>
  <c r="O10" i="73"/>
  <c r="N10" i="73"/>
  <c r="M10" i="73"/>
  <c r="L10" i="73"/>
  <c r="K10" i="73"/>
  <c r="J10" i="73"/>
  <c r="I10" i="73"/>
  <c r="H10" i="73"/>
  <c r="G10" i="73"/>
  <c r="F10" i="73"/>
  <c r="E10" i="73"/>
  <c r="D10" i="73"/>
  <c r="C10" i="73"/>
  <c r="CX9" i="73"/>
  <c r="CD9" i="73"/>
  <c r="BJ9" i="73"/>
  <c r="BJ10" i="73" s="1"/>
  <c r="AP9" i="73"/>
  <c r="V9" i="73"/>
  <c r="V10" i="73" s="1"/>
  <c r="CX8" i="73"/>
  <c r="CD8" i="73"/>
  <c r="BJ8" i="73"/>
  <c r="AP8" i="73"/>
  <c r="AP10" i="73" s="1"/>
  <c r="V8" i="73"/>
  <c r="AK26" i="68"/>
  <c r="AJ26" i="68"/>
  <c r="AI26" i="68"/>
  <c r="AH26" i="68"/>
  <c r="AG26" i="68"/>
  <c r="AF26" i="68"/>
  <c r="AE26" i="68"/>
  <c r="AD26" i="68"/>
  <c r="AC26" i="68"/>
  <c r="AB26" i="68"/>
  <c r="AA26" i="68"/>
  <c r="Z26" i="68"/>
  <c r="Y26" i="68"/>
  <c r="X26" i="68"/>
  <c r="W26" i="68"/>
  <c r="V26" i="68"/>
  <c r="U26" i="68"/>
  <c r="T26" i="68"/>
  <c r="S26" i="68"/>
  <c r="R26" i="68"/>
  <c r="Q26" i="68"/>
  <c r="P26" i="68"/>
  <c r="O26" i="68"/>
  <c r="N26" i="68"/>
  <c r="M26" i="68"/>
  <c r="L26" i="68"/>
  <c r="K26" i="68"/>
  <c r="J26" i="68"/>
  <c r="I26" i="68"/>
  <c r="H26" i="68"/>
  <c r="G26" i="68"/>
  <c r="F26" i="68"/>
  <c r="E26" i="68"/>
  <c r="D26" i="68"/>
  <c r="C26" i="68"/>
  <c r="B26" i="68"/>
  <c r="AK25" i="68"/>
  <c r="AE25" i="68"/>
  <c r="Y25" i="68"/>
  <c r="S25" i="68"/>
  <c r="M25" i="68"/>
  <c r="G25" i="68"/>
  <c r="AK24" i="68"/>
  <c r="AE24" i="68"/>
  <c r="Y24" i="68"/>
  <c r="S24" i="68"/>
  <c r="M24" i="68"/>
  <c r="G24" i="68"/>
  <c r="AK23" i="68"/>
  <c r="AE23" i="68"/>
  <c r="Y23" i="68"/>
  <c r="S23" i="68"/>
  <c r="M23" i="68"/>
  <c r="G23" i="68"/>
  <c r="AK22" i="68"/>
  <c r="AE22" i="68"/>
  <c r="Y22" i="68"/>
  <c r="S22" i="68"/>
  <c r="M22" i="68"/>
  <c r="G22" i="68"/>
  <c r="AK21" i="68"/>
  <c r="AE21" i="68"/>
  <c r="Y21" i="68"/>
  <c r="S21" i="68"/>
  <c r="M21" i="68"/>
  <c r="G21" i="68"/>
  <c r="AK20" i="68"/>
  <c r="AE20" i="68"/>
  <c r="Y20" i="68"/>
  <c r="S20" i="68"/>
  <c r="M20" i="68"/>
  <c r="G20" i="68"/>
  <c r="AK19" i="68"/>
  <c r="AE19" i="68"/>
  <c r="Y19" i="68"/>
  <c r="S19" i="68"/>
  <c r="M19" i="68"/>
  <c r="G19" i="68"/>
  <c r="AK18" i="68"/>
  <c r="AE18" i="68"/>
  <c r="Y18" i="68"/>
  <c r="S18" i="68"/>
  <c r="M18" i="68"/>
  <c r="G18" i="68"/>
  <c r="AK17" i="68"/>
  <c r="AE17" i="68"/>
  <c r="Y17" i="68"/>
  <c r="S17" i="68"/>
  <c r="M17" i="68"/>
  <c r="G17" i="68"/>
  <c r="AK16" i="68"/>
  <c r="AE16" i="68"/>
  <c r="Y16" i="68"/>
  <c r="S16" i="68"/>
  <c r="M16" i="68"/>
  <c r="G16" i="68"/>
  <c r="AK15" i="68"/>
  <c r="AE15" i="68"/>
  <c r="Y15" i="68"/>
  <c r="S15" i="68"/>
  <c r="M15" i="68"/>
  <c r="G15" i="68"/>
  <c r="AK14" i="68"/>
  <c r="AE14" i="68"/>
  <c r="Y14" i="68"/>
  <c r="S14" i="68"/>
  <c r="M14" i="68"/>
  <c r="G14" i="68"/>
  <c r="AK13" i="68"/>
  <c r="AE13" i="68"/>
  <c r="Y13" i="68"/>
  <c r="S13" i="68"/>
  <c r="M13" i="68"/>
  <c r="G13" i="68"/>
  <c r="AK12" i="68"/>
  <c r="AE12" i="68"/>
  <c r="Y12" i="68"/>
  <c r="S12" i="68"/>
  <c r="M12" i="68"/>
  <c r="G12" i="68"/>
  <c r="AK11" i="68"/>
  <c r="AE11" i="68"/>
  <c r="Y11" i="68"/>
  <c r="S11" i="68"/>
  <c r="M11" i="68"/>
  <c r="G11" i="68"/>
  <c r="AK10" i="68"/>
  <c r="AE10" i="68"/>
  <c r="Y10" i="68"/>
  <c r="S10" i="68"/>
  <c r="M10" i="68"/>
  <c r="G10" i="68"/>
  <c r="AK9" i="68"/>
  <c r="AE9" i="68"/>
  <c r="Y9" i="68"/>
  <c r="S9" i="68"/>
  <c r="M9" i="68"/>
  <c r="G9" i="68"/>
  <c r="AK8" i="68"/>
  <c r="AE8" i="68"/>
  <c r="Y8" i="68"/>
  <c r="S8" i="68"/>
  <c r="M8" i="68"/>
  <c r="G8" i="68"/>
  <c r="AK27" i="67"/>
  <c r="AJ27" i="67"/>
  <c r="AI27" i="67"/>
  <c r="AH27" i="67"/>
  <c r="AG27" i="67"/>
  <c r="AF27" i="67"/>
  <c r="AE27" i="67"/>
  <c r="AD27" i="67"/>
  <c r="AC27" i="67"/>
  <c r="AB27" i="67"/>
  <c r="AA27" i="67"/>
  <c r="Z27" i="67"/>
  <c r="Y27" i="67"/>
  <c r="X27" i="67"/>
  <c r="W27" i="67"/>
  <c r="V27" i="67"/>
  <c r="U27" i="67"/>
  <c r="T27" i="67"/>
  <c r="S27" i="67"/>
  <c r="R27" i="67"/>
  <c r="Q27" i="67"/>
  <c r="P27" i="67"/>
  <c r="O27" i="67"/>
  <c r="N27" i="67"/>
  <c r="M27" i="67"/>
  <c r="L27" i="67"/>
  <c r="K27" i="67"/>
  <c r="J27" i="67"/>
  <c r="I27" i="67"/>
  <c r="H27" i="67"/>
  <c r="G27" i="67"/>
  <c r="F27" i="67"/>
  <c r="E27" i="67"/>
  <c r="D27" i="67"/>
  <c r="C27" i="67"/>
  <c r="B27" i="67"/>
  <c r="AK26" i="67"/>
  <c r="AE26" i="67"/>
  <c r="Y26" i="67"/>
  <c r="S26" i="67"/>
  <c r="M26" i="67"/>
  <c r="G26" i="67"/>
  <c r="AK25" i="67"/>
  <c r="AE25" i="67"/>
  <c r="Y25" i="67"/>
  <c r="S25" i="67"/>
  <c r="M25" i="67"/>
  <c r="G25" i="67"/>
  <c r="AK24" i="67"/>
  <c r="AE24" i="67"/>
  <c r="Y24" i="67"/>
  <c r="S24" i="67"/>
  <c r="M24" i="67"/>
  <c r="G24" i="67"/>
  <c r="AK23" i="67"/>
  <c r="AE23" i="67"/>
  <c r="Y23" i="67"/>
  <c r="S23" i="67"/>
  <c r="M23" i="67"/>
  <c r="G23" i="67"/>
  <c r="AK22" i="67"/>
  <c r="AE22" i="67"/>
  <c r="Y22" i="67"/>
  <c r="S22" i="67"/>
  <c r="M22" i="67"/>
  <c r="G22" i="67"/>
  <c r="AK21" i="67"/>
  <c r="AE21" i="67"/>
  <c r="Y21" i="67"/>
  <c r="S21" i="67"/>
  <c r="M21" i="67"/>
  <c r="G21" i="67"/>
  <c r="AK20" i="67"/>
  <c r="AE20" i="67"/>
  <c r="Y20" i="67"/>
  <c r="S20" i="67"/>
  <c r="M20" i="67"/>
  <c r="G20" i="67"/>
  <c r="AK19" i="67"/>
  <c r="AE19" i="67"/>
  <c r="Y19" i="67"/>
  <c r="S19" i="67"/>
  <c r="M19" i="67"/>
  <c r="G19" i="67"/>
  <c r="AK18" i="67"/>
  <c r="AE18" i="67"/>
  <c r="Y18" i="67"/>
  <c r="S18" i="67"/>
  <c r="M18" i="67"/>
  <c r="G18" i="67"/>
  <c r="AK17" i="67"/>
  <c r="AE17" i="67"/>
  <c r="Y17" i="67"/>
  <c r="S17" i="67"/>
  <c r="M17" i="67"/>
  <c r="G17" i="67"/>
  <c r="AK16" i="67"/>
  <c r="AE16" i="67"/>
  <c r="Y16" i="67"/>
  <c r="S16" i="67"/>
  <c r="M16" i="67"/>
  <c r="G16" i="67"/>
  <c r="AK15" i="67"/>
  <c r="AE15" i="67"/>
  <c r="Y15" i="67"/>
  <c r="S15" i="67"/>
  <c r="M15" i="67"/>
  <c r="G15" i="67"/>
  <c r="AK14" i="67"/>
  <c r="AE14" i="67"/>
  <c r="Y14" i="67"/>
  <c r="S14" i="67"/>
  <c r="M14" i="67"/>
  <c r="G14" i="67"/>
  <c r="AK13" i="67"/>
  <c r="AE13" i="67"/>
  <c r="Y13" i="67"/>
  <c r="S13" i="67"/>
  <c r="M13" i="67"/>
  <c r="G13" i="67"/>
  <c r="AK12" i="67"/>
  <c r="AE12" i="67"/>
  <c r="Y12" i="67"/>
  <c r="S12" i="67"/>
  <c r="M12" i="67"/>
  <c r="G12" i="67"/>
  <c r="AK11" i="67"/>
  <c r="AE11" i="67"/>
  <c r="Y11" i="67"/>
  <c r="S11" i="67"/>
  <c r="M11" i="67"/>
  <c r="G11" i="67"/>
  <c r="AK10" i="67"/>
  <c r="AE10" i="67"/>
  <c r="Y10" i="67"/>
  <c r="S10" i="67"/>
  <c r="M10" i="67"/>
  <c r="G10" i="67"/>
  <c r="AK9" i="67"/>
  <c r="AE9" i="67"/>
  <c r="Y9" i="67"/>
  <c r="S9" i="67"/>
  <c r="M9" i="67"/>
  <c r="G9" i="67"/>
  <c r="AK8" i="67"/>
  <c r="AE8" i="67"/>
  <c r="Y8" i="67"/>
  <c r="S8" i="67"/>
  <c r="M8" i="67"/>
  <c r="G8" i="67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P24" i="66"/>
  <c r="O24" i="66"/>
  <c r="N24" i="66"/>
  <c r="M24" i="66"/>
  <c r="L24" i="66"/>
  <c r="K24" i="66"/>
  <c r="J24" i="66"/>
  <c r="I24" i="66"/>
  <c r="H24" i="66"/>
  <c r="G24" i="66"/>
  <c r="F24" i="66"/>
  <c r="E24" i="66"/>
  <c r="D24" i="66"/>
  <c r="C24" i="66"/>
  <c r="B24" i="66"/>
  <c r="AK23" i="66"/>
  <c r="AE23" i="66"/>
  <c r="Y23" i="66"/>
  <c r="S23" i="66"/>
  <c r="M23" i="66"/>
  <c r="G23" i="66"/>
  <c r="AK22" i="66"/>
  <c r="AE22" i="66"/>
  <c r="Y22" i="66"/>
  <c r="S22" i="66"/>
  <c r="M22" i="66"/>
  <c r="G22" i="66"/>
  <c r="AK21" i="66"/>
  <c r="AE21" i="66"/>
  <c r="Y21" i="66"/>
  <c r="S21" i="66"/>
  <c r="M21" i="66"/>
  <c r="G21" i="66"/>
  <c r="AK20" i="66"/>
  <c r="AE20" i="66"/>
  <c r="Y20" i="66"/>
  <c r="S20" i="66"/>
  <c r="M20" i="66"/>
  <c r="G20" i="66"/>
  <c r="AK19" i="66"/>
  <c r="AE19" i="66"/>
  <c r="Y19" i="66"/>
  <c r="S19" i="66"/>
  <c r="M19" i="66"/>
  <c r="G19" i="66"/>
  <c r="AK18" i="66"/>
  <c r="AE18" i="66"/>
  <c r="Y18" i="66"/>
  <c r="S18" i="66"/>
  <c r="M18" i="66"/>
  <c r="G18" i="66"/>
  <c r="AK17" i="66"/>
  <c r="AE17" i="66"/>
  <c r="Y17" i="66"/>
  <c r="S17" i="66"/>
  <c r="M17" i="66"/>
  <c r="G17" i="66"/>
  <c r="AK16" i="66"/>
  <c r="AE16" i="66"/>
  <c r="Y16" i="66"/>
  <c r="S16" i="66"/>
  <c r="M16" i="66"/>
  <c r="G16" i="66"/>
  <c r="AK15" i="66"/>
  <c r="AE15" i="66"/>
  <c r="Y15" i="66"/>
  <c r="S15" i="66"/>
  <c r="M15" i="66"/>
  <c r="G15" i="66"/>
  <c r="AK14" i="66"/>
  <c r="AE14" i="66"/>
  <c r="Y14" i="66"/>
  <c r="S14" i="66"/>
  <c r="M14" i="66"/>
  <c r="G14" i="66"/>
  <c r="AK13" i="66"/>
  <c r="AE13" i="66"/>
  <c r="Y13" i="66"/>
  <c r="S13" i="66"/>
  <c r="M13" i="66"/>
  <c r="G13" i="66"/>
  <c r="AK12" i="66"/>
  <c r="AE12" i="66"/>
  <c r="Y12" i="66"/>
  <c r="S12" i="66"/>
  <c r="M12" i="66"/>
  <c r="G12" i="66"/>
  <c r="AK11" i="66"/>
  <c r="AE11" i="66"/>
  <c r="Y11" i="66"/>
  <c r="S11" i="66"/>
  <c r="M11" i="66"/>
  <c r="G11" i="66"/>
  <c r="AK10" i="66"/>
  <c r="AE10" i="66"/>
  <c r="Y10" i="66"/>
  <c r="S10" i="66"/>
  <c r="M10" i="66"/>
  <c r="G10" i="66"/>
  <c r="AK9" i="66"/>
  <c r="AE9" i="66"/>
  <c r="Y9" i="66"/>
  <c r="S9" i="66"/>
  <c r="M9" i="66"/>
  <c r="G9" i="66"/>
  <c r="AK8" i="66"/>
  <c r="AE8" i="66"/>
  <c r="Y8" i="66"/>
  <c r="S8" i="66"/>
  <c r="M8" i="66"/>
  <c r="G8" i="66"/>
  <c r="AK27" i="65"/>
  <c r="AJ27" i="65"/>
  <c r="AI27" i="65"/>
  <c r="AH27" i="65"/>
  <c r="AG27" i="65"/>
  <c r="AF27" i="65"/>
  <c r="AE27" i="65"/>
  <c r="AD27" i="65"/>
  <c r="AC27" i="65"/>
  <c r="AB27" i="65"/>
  <c r="AA27" i="65"/>
  <c r="Z27" i="65"/>
  <c r="Y27" i="65"/>
  <c r="X27" i="65"/>
  <c r="W27" i="65"/>
  <c r="V27" i="65"/>
  <c r="U27" i="65"/>
  <c r="T27" i="65"/>
  <c r="S27" i="65"/>
  <c r="R27" i="65"/>
  <c r="Q27" i="65"/>
  <c r="P27" i="65"/>
  <c r="O27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B27" i="65"/>
  <c r="AK26" i="65"/>
  <c r="AE26" i="65"/>
  <c r="Y26" i="65"/>
  <c r="S26" i="65"/>
  <c r="M26" i="65"/>
  <c r="G26" i="65"/>
  <c r="AK25" i="65"/>
  <c r="AE25" i="65"/>
  <c r="Y25" i="65"/>
  <c r="S25" i="65"/>
  <c r="M25" i="65"/>
  <c r="G25" i="65"/>
  <c r="AK24" i="65"/>
  <c r="AE24" i="65"/>
  <c r="Y24" i="65"/>
  <c r="S24" i="65"/>
  <c r="M24" i="65"/>
  <c r="G24" i="65"/>
  <c r="AK23" i="65"/>
  <c r="AE23" i="65"/>
  <c r="Y23" i="65"/>
  <c r="S23" i="65"/>
  <c r="M23" i="65"/>
  <c r="G23" i="65"/>
  <c r="AK22" i="65"/>
  <c r="AE22" i="65"/>
  <c r="Y22" i="65"/>
  <c r="S22" i="65"/>
  <c r="M22" i="65"/>
  <c r="G22" i="65"/>
  <c r="AK21" i="65"/>
  <c r="AE21" i="65"/>
  <c r="Y21" i="65"/>
  <c r="S21" i="65"/>
  <c r="M21" i="65"/>
  <c r="G21" i="65"/>
  <c r="AK20" i="65"/>
  <c r="AE20" i="65"/>
  <c r="Y20" i="65"/>
  <c r="S20" i="65"/>
  <c r="M20" i="65"/>
  <c r="G20" i="65"/>
  <c r="AK19" i="65"/>
  <c r="AE19" i="65"/>
  <c r="Y19" i="65"/>
  <c r="S19" i="65"/>
  <c r="M19" i="65"/>
  <c r="G19" i="65"/>
  <c r="AK18" i="65"/>
  <c r="AE18" i="65"/>
  <c r="Y18" i="65"/>
  <c r="S18" i="65"/>
  <c r="M18" i="65"/>
  <c r="G18" i="65"/>
  <c r="AK17" i="65"/>
  <c r="AE17" i="65"/>
  <c r="Y17" i="65"/>
  <c r="S17" i="65"/>
  <c r="M17" i="65"/>
  <c r="G17" i="65"/>
  <c r="AK16" i="65"/>
  <c r="AE16" i="65"/>
  <c r="Y16" i="65"/>
  <c r="S16" i="65"/>
  <c r="M16" i="65"/>
  <c r="G16" i="65"/>
  <c r="AK15" i="65"/>
  <c r="AE15" i="65"/>
  <c r="Y15" i="65"/>
  <c r="S15" i="65"/>
  <c r="M15" i="65"/>
  <c r="G15" i="65"/>
  <c r="AK14" i="65"/>
  <c r="AE14" i="65"/>
  <c r="Y14" i="65"/>
  <c r="S14" i="65"/>
  <c r="M14" i="65"/>
  <c r="G14" i="65"/>
  <c r="AK13" i="65"/>
  <c r="AE13" i="65"/>
  <c r="Y13" i="65"/>
  <c r="S13" i="65"/>
  <c r="M13" i="65"/>
  <c r="G13" i="65"/>
  <c r="AK12" i="65"/>
  <c r="AE12" i="65"/>
  <c r="Y12" i="65"/>
  <c r="S12" i="65"/>
  <c r="M12" i="65"/>
  <c r="G12" i="65"/>
  <c r="AK11" i="65"/>
  <c r="AE11" i="65"/>
  <c r="Y11" i="65"/>
  <c r="S11" i="65"/>
  <c r="M11" i="65"/>
  <c r="G11" i="65"/>
  <c r="AK10" i="65"/>
  <c r="AE10" i="65"/>
  <c r="Y10" i="65"/>
  <c r="S10" i="65"/>
  <c r="M10" i="65"/>
  <c r="G10" i="65"/>
  <c r="AK9" i="65"/>
  <c r="AE9" i="65"/>
  <c r="Y9" i="65"/>
  <c r="S9" i="65"/>
  <c r="M9" i="65"/>
  <c r="G9" i="65"/>
  <c r="AK8" i="65"/>
  <c r="AE8" i="65"/>
  <c r="Y8" i="65"/>
  <c r="S8" i="65"/>
  <c r="M8" i="65"/>
  <c r="G8" i="65"/>
  <c r="AQ27" i="64"/>
  <c r="AP27" i="64"/>
  <c r="AO27" i="64"/>
  <c r="AN27" i="64"/>
  <c r="AM27" i="64"/>
  <c r="AL27" i="64"/>
  <c r="AK27" i="64"/>
  <c r="AJ27" i="64"/>
  <c r="AI27" i="64"/>
  <c r="AH27" i="64"/>
  <c r="AG27" i="64"/>
  <c r="AF27" i="64"/>
  <c r="AE27" i="64"/>
  <c r="AD27" i="64"/>
  <c r="AC27" i="64"/>
  <c r="AB27" i="64"/>
  <c r="AA27" i="64"/>
  <c r="Z27" i="64"/>
  <c r="Y27" i="64"/>
  <c r="X27" i="64"/>
  <c r="W27" i="64"/>
  <c r="V27" i="64"/>
  <c r="U27" i="64"/>
  <c r="T27" i="64"/>
  <c r="S27" i="64"/>
  <c r="R27" i="64"/>
  <c r="Q27" i="64"/>
  <c r="P27" i="64"/>
  <c r="O27" i="64"/>
  <c r="N27" i="64"/>
  <c r="M27" i="64"/>
  <c r="L27" i="64"/>
  <c r="K27" i="64"/>
  <c r="J27" i="64"/>
  <c r="I27" i="64"/>
  <c r="H27" i="64"/>
  <c r="G27" i="64"/>
  <c r="F27" i="64"/>
  <c r="E27" i="64"/>
  <c r="D27" i="64"/>
  <c r="C27" i="64"/>
  <c r="B27" i="64"/>
  <c r="AQ26" i="64"/>
  <c r="AJ26" i="64"/>
  <c r="AC26" i="64"/>
  <c r="V26" i="64"/>
  <c r="O26" i="64"/>
  <c r="H26" i="64"/>
  <c r="AQ25" i="64"/>
  <c r="AJ25" i="64"/>
  <c r="AC25" i="64"/>
  <c r="V25" i="64"/>
  <c r="O25" i="64"/>
  <c r="H25" i="64"/>
  <c r="AQ24" i="64"/>
  <c r="AJ24" i="64"/>
  <c r="AC24" i="64"/>
  <c r="V24" i="64"/>
  <c r="O24" i="64"/>
  <c r="H24" i="64"/>
  <c r="AQ23" i="64"/>
  <c r="AJ23" i="64"/>
  <c r="AC23" i="64"/>
  <c r="V23" i="64"/>
  <c r="O23" i="64"/>
  <c r="H23" i="64"/>
  <c r="AQ22" i="64"/>
  <c r="AJ22" i="64"/>
  <c r="AC22" i="64"/>
  <c r="V22" i="64"/>
  <c r="O22" i="64"/>
  <c r="H22" i="64"/>
  <c r="AQ21" i="64"/>
  <c r="AJ21" i="64"/>
  <c r="AC21" i="64"/>
  <c r="V21" i="64"/>
  <c r="O21" i="64"/>
  <c r="H21" i="64"/>
  <c r="AQ20" i="64"/>
  <c r="AJ20" i="64"/>
  <c r="AC20" i="64"/>
  <c r="V20" i="64"/>
  <c r="O20" i="64"/>
  <c r="H20" i="64"/>
  <c r="AQ19" i="64"/>
  <c r="AJ19" i="64"/>
  <c r="AC19" i="64"/>
  <c r="V19" i="64"/>
  <c r="O19" i="64"/>
  <c r="H19" i="64"/>
  <c r="AQ18" i="64"/>
  <c r="AJ18" i="64"/>
  <c r="AC18" i="64"/>
  <c r="V18" i="64"/>
  <c r="O18" i="64"/>
  <c r="H18" i="64"/>
  <c r="AQ17" i="64"/>
  <c r="AJ17" i="64"/>
  <c r="AC17" i="64"/>
  <c r="V17" i="64"/>
  <c r="O17" i="64"/>
  <c r="H17" i="64"/>
  <c r="AQ16" i="64"/>
  <c r="AJ16" i="64"/>
  <c r="AC16" i="64"/>
  <c r="V16" i="64"/>
  <c r="O16" i="64"/>
  <c r="H16" i="64"/>
  <c r="AQ15" i="64"/>
  <c r="AJ15" i="64"/>
  <c r="AC15" i="64"/>
  <c r="V15" i="64"/>
  <c r="O15" i="64"/>
  <c r="H15" i="64"/>
  <c r="AQ14" i="64"/>
  <c r="AJ14" i="64"/>
  <c r="AC14" i="64"/>
  <c r="V14" i="64"/>
  <c r="O14" i="64"/>
  <c r="H14" i="64"/>
  <c r="AQ13" i="64"/>
  <c r="AJ13" i="64"/>
  <c r="AC13" i="64"/>
  <c r="V13" i="64"/>
  <c r="O13" i="64"/>
  <c r="H13" i="64"/>
  <c r="AQ12" i="64"/>
  <c r="AJ12" i="64"/>
  <c r="AC12" i="64"/>
  <c r="V12" i="64"/>
  <c r="O12" i="64"/>
  <c r="H12" i="64"/>
  <c r="AQ11" i="64"/>
  <c r="AJ11" i="64"/>
  <c r="AC11" i="64"/>
  <c r="V11" i="64"/>
  <c r="O11" i="64"/>
  <c r="H11" i="64"/>
  <c r="AQ10" i="64"/>
  <c r="AJ10" i="64"/>
  <c r="AC10" i="64"/>
  <c r="V10" i="64"/>
  <c r="O10" i="64"/>
  <c r="H10" i="64"/>
  <c r="AQ9" i="64"/>
  <c r="AJ9" i="64"/>
  <c r="AC9" i="64"/>
  <c r="V9" i="64"/>
  <c r="O9" i="64"/>
  <c r="H9" i="64"/>
  <c r="AP28" i="62"/>
  <c r="AO28" i="62"/>
  <c r="AN28" i="62"/>
  <c r="AM28" i="62"/>
  <c r="AL28" i="62"/>
  <c r="AK28" i="62"/>
  <c r="AJ28" i="62"/>
  <c r="AI28" i="62"/>
  <c r="AH28" i="62"/>
  <c r="AG28" i="62"/>
  <c r="AF28" i="62"/>
  <c r="AE28" i="62"/>
  <c r="AD28" i="62"/>
  <c r="AC28" i="62"/>
  <c r="AB28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O28" i="62"/>
  <c r="N28" i="62"/>
  <c r="M28" i="62"/>
  <c r="L28" i="62"/>
  <c r="K28" i="62"/>
  <c r="J28" i="62"/>
  <c r="I28" i="62"/>
  <c r="H28" i="62"/>
  <c r="G28" i="62"/>
  <c r="F28" i="62"/>
  <c r="E28" i="62"/>
  <c r="D28" i="62"/>
  <c r="C28" i="62"/>
  <c r="B28" i="62"/>
  <c r="AQ27" i="62"/>
  <c r="AJ27" i="62"/>
  <c r="AC27" i="62"/>
  <c r="V27" i="62"/>
  <c r="O27" i="62"/>
  <c r="H27" i="62"/>
  <c r="AQ26" i="62"/>
  <c r="AJ26" i="62"/>
  <c r="AC26" i="62"/>
  <c r="V26" i="62"/>
  <c r="O26" i="62"/>
  <c r="H26" i="62"/>
  <c r="AQ25" i="62"/>
  <c r="AJ25" i="62"/>
  <c r="AC25" i="62"/>
  <c r="V25" i="62"/>
  <c r="O25" i="62"/>
  <c r="H25" i="62"/>
  <c r="AQ24" i="62"/>
  <c r="AJ24" i="62"/>
  <c r="AC24" i="62"/>
  <c r="V24" i="62"/>
  <c r="O24" i="62"/>
  <c r="H24" i="62"/>
  <c r="AQ23" i="62"/>
  <c r="AJ23" i="62"/>
  <c r="AC23" i="62"/>
  <c r="V23" i="62"/>
  <c r="O23" i="62"/>
  <c r="H23" i="62"/>
  <c r="AQ22" i="62"/>
  <c r="AJ22" i="62"/>
  <c r="AC22" i="62"/>
  <c r="V22" i="62"/>
  <c r="O22" i="62"/>
  <c r="H22" i="62"/>
  <c r="AQ21" i="62"/>
  <c r="AJ21" i="62"/>
  <c r="AC21" i="62"/>
  <c r="V21" i="62"/>
  <c r="O21" i="62"/>
  <c r="H21" i="62"/>
  <c r="AQ20" i="62"/>
  <c r="AJ20" i="62"/>
  <c r="AC20" i="62"/>
  <c r="V20" i="62"/>
  <c r="O20" i="62"/>
  <c r="H20" i="62"/>
  <c r="AQ19" i="62"/>
  <c r="AJ19" i="62"/>
  <c r="AC19" i="62"/>
  <c r="V19" i="62"/>
  <c r="O19" i="62"/>
  <c r="H19" i="62"/>
  <c r="AQ18" i="62"/>
  <c r="AJ18" i="62"/>
  <c r="AC18" i="62"/>
  <c r="V18" i="62"/>
  <c r="O18" i="62"/>
  <c r="H18" i="62"/>
  <c r="AQ17" i="62"/>
  <c r="AJ17" i="62"/>
  <c r="AC17" i="62"/>
  <c r="V17" i="62"/>
  <c r="O17" i="62"/>
  <c r="H17" i="62"/>
  <c r="AQ16" i="62"/>
  <c r="AJ16" i="62"/>
  <c r="AC16" i="62"/>
  <c r="V16" i="62"/>
  <c r="O16" i="62"/>
  <c r="H16" i="62"/>
  <c r="AQ15" i="62"/>
  <c r="AJ15" i="62"/>
  <c r="AC15" i="62"/>
  <c r="V15" i="62"/>
  <c r="O15" i="62"/>
  <c r="H15" i="62"/>
  <c r="AQ14" i="62"/>
  <c r="AJ14" i="62"/>
  <c r="AC14" i="62"/>
  <c r="V14" i="62"/>
  <c r="O14" i="62"/>
  <c r="H14" i="62"/>
  <c r="AQ13" i="62"/>
  <c r="AJ13" i="62"/>
  <c r="AC13" i="62"/>
  <c r="V13" i="62"/>
  <c r="O13" i="62"/>
  <c r="H13" i="62"/>
  <c r="AQ12" i="62"/>
  <c r="AJ12" i="62"/>
  <c r="AC12" i="62"/>
  <c r="V12" i="62"/>
  <c r="O12" i="62"/>
  <c r="H12" i="62"/>
  <c r="AQ11" i="62"/>
  <c r="AJ11" i="62"/>
  <c r="AC11" i="62"/>
  <c r="V11" i="62"/>
  <c r="O11" i="62"/>
  <c r="H11" i="62"/>
  <c r="AQ10" i="62"/>
  <c r="AJ10" i="62"/>
  <c r="AC10" i="62"/>
  <c r="V10" i="62"/>
  <c r="O10" i="62"/>
  <c r="H10" i="62"/>
  <c r="AQ9" i="62"/>
  <c r="AJ9" i="62"/>
  <c r="AC9" i="62"/>
  <c r="V9" i="62"/>
  <c r="O9" i="62"/>
  <c r="H9" i="62"/>
  <c r="BN27" i="71"/>
  <c r="BM27" i="71"/>
  <c r="BL27" i="71"/>
  <c r="BK27" i="71"/>
  <c r="BJ27" i="71"/>
  <c r="BI27" i="71"/>
  <c r="BH27" i="71"/>
  <c r="BG27" i="71"/>
  <c r="BF27" i="71"/>
  <c r="BE27" i="71"/>
  <c r="BO27" i="71" s="1"/>
  <c r="BC27" i="71"/>
  <c r="BB27" i="71"/>
  <c r="BA27" i="71"/>
  <c r="AZ27" i="71"/>
  <c r="AY27" i="71"/>
  <c r="AX27" i="71"/>
  <c r="AU27" i="71"/>
  <c r="AT27" i="71"/>
  <c r="BD27" i="71" s="1"/>
  <c r="AR27" i="71"/>
  <c r="AQ27" i="71"/>
  <c r="AP27" i="71"/>
  <c r="AO27" i="71"/>
  <c r="AN27" i="71"/>
  <c r="AM27" i="71"/>
  <c r="AL27" i="71"/>
  <c r="AK27" i="71"/>
  <c r="AJ27" i="71"/>
  <c r="AI27" i="71"/>
  <c r="AS27" i="71" s="1"/>
  <c r="AG27" i="71"/>
  <c r="AF27" i="71"/>
  <c r="AE27" i="71"/>
  <c r="AD27" i="71"/>
  <c r="AC27" i="71"/>
  <c r="AB27" i="71"/>
  <c r="AA27" i="71"/>
  <c r="Z27" i="71"/>
  <c r="Y27" i="71"/>
  <c r="X27" i="71"/>
  <c r="AH27" i="71" s="1"/>
  <c r="V27" i="71"/>
  <c r="U27" i="71"/>
  <c r="T27" i="71"/>
  <c r="S27" i="71"/>
  <c r="R27" i="71"/>
  <c r="Q27" i="71"/>
  <c r="P27" i="71"/>
  <c r="O27" i="71"/>
  <c r="N27" i="71"/>
  <c r="M27" i="71"/>
  <c r="W27" i="71" s="1"/>
  <c r="K27" i="71"/>
  <c r="J27" i="71"/>
  <c r="I27" i="71"/>
  <c r="H27" i="71"/>
  <c r="G27" i="71"/>
  <c r="F27" i="71"/>
  <c r="E27" i="71"/>
  <c r="D27" i="71"/>
  <c r="C27" i="71"/>
  <c r="B27" i="71"/>
  <c r="L27" i="71" s="1"/>
  <c r="BO26" i="71"/>
  <c r="BD26" i="71"/>
  <c r="AS26" i="71"/>
  <c r="AH26" i="71"/>
  <c r="W26" i="71"/>
  <c r="L26" i="71"/>
  <c r="BO25" i="71"/>
  <c r="BD25" i="71"/>
  <c r="AS25" i="71"/>
  <c r="AH25" i="71"/>
  <c r="W25" i="71"/>
  <c r="L25" i="71"/>
  <c r="BO24" i="71"/>
  <c r="BD24" i="71"/>
  <c r="AS24" i="71"/>
  <c r="AH24" i="71"/>
  <c r="W24" i="71"/>
  <c r="L24" i="71"/>
  <c r="BO23" i="71"/>
  <c r="BD23" i="71"/>
  <c r="AS23" i="71"/>
  <c r="AH23" i="71"/>
  <c r="W23" i="71"/>
  <c r="L23" i="71"/>
  <c r="BO22" i="71"/>
  <c r="BD22" i="71"/>
  <c r="AS22" i="71"/>
  <c r="AH22" i="71"/>
  <c r="W22" i="71"/>
  <c r="L22" i="71"/>
  <c r="BO21" i="71"/>
  <c r="BD21" i="71"/>
  <c r="AS21" i="71"/>
  <c r="AH21" i="71"/>
  <c r="W21" i="71"/>
  <c r="L21" i="71"/>
  <c r="BO20" i="71"/>
  <c r="BD20" i="71"/>
  <c r="AS20" i="71"/>
  <c r="AH20" i="71"/>
  <c r="W20" i="71"/>
  <c r="L20" i="71"/>
  <c r="BO19" i="71"/>
  <c r="BD19" i="71"/>
  <c r="AS19" i="71"/>
  <c r="AH19" i="71"/>
  <c r="W19" i="71"/>
  <c r="L19" i="71"/>
  <c r="BO18" i="71"/>
  <c r="BD18" i="71"/>
  <c r="AS18" i="71"/>
  <c r="AH18" i="71"/>
  <c r="W18" i="71"/>
  <c r="L18" i="71"/>
  <c r="BO17" i="71"/>
  <c r="BD17" i="71"/>
  <c r="AS17" i="71"/>
  <c r="AH17" i="71"/>
  <c r="W17" i="71"/>
  <c r="L17" i="71"/>
  <c r="BO16" i="71"/>
  <c r="BD16" i="71"/>
  <c r="AS16" i="71"/>
  <c r="AH16" i="71"/>
  <c r="W16" i="71"/>
  <c r="L16" i="71"/>
  <c r="BO15" i="71"/>
  <c r="BD15" i="71"/>
  <c r="AS15" i="71"/>
  <c r="AH15" i="71"/>
  <c r="W15" i="71"/>
  <c r="L15" i="71"/>
  <c r="BO14" i="71"/>
  <c r="BD14" i="71"/>
  <c r="AS14" i="71"/>
  <c r="AH14" i="71"/>
  <c r="W14" i="71"/>
  <c r="L14" i="71"/>
  <c r="BO13" i="71"/>
  <c r="BD13" i="71"/>
  <c r="AS13" i="71"/>
  <c r="AH13" i="71"/>
  <c r="W13" i="71"/>
  <c r="L13" i="71"/>
  <c r="BO12" i="71"/>
  <c r="BD12" i="71"/>
  <c r="AS12" i="71"/>
  <c r="AH12" i="71"/>
  <c r="W12" i="71"/>
  <c r="L12" i="71"/>
  <c r="BO11" i="71"/>
  <c r="BD11" i="71"/>
  <c r="AS11" i="71"/>
  <c r="AH11" i="71"/>
  <c r="W11" i="71"/>
  <c r="L11" i="71"/>
  <c r="BO10" i="71"/>
  <c r="BD10" i="71"/>
  <c r="AS10" i="71"/>
  <c r="AH10" i="71"/>
  <c r="W10" i="71"/>
  <c r="L10" i="71"/>
  <c r="BO9" i="71"/>
  <c r="BD9" i="71"/>
  <c r="AS9" i="71"/>
  <c r="AH9" i="71"/>
  <c r="W9" i="71"/>
  <c r="L9" i="71"/>
  <c r="BN28" i="70"/>
  <c r="BM28" i="70"/>
  <c r="BL28" i="70"/>
  <c r="BK28" i="70"/>
  <c r="BJ28" i="70"/>
  <c r="BI28" i="70"/>
  <c r="BH28" i="70"/>
  <c r="BG28" i="70"/>
  <c r="BF28" i="70"/>
  <c r="BO28" i="70" s="1"/>
  <c r="BE28" i="70"/>
  <c r="BC28" i="70"/>
  <c r="BB28" i="70"/>
  <c r="BA28" i="70"/>
  <c r="AZ28" i="70"/>
  <c r="AY28" i="70"/>
  <c r="AX28" i="70"/>
  <c r="AW28" i="70"/>
  <c r="AV28" i="70"/>
  <c r="AU28" i="70"/>
  <c r="AT28" i="70"/>
  <c r="BD28" i="70" s="1"/>
  <c r="AR28" i="70"/>
  <c r="AQ28" i="70"/>
  <c r="AP28" i="70"/>
  <c r="AO28" i="70"/>
  <c r="AN28" i="70"/>
  <c r="AM28" i="70"/>
  <c r="AL28" i="70"/>
  <c r="AK28" i="70"/>
  <c r="AJ28" i="70"/>
  <c r="AI28" i="70"/>
  <c r="AS28" i="70" s="1"/>
  <c r="AG28" i="70"/>
  <c r="AF28" i="70"/>
  <c r="AE28" i="70"/>
  <c r="AD28" i="70"/>
  <c r="AC28" i="70"/>
  <c r="AB28" i="70"/>
  <c r="AA28" i="70"/>
  <c r="Z28" i="70"/>
  <c r="Y28" i="70"/>
  <c r="X28" i="70"/>
  <c r="AH28" i="70" s="1"/>
  <c r="V28" i="70"/>
  <c r="U28" i="70"/>
  <c r="T28" i="70"/>
  <c r="S28" i="70"/>
  <c r="R28" i="70"/>
  <c r="Q28" i="70"/>
  <c r="P28" i="70"/>
  <c r="O28" i="70"/>
  <c r="N28" i="70"/>
  <c r="M28" i="70"/>
  <c r="W28" i="70" s="1"/>
  <c r="K28" i="70"/>
  <c r="J28" i="70"/>
  <c r="I28" i="70"/>
  <c r="H28" i="70"/>
  <c r="G28" i="70"/>
  <c r="F28" i="70"/>
  <c r="E28" i="70"/>
  <c r="D28" i="70"/>
  <c r="C28" i="70"/>
  <c r="B28" i="70"/>
  <c r="L28" i="70" s="1"/>
  <c r="BO27" i="70"/>
  <c r="BD27" i="70"/>
  <c r="AS27" i="70"/>
  <c r="AH27" i="70"/>
  <c r="W27" i="70"/>
  <c r="L27" i="70"/>
  <c r="BO26" i="70"/>
  <c r="BD26" i="70"/>
  <c r="AS26" i="70"/>
  <c r="AH26" i="70"/>
  <c r="W26" i="70"/>
  <c r="L26" i="70"/>
  <c r="BO25" i="70"/>
  <c r="BD25" i="70"/>
  <c r="AS25" i="70"/>
  <c r="AH25" i="70"/>
  <c r="W25" i="70"/>
  <c r="L25" i="70"/>
  <c r="BO24" i="70"/>
  <c r="BD24" i="70"/>
  <c r="AS24" i="70"/>
  <c r="AH24" i="70"/>
  <c r="W24" i="70"/>
  <c r="L24" i="70"/>
  <c r="BO23" i="70"/>
  <c r="BD23" i="70"/>
  <c r="AS23" i="70"/>
  <c r="AH23" i="70"/>
  <c r="W23" i="70"/>
  <c r="L23" i="70"/>
  <c r="BO22" i="70"/>
  <c r="BD22" i="70"/>
  <c r="AS22" i="70"/>
  <c r="AH22" i="70"/>
  <c r="W22" i="70"/>
  <c r="L22" i="70"/>
  <c r="BO21" i="70"/>
  <c r="BD21" i="70"/>
  <c r="AS21" i="70"/>
  <c r="AH21" i="70"/>
  <c r="W21" i="70"/>
  <c r="L21" i="70"/>
  <c r="BO20" i="70"/>
  <c r="BD20" i="70"/>
  <c r="AS20" i="70"/>
  <c r="AH20" i="70"/>
  <c r="W20" i="70"/>
  <c r="L20" i="70"/>
  <c r="BO19" i="70"/>
  <c r="BD19" i="70"/>
  <c r="AS19" i="70"/>
  <c r="AH19" i="70"/>
  <c r="W19" i="70"/>
  <c r="L19" i="70"/>
  <c r="BO18" i="70"/>
  <c r="BD18" i="70"/>
  <c r="AS18" i="70"/>
  <c r="AH18" i="70"/>
  <c r="W18" i="70"/>
  <c r="L18" i="70"/>
  <c r="BO17" i="70"/>
  <c r="BD17" i="70"/>
  <c r="AS17" i="70"/>
  <c r="AH17" i="70"/>
  <c r="W17" i="70"/>
  <c r="L17" i="70"/>
  <c r="BO16" i="70"/>
  <c r="BD16" i="70"/>
  <c r="AS16" i="70"/>
  <c r="AH16" i="70"/>
  <c r="W16" i="70"/>
  <c r="L16" i="70"/>
  <c r="BO15" i="70"/>
  <c r="BD15" i="70"/>
  <c r="AS15" i="70"/>
  <c r="AH15" i="70"/>
  <c r="W15" i="70"/>
  <c r="L15" i="70"/>
  <c r="BO14" i="70"/>
  <c r="BD14" i="70"/>
  <c r="AS14" i="70"/>
  <c r="AH14" i="70"/>
  <c r="W14" i="70"/>
  <c r="L14" i="70"/>
  <c r="BO13" i="70"/>
  <c r="BD13" i="70"/>
  <c r="AS13" i="70"/>
  <c r="AH13" i="70"/>
  <c r="W13" i="70"/>
  <c r="L13" i="70"/>
  <c r="BO12" i="70"/>
  <c r="BD12" i="70"/>
  <c r="AS12" i="70"/>
  <c r="AH12" i="70"/>
  <c r="W12" i="70"/>
  <c r="L12" i="70"/>
  <c r="BO11" i="70"/>
  <c r="BD11" i="70"/>
  <c r="AS11" i="70"/>
  <c r="AH11" i="70"/>
  <c r="W11" i="70"/>
  <c r="L11" i="70"/>
  <c r="BO10" i="70"/>
  <c r="BD10" i="70"/>
  <c r="AS10" i="70"/>
  <c r="AH10" i="70"/>
  <c r="W10" i="70"/>
  <c r="L10" i="70"/>
  <c r="BO9" i="70"/>
  <c r="BD9" i="70"/>
  <c r="AS9" i="70"/>
  <c r="AH9" i="70"/>
  <c r="W9" i="70"/>
  <c r="L9" i="7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T26" i="10"/>
  <c r="P26" i="10"/>
  <c r="M26" i="10"/>
  <c r="J26" i="10"/>
  <c r="G26" i="10"/>
  <c r="D26" i="10"/>
  <c r="T25" i="10"/>
  <c r="P25" i="10"/>
  <c r="M25" i="10"/>
  <c r="J25" i="10"/>
  <c r="G25" i="10"/>
  <c r="D25" i="10"/>
  <c r="T24" i="10"/>
  <c r="P24" i="10"/>
  <c r="M24" i="10"/>
  <c r="J24" i="10"/>
  <c r="G24" i="10"/>
  <c r="D24" i="10"/>
  <c r="T23" i="10"/>
  <c r="P23" i="10"/>
  <c r="M23" i="10"/>
  <c r="J23" i="10"/>
  <c r="G23" i="10"/>
  <c r="D23" i="10"/>
  <c r="T22" i="10"/>
  <c r="P22" i="10"/>
  <c r="M22" i="10"/>
  <c r="J22" i="10"/>
  <c r="G22" i="10"/>
  <c r="D22" i="10"/>
  <c r="T21" i="10"/>
  <c r="P21" i="10"/>
  <c r="M21" i="10"/>
  <c r="J21" i="10"/>
  <c r="G21" i="10"/>
  <c r="D21" i="10"/>
  <c r="T20" i="10"/>
  <c r="P20" i="10"/>
  <c r="M20" i="10"/>
  <c r="J20" i="10"/>
  <c r="G20" i="10"/>
  <c r="D20" i="10"/>
  <c r="T19" i="10"/>
  <c r="P19" i="10"/>
  <c r="M19" i="10"/>
  <c r="J19" i="10"/>
  <c r="G19" i="10"/>
  <c r="D19" i="10"/>
  <c r="T18" i="10"/>
  <c r="P18" i="10"/>
  <c r="M18" i="10"/>
  <c r="J18" i="10"/>
  <c r="G18" i="10"/>
  <c r="D18" i="10"/>
  <c r="T17" i="10"/>
  <c r="P17" i="10"/>
  <c r="M17" i="10"/>
  <c r="J17" i="10"/>
  <c r="G17" i="10"/>
  <c r="D17" i="10"/>
  <c r="T16" i="10"/>
  <c r="P16" i="10"/>
  <c r="M16" i="10"/>
  <c r="J16" i="10"/>
  <c r="G16" i="10"/>
  <c r="D16" i="10"/>
  <c r="T15" i="10"/>
  <c r="P15" i="10"/>
  <c r="M15" i="10"/>
  <c r="J15" i="10"/>
  <c r="G15" i="10"/>
  <c r="D15" i="10"/>
  <c r="T14" i="10"/>
  <c r="P14" i="10"/>
  <c r="M14" i="10"/>
  <c r="J14" i="10"/>
  <c r="G14" i="10"/>
  <c r="D14" i="10"/>
  <c r="T13" i="10"/>
  <c r="P13" i="10"/>
  <c r="M13" i="10"/>
  <c r="J13" i="10"/>
  <c r="G13" i="10"/>
  <c r="D13" i="10"/>
  <c r="T12" i="10"/>
  <c r="P12" i="10"/>
  <c r="M12" i="10"/>
  <c r="J12" i="10"/>
  <c r="G12" i="10"/>
  <c r="D12" i="10"/>
  <c r="T11" i="10"/>
  <c r="P11" i="10"/>
  <c r="M11" i="10"/>
  <c r="J11" i="10"/>
  <c r="G11" i="10"/>
  <c r="D11" i="10"/>
  <c r="T10" i="10"/>
  <c r="P10" i="10"/>
  <c r="M10" i="10"/>
  <c r="J10" i="10"/>
  <c r="G10" i="10"/>
  <c r="D10" i="10"/>
  <c r="T9" i="10"/>
  <c r="P9" i="10"/>
  <c r="M9" i="10"/>
  <c r="J9" i="10"/>
  <c r="G9" i="10"/>
  <c r="D9" i="10"/>
  <c r="T8" i="10"/>
  <c r="P8" i="10"/>
  <c r="M8" i="10"/>
  <c r="J8" i="10"/>
  <c r="G8" i="10"/>
  <c r="D8" i="10"/>
  <c r="S29" i="77"/>
  <c r="R29" i="77"/>
  <c r="Q29" i="77"/>
  <c r="P29" i="77"/>
  <c r="O29" i="77"/>
  <c r="N29" i="77"/>
  <c r="M29" i="77"/>
  <c r="L29" i="77"/>
  <c r="K29" i="77"/>
  <c r="J29" i="77"/>
  <c r="I29" i="77"/>
  <c r="H29" i="77"/>
  <c r="G29" i="77"/>
  <c r="F29" i="77"/>
  <c r="E29" i="77"/>
  <c r="D29" i="77"/>
  <c r="C29" i="77"/>
  <c r="B29" i="77"/>
  <c r="T28" i="77"/>
  <c r="P28" i="77"/>
  <c r="M28" i="77"/>
  <c r="J28" i="77"/>
  <c r="G28" i="77"/>
  <c r="D28" i="77"/>
  <c r="T27" i="77"/>
  <c r="P27" i="77"/>
  <c r="M27" i="77"/>
  <c r="J27" i="77"/>
  <c r="G27" i="77"/>
  <c r="D27" i="77"/>
  <c r="T26" i="77"/>
  <c r="T25" i="77"/>
  <c r="P25" i="77"/>
  <c r="M25" i="77"/>
  <c r="J25" i="77"/>
  <c r="G25" i="77"/>
  <c r="D25" i="77"/>
  <c r="T24" i="77"/>
  <c r="P24" i="77"/>
  <c r="M24" i="77"/>
  <c r="J24" i="77"/>
  <c r="G24" i="77"/>
  <c r="D24" i="77"/>
  <c r="T23" i="77"/>
  <c r="P23" i="77"/>
  <c r="M23" i="77"/>
  <c r="J23" i="77"/>
  <c r="G23" i="77"/>
  <c r="D23" i="77"/>
  <c r="T22" i="77"/>
  <c r="P22" i="77"/>
  <c r="M22" i="77"/>
  <c r="J22" i="77"/>
  <c r="G22" i="77"/>
  <c r="D22" i="77"/>
  <c r="T21" i="77"/>
  <c r="P21" i="77"/>
  <c r="M21" i="77"/>
  <c r="J21" i="77"/>
  <c r="G21" i="77"/>
  <c r="D21" i="77"/>
  <c r="T20" i="77"/>
  <c r="P20" i="77"/>
  <c r="M20" i="77"/>
  <c r="J20" i="77"/>
  <c r="G20" i="77"/>
  <c r="D20" i="77"/>
  <c r="T19" i="77"/>
  <c r="P19" i="77"/>
  <c r="M19" i="77"/>
  <c r="J19" i="77"/>
  <c r="G19" i="77"/>
  <c r="D19" i="77"/>
  <c r="T18" i="77"/>
  <c r="P18" i="77"/>
  <c r="M18" i="77"/>
  <c r="J18" i="77"/>
  <c r="G18" i="77"/>
  <c r="D18" i="77"/>
  <c r="T17" i="77"/>
  <c r="P17" i="77"/>
  <c r="M17" i="77"/>
  <c r="J17" i="77"/>
  <c r="G17" i="77"/>
  <c r="D17" i="77"/>
  <c r="T16" i="77"/>
  <c r="P16" i="77"/>
  <c r="M16" i="77"/>
  <c r="J16" i="77"/>
  <c r="G16" i="77"/>
  <c r="D16" i="77"/>
  <c r="T15" i="77"/>
  <c r="P15" i="77"/>
  <c r="M15" i="77"/>
  <c r="J15" i="77"/>
  <c r="G15" i="77"/>
  <c r="D15" i="77"/>
  <c r="T14" i="77"/>
  <c r="P14" i="77"/>
  <c r="M14" i="77"/>
  <c r="J14" i="77"/>
  <c r="G14" i="77"/>
  <c r="D14" i="77"/>
  <c r="T13" i="77"/>
  <c r="P13" i="77"/>
  <c r="M13" i="77"/>
  <c r="J13" i="77"/>
  <c r="G13" i="77"/>
  <c r="D13" i="77"/>
  <c r="T12" i="77"/>
  <c r="P12" i="77"/>
  <c r="M12" i="77"/>
  <c r="J12" i="77"/>
  <c r="G12" i="77"/>
  <c r="D12" i="77"/>
  <c r="T11" i="77"/>
  <c r="P11" i="77"/>
  <c r="M11" i="77"/>
  <c r="J11" i="77"/>
  <c r="G11" i="77"/>
  <c r="D11" i="77"/>
  <c r="T10" i="77"/>
  <c r="P10" i="77"/>
  <c r="M10" i="77"/>
  <c r="J10" i="77"/>
  <c r="G10" i="77"/>
  <c r="D10" i="77"/>
  <c r="T9" i="77"/>
  <c r="T29" i="77" s="1"/>
  <c r="P9" i="77"/>
  <c r="M9" i="77"/>
  <c r="J9" i="77"/>
  <c r="G9" i="77"/>
  <c r="D9" i="77"/>
  <c r="T8" i="77"/>
  <c r="P8" i="77"/>
  <c r="M8" i="77"/>
  <c r="J8" i="77"/>
  <c r="G8" i="77"/>
  <c r="D8" i="7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T29" i="51"/>
  <c r="S29" i="51"/>
  <c r="R29" i="51"/>
  <c r="Q29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U28" i="51"/>
  <c r="U27" i="51"/>
  <c r="U26" i="51"/>
  <c r="U25" i="51"/>
  <c r="U24" i="51"/>
  <c r="U23" i="51"/>
  <c r="U22" i="51"/>
  <c r="U21" i="51"/>
  <c r="U20" i="51"/>
  <c r="U19" i="51"/>
  <c r="U18" i="51"/>
  <c r="U17" i="51"/>
  <c r="U16" i="51"/>
  <c r="U15" i="51"/>
  <c r="U14" i="51"/>
  <c r="U13" i="51"/>
  <c r="U12" i="51"/>
  <c r="U11" i="51"/>
  <c r="U10" i="51"/>
  <c r="U9" i="51"/>
  <c r="U8" i="51"/>
  <c r="U7" i="51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Y29" i="9"/>
  <c r="U29" i="9"/>
  <c r="Q29" i="9"/>
  <c r="M29" i="9"/>
  <c r="I29" i="9"/>
  <c r="E29" i="9"/>
  <c r="Y28" i="9"/>
  <c r="U28" i="9"/>
  <c r="Q28" i="9"/>
  <c r="M28" i="9"/>
  <c r="I28" i="9"/>
  <c r="E28" i="9"/>
  <c r="Y27" i="9"/>
  <c r="U27" i="9"/>
  <c r="Q27" i="9"/>
  <c r="M27" i="9"/>
  <c r="I27" i="9"/>
  <c r="E27" i="9"/>
  <c r="Y26" i="9"/>
  <c r="U26" i="9"/>
  <c r="Q26" i="9"/>
  <c r="M26" i="9"/>
  <c r="I26" i="9"/>
  <c r="E26" i="9"/>
  <c r="Y25" i="9"/>
  <c r="U25" i="9"/>
  <c r="Q25" i="9"/>
  <c r="M25" i="9"/>
  <c r="I25" i="9"/>
  <c r="E25" i="9"/>
  <c r="Y24" i="9"/>
  <c r="U24" i="9"/>
  <c r="Q24" i="9"/>
  <c r="M24" i="9"/>
  <c r="I24" i="9"/>
  <c r="E24" i="9"/>
  <c r="Y23" i="9"/>
  <c r="U23" i="9"/>
  <c r="Q23" i="9"/>
  <c r="M23" i="9"/>
  <c r="I23" i="9"/>
  <c r="E23" i="9"/>
  <c r="Y22" i="9"/>
  <c r="U22" i="9"/>
  <c r="Q22" i="9"/>
  <c r="M22" i="9"/>
  <c r="I22" i="9"/>
  <c r="E22" i="9"/>
  <c r="Y21" i="9"/>
  <c r="U21" i="9"/>
  <c r="Q21" i="9"/>
  <c r="M21" i="9"/>
  <c r="I21" i="9"/>
  <c r="E21" i="9"/>
  <c r="Y20" i="9"/>
  <c r="U20" i="9"/>
  <c r="Q20" i="9"/>
  <c r="M20" i="9"/>
  <c r="I20" i="9"/>
  <c r="E20" i="9"/>
  <c r="Y19" i="9"/>
  <c r="U19" i="9"/>
  <c r="Q19" i="9"/>
  <c r="M19" i="9"/>
  <c r="I19" i="9"/>
  <c r="E19" i="9"/>
  <c r="Y18" i="9"/>
  <c r="U18" i="9"/>
  <c r="Q18" i="9"/>
  <c r="M18" i="9"/>
  <c r="I18" i="9"/>
  <c r="E18" i="9"/>
  <c r="Y17" i="9"/>
  <c r="U17" i="9"/>
  <c r="Q17" i="9"/>
  <c r="M17" i="9"/>
  <c r="I17" i="9"/>
  <c r="E17" i="9"/>
  <c r="Y16" i="9"/>
  <c r="U16" i="9"/>
  <c r="Q16" i="9"/>
  <c r="M16" i="9"/>
  <c r="I16" i="9"/>
  <c r="E16" i="9"/>
  <c r="Y15" i="9"/>
  <c r="U15" i="9"/>
  <c r="Q15" i="9"/>
  <c r="M15" i="9"/>
  <c r="I15" i="9"/>
  <c r="E15" i="9"/>
  <c r="Y14" i="9"/>
  <c r="U14" i="9"/>
  <c r="Q14" i="9"/>
  <c r="M14" i="9"/>
  <c r="I14" i="9"/>
  <c r="E14" i="9"/>
  <c r="Y13" i="9"/>
  <c r="U13" i="9"/>
  <c r="Q13" i="9"/>
  <c r="M13" i="9"/>
  <c r="I13" i="9"/>
  <c r="E13" i="9"/>
  <c r="Y12" i="9"/>
  <c r="U12" i="9"/>
  <c r="Q12" i="9"/>
  <c r="M12" i="9"/>
  <c r="I12" i="9"/>
  <c r="E12" i="9"/>
  <c r="Y11" i="9"/>
  <c r="U11" i="9"/>
  <c r="Q11" i="9"/>
  <c r="M11" i="9"/>
  <c r="I11" i="9"/>
  <c r="E11" i="9"/>
  <c r="Y10" i="9"/>
  <c r="U10" i="9"/>
  <c r="Q10" i="9"/>
  <c r="M10" i="9"/>
  <c r="I10" i="9"/>
  <c r="E10" i="9"/>
  <c r="Y9" i="9"/>
  <c r="U9" i="9"/>
  <c r="Q9" i="9"/>
  <c r="M9" i="9"/>
  <c r="I9" i="9"/>
  <c r="E9" i="9"/>
  <c r="Y8" i="9"/>
  <c r="U8" i="9"/>
  <c r="Q8" i="9"/>
  <c r="M8" i="9"/>
  <c r="I8" i="9"/>
  <c r="E8" i="9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Y28" i="20"/>
  <c r="U28" i="20"/>
  <c r="Q28" i="20"/>
  <c r="M28" i="20"/>
  <c r="I28" i="20"/>
  <c r="E28" i="20"/>
  <c r="Y27" i="20"/>
  <c r="U27" i="20"/>
  <c r="Q27" i="20"/>
  <c r="M27" i="20"/>
  <c r="I27" i="20"/>
  <c r="E27" i="20"/>
  <c r="Y26" i="20"/>
  <c r="Y25" i="20"/>
  <c r="U25" i="20"/>
  <c r="Q25" i="20"/>
  <c r="M25" i="20"/>
  <c r="I25" i="20"/>
  <c r="E25" i="20"/>
  <c r="Y24" i="20"/>
  <c r="U24" i="20"/>
  <c r="Q24" i="20"/>
  <c r="M24" i="20"/>
  <c r="I24" i="20"/>
  <c r="E24" i="20"/>
  <c r="Y23" i="20"/>
  <c r="U23" i="20"/>
  <c r="Q23" i="20"/>
  <c r="M23" i="20"/>
  <c r="I23" i="20"/>
  <c r="E23" i="20"/>
  <c r="Y22" i="20"/>
  <c r="U22" i="20"/>
  <c r="Q22" i="20"/>
  <c r="M22" i="20"/>
  <c r="I22" i="20"/>
  <c r="E22" i="20"/>
  <c r="Y21" i="20"/>
  <c r="U21" i="20"/>
  <c r="Q21" i="20"/>
  <c r="M21" i="20"/>
  <c r="I21" i="20"/>
  <c r="E21" i="20"/>
  <c r="Y20" i="20"/>
  <c r="U20" i="20"/>
  <c r="Q20" i="20"/>
  <c r="M20" i="20"/>
  <c r="I20" i="20"/>
  <c r="E20" i="20"/>
  <c r="Y19" i="20"/>
  <c r="U19" i="20"/>
  <c r="Q19" i="20"/>
  <c r="M19" i="20"/>
  <c r="I19" i="20"/>
  <c r="E19" i="20"/>
  <c r="Y18" i="20"/>
  <c r="U18" i="20"/>
  <c r="Q18" i="20"/>
  <c r="M18" i="20"/>
  <c r="I18" i="20"/>
  <c r="E18" i="20"/>
  <c r="Y17" i="20"/>
  <c r="U17" i="20"/>
  <c r="Q17" i="20"/>
  <c r="M17" i="20"/>
  <c r="I17" i="20"/>
  <c r="E17" i="20"/>
  <c r="Y16" i="20"/>
  <c r="U16" i="20"/>
  <c r="Q16" i="20"/>
  <c r="M16" i="20"/>
  <c r="I16" i="20"/>
  <c r="E16" i="20"/>
  <c r="Y15" i="20"/>
  <c r="U15" i="20"/>
  <c r="Q15" i="20"/>
  <c r="M15" i="20"/>
  <c r="I15" i="20"/>
  <c r="E15" i="20"/>
  <c r="Y14" i="20"/>
  <c r="U14" i="20"/>
  <c r="Q14" i="20"/>
  <c r="M14" i="20"/>
  <c r="I14" i="20"/>
  <c r="E14" i="20"/>
  <c r="Y13" i="20"/>
  <c r="U13" i="20"/>
  <c r="Q13" i="20"/>
  <c r="M13" i="20"/>
  <c r="I13" i="20"/>
  <c r="E13" i="20"/>
  <c r="Y12" i="20"/>
  <c r="U12" i="20"/>
  <c r="Q12" i="20"/>
  <c r="M12" i="20"/>
  <c r="I12" i="20"/>
  <c r="E12" i="20"/>
  <c r="Y11" i="20"/>
  <c r="U11" i="20"/>
  <c r="Q11" i="20"/>
  <c r="M11" i="20"/>
  <c r="I11" i="20"/>
  <c r="E11" i="20"/>
  <c r="Y10" i="20"/>
  <c r="U10" i="20"/>
  <c r="Q10" i="20"/>
  <c r="M10" i="20"/>
  <c r="I10" i="20"/>
  <c r="E10" i="20"/>
  <c r="Y9" i="20"/>
  <c r="U9" i="20"/>
  <c r="Q9" i="20"/>
  <c r="M9" i="20"/>
  <c r="I9" i="20"/>
  <c r="E9" i="20"/>
  <c r="Y8" i="20"/>
  <c r="U8" i="20"/>
  <c r="Q8" i="20"/>
  <c r="M8" i="20"/>
  <c r="I8" i="20"/>
  <c r="E8" i="20"/>
  <c r="Y27" i="79"/>
  <c r="X27" i="79"/>
  <c r="W27" i="79"/>
  <c r="V27" i="79"/>
  <c r="U27" i="79"/>
  <c r="T27" i="79"/>
  <c r="S27" i="79"/>
  <c r="R27" i="79"/>
  <c r="Q27" i="79"/>
  <c r="P27" i="79"/>
  <c r="O27" i="79"/>
  <c r="N27" i="79"/>
  <c r="M27" i="79"/>
  <c r="L27" i="79"/>
  <c r="K27" i="79"/>
  <c r="J27" i="79"/>
  <c r="I27" i="79"/>
  <c r="H27" i="79"/>
  <c r="G27" i="79"/>
  <c r="F27" i="79"/>
  <c r="E27" i="79"/>
  <c r="D27" i="79"/>
  <c r="C27" i="79"/>
  <c r="B27" i="79"/>
  <c r="Y26" i="79"/>
  <c r="U26" i="79"/>
  <c r="Q26" i="79"/>
  <c r="M26" i="79"/>
  <c r="I26" i="79"/>
  <c r="E26" i="79"/>
  <c r="Y25" i="79"/>
  <c r="U25" i="79"/>
  <c r="Q25" i="79"/>
  <c r="M25" i="79"/>
  <c r="I25" i="79"/>
  <c r="E25" i="79"/>
  <c r="Y24" i="79"/>
  <c r="U24" i="79"/>
  <c r="Q24" i="79"/>
  <c r="M24" i="79"/>
  <c r="I24" i="79"/>
  <c r="E24" i="79"/>
  <c r="Y23" i="79"/>
  <c r="U23" i="79"/>
  <c r="Q23" i="79"/>
  <c r="M23" i="79"/>
  <c r="I23" i="79"/>
  <c r="E23" i="79"/>
  <c r="Y22" i="79"/>
  <c r="U22" i="79"/>
  <c r="Q22" i="79"/>
  <c r="M22" i="79"/>
  <c r="I22" i="79"/>
  <c r="E22" i="79"/>
  <c r="Y21" i="79"/>
  <c r="U21" i="79"/>
  <c r="Q21" i="79"/>
  <c r="M21" i="79"/>
  <c r="I21" i="79"/>
  <c r="E21" i="79"/>
  <c r="Y20" i="79"/>
  <c r="U20" i="79"/>
  <c r="Q20" i="79"/>
  <c r="M20" i="79"/>
  <c r="I20" i="79"/>
  <c r="E20" i="79"/>
  <c r="Y19" i="79"/>
  <c r="U19" i="79"/>
  <c r="Q19" i="79"/>
  <c r="M19" i="79"/>
  <c r="I19" i="79"/>
  <c r="E19" i="79"/>
  <c r="Y18" i="79"/>
  <c r="U18" i="79"/>
  <c r="Q18" i="79"/>
  <c r="M18" i="79"/>
  <c r="I18" i="79"/>
  <c r="E18" i="79"/>
  <c r="Y17" i="79"/>
  <c r="U17" i="79"/>
  <c r="Q17" i="79"/>
  <c r="M17" i="79"/>
  <c r="I17" i="79"/>
  <c r="E17" i="79"/>
  <c r="Y16" i="79"/>
  <c r="U16" i="79"/>
  <c r="Q16" i="79"/>
  <c r="M16" i="79"/>
  <c r="I16" i="79"/>
  <c r="E16" i="79"/>
  <c r="Y15" i="79"/>
  <c r="U15" i="79"/>
  <c r="Q15" i="79"/>
  <c r="M15" i="79"/>
  <c r="I15" i="79"/>
  <c r="E15" i="79"/>
  <c r="Y14" i="79"/>
  <c r="U14" i="79"/>
  <c r="Q14" i="79"/>
  <c r="M14" i="79"/>
  <c r="I14" i="79"/>
  <c r="E14" i="79"/>
  <c r="Y13" i="79"/>
  <c r="U13" i="79"/>
  <c r="Q13" i="79"/>
  <c r="M13" i="79"/>
  <c r="I13" i="79"/>
  <c r="E13" i="79"/>
  <c r="Y12" i="79"/>
  <c r="U12" i="79"/>
  <c r="Q12" i="79"/>
  <c r="M12" i="79"/>
  <c r="I12" i="79"/>
  <c r="E12" i="79"/>
  <c r="Y11" i="79"/>
  <c r="U11" i="79"/>
  <c r="Q11" i="79"/>
  <c r="M11" i="79"/>
  <c r="I11" i="79"/>
  <c r="E11" i="79"/>
  <c r="Y10" i="79"/>
  <c r="U10" i="79"/>
  <c r="Q10" i="79"/>
  <c r="M10" i="79"/>
  <c r="I10" i="79"/>
  <c r="E10" i="79"/>
  <c r="Y9" i="79"/>
  <c r="U9" i="79"/>
  <c r="Q9" i="79"/>
  <c r="M9" i="79"/>
  <c r="I9" i="79"/>
  <c r="E9" i="79"/>
  <c r="Y8" i="79"/>
  <c r="U8" i="79"/>
  <c r="Q8" i="79"/>
  <c r="M8" i="79"/>
  <c r="I8" i="79"/>
  <c r="E8" i="79"/>
  <c r="EI29" i="50"/>
  <c r="EH29" i="50"/>
  <c r="EG29" i="50"/>
  <c r="EF29" i="50"/>
  <c r="EE29" i="50"/>
  <c r="ED29" i="50"/>
  <c r="EC29" i="50"/>
  <c r="EB29" i="50"/>
  <c r="EA29" i="50"/>
  <c r="DZ29" i="50"/>
  <c r="DY29" i="50"/>
  <c r="DX29" i="50"/>
  <c r="DW29" i="50"/>
  <c r="DV29" i="50"/>
  <c r="DU29" i="50"/>
  <c r="DT29" i="50"/>
  <c r="DS29" i="50"/>
  <c r="DR29" i="50"/>
  <c r="DQ29" i="50"/>
  <c r="DP29" i="50"/>
  <c r="DO29" i="50"/>
  <c r="DN29" i="50"/>
  <c r="DM29" i="50"/>
  <c r="DL29" i="50"/>
  <c r="DK29" i="50"/>
  <c r="DJ29" i="50"/>
  <c r="DI29" i="50"/>
  <c r="DH29" i="50"/>
  <c r="DG29" i="50"/>
  <c r="DF29" i="50"/>
  <c r="DE29" i="50"/>
  <c r="DD29" i="50"/>
  <c r="DC29" i="50"/>
  <c r="DB29" i="50"/>
  <c r="DA29" i="50"/>
  <c r="CZ29" i="50"/>
  <c r="CY29" i="50"/>
  <c r="CX29" i="50"/>
  <c r="CW29" i="50"/>
  <c r="CV29" i="50"/>
  <c r="CU29" i="50"/>
  <c r="CT29" i="50"/>
  <c r="CS29" i="50"/>
  <c r="CR29" i="50"/>
  <c r="CQ29" i="50"/>
  <c r="CP29" i="50"/>
  <c r="CO29" i="50"/>
  <c r="CN29" i="50"/>
  <c r="CM29" i="50"/>
  <c r="CL29" i="50"/>
  <c r="CK29" i="50"/>
  <c r="CJ29" i="50"/>
  <c r="CI29" i="50"/>
  <c r="CH29" i="50"/>
  <c r="CG29" i="50"/>
  <c r="CF29" i="50"/>
  <c r="CE29" i="50"/>
  <c r="CD29" i="50"/>
  <c r="CC29" i="50"/>
  <c r="CB29" i="50"/>
  <c r="CA29" i="50"/>
  <c r="BZ29" i="50"/>
  <c r="BY29" i="50"/>
  <c r="BX29" i="50"/>
  <c r="BW29" i="50"/>
  <c r="BV29" i="50"/>
  <c r="BU29" i="50"/>
  <c r="BT29" i="50"/>
  <c r="BS29" i="50"/>
  <c r="BR29" i="50"/>
  <c r="BQ29" i="50"/>
  <c r="BP29" i="50"/>
  <c r="BO29" i="50"/>
  <c r="BN29" i="50"/>
  <c r="BM29" i="50"/>
  <c r="BL29" i="50"/>
  <c r="BK29" i="50"/>
  <c r="BJ29" i="50"/>
  <c r="BI29" i="50"/>
  <c r="BH29" i="50"/>
  <c r="BG29" i="50"/>
  <c r="BF29" i="50"/>
  <c r="BE29" i="50"/>
  <c r="BD29" i="50"/>
  <c r="BC29" i="50"/>
  <c r="BB29" i="50"/>
  <c r="BA29" i="50"/>
  <c r="AZ29" i="50"/>
  <c r="AY29" i="50"/>
  <c r="AX29" i="50"/>
  <c r="AW29" i="50"/>
  <c r="AV29" i="50"/>
  <c r="AU29" i="50"/>
  <c r="AT29" i="50"/>
  <c r="AS29" i="50"/>
  <c r="AR29" i="50"/>
  <c r="AQ29" i="50"/>
  <c r="AP29" i="50"/>
  <c r="AO29" i="50"/>
  <c r="AN29" i="50"/>
  <c r="AM29" i="50"/>
  <c r="AL29" i="50"/>
  <c r="AK29" i="50"/>
  <c r="AJ29" i="50"/>
  <c r="AI29" i="50"/>
  <c r="AH29" i="50"/>
  <c r="AG29" i="50"/>
  <c r="AF29" i="50"/>
  <c r="AE29" i="50"/>
  <c r="AD29" i="50"/>
  <c r="AC29" i="50"/>
  <c r="AB29" i="50"/>
  <c r="AA29" i="50"/>
  <c r="Z29" i="50"/>
  <c r="Y29" i="50"/>
  <c r="X29" i="50"/>
  <c r="W29" i="50"/>
  <c r="V29" i="50"/>
  <c r="U29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EI28" i="50"/>
  <c r="DL28" i="50"/>
  <c r="CO28" i="50"/>
  <c r="BR28" i="50"/>
  <c r="AU28" i="50"/>
  <c r="X28" i="50"/>
  <c r="EI27" i="50"/>
  <c r="DL27" i="50"/>
  <c r="CO27" i="50"/>
  <c r="BR27" i="50"/>
  <c r="AU27" i="50"/>
  <c r="X27" i="50"/>
  <c r="EI26" i="50"/>
  <c r="EI25" i="50"/>
  <c r="DL25" i="50"/>
  <c r="CO25" i="50"/>
  <c r="BR25" i="50"/>
  <c r="AU25" i="50"/>
  <c r="X25" i="50"/>
  <c r="EI24" i="50"/>
  <c r="DL24" i="50"/>
  <c r="CO24" i="50"/>
  <c r="BR24" i="50"/>
  <c r="AU24" i="50"/>
  <c r="X24" i="50"/>
  <c r="EI23" i="50"/>
  <c r="DL23" i="50"/>
  <c r="CO23" i="50"/>
  <c r="BR23" i="50"/>
  <c r="AU23" i="50"/>
  <c r="X23" i="50"/>
  <c r="EI22" i="50"/>
  <c r="DL22" i="50"/>
  <c r="CO22" i="50"/>
  <c r="BR22" i="50"/>
  <c r="AU22" i="50"/>
  <c r="X22" i="50"/>
  <c r="EI21" i="50"/>
  <c r="DL21" i="50"/>
  <c r="CO21" i="50"/>
  <c r="BR21" i="50"/>
  <c r="AU21" i="50"/>
  <c r="X21" i="50"/>
  <c r="EI20" i="50"/>
  <c r="DL20" i="50"/>
  <c r="CO20" i="50"/>
  <c r="BR20" i="50"/>
  <c r="AU20" i="50"/>
  <c r="X20" i="50"/>
  <c r="EI19" i="50"/>
  <c r="DL19" i="50"/>
  <c r="CO19" i="50"/>
  <c r="BR19" i="50"/>
  <c r="AU19" i="50"/>
  <c r="X19" i="50"/>
  <c r="EI18" i="50"/>
  <c r="DL18" i="50"/>
  <c r="CO18" i="50"/>
  <c r="BR18" i="50"/>
  <c r="AU18" i="50"/>
  <c r="X18" i="50"/>
  <c r="EI17" i="50"/>
  <c r="DL17" i="50"/>
  <c r="CO17" i="50"/>
  <c r="BR17" i="50"/>
  <c r="AU17" i="50"/>
  <c r="X17" i="50"/>
  <c r="EI16" i="50"/>
  <c r="DL16" i="50"/>
  <c r="CO16" i="50"/>
  <c r="BR16" i="50"/>
  <c r="AU16" i="50"/>
  <c r="X16" i="50"/>
  <c r="EI15" i="50"/>
  <c r="DL15" i="50"/>
  <c r="CO15" i="50"/>
  <c r="BR15" i="50"/>
  <c r="AU15" i="50"/>
  <c r="X15" i="50"/>
  <c r="EI14" i="50"/>
  <c r="DL14" i="50"/>
  <c r="CO14" i="50"/>
  <c r="BR14" i="50"/>
  <c r="AU14" i="50"/>
  <c r="X14" i="50"/>
  <c r="EI13" i="50"/>
  <c r="DL13" i="50"/>
  <c r="CO13" i="50"/>
  <c r="BR13" i="50"/>
  <c r="AU13" i="50"/>
  <c r="X13" i="50"/>
  <c r="EI12" i="50"/>
  <c r="DL12" i="50"/>
  <c r="CO12" i="50"/>
  <c r="BR12" i="50"/>
  <c r="AU12" i="50"/>
  <c r="X12" i="50"/>
  <c r="EI11" i="50"/>
  <c r="DL11" i="50"/>
  <c r="CO11" i="50"/>
  <c r="BR11" i="50"/>
  <c r="AU11" i="50"/>
  <c r="X11" i="50"/>
  <c r="EI10" i="50"/>
  <c r="DL10" i="50"/>
  <c r="CO10" i="50"/>
  <c r="BR10" i="50"/>
  <c r="AU10" i="50"/>
  <c r="X10" i="50"/>
  <c r="EI9" i="50"/>
  <c r="DL9" i="50"/>
  <c r="CO9" i="50"/>
  <c r="BR9" i="50"/>
  <c r="AU9" i="50"/>
  <c r="X9" i="50"/>
  <c r="EI8" i="50"/>
  <c r="DL8" i="50"/>
  <c r="CO8" i="50"/>
  <c r="BR8" i="50"/>
  <c r="AU8" i="50"/>
  <c r="X8" i="50"/>
  <c r="EC27" i="47"/>
  <c r="EB27" i="47"/>
  <c r="EA27" i="47"/>
  <c r="DZ27" i="47"/>
  <c r="DY27" i="47"/>
  <c r="DX27" i="47"/>
  <c r="DW27" i="47"/>
  <c r="DV27" i="47"/>
  <c r="DU27" i="47"/>
  <c r="DT27" i="47"/>
  <c r="DS27" i="47"/>
  <c r="DR27" i="47"/>
  <c r="DQ27" i="47"/>
  <c r="DP27" i="47"/>
  <c r="DO27" i="47"/>
  <c r="DN27" i="47"/>
  <c r="DM27" i="47"/>
  <c r="DL27" i="47"/>
  <c r="DK27" i="47"/>
  <c r="DJ27" i="47"/>
  <c r="DI27" i="47"/>
  <c r="DH27" i="47"/>
  <c r="DF27" i="47"/>
  <c r="DC27" i="47"/>
  <c r="DB27" i="47"/>
  <c r="DA27" i="47"/>
  <c r="CZ27" i="47"/>
  <c r="CY27" i="47"/>
  <c r="CX27" i="47"/>
  <c r="CW27" i="47"/>
  <c r="CV27" i="47"/>
  <c r="CU27" i="47"/>
  <c r="CT27" i="47"/>
  <c r="CS27" i="47"/>
  <c r="CR27" i="47"/>
  <c r="CQ27" i="47"/>
  <c r="CP27" i="47"/>
  <c r="CO27" i="47"/>
  <c r="CN27" i="47"/>
  <c r="CM27" i="47"/>
  <c r="CL27" i="47"/>
  <c r="DG27" i="47" s="1"/>
  <c r="CJ27" i="47"/>
  <c r="CG27" i="47"/>
  <c r="CF27" i="47"/>
  <c r="CE27" i="47"/>
  <c r="CD27" i="47"/>
  <c r="CC27" i="47"/>
  <c r="CB27" i="47"/>
  <c r="CA27" i="47"/>
  <c r="BZ27" i="47"/>
  <c r="BY27" i="47"/>
  <c r="BX27" i="47"/>
  <c r="BW27" i="47"/>
  <c r="BV27" i="47"/>
  <c r="BU27" i="47"/>
  <c r="BT27" i="47"/>
  <c r="CK27" i="47" s="1"/>
  <c r="BS27" i="47"/>
  <c r="BR27" i="47"/>
  <c r="BQ27" i="47"/>
  <c r="BP27" i="47"/>
  <c r="BN27" i="47"/>
  <c r="BK27" i="47"/>
  <c r="BJ27" i="47"/>
  <c r="BI27" i="47"/>
  <c r="BH27" i="47"/>
  <c r="BG27" i="47"/>
  <c r="BF27" i="47"/>
  <c r="BE27" i="47"/>
  <c r="BD27" i="47"/>
  <c r="BC27" i="47"/>
  <c r="BB27" i="47"/>
  <c r="BA27" i="47"/>
  <c r="AZ27" i="47"/>
  <c r="AY27" i="47"/>
  <c r="AX27" i="47"/>
  <c r="AW27" i="47"/>
  <c r="AV27" i="47"/>
  <c r="AU27" i="47"/>
  <c r="AT27" i="47"/>
  <c r="BO27" i="47" s="1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V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W27" i="47" s="1"/>
  <c r="EC26" i="47"/>
  <c r="DG26" i="47"/>
  <c r="CK26" i="47"/>
  <c r="BO26" i="47"/>
  <c r="W26" i="47"/>
  <c r="EC25" i="47"/>
  <c r="DG25" i="47"/>
  <c r="CK25" i="47"/>
  <c r="BO25" i="47"/>
  <c r="AS25" i="47"/>
  <c r="W25" i="47"/>
  <c r="EC24" i="47"/>
  <c r="DG24" i="47"/>
  <c r="CK24" i="47"/>
  <c r="BO24" i="47"/>
  <c r="AS24" i="47"/>
  <c r="W24" i="47"/>
  <c r="EC23" i="47"/>
  <c r="DG23" i="47"/>
  <c r="CK23" i="47"/>
  <c r="BO23" i="47"/>
  <c r="AS23" i="47"/>
  <c r="W23" i="47"/>
  <c r="EC22" i="47"/>
  <c r="DG22" i="47"/>
  <c r="CK22" i="47"/>
  <c r="BO22" i="47"/>
  <c r="AS22" i="47"/>
  <c r="W22" i="47"/>
  <c r="EC21" i="47"/>
  <c r="DG21" i="47"/>
  <c r="CK21" i="47"/>
  <c r="BO21" i="47"/>
  <c r="AS21" i="47"/>
  <c r="W21" i="47"/>
  <c r="EC20" i="47"/>
  <c r="DG20" i="47"/>
  <c r="CK20" i="47"/>
  <c r="BO20" i="47"/>
  <c r="AS20" i="47"/>
  <c r="W20" i="47"/>
  <c r="EC19" i="47"/>
  <c r="DG19" i="47"/>
  <c r="CK19" i="47"/>
  <c r="BO19" i="47"/>
  <c r="AS19" i="47"/>
  <c r="W19" i="47"/>
  <c r="EC18" i="47"/>
  <c r="DG18" i="47"/>
  <c r="CK18" i="47"/>
  <c r="BO18" i="47"/>
  <c r="AS18" i="47"/>
  <c r="W18" i="47"/>
  <c r="EC17" i="47"/>
  <c r="DG17" i="47"/>
  <c r="CK17" i="47"/>
  <c r="BO17" i="47"/>
  <c r="AS17" i="47"/>
  <c r="W17" i="47"/>
  <c r="EC16" i="47"/>
  <c r="DG16" i="47"/>
  <c r="CK16" i="47"/>
  <c r="BO16" i="47"/>
  <c r="AS16" i="47"/>
  <c r="W16" i="47"/>
  <c r="EC15" i="47"/>
  <c r="DG15" i="47"/>
  <c r="CK15" i="47"/>
  <c r="BO15" i="47"/>
  <c r="AS15" i="47"/>
  <c r="W15" i="47"/>
  <c r="EC14" i="47"/>
  <c r="DG14" i="47"/>
  <c r="CK14" i="47"/>
  <c r="BO14" i="47"/>
  <c r="AS14" i="47"/>
  <c r="W14" i="47"/>
  <c r="EC13" i="47"/>
  <c r="DG13" i="47"/>
  <c r="CK13" i="47"/>
  <c r="BO13" i="47"/>
  <c r="AS13" i="47"/>
  <c r="W13" i="47"/>
  <c r="EC12" i="47"/>
  <c r="DG12" i="47"/>
  <c r="CK12" i="47"/>
  <c r="BO12" i="47"/>
  <c r="AS12" i="47"/>
  <c r="W12" i="47"/>
  <c r="EC11" i="47"/>
  <c r="DG11" i="47"/>
  <c r="CK11" i="47"/>
  <c r="BO11" i="47"/>
  <c r="AS11" i="47"/>
  <c r="W11" i="47"/>
  <c r="EC10" i="47"/>
  <c r="DG10" i="47"/>
  <c r="CK10" i="47"/>
  <c r="BO10" i="47"/>
  <c r="AS10" i="47"/>
  <c r="W10" i="47"/>
  <c r="EC9" i="47"/>
  <c r="DG9" i="47"/>
  <c r="CK9" i="47"/>
  <c r="BO9" i="47"/>
  <c r="AS9" i="47"/>
  <c r="W9" i="47"/>
  <c r="EC8" i="47"/>
  <c r="DG8" i="47"/>
  <c r="BO8" i="47"/>
  <c r="AS8" i="47"/>
  <c r="W8" i="47"/>
  <c r="EI27" i="49"/>
  <c r="EH27" i="49"/>
  <c r="EG27" i="49"/>
  <c r="EF27" i="49"/>
  <c r="EE27" i="49"/>
  <c r="ED27" i="49"/>
  <c r="EC27" i="49"/>
  <c r="EB27" i="49"/>
  <c r="EA27" i="49"/>
  <c r="DZ27" i="49"/>
  <c r="DY27" i="49"/>
  <c r="DX27" i="49"/>
  <c r="DW27" i="49"/>
  <c r="DV27" i="49"/>
  <c r="DU27" i="49"/>
  <c r="DT27" i="49"/>
  <c r="DS27" i="49"/>
  <c r="DR27" i="49"/>
  <c r="DQ27" i="49"/>
  <c r="DP27" i="49"/>
  <c r="DO27" i="49"/>
  <c r="DN27" i="49"/>
  <c r="DM27" i="49"/>
  <c r="DL27" i="49"/>
  <c r="DK27" i="49"/>
  <c r="DJ27" i="49"/>
  <c r="DI27" i="49"/>
  <c r="DH27" i="49"/>
  <c r="DG27" i="49"/>
  <c r="DF27" i="49"/>
  <c r="DE27" i="49"/>
  <c r="DD27" i="49"/>
  <c r="DC27" i="49"/>
  <c r="DB27" i="49"/>
  <c r="DA27" i="49"/>
  <c r="CZ27" i="49"/>
  <c r="CY27" i="49"/>
  <c r="CX27" i="49"/>
  <c r="CW27" i="49"/>
  <c r="CV27" i="49"/>
  <c r="CU27" i="49"/>
  <c r="CT27" i="49"/>
  <c r="CS27" i="49"/>
  <c r="CR27" i="49"/>
  <c r="CQ27" i="49"/>
  <c r="CP27" i="49"/>
  <c r="CO27" i="49"/>
  <c r="CN27" i="49"/>
  <c r="CM27" i="49"/>
  <c r="CL27" i="49"/>
  <c r="CK27" i="49"/>
  <c r="CJ27" i="49"/>
  <c r="CI27" i="49"/>
  <c r="CH27" i="49"/>
  <c r="CG27" i="49"/>
  <c r="CF27" i="49"/>
  <c r="CE27" i="49"/>
  <c r="CD27" i="49"/>
  <c r="CC27" i="49"/>
  <c r="CB27" i="49"/>
  <c r="CA27" i="49"/>
  <c r="BZ27" i="49"/>
  <c r="BY27" i="49"/>
  <c r="BX27" i="49"/>
  <c r="BW27" i="49"/>
  <c r="BV27" i="49"/>
  <c r="BU27" i="49"/>
  <c r="BT27" i="49"/>
  <c r="BS27" i="49"/>
  <c r="BR27" i="49"/>
  <c r="BQ27" i="49"/>
  <c r="BP27" i="49"/>
  <c r="BO27" i="49"/>
  <c r="BN27" i="49"/>
  <c r="BM27" i="49"/>
  <c r="BL27" i="49"/>
  <c r="BK27" i="49"/>
  <c r="BJ27" i="49"/>
  <c r="BI27" i="49"/>
  <c r="BH27" i="49"/>
  <c r="BG27" i="49"/>
  <c r="BF27" i="49"/>
  <c r="BE27" i="49"/>
  <c r="BD27" i="49"/>
  <c r="BC27" i="49"/>
  <c r="BB27" i="49"/>
  <c r="BA27" i="49"/>
  <c r="AZ27" i="49"/>
  <c r="AY27" i="49"/>
  <c r="AX27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C27" i="49"/>
  <c r="B27" i="49"/>
  <c r="EI26" i="49"/>
  <c r="DL26" i="49"/>
  <c r="CO26" i="49"/>
  <c r="BR26" i="49"/>
  <c r="AU26" i="49"/>
  <c r="X26" i="49"/>
  <c r="EI25" i="49"/>
  <c r="DL25" i="49"/>
  <c r="CO25" i="49"/>
  <c r="BR25" i="49"/>
  <c r="AU25" i="49"/>
  <c r="X25" i="49"/>
  <c r="EI24" i="49"/>
  <c r="DL24" i="49"/>
  <c r="CO24" i="49"/>
  <c r="BR24" i="49"/>
  <c r="AU24" i="49"/>
  <c r="X24" i="49"/>
  <c r="EI23" i="49"/>
  <c r="DL23" i="49"/>
  <c r="CO23" i="49"/>
  <c r="BR23" i="49"/>
  <c r="AU23" i="49"/>
  <c r="X23" i="49"/>
  <c r="EI22" i="49"/>
  <c r="DL22" i="49"/>
  <c r="CO22" i="49"/>
  <c r="BR22" i="49"/>
  <c r="AU22" i="49"/>
  <c r="X22" i="49"/>
  <c r="EI21" i="49"/>
  <c r="DL21" i="49"/>
  <c r="CO21" i="49"/>
  <c r="BR21" i="49"/>
  <c r="AU21" i="49"/>
  <c r="X21" i="49"/>
  <c r="EI20" i="49"/>
  <c r="DL20" i="49"/>
  <c r="CO20" i="49"/>
  <c r="BR20" i="49"/>
  <c r="AU20" i="49"/>
  <c r="X20" i="49"/>
  <c r="EI19" i="49"/>
  <c r="DL19" i="49"/>
  <c r="CO19" i="49"/>
  <c r="BR19" i="49"/>
  <c r="AU19" i="49"/>
  <c r="X19" i="49"/>
  <c r="EI18" i="49"/>
  <c r="DL18" i="49"/>
  <c r="CO18" i="49"/>
  <c r="BR18" i="49"/>
  <c r="AU18" i="49"/>
  <c r="X18" i="49"/>
  <c r="EI17" i="49"/>
  <c r="DL17" i="49"/>
  <c r="CO17" i="49"/>
  <c r="BR17" i="49"/>
  <c r="AU17" i="49"/>
  <c r="X17" i="49"/>
  <c r="EI16" i="49"/>
  <c r="DL16" i="49"/>
  <c r="CO16" i="49"/>
  <c r="BR16" i="49"/>
  <c r="AU16" i="49"/>
  <c r="X16" i="49"/>
  <c r="EI15" i="49"/>
  <c r="DL15" i="49"/>
  <c r="CO15" i="49"/>
  <c r="BR15" i="49"/>
  <c r="AU15" i="49"/>
  <c r="X15" i="49"/>
  <c r="EI14" i="49"/>
  <c r="DL14" i="49"/>
  <c r="CO14" i="49"/>
  <c r="BR14" i="49"/>
  <c r="AU14" i="49"/>
  <c r="X14" i="49"/>
  <c r="EI13" i="49"/>
  <c r="DL13" i="49"/>
  <c r="CO13" i="49"/>
  <c r="BR13" i="49"/>
  <c r="AU13" i="49"/>
  <c r="X13" i="49"/>
  <c r="EI12" i="49"/>
  <c r="DL12" i="49"/>
  <c r="CO12" i="49"/>
  <c r="BR12" i="49"/>
  <c r="AU12" i="49"/>
  <c r="X12" i="49"/>
  <c r="EI11" i="49"/>
  <c r="DL11" i="49"/>
  <c r="CO11" i="49"/>
  <c r="BR11" i="49"/>
  <c r="AU11" i="49"/>
  <c r="X11" i="49"/>
  <c r="EI10" i="49"/>
  <c r="DL10" i="49"/>
  <c r="CO10" i="49"/>
  <c r="BR10" i="49"/>
  <c r="AU10" i="49"/>
  <c r="X10" i="49"/>
  <c r="EI9" i="49"/>
  <c r="DL9" i="49"/>
  <c r="CO9" i="49"/>
  <c r="BR9" i="49"/>
  <c r="AU9" i="49"/>
  <c r="X9" i="49"/>
  <c r="EI8" i="49"/>
  <c r="DL8" i="49"/>
  <c r="CO8" i="49"/>
  <c r="BR8" i="49"/>
  <c r="AU8" i="49"/>
  <c r="X8" i="4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S21" i="29"/>
  <c r="R21" i="29"/>
  <c r="P21" i="29"/>
  <c r="O21" i="29"/>
  <c r="M21" i="29"/>
  <c r="L21" i="29"/>
  <c r="J21" i="29"/>
  <c r="I21" i="29"/>
  <c r="G21" i="29"/>
  <c r="F21" i="29"/>
  <c r="D21" i="29"/>
  <c r="C21" i="29"/>
  <c r="S20" i="29"/>
  <c r="R20" i="29"/>
  <c r="P20" i="29"/>
  <c r="O20" i="29"/>
  <c r="M20" i="29"/>
  <c r="L20" i="29"/>
  <c r="J20" i="29"/>
  <c r="I20" i="29"/>
  <c r="G20" i="29"/>
  <c r="F20" i="29"/>
  <c r="D20" i="29"/>
  <c r="C20" i="29"/>
  <c r="S19" i="29"/>
  <c r="R19" i="29"/>
  <c r="S18" i="29"/>
  <c r="R18" i="29"/>
  <c r="P18" i="29"/>
  <c r="O18" i="29"/>
  <c r="M18" i="29"/>
  <c r="L18" i="29"/>
  <c r="J18" i="29"/>
  <c r="I18" i="29"/>
  <c r="G18" i="29"/>
  <c r="F18" i="29"/>
  <c r="D18" i="29"/>
  <c r="C18" i="29"/>
  <c r="S17" i="29"/>
  <c r="R17" i="29"/>
  <c r="P17" i="29"/>
  <c r="O17" i="29"/>
  <c r="M17" i="29"/>
  <c r="L17" i="29"/>
  <c r="J17" i="29"/>
  <c r="I17" i="29"/>
  <c r="G17" i="29"/>
  <c r="F17" i="29"/>
  <c r="D17" i="29"/>
  <c r="C17" i="29"/>
  <c r="S16" i="29"/>
  <c r="R16" i="29"/>
  <c r="P16" i="29"/>
  <c r="O16" i="29"/>
  <c r="M16" i="29"/>
  <c r="L16" i="29"/>
  <c r="J16" i="29"/>
  <c r="I16" i="29"/>
  <c r="G16" i="29"/>
  <c r="F16" i="29"/>
  <c r="D16" i="29"/>
  <c r="C16" i="29"/>
  <c r="S15" i="29"/>
  <c r="R15" i="29"/>
  <c r="P15" i="29"/>
  <c r="O15" i="29"/>
  <c r="M15" i="29"/>
  <c r="L15" i="29"/>
  <c r="J15" i="29"/>
  <c r="I15" i="29"/>
  <c r="G15" i="29"/>
  <c r="F15" i="29"/>
  <c r="D15" i="29"/>
  <c r="C15" i="29"/>
  <c r="S14" i="29"/>
  <c r="R14" i="29"/>
  <c r="P14" i="29"/>
  <c r="O14" i="29"/>
  <c r="M14" i="29"/>
  <c r="L14" i="29"/>
  <c r="J14" i="29"/>
  <c r="I14" i="29"/>
  <c r="G14" i="29"/>
  <c r="F14" i="29"/>
  <c r="D14" i="29"/>
  <c r="C14" i="29"/>
  <c r="S13" i="29"/>
  <c r="R13" i="29"/>
  <c r="P13" i="29"/>
  <c r="O13" i="29"/>
  <c r="M13" i="29"/>
  <c r="L13" i="29"/>
  <c r="J13" i="29"/>
  <c r="I13" i="29"/>
  <c r="G13" i="29"/>
  <c r="F13" i="29"/>
  <c r="D13" i="29"/>
  <c r="C13" i="29"/>
  <c r="S12" i="29"/>
  <c r="R12" i="29"/>
  <c r="P12" i="29"/>
  <c r="O12" i="29"/>
  <c r="M12" i="29"/>
  <c r="L12" i="29"/>
  <c r="J12" i="29"/>
  <c r="I12" i="29"/>
  <c r="G12" i="29"/>
  <c r="F12" i="29"/>
  <c r="D12" i="29"/>
  <c r="C12" i="29"/>
  <c r="S11" i="29"/>
  <c r="R11" i="29"/>
  <c r="P11" i="29"/>
  <c r="O11" i="29"/>
  <c r="M11" i="29"/>
  <c r="L11" i="29"/>
  <c r="J11" i="29"/>
  <c r="I11" i="29"/>
  <c r="G11" i="29"/>
  <c r="F11" i="29"/>
  <c r="D11" i="29"/>
  <c r="C11" i="29"/>
  <c r="S10" i="29"/>
  <c r="R10" i="29"/>
  <c r="P10" i="29"/>
  <c r="O10" i="29"/>
  <c r="M10" i="29"/>
  <c r="L10" i="29"/>
  <c r="J10" i="29"/>
  <c r="I10" i="29"/>
  <c r="G10" i="29"/>
  <c r="F10" i="29"/>
  <c r="D10" i="29"/>
  <c r="C10" i="29"/>
  <c r="S9" i="29"/>
  <c r="R9" i="29"/>
  <c r="P9" i="29"/>
  <c r="O9" i="29"/>
  <c r="M9" i="29"/>
  <c r="L9" i="29"/>
  <c r="J9" i="29"/>
  <c r="I9" i="29"/>
  <c r="G9" i="29"/>
  <c r="F9" i="29"/>
  <c r="D9" i="29"/>
  <c r="C9" i="29"/>
  <c r="S8" i="29"/>
  <c r="R8" i="29"/>
  <c r="P8" i="29"/>
  <c r="O8" i="29"/>
  <c r="M8" i="29"/>
  <c r="L8" i="29"/>
  <c r="J8" i="29"/>
  <c r="I8" i="29"/>
  <c r="G8" i="29"/>
  <c r="F8" i="29"/>
  <c r="D8" i="29"/>
  <c r="C8" i="29"/>
  <c r="G21" i="75"/>
  <c r="F21" i="75"/>
  <c r="E21" i="75"/>
  <c r="D21" i="75"/>
  <c r="C21" i="75"/>
  <c r="B21" i="75"/>
  <c r="BI22" i="30"/>
  <c r="BH22" i="30"/>
  <c r="BG22" i="30"/>
  <c r="BF22" i="30"/>
  <c r="BE22" i="30"/>
  <c r="BD22" i="30"/>
  <c r="BC22" i="30"/>
  <c r="BB22" i="30"/>
  <c r="BA22" i="30"/>
  <c r="AZ22" i="30"/>
  <c r="AY22" i="30"/>
  <c r="AX22" i="30"/>
  <c r="AW22" i="30"/>
  <c r="AV22" i="30"/>
  <c r="AU22" i="30"/>
  <c r="AT22" i="30"/>
  <c r="AS22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BI21" i="30"/>
  <c r="AY21" i="30"/>
  <c r="AO21" i="30"/>
  <c r="AE21" i="30"/>
  <c r="U21" i="30"/>
  <c r="K21" i="30"/>
  <c r="BI20" i="30"/>
  <c r="AY20" i="30"/>
  <c r="AO20" i="30"/>
  <c r="AE20" i="30"/>
  <c r="U20" i="30"/>
  <c r="K20" i="30"/>
  <c r="BI19" i="30"/>
  <c r="AY19" i="30"/>
  <c r="AO19" i="30"/>
  <c r="AE19" i="30"/>
  <c r="U19" i="30"/>
  <c r="K19" i="30"/>
  <c r="BI18" i="30"/>
  <c r="AY18" i="30"/>
  <c r="AO18" i="30"/>
  <c r="AE18" i="30"/>
  <c r="U18" i="30"/>
  <c r="K18" i="30"/>
  <c r="BI17" i="30"/>
  <c r="AY17" i="30"/>
  <c r="AO17" i="30"/>
  <c r="AE17" i="30"/>
  <c r="U17" i="30"/>
  <c r="K17" i="30"/>
  <c r="BI16" i="30"/>
  <c r="AY16" i="30"/>
  <c r="AO16" i="30"/>
  <c r="AE16" i="30"/>
  <c r="U16" i="30"/>
  <c r="K16" i="30"/>
  <c r="BI15" i="30"/>
  <c r="AY15" i="30"/>
  <c r="AO15" i="30"/>
  <c r="AE15" i="30"/>
  <c r="U15" i="30"/>
  <c r="K15" i="30"/>
  <c r="BI14" i="30"/>
  <c r="AY14" i="30"/>
  <c r="AO14" i="30"/>
  <c r="AE14" i="30"/>
  <c r="U14" i="30"/>
  <c r="K14" i="30"/>
  <c r="BI13" i="30"/>
  <c r="AY13" i="30"/>
  <c r="AO13" i="30"/>
  <c r="AE13" i="30"/>
  <c r="U13" i="30"/>
  <c r="K13" i="30"/>
  <c r="BI12" i="30"/>
  <c r="AY12" i="30"/>
  <c r="AO12" i="30"/>
  <c r="AE12" i="30"/>
  <c r="U12" i="30"/>
  <c r="K12" i="30"/>
  <c r="BI11" i="30"/>
  <c r="AY11" i="30"/>
  <c r="AO11" i="30"/>
  <c r="AE11" i="30"/>
  <c r="U11" i="30"/>
  <c r="K11" i="30"/>
  <c r="BI10" i="30"/>
  <c r="AY10" i="30"/>
  <c r="AO10" i="30"/>
  <c r="AE10" i="30"/>
  <c r="U10" i="30"/>
  <c r="K10" i="30"/>
  <c r="BI9" i="30"/>
  <c r="AY9" i="30"/>
  <c r="AO9" i="30"/>
  <c r="AE9" i="30"/>
  <c r="U9" i="30"/>
  <c r="K9" i="30"/>
  <c r="BI8" i="30"/>
  <c r="AY8" i="30"/>
  <c r="AO8" i="30"/>
  <c r="AE8" i="30"/>
  <c r="U8" i="30"/>
  <c r="K8" i="30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C27" i="46"/>
  <c r="B27" i="46"/>
  <c r="Y26" i="46"/>
  <c r="U26" i="46"/>
  <c r="Q26" i="46"/>
  <c r="M26" i="46"/>
  <c r="I26" i="46"/>
  <c r="E26" i="46"/>
  <c r="Y25" i="46"/>
  <c r="U25" i="46"/>
  <c r="Q25" i="46"/>
  <c r="M25" i="46"/>
  <c r="I25" i="46"/>
  <c r="E25" i="46"/>
  <c r="Y24" i="46"/>
  <c r="U24" i="46"/>
  <c r="Q24" i="46"/>
  <c r="M24" i="46"/>
  <c r="I24" i="46"/>
  <c r="E24" i="46"/>
  <c r="Y23" i="46"/>
  <c r="U23" i="46"/>
  <c r="Q23" i="46"/>
  <c r="M23" i="46"/>
  <c r="I23" i="46"/>
  <c r="E23" i="46"/>
  <c r="Y22" i="46"/>
  <c r="U22" i="46"/>
  <c r="Q22" i="46"/>
  <c r="M22" i="46"/>
  <c r="I22" i="46"/>
  <c r="E22" i="46"/>
  <c r="Y21" i="46"/>
  <c r="U21" i="46"/>
  <c r="Q21" i="46"/>
  <c r="M21" i="46"/>
  <c r="I21" i="46"/>
  <c r="E21" i="46"/>
  <c r="Y20" i="46"/>
  <c r="U20" i="46"/>
  <c r="Q20" i="46"/>
  <c r="M20" i="46"/>
  <c r="I20" i="46"/>
  <c r="E20" i="46"/>
  <c r="Y19" i="46"/>
  <c r="U19" i="46"/>
  <c r="Q19" i="46"/>
  <c r="M19" i="46"/>
  <c r="I19" i="46"/>
  <c r="E19" i="46"/>
  <c r="Y18" i="46"/>
  <c r="U18" i="46"/>
  <c r="Q18" i="46"/>
  <c r="M18" i="46"/>
  <c r="I18" i="46"/>
  <c r="E18" i="46"/>
  <c r="Y17" i="46"/>
  <c r="U17" i="46"/>
  <c r="Q17" i="46"/>
  <c r="M17" i="46"/>
  <c r="I17" i="46"/>
  <c r="E17" i="46"/>
  <c r="Y16" i="46"/>
  <c r="U16" i="46"/>
  <c r="Q16" i="46"/>
  <c r="M16" i="46"/>
  <c r="I16" i="46"/>
  <c r="E16" i="46"/>
  <c r="Y15" i="46"/>
  <c r="U15" i="46"/>
  <c r="Q15" i="46"/>
  <c r="M15" i="46"/>
  <c r="I15" i="46"/>
  <c r="E15" i="46"/>
  <c r="Y14" i="46"/>
  <c r="U14" i="46"/>
  <c r="Q14" i="46"/>
  <c r="M14" i="46"/>
  <c r="I14" i="46"/>
  <c r="E14" i="46"/>
  <c r="Y13" i="46"/>
  <c r="U13" i="46"/>
  <c r="Q13" i="46"/>
  <c r="M13" i="46"/>
  <c r="I13" i="46"/>
  <c r="E13" i="46"/>
  <c r="Y12" i="46"/>
  <c r="U12" i="46"/>
  <c r="Q12" i="46"/>
  <c r="M12" i="46"/>
  <c r="I12" i="46"/>
  <c r="E12" i="46"/>
  <c r="Y11" i="46"/>
  <c r="U11" i="46"/>
  <c r="Q11" i="46"/>
  <c r="M11" i="46"/>
  <c r="I11" i="46"/>
  <c r="E11" i="46"/>
  <c r="Y10" i="46"/>
  <c r="U10" i="46"/>
  <c r="Q10" i="46"/>
  <c r="M10" i="46"/>
  <c r="I10" i="46"/>
  <c r="E10" i="46"/>
  <c r="Y9" i="46"/>
  <c r="U9" i="46"/>
  <c r="Q9" i="46"/>
  <c r="M9" i="46"/>
  <c r="I9" i="46"/>
  <c r="E9" i="46"/>
  <c r="Y8" i="46"/>
  <c r="U8" i="46"/>
  <c r="Q8" i="46"/>
  <c r="M8" i="46"/>
  <c r="I8" i="46"/>
  <c r="E8" i="46"/>
  <c r="D31" i="55"/>
  <c r="D30" i="55"/>
  <c r="D29" i="55"/>
  <c r="D28" i="55"/>
  <c r="D27" i="55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BC27" i="43"/>
  <c r="BB27" i="43"/>
  <c r="BA27" i="43"/>
  <c r="AZ27" i="43"/>
  <c r="AY27" i="43"/>
  <c r="AX27" i="43"/>
  <c r="AW27" i="43"/>
  <c r="AV27" i="43"/>
  <c r="AU27" i="43"/>
  <c r="AT27" i="43"/>
  <c r="AS27" i="43"/>
  <c r="AQ27" i="43"/>
  <c r="AP27" i="43"/>
  <c r="AO27" i="43"/>
  <c r="AN27" i="43"/>
  <c r="AM27" i="43"/>
  <c r="AL27" i="43"/>
  <c r="AK27" i="43"/>
  <c r="AJ27" i="43"/>
  <c r="AH27" i="43"/>
  <c r="AG27" i="43"/>
  <c r="AF27" i="43"/>
  <c r="AE27" i="43"/>
  <c r="AD27" i="43"/>
  <c r="AC27" i="43"/>
  <c r="AB27" i="43"/>
  <c r="AA27" i="43"/>
  <c r="Y27" i="43"/>
  <c r="X27" i="43"/>
  <c r="W27" i="43"/>
  <c r="V27" i="43"/>
  <c r="U27" i="43"/>
  <c r="T27" i="43"/>
  <c r="S27" i="43"/>
  <c r="R27" i="43"/>
  <c r="P27" i="43"/>
  <c r="O27" i="43"/>
  <c r="N27" i="43"/>
  <c r="M27" i="43"/>
  <c r="L27" i="43"/>
  <c r="K27" i="43"/>
  <c r="J27" i="43"/>
  <c r="I27" i="43"/>
  <c r="G27" i="43"/>
  <c r="F27" i="43"/>
  <c r="E27" i="43"/>
  <c r="D27" i="43"/>
  <c r="C27" i="43"/>
  <c r="B27" i="43"/>
  <c r="BC26" i="43"/>
  <c r="AT26" i="43"/>
  <c r="AK26" i="43"/>
  <c r="AB26" i="43"/>
  <c r="S26" i="43"/>
  <c r="J26" i="43"/>
  <c r="BC25" i="43"/>
  <c r="AT25" i="43"/>
  <c r="AK25" i="43"/>
  <c r="AB25" i="43"/>
  <c r="S25" i="43"/>
  <c r="J25" i="43"/>
  <c r="BC24" i="43"/>
  <c r="AT24" i="43"/>
  <c r="AK24" i="43"/>
  <c r="AB24" i="43"/>
  <c r="S24" i="43"/>
  <c r="J24" i="43"/>
  <c r="BC23" i="43"/>
  <c r="AT23" i="43"/>
  <c r="AK23" i="43"/>
  <c r="AB23" i="43"/>
  <c r="S23" i="43"/>
  <c r="J23" i="43"/>
  <c r="BC22" i="43"/>
  <c r="AT22" i="43"/>
  <c r="AK22" i="43"/>
  <c r="AB22" i="43"/>
  <c r="S22" i="43"/>
  <c r="J22" i="43"/>
  <c r="BC21" i="43"/>
  <c r="AT21" i="43"/>
  <c r="AK21" i="43"/>
  <c r="AB21" i="43"/>
  <c r="S21" i="43"/>
  <c r="J21" i="43"/>
  <c r="BC20" i="43"/>
  <c r="AT20" i="43"/>
  <c r="AK20" i="43"/>
  <c r="AB20" i="43"/>
  <c r="S20" i="43"/>
  <c r="J20" i="43"/>
  <c r="BC19" i="43"/>
  <c r="AT19" i="43"/>
  <c r="AK19" i="43"/>
  <c r="AB19" i="43"/>
  <c r="S19" i="43"/>
  <c r="J19" i="43"/>
  <c r="BC18" i="43"/>
  <c r="AT18" i="43"/>
  <c r="AK18" i="43"/>
  <c r="AB18" i="43"/>
  <c r="S18" i="43"/>
  <c r="J18" i="43"/>
  <c r="BC17" i="43"/>
  <c r="AT17" i="43"/>
  <c r="AK17" i="43"/>
  <c r="AB17" i="43"/>
  <c r="S17" i="43"/>
  <c r="J17" i="43"/>
  <c r="BC16" i="43"/>
  <c r="AT16" i="43"/>
  <c r="AK16" i="43"/>
  <c r="AB16" i="43"/>
  <c r="S16" i="43"/>
  <c r="J16" i="43"/>
  <c r="BC15" i="43"/>
  <c r="AT15" i="43"/>
  <c r="AK15" i="43"/>
  <c r="AB15" i="43"/>
  <c r="S15" i="43"/>
  <c r="J15" i="43"/>
  <c r="BC14" i="43"/>
  <c r="AT14" i="43"/>
  <c r="AK14" i="43"/>
  <c r="AB14" i="43"/>
  <c r="S14" i="43"/>
  <c r="J14" i="43"/>
  <c r="BC13" i="43"/>
  <c r="AT13" i="43"/>
  <c r="AK13" i="43"/>
  <c r="AB13" i="43"/>
  <c r="S13" i="43"/>
  <c r="J13" i="43"/>
  <c r="BC12" i="43"/>
  <c r="AT12" i="43"/>
  <c r="AK12" i="43"/>
  <c r="AB12" i="43"/>
  <c r="S12" i="43"/>
  <c r="J12" i="43"/>
  <c r="BC11" i="43"/>
  <c r="AT11" i="43"/>
  <c r="AK11" i="43"/>
  <c r="AB11" i="43"/>
  <c r="S11" i="43"/>
  <c r="J11" i="43"/>
  <c r="BC10" i="43"/>
  <c r="AT10" i="43"/>
  <c r="AK10" i="43"/>
  <c r="AB10" i="43"/>
  <c r="S10" i="43"/>
  <c r="J10" i="43"/>
  <c r="BC9" i="43"/>
  <c r="AT9" i="43"/>
  <c r="AK9" i="43"/>
  <c r="AB9" i="43"/>
  <c r="S9" i="43"/>
  <c r="J9" i="43"/>
  <c r="BC8" i="43"/>
  <c r="AT8" i="43"/>
  <c r="AK8" i="43"/>
  <c r="AB8" i="43"/>
  <c r="S8" i="43"/>
  <c r="J8" i="43"/>
  <c r="Q16" i="18"/>
  <c r="S16" i="18" s="1"/>
  <c r="P16" i="18"/>
  <c r="N16" i="18"/>
  <c r="M16" i="18"/>
  <c r="K16" i="18"/>
  <c r="H16" i="18"/>
  <c r="J16" i="18" s="1"/>
  <c r="E16" i="18"/>
  <c r="G16" i="18" s="1"/>
  <c r="D16" i="18"/>
  <c r="B16" i="18"/>
  <c r="S15" i="18"/>
  <c r="R15" i="18"/>
  <c r="P15" i="18"/>
  <c r="O15" i="18"/>
  <c r="M15" i="18"/>
  <c r="L15" i="18"/>
  <c r="L16" i="18" s="1"/>
  <c r="J15" i="18"/>
  <c r="G15" i="18"/>
  <c r="F15" i="18"/>
  <c r="D15" i="18"/>
  <c r="C15" i="18"/>
  <c r="S14" i="18"/>
  <c r="R14" i="18"/>
  <c r="S13" i="18"/>
  <c r="P13" i="18"/>
  <c r="O13" i="18"/>
  <c r="M13" i="18"/>
  <c r="L13" i="18"/>
  <c r="J13" i="18"/>
  <c r="I13" i="18"/>
  <c r="G13" i="18"/>
  <c r="D13" i="18"/>
  <c r="C13" i="18"/>
  <c r="S12" i="18"/>
  <c r="P12" i="18"/>
  <c r="O12" i="18"/>
  <c r="M12" i="18"/>
  <c r="L12" i="18"/>
  <c r="J12" i="18"/>
  <c r="I12" i="18"/>
  <c r="G12" i="18"/>
  <c r="D12" i="18"/>
  <c r="C12" i="18"/>
  <c r="S11" i="18"/>
  <c r="P11" i="18"/>
  <c r="O11" i="18"/>
  <c r="M11" i="18"/>
  <c r="L11" i="18"/>
  <c r="J11" i="18"/>
  <c r="I11" i="18"/>
  <c r="G11" i="18"/>
  <c r="D11" i="18"/>
  <c r="C11" i="18"/>
  <c r="S10" i="18"/>
  <c r="P10" i="18"/>
  <c r="O10" i="18"/>
  <c r="M10" i="18"/>
  <c r="L10" i="18"/>
  <c r="J10" i="18"/>
  <c r="I10" i="18"/>
  <c r="G10" i="18"/>
  <c r="D10" i="18"/>
  <c r="C10" i="18"/>
  <c r="S9" i="18"/>
  <c r="P9" i="18"/>
  <c r="O9" i="18"/>
  <c r="M9" i="18"/>
  <c r="L9" i="18"/>
  <c r="J9" i="18"/>
  <c r="I9" i="18"/>
  <c r="G9" i="18"/>
  <c r="D9" i="18"/>
  <c r="C9" i="18"/>
  <c r="S8" i="18"/>
  <c r="P8" i="18"/>
  <c r="O8" i="18"/>
  <c r="O16" i="18" s="1"/>
  <c r="M8" i="18"/>
  <c r="L8" i="18"/>
  <c r="J8" i="18"/>
  <c r="I8" i="18"/>
  <c r="G8" i="18"/>
  <c r="D8" i="18"/>
  <c r="C8" i="18"/>
  <c r="C16" i="18" s="1"/>
  <c r="CA27" i="44"/>
  <c r="BZ27" i="44"/>
  <c r="BY27" i="44"/>
  <c r="BX27" i="44"/>
  <c r="BW27" i="44"/>
  <c r="BV27" i="44"/>
  <c r="BU27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G27" i="44"/>
  <c r="BF27" i="44"/>
  <c r="BE27" i="44"/>
  <c r="BD27" i="44"/>
  <c r="BC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AN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CA26" i="44"/>
  <c r="BN26" i="44"/>
  <c r="BA26" i="44"/>
  <c r="AN26" i="44"/>
  <c r="AA26" i="44"/>
  <c r="N26" i="44"/>
  <c r="CA25" i="44"/>
  <c r="BN25" i="44"/>
  <c r="BA25" i="44"/>
  <c r="AN25" i="44"/>
  <c r="AA25" i="44"/>
  <c r="N25" i="44"/>
  <c r="CA24" i="44"/>
  <c r="BN24" i="44"/>
  <c r="BA24" i="44"/>
  <c r="AN24" i="44"/>
  <c r="AA24" i="44"/>
  <c r="N24" i="44"/>
  <c r="CA23" i="44"/>
  <c r="BN23" i="44"/>
  <c r="BA23" i="44"/>
  <c r="AN23" i="44"/>
  <c r="AA23" i="44"/>
  <c r="N23" i="44"/>
  <c r="CA22" i="44"/>
  <c r="BN22" i="44"/>
  <c r="BA22" i="44"/>
  <c r="AN22" i="44"/>
  <c r="AA22" i="44"/>
  <c r="N22" i="44"/>
  <c r="CA21" i="44"/>
  <c r="BN21" i="44"/>
  <c r="BA21" i="44"/>
  <c r="AN21" i="44"/>
  <c r="AA21" i="44"/>
  <c r="N21" i="44"/>
  <c r="CA20" i="44"/>
  <c r="BN20" i="44"/>
  <c r="BA20" i="44"/>
  <c r="AN20" i="44"/>
  <c r="AA20" i="44"/>
  <c r="N20" i="44"/>
  <c r="CA19" i="44"/>
  <c r="BN19" i="44"/>
  <c r="BA19" i="44"/>
  <c r="AN19" i="44"/>
  <c r="AA19" i="44"/>
  <c r="N19" i="44"/>
  <c r="CA18" i="44"/>
  <c r="BN18" i="44"/>
  <c r="BA18" i="44"/>
  <c r="AN18" i="44"/>
  <c r="AA18" i="44"/>
  <c r="N18" i="44"/>
  <c r="CA17" i="44"/>
  <c r="BN17" i="44"/>
  <c r="BA17" i="44"/>
  <c r="AN17" i="44"/>
  <c r="AA17" i="44"/>
  <c r="N17" i="44"/>
  <c r="CA16" i="44"/>
  <c r="BN16" i="44"/>
  <c r="BA16" i="44"/>
  <c r="AN16" i="44"/>
  <c r="AA16" i="44"/>
  <c r="N16" i="44"/>
  <c r="CA15" i="44"/>
  <c r="BN15" i="44"/>
  <c r="BA15" i="44"/>
  <c r="AN15" i="44"/>
  <c r="AA15" i="44"/>
  <c r="N15" i="44"/>
  <c r="CA14" i="44"/>
  <c r="BN14" i="44"/>
  <c r="BA14" i="44"/>
  <c r="AN14" i="44"/>
  <c r="AA14" i="44"/>
  <c r="N14" i="44"/>
  <c r="CA13" i="44"/>
  <c r="BN13" i="44"/>
  <c r="BA13" i="44"/>
  <c r="AN13" i="44"/>
  <c r="AA13" i="44"/>
  <c r="N13" i="44"/>
  <c r="CA12" i="44"/>
  <c r="BN12" i="44"/>
  <c r="BA12" i="44"/>
  <c r="AN12" i="44"/>
  <c r="AA12" i="44"/>
  <c r="N12" i="44"/>
  <c r="CA11" i="44"/>
  <c r="BN11" i="44"/>
  <c r="BA11" i="44"/>
  <c r="AN11" i="44"/>
  <c r="AA11" i="44"/>
  <c r="N11" i="44"/>
  <c r="CA10" i="44"/>
  <c r="BN10" i="44"/>
  <c r="BA10" i="44"/>
  <c r="AN10" i="44"/>
  <c r="AA10" i="44"/>
  <c r="N10" i="44"/>
  <c r="CA9" i="44"/>
  <c r="BN9" i="44"/>
  <c r="BA9" i="44"/>
  <c r="AN9" i="44"/>
  <c r="AA9" i="44"/>
  <c r="N9" i="44"/>
  <c r="CA8" i="44"/>
  <c r="BN8" i="44"/>
  <c r="BA8" i="44"/>
  <c r="AN8" i="44"/>
  <c r="AA8" i="44"/>
  <c r="N8" i="44"/>
  <c r="Q20" i="28"/>
  <c r="R18" i="28" s="1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R19" i="28"/>
  <c r="P19" i="28"/>
  <c r="O19" i="28"/>
  <c r="M19" i="28"/>
  <c r="L19" i="28"/>
  <c r="J19" i="28"/>
  <c r="I19" i="28"/>
  <c r="G19" i="28"/>
  <c r="F19" i="28"/>
  <c r="D19" i="28"/>
  <c r="C19" i="28"/>
  <c r="P18" i="28"/>
  <c r="O18" i="28"/>
  <c r="M18" i="28"/>
  <c r="L18" i="28"/>
  <c r="J18" i="28"/>
  <c r="I18" i="28"/>
  <c r="G18" i="28"/>
  <c r="F18" i="28"/>
  <c r="D18" i="28"/>
  <c r="C18" i="28"/>
  <c r="R17" i="28"/>
  <c r="P17" i="28"/>
  <c r="O17" i="28"/>
  <c r="M17" i="28"/>
  <c r="L17" i="28"/>
  <c r="J17" i="28"/>
  <c r="I17" i="28"/>
  <c r="G17" i="28"/>
  <c r="F17" i="28"/>
  <c r="D17" i="28"/>
  <c r="C17" i="28"/>
  <c r="R16" i="28"/>
  <c r="P16" i="28"/>
  <c r="O16" i="28"/>
  <c r="M16" i="28"/>
  <c r="L16" i="28"/>
  <c r="J16" i="28"/>
  <c r="I16" i="28"/>
  <c r="G16" i="28"/>
  <c r="F16" i="28"/>
  <c r="D16" i="28"/>
  <c r="C16" i="28"/>
  <c r="P15" i="28"/>
  <c r="O15" i="28"/>
  <c r="M15" i="28"/>
  <c r="L15" i="28"/>
  <c r="J15" i="28"/>
  <c r="I15" i="28"/>
  <c r="G15" i="28"/>
  <c r="F15" i="28"/>
  <c r="D15" i="28"/>
  <c r="C15" i="28"/>
  <c r="R14" i="28"/>
  <c r="P14" i="28"/>
  <c r="O14" i="28"/>
  <c r="M14" i="28"/>
  <c r="L14" i="28"/>
  <c r="J14" i="28"/>
  <c r="I14" i="28"/>
  <c r="G14" i="28"/>
  <c r="F14" i="28"/>
  <c r="D14" i="28"/>
  <c r="C14" i="28"/>
  <c r="R13" i="28"/>
  <c r="P13" i="28"/>
  <c r="O13" i="28"/>
  <c r="M13" i="28"/>
  <c r="L13" i="28"/>
  <c r="J13" i="28"/>
  <c r="I13" i="28"/>
  <c r="G13" i="28"/>
  <c r="F13" i="28"/>
  <c r="D13" i="28"/>
  <c r="C13" i="28"/>
  <c r="R12" i="28"/>
  <c r="P12" i="28"/>
  <c r="O12" i="28"/>
  <c r="M12" i="28"/>
  <c r="L12" i="28"/>
  <c r="J12" i="28"/>
  <c r="I12" i="28"/>
  <c r="G12" i="28"/>
  <c r="F12" i="28"/>
  <c r="D12" i="28"/>
  <c r="C12" i="28"/>
  <c r="R11" i="28"/>
  <c r="P11" i="28"/>
  <c r="O11" i="28"/>
  <c r="M11" i="28"/>
  <c r="L11" i="28"/>
  <c r="J11" i="28"/>
  <c r="I11" i="28"/>
  <c r="G11" i="28"/>
  <c r="F11" i="28"/>
  <c r="D11" i="28"/>
  <c r="C11" i="28"/>
  <c r="R10" i="28"/>
  <c r="P10" i="28"/>
  <c r="O10" i="28"/>
  <c r="M10" i="28"/>
  <c r="L10" i="28"/>
  <c r="J10" i="28"/>
  <c r="I10" i="28"/>
  <c r="G10" i="28"/>
  <c r="F10" i="28"/>
  <c r="D10" i="28"/>
  <c r="C10" i="28"/>
  <c r="R9" i="28"/>
  <c r="P9" i="28"/>
  <c r="O9" i="28"/>
  <c r="M9" i="28"/>
  <c r="L9" i="28"/>
  <c r="J9" i="28"/>
  <c r="I9" i="28"/>
  <c r="G9" i="28"/>
  <c r="F9" i="28"/>
  <c r="D9" i="28"/>
  <c r="C9" i="28"/>
  <c r="R8" i="28"/>
  <c r="P8" i="28"/>
  <c r="O8" i="28"/>
  <c r="M8" i="28"/>
  <c r="L8" i="28"/>
  <c r="J8" i="28"/>
  <c r="I8" i="28"/>
  <c r="G8" i="28"/>
  <c r="F8" i="28"/>
  <c r="D8" i="28"/>
  <c r="C8" i="28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S19" i="27"/>
  <c r="R19" i="27"/>
  <c r="P19" i="27"/>
  <c r="O19" i="27"/>
  <c r="M19" i="27"/>
  <c r="L19" i="27"/>
  <c r="J19" i="27"/>
  <c r="I19" i="27"/>
  <c r="G19" i="27"/>
  <c r="F19" i="27"/>
  <c r="D19" i="27"/>
  <c r="C19" i="27"/>
  <c r="S18" i="27"/>
  <c r="R18" i="27"/>
  <c r="P18" i="27"/>
  <c r="O18" i="27"/>
  <c r="M18" i="27"/>
  <c r="L18" i="27"/>
  <c r="J18" i="27"/>
  <c r="I18" i="27"/>
  <c r="G18" i="27"/>
  <c r="F18" i="27"/>
  <c r="D18" i="27"/>
  <c r="C18" i="27"/>
  <c r="S17" i="27"/>
  <c r="R17" i="27"/>
  <c r="P17" i="27"/>
  <c r="O17" i="27"/>
  <c r="M17" i="27"/>
  <c r="L17" i="27"/>
  <c r="J17" i="27"/>
  <c r="I17" i="27"/>
  <c r="G17" i="27"/>
  <c r="F17" i="27"/>
  <c r="D17" i="27"/>
  <c r="C17" i="27"/>
  <c r="S16" i="27"/>
  <c r="R16" i="27"/>
  <c r="P16" i="27"/>
  <c r="O16" i="27"/>
  <c r="M16" i="27"/>
  <c r="L16" i="27"/>
  <c r="J16" i="27"/>
  <c r="I16" i="27"/>
  <c r="G16" i="27"/>
  <c r="F16" i="27"/>
  <c r="D16" i="27"/>
  <c r="C16" i="27"/>
  <c r="S15" i="27"/>
  <c r="R15" i="27"/>
  <c r="P15" i="27"/>
  <c r="O15" i="27"/>
  <c r="M15" i="27"/>
  <c r="L15" i="27"/>
  <c r="J15" i="27"/>
  <c r="I15" i="27"/>
  <c r="G15" i="27"/>
  <c r="F15" i="27"/>
  <c r="D15" i="27"/>
  <c r="C15" i="27"/>
  <c r="S14" i="27"/>
  <c r="R14" i="27"/>
  <c r="P14" i="27"/>
  <c r="O14" i="27"/>
  <c r="M14" i="27"/>
  <c r="L14" i="27"/>
  <c r="J14" i="27"/>
  <c r="I14" i="27"/>
  <c r="G14" i="27"/>
  <c r="F14" i="27"/>
  <c r="D14" i="27"/>
  <c r="C14" i="27"/>
  <c r="S13" i="27"/>
  <c r="R13" i="27"/>
  <c r="P13" i="27"/>
  <c r="O13" i="27"/>
  <c r="M13" i="27"/>
  <c r="L13" i="27"/>
  <c r="J13" i="27"/>
  <c r="I13" i="27"/>
  <c r="G13" i="27"/>
  <c r="F13" i="27"/>
  <c r="D13" i="27"/>
  <c r="C13" i="27"/>
  <c r="S12" i="27"/>
  <c r="R12" i="27"/>
  <c r="P12" i="27"/>
  <c r="O12" i="27"/>
  <c r="M12" i="27"/>
  <c r="L12" i="27"/>
  <c r="J12" i="27"/>
  <c r="I12" i="27"/>
  <c r="G12" i="27"/>
  <c r="F12" i="27"/>
  <c r="D12" i="27"/>
  <c r="C12" i="27"/>
  <c r="S11" i="27"/>
  <c r="R11" i="27"/>
  <c r="P11" i="27"/>
  <c r="O11" i="27"/>
  <c r="M11" i="27"/>
  <c r="L11" i="27"/>
  <c r="J11" i="27"/>
  <c r="I11" i="27"/>
  <c r="G11" i="27"/>
  <c r="F11" i="27"/>
  <c r="D11" i="27"/>
  <c r="C11" i="27"/>
  <c r="S10" i="27"/>
  <c r="R10" i="27"/>
  <c r="P10" i="27"/>
  <c r="O10" i="27"/>
  <c r="M10" i="27"/>
  <c r="L10" i="27"/>
  <c r="J10" i="27"/>
  <c r="I10" i="27"/>
  <c r="G10" i="27"/>
  <c r="F10" i="27"/>
  <c r="D10" i="27"/>
  <c r="C10" i="27"/>
  <c r="S9" i="27"/>
  <c r="R9" i="27"/>
  <c r="P9" i="27"/>
  <c r="O9" i="27"/>
  <c r="M9" i="27"/>
  <c r="L9" i="27"/>
  <c r="J9" i="27"/>
  <c r="I9" i="27"/>
  <c r="G9" i="27"/>
  <c r="F9" i="27"/>
  <c r="D9" i="27"/>
  <c r="C9" i="27"/>
  <c r="S8" i="27"/>
  <c r="R8" i="27"/>
  <c r="P8" i="27"/>
  <c r="O8" i="27"/>
  <c r="M8" i="27"/>
  <c r="L8" i="27"/>
  <c r="J8" i="27"/>
  <c r="I8" i="27"/>
  <c r="G8" i="27"/>
  <c r="F8" i="27"/>
  <c r="D8" i="27"/>
  <c r="C8" i="27"/>
  <c r="S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S18" i="22"/>
  <c r="R18" i="22"/>
  <c r="P18" i="22"/>
  <c r="O18" i="22"/>
  <c r="M18" i="22"/>
  <c r="L18" i="22"/>
  <c r="J18" i="22"/>
  <c r="I18" i="22"/>
  <c r="G18" i="22"/>
  <c r="F18" i="22"/>
  <c r="D18" i="22"/>
  <c r="C18" i="22"/>
  <c r="S17" i="22"/>
  <c r="R17" i="22"/>
  <c r="P17" i="22"/>
  <c r="O17" i="22"/>
  <c r="M17" i="22"/>
  <c r="L17" i="22"/>
  <c r="J17" i="22"/>
  <c r="I17" i="22"/>
  <c r="G17" i="22"/>
  <c r="F17" i="22"/>
  <c r="D17" i="22"/>
  <c r="C17" i="22"/>
  <c r="S16" i="22"/>
  <c r="R16" i="22"/>
  <c r="P16" i="22"/>
  <c r="O16" i="22"/>
  <c r="M16" i="22"/>
  <c r="L16" i="22"/>
  <c r="J16" i="22"/>
  <c r="I16" i="22"/>
  <c r="G16" i="22"/>
  <c r="F16" i="22"/>
  <c r="D16" i="22"/>
  <c r="C16" i="22"/>
  <c r="S15" i="22"/>
  <c r="R15" i="22"/>
  <c r="P15" i="22"/>
  <c r="O15" i="22"/>
  <c r="M15" i="22"/>
  <c r="L15" i="22"/>
  <c r="J15" i="22"/>
  <c r="I15" i="22"/>
  <c r="G15" i="22"/>
  <c r="F15" i="22"/>
  <c r="D15" i="22"/>
  <c r="C15" i="22"/>
  <c r="S14" i="22"/>
  <c r="R14" i="22"/>
  <c r="P14" i="22"/>
  <c r="O14" i="22"/>
  <c r="M14" i="22"/>
  <c r="L14" i="22"/>
  <c r="J14" i="22"/>
  <c r="I14" i="22"/>
  <c r="G14" i="22"/>
  <c r="F14" i="22"/>
  <c r="D14" i="22"/>
  <c r="C14" i="22"/>
  <c r="S13" i="22"/>
  <c r="R13" i="22"/>
  <c r="P13" i="22"/>
  <c r="O13" i="22"/>
  <c r="M13" i="22"/>
  <c r="L13" i="22"/>
  <c r="J13" i="22"/>
  <c r="I13" i="22"/>
  <c r="G13" i="22"/>
  <c r="F13" i="22"/>
  <c r="D13" i="22"/>
  <c r="C13" i="22"/>
  <c r="S12" i="22"/>
  <c r="R12" i="22"/>
  <c r="P12" i="22"/>
  <c r="O12" i="22"/>
  <c r="M12" i="22"/>
  <c r="L12" i="22"/>
  <c r="J12" i="22"/>
  <c r="I12" i="22"/>
  <c r="G12" i="22"/>
  <c r="F12" i="22"/>
  <c r="D12" i="22"/>
  <c r="C12" i="22"/>
  <c r="S11" i="22"/>
  <c r="R11" i="22"/>
  <c r="P11" i="22"/>
  <c r="O11" i="22"/>
  <c r="M11" i="22"/>
  <c r="L11" i="22"/>
  <c r="J11" i="22"/>
  <c r="I11" i="22"/>
  <c r="G11" i="22"/>
  <c r="F11" i="22"/>
  <c r="D11" i="22"/>
  <c r="C11" i="22"/>
  <c r="S10" i="22"/>
  <c r="R10" i="22"/>
  <c r="P10" i="22"/>
  <c r="O10" i="22"/>
  <c r="M10" i="22"/>
  <c r="L10" i="22"/>
  <c r="J10" i="22"/>
  <c r="I10" i="22"/>
  <c r="G10" i="22"/>
  <c r="F10" i="22"/>
  <c r="D10" i="22"/>
  <c r="C10" i="22"/>
  <c r="S9" i="22"/>
  <c r="R9" i="22"/>
  <c r="P9" i="22"/>
  <c r="O9" i="22"/>
  <c r="M9" i="22"/>
  <c r="L9" i="22"/>
  <c r="J9" i="22"/>
  <c r="I9" i="22"/>
  <c r="G9" i="22"/>
  <c r="F9" i="22"/>
  <c r="D9" i="22"/>
  <c r="C9" i="22"/>
  <c r="S8" i="22"/>
  <c r="R8" i="22"/>
  <c r="P8" i="22"/>
  <c r="O8" i="22"/>
  <c r="M8" i="22"/>
  <c r="L8" i="22"/>
  <c r="J8" i="22"/>
  <c r="I8" i="22"/>
  <c r="G8" i="22"/>
  <c r="F8" i="22"/>
  <c r="D8" i="22"/>
  <c r="C8" i="22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S16" i="16"/>
  <c r="R16" i="16"/>
  <c r="P16" i="16"/>
  <c r="O16" i="16"/>
  <c r="M16" i="16"/>
  <c r="L16" i="16"/>
  <c r="J16" i="16"/>
  <c r="I16" i="16"/>
  <c r="G16" i="16"/>
  <c r="F16" i="16"/>
  <c r="D16" i="16"/>
  <c r="C16" i="16"/>
  <c r="S15" i="16"/>
  <c r="R15" i="16"/>
  <c r="P15" i="16"/>
  <c r="O15" i="16"/>
  <c r="M15" i="16"/>
  <c r="L15" i="16"/>
  <c r="J15" i="16"/>
  <c r="I15" i="16"/>
  <c r="G15" i="16"/>
  <c r="F15" i="16"/>
  <c r="D15" i="16"/>
  <c r="C15" i="16"/>
  <c r="S14" i="16"/>
  <c r="R14" i="16"/>
  <c r="P14" i="16"/>
  <c r="O14" i="16"/>
  <c r="M14" i="16"/>
  <c r="L14" i="16"/>
  <c r="J14" i="16"/>
  <c r="I14" i="16"/>
  <c r="G14" i="16"/>
  <c r="F14" i="16"/>
  <c r="D14" i="16"/>
  <c r="C14" i="16"/>
  <c r="S13" i="16"/>
  <c r="R13" i="16"/>
  <c r="P13" i="16"/>
  <c r="O13" i="16"/>
  <c r="M13" i="16"/>
  <c r="L13" i="16"/>
  <c r="J13" i="16"/>
  <c r="I13" i="16"/>
  <c r="G13" i="16"/>
  <c r="F13" i="16"/>
  <c r="D13" i="16"/>
  <c r="C13" i="16"/>
  <c r="S12" i="16"/>
  <c r="R12" i="16"/>
  <c r="P12" i="16"/>
  <c r="O12" i="16"/>
  <c r="M12" i="16"/>
  <c r="L12" i="16"/>
  <c r="J12" i="16"/>
  <c r="I12" i="16"/>
  <c r="G12" i="16"/>
  <c r="F12" i="16"/>
  <c r="D12" i="16"/>
  <c r="C12" i="16"/>
  <c r="S11" i="16"/>
  <c r="R11" i="16"/>
  <c r="P11" i="16"/>
  <c r="O11" i="16"/>
  <c r="M11" i="16"/>
  <c r="L11" i="16"/>
  <c r="J11" i="16"/>
  <c r="I11" i="16"/>
  <c r="G11" i="16"/>
  <c r="F11" i="16"/>
  <c r="D11" i="16"/>
  <c r="C11" i="16"/>
  <c r="S10" i="16"/>
  <c r="R10" i="16"/>
  <c r="P10" i="16"/>
  <c r="O10" i="16"/>
  <c r="M10" i="16"/>
  <c r="L10" i="16"/>
  <c r="J10" i="16"/>
  <c r="I10" i="16"/>
  <c r="G10" i="16"/>
  <c r="F10" i="16"/>
  <c r="D10" i="16"/>
  <c r="C10" i="16"/>
  <c r="S9" i="16"/>
  <c r="R9" i="16"/>
  <c r="P9" i="16"/>
  <c r="O9" i="16"/>
  <c r="M9" i="16"/>
  <c r="L9" i="16"/>
  <c r="J9" i="16"/>
  <c r="I9" i="16"/>
  <c r="G9" i="16"/>
  <c r="F9" i="16"/>
  <c r="D9" i="16"/>
  <c r="C9" i="16"/>
  <c r="S8" i="16"/>
  <c r="R8" i="16"/>
  <c r="P8" i="16"/>
  <c r="O8" i="16"/>
  <c r="M8" i="16"/>
  <c r="L8" i="16"/>
  <c r="J8" i="16"/>
  <c r="I8" i="16"/>
  <c r="G8" i="16"/>
  <c r="F8" i="16"/>
  <c r="D8" i="16"/>
  <c r="C8" i="16"/>
  <c r="AW27" i="42"/>
  <c r="AV27" i="42"/>
  <c r="AU27" i="42"/>
  <c r="AT27" i="42"/>
  <c r="AS27" i="42"/>
  <c r="AR27" i="42"/>
  <c r="AQ27" i="42"/>
  <c r="AP27" i="42"/>
  <c r="AO27" i="42"/>
  <c r="AN27" i="42"/>
  <c r="AM27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AW26" i="42"/>
  <c r="AO26" i="42"/>
  <c r="AG26" i="42"/>
  <c r="Y26" i="42"/>
  <c r="Q26" i="42"/>
  <c r="I26" i="42"/>
  <c r="AW25" i="42"/>
  <c r="AO25" i="42"/>
  <c r="AG25" i="42"/>
  <c r="Y25" i="42"/>
  <c r="Q25" i="42"/>
  <c r="I25" i="42"/>
  <c r="AW24" i="42"/>
  <c r="AO24" i="42"/>
  <c r="AG24" i="42"/>
  <c r="Y24" i="42"/>
  <c r="Q24" i="42"/>
  <c r="I24" i="42"/>
  <c r="AW23" i="42"/>
  <c r="AO23" i="42"/>
  <c r="AG23" i="42"/>
  <c r="Y23" i="42"/>
  <c r="Q23" i="42"/>
  <c r="I23" i="42"/>
  <c r="AW22" i="42"/>
  <c r="AO22" i="42"/>
  <c r="AG22" i="42"/>
  <c r="Y22" i="42"/>
  <c r="Q22" i="42"/>
  <c r="I22" i="42"/>
  <c r="AW21" i="42"/>
  <c r="AO21" i="42"/>
  <c r="AG21" i="42"/>
  <c r="Y21" i="42"/>
  <c r="Q21" i="42"/>
  <c r="I21" i="42"/>
  <c r="AW20" i="42"/>
  <c r="AO20" i="42"/>
  <c r="AG20" i="42"/>
  <c r="Y20" i="42"/>
  <c r="Q20" i="42"/>
  <c r="I20" i="42"/>
  <c r="AW19" i="42"/>
  <c r="AO19" i="42"/>
  <c r="AG19" i="42"/>
  <c r="Y19" i="42"/>
  <c r="Q19" i="42"/>
  <c r="I19" i="42"/>
  <c r="AW18" i="42"/>
  <c r="AO18" i="42"/>
  <c r="AG18" i="42"/>
  <c r="Y18" i="42"/>
  <c r="Q18" i="42"/>
  <c r="I18" i="42"/>
  <c r="AW17" i="42"/>
  <c r="AO17" i="42"/>
  <c r="AG17" i="42"/>
  <c r="Y17" i="42"/>
  <c r="Q17" i="42"/>
  <c r="I17" i="42"/>
  <c r="AW16" i="42"/>
  <c r="AO16" i="42"/>
  <c r="AG16" i="42"/>
  <c r="Y16" i="42"/>
  <c r="Q16" i="42"/>
  <c r="I16" i="42"/>
  <c r="AW15" i="42"/>
  <c r="AO15" i="42"/>
  <c r="AG15" i="42"/>
  <c r="Y15" i="42"/>
  <c r="Q15" i="42"/>
  <c r="I15" i="42"/>
  <c r="AW14" i="42"/>
  <c r="AO14" i="42"/>
  <c r="AG14" i="42"/>
  <c r="Y14" i="42"/>
  <c r="Q14" i="42"/>
  <c r="I14" i="42"/>
  <c r="AW13" i="42"/>
  <c r="AO13" i="42"/>
  <c r="AG13" i="42"/>
  <c r="Y13" i="42"/>
  <c r="Q13" i="42"/>
  <c r="I13" i="42"/>
  <c r="AW12" i="42"/>
  <c r="AO12" i="42"/>
  <c r="AG12" i="42"/>
  <c r="Y12" i="42"/>
  <c r="Q12" i="42"/>
  <c r="I12" i="42"/>
  <c r="AW11" i="42"/>
  <c r="AO11" i="42"/>
  <c r="AG11" i="42"/>
  <c r="Y11" i="42"/>
  <c r="Q11" i="42"/>
  <c r="I11" i="42"/>
  <c r="AW10" i="42"/>
  <c r="AO10" i="42"/>
  <c r="AG10" i="42"/>
  <c r="Y10" i="42"/>
  <c r="Q10" i="42"/>
  <c r="I10" i="42"/>
  <c r="AW9" i="42"/>
  <c r="AO9" i="42"/>
  <c r="AG9" i="42"/>
  <c r="Y9" i="42"/>
  <c r="Q9" i="42"/>
  <c r="I9" i="42"/>
  <c r="AW8" i="42"/>
  <c r="AO8" i="42"/>
  <c r="AG8" i="42"/>
  <c r="Y8" i="42"/>
  <c r="Q8" i="42"/>
  <c r="I8" i="42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S14" i="17"/>
  <c r="R14" i="17"/>
  <c r="P14" i="17"/>
  <c r="O14" i="17"/>
  <c r="M14" i="17"/>
  <c r="L14" i="17"/>
  <c r="J14" i="17"/>
  <c r="I14" i="17"/>
  <c r="G14" i="17"/>
  <c r="F14" i="17"/>
  <c r="D14" i="17"/>
  <c r="C14" i="17"/>
  <c r="S13" i="17"/>
  <c r="R13" i="17"/>
  <c r="P13" i="17"/>
  <c r="O13" i="17"/>
  <c r="M13" i="17"/>
  <c r="L13" i="17"/>
  <c r="J13" i="17"/>
  <c r="I13" i="17"/>
  <c r="G13" i="17"/>
  <c r="F13" i="17"/>
  <c r="D13" i="17"/>
  <c r="C13" i="17"/>
  <c r="S12" i="17"/>
  <c r="R12" i="17"/>
  <c r="P12" i="17"/>
  <c r="O12" i="17"/>
  <c r="M12" i="17"/>
  <c r="L12" i="17"/>
  <c r="J12" i="17"/>
  <c r="I12" i="17"/>
  <c r="G12" i="17"/>
  <c r="F12" i="17"/>
  <c r="D12" i="17"/>
  <c r="C12" i="17"/>
  <c r="S11" i="17"/>
  <c r="R11" i="17"/>
  <c r="P11" i="17"/>
  <c r="O11" i="17"/>
  <c r="M11" i="17"/>
  <c r="L11" i="17"/>
  <c r="J11" i="17"/>
  <c r="I11" i="17"/>
  <c r="G11" i="17"/>
  <c r="F11" i="17"/>
  <c r="D11" i="17"/>
  <c r="C11" i="17"/>
  <c r="S10" i="17"/>
  <c r="R10" i="17"/>
  <c r="P10" i="17"/>
  <c r="O10" i="17"/>
  <c r="M10" i="17"/>
  <c r="L10" i="17"/>
  <c r="J10" i="17"/>
  <c r="I10" i="17"/>
  <c r="G10" i="17"/>
  <c r="F10" i="17"/>
  <c r="D10" i="17"/>
  <c r="C10" i="17"/>
  <c r="S9" i="17"/>
  <c r="R9" i="17"/>
  <c r="P9" i="17"/>
  <c r="O9" i="17"/>
  <c r="M9" i="17"/>
  <c r="L9" i="17"/>
  <c r="J9" i="17"/>
  <c r="I9" i="17"/>
  <c r="G9" i="17"/>
  <c r="F9" i="17"/>
  <c r="D9" i="17"/>
  <c r="C9" i="17"/>
  <c r="S8" i="17"/>
  <c r="R8" i="17"/>
  <c r="P8" i="17"/>
  <c r="O8" i="17"/>
  <c r="M8" i="17"/>
  <c r="L8" i="17"/>
  <c r="J8" i="17"/>
  <c r="I8" i="17"/>
  <c r="G8" i="17"/>
  <c r="F8" i="17"/>
  <c r="D8" i="17"/>
  <c r="C8" i="17"/>
  <c r="CG27" i="83"/>
  <c r="CF27" i="83"/>
  <c r="CE27" i="83"/>
  <c r="CD27" i="83"/>
  <c r="CC27" i="83"/>
  <c r="CB27" i="83"/>
  <c r="CA27" i="83"/>
  <c r="BZ27" i="83"/>
  <c r="BY27" i="83"/>
  <c r="BX27" i="83"/>
  <c r="BW27" i="83"/>
  <c r="BV27" i="83"/>
  <c r="BU27" i="83"/>
  <c r="BT27" i="83"/>
  <c r="BS27" i="83"/>
  <c r="BR27" i="83"/>
  <c r="BQ27" i="83"/>
  <c r="BP27" i="83"/>
  <c r="BO27" i="83"/>
  <c r="BN27" i="83"/>
  <c r="BM27" i="83"/>
  <c r="BL27" i="83"/>
  <c r="BK27" i="83"/>
  <c r="BJ27" i="83"/>
  <c r="BI27" i="83"/>
  <c r="BH27" i="83"/>
  <c r="BG27" i="83"/>
  <c r="BF27" i="83"/>
  <c r="BE27" i="83"/>
  <c r="BD27" i="83"/>
  <c r="BC27" i="83"/>
  <c r="BB27" i="83"/>
  <c r="BA27" i="83"/>
  <c r="AZ27" i="83"/>
  <c r="AY27" i="83"/>
  <c r="AX27" i="83"/>
  <c r="AW27" i="83"/>
  <c r="AV27" i="83"/>
  <c r="AU27" i="83"/>
  <c r="AT27" i="83"/>
  <c r="AS27" i="83"/>
  <c r="AR27" i="83"/>
  <c r="AQ27" i="83"/>
  <c r="AP27" i="83"/>
  <c r="AO27" i="83"/>
  <c r="AN27" i="83"/>
  <c r="AM27" i="83"/>
  <c r="AL27" i="83"/>
  <c r="AK27" i="83"/>
  <c r="AJ27" i="83"/>
  <c r="AI27" i="83"/>
  <c r="AH27" i="83"/>
  <c r="AG27" i="83"/>
  <c r="AF27" i="83"/>
  <c r="AE27" i="83"/>
  <c r="AD27" i="83"/>
  <c r="AC27" i="83"/>
  <c r="AB27" i="83"/>
  <c r="AA27" i="83"/>
  <c r="Z27" i="83"/>
  <c r="Y27" i="83"/>
  <c r="X27" i="83"/>
  <c r="W27" i="83"/>
  <c r="V27" i="83"/>
  <c r="U27" i="83"/>
  <c r="T27" i="83"/>
  <c r="S27" i="83"/>
  <c r="R27" i="83"/>
  <c r="Q27" i="83"/>
  <c r="P27" i="83"/>
  <c r="O27" i="83"/>
  <c r="N27" i="83"/>
  <c r="M27" i="83"/>
  <c r="L27" i="83"/>
  <c r="K27" i="83"/>
  <c r="J27" i="83"/>
  <c r="I27" i="83"/>
  <c r="H27" i="83"/>
  <c r="G27" i="83"/>
  <c r="F27" i="83"/>
  <c r="E27" i="83"/>
  <c r="D27" i="83"/>
  <c r="C27" i="83"/>
  <c r="B27" i="83"/>
  <c r="CG26" i="83"/>
  <c r="BS26" i="83"/>
  <c r="BE26" i="83"/>
  <c r="AQ26" i="83"/>
  <c r="AC26" i="83"/>
  <c r="O26" i="83"/>
  <c r="CG25" i="83"/>
  <c r="BS25" i="83"/>
  <c r="BE25" i="83"/>
  <c r="AQ25" i="83"/>
  <c r="AC25" i="83"/>
  <c r="O25" i="83"/>
  <c r="CG24" i="83"/>
  <c r="BS24" i="83"/>
  <c r="BE24" i="83"/>
  <c r="AQ24" i="83"/>
  <c r="AC24" i="83"/>
  <c r="O24" i="83"/>
  <c r="CG23" i="83"/>
  <c r="BS23" i="83"/>
  <c r="BE23" i="83"/>
  <c r="AQ23" i="83"/>
  <c r="AC23" i="83"/>
  <c r="O23" i="83"/>
  <c r="CG22" i="83"/>
  <c r="BS22" i="83"/>
  <c r="BE22" i="83"/>
  <c r="AQ22" i="83"/>
  <c r="AC22" i="83"/>
  <c r="O22" i="83"/>
  <c r="CG21" i="83"/>
  <c r="BS21" i="83"/>
  <c r="BE21" i="83"/>
  <c r="AQ21" i="83"/>
  <c r="AC21" i="83"/>
  <c r="O21" i="83"/>
  <c r="CG20" i="83"/>
  <c r="BS20" i="83"/>
  <c r="BE20" i="83"/>
  <c r="AQ20" i="83"/>
  <c r="AC20" i="83"/>
  <c r="O20" i="83"/>
  <c r="CG19" i="83"/>
  <c r="BS19" i="83"/>
  <c r="BE19" i="83"/>
  <c r="AQ19" i="83"/>
  <c r="AC19" i="83"/>
  <c r="O19" i="83"/>
  <c r="CG18" i="83"/>
  <c r="BS18" i="83"/>
  <c r="BE18" i="83"/>
  <c r="AQ18" i="83"/>
  <c r="AC18" i="83"/>
  <c r="O18" i="83"/>
  <c r="CG17" i="83"/>
  <c r="BS17" i="83"/>
  <c r="BE17" i="83"/>
  <c r="AQ17" i="83"/>
  <c r="AC17" i="83"/>
  <c r="O17" i="83"/>
  <c r="CG16" i="83"/>
  <c r="BS16" i="83"/>
  <c r="BE16" i="83"/>
  <c r="AQ16" i="83"/>
  <c r="AC16" i="83"/>
  <c r="O16" i="83"/>
  <c r="CG15" i="83"/>
  <c r="BS15" i="83"/>
  <c r="BE15" i="83"/>
  <c r="AQ15" i="83"/>
  <c r="AC15" i="83"/>
  <c r="O15" i="83"/>
  <c r="CG14" i="83"/>
  <c r="BS14" i="83"/>
  <c r="BE14" i="83"/>
  <c r="AQ14" i="83"/>
  <c r="AC14" i="83"/>
  <c r="O14" i="83"/>
  <c r="CG13" i="83"/>
  <c r="BS13" i="83"/>
  <c r="BE13" i="83"/>
  <c r="AQ13" i="83"/>
  <c r="AC13" i="83"/>
  <c r="O13" i="83"/>
  <c r="CG12" i="83"/>
  <c r="BS12" i="83"/>
  <c r="BE12" i="83"/>
  <c r="AQ12" i="83"/>
  <c r="AC12" i="83"/>
  <c r="O12" i="83"/>
  <c r="CG11" i="83"/>
  <c r="BS11" i="83"/>
  <c r="BE11" i="83"/>
  <c r="AQ11" i="83"/>
  <c r="AC11" i="83"/>
  <c r="O11" i="83"/>
  <c r="CG10" i="83"/>
  <c r="BS10" i="83"/>
  <c r="BE10" i="83"/>
  <c r="AQ10" i="83"/>
  <c r="AC10" i="83"/>
  <c r="O10" i="83"/>
  <c r="CG9" i="83"/>
  <c r="BS9" i="83"/>
  <c r="BE9" i="83"/>
  <c r="AQ9" i="83"/>
  <c r="AC9" i="83"/>
  <c r="O9" i="83"/>
  <c r="CG8" i="83"/>
  <c r="BS8" i="83"/>
  <c r="BE8" i="83"/>
  <c r="AQ8" i="83"/>
  <c r="AC8" i="83"/>
  <c r="O8" i="83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S20" i="26"/>
  <c r="R20" i="26"/>
  <c r="P20" i="26"/>
  <c r="O20" i="26"/>
  <c r="M20" i="26"/>
  <c r="L20" i="26"/>
  <c r="J20" i="26"/>
  <c r="I20" i="26"/>
  <c r="G20" i="26"/>
  <c r="F20" i="26"/>
  <c r="D20" i="26"/>
  <c r="C20" i="26"/>
  <c r="S19" i="26"/>
  <c r="R19" i="26"/>
  <c r="P19" i="26"/>
  <c r="O19" i="26"/>
  <c r="M19" i="26"/>
  <c r="L19" i="26"/>
  <c r="J19" i="26"/>
  <c r="I19" i="26"/>
  <c r="G19" i="26"/>
  <c r="F19" i="26"/>
  <c r="D19" i="26"/>
  <c r="C19" i="26"/>
  <c r="S18" i="26"/>
  <c r="R18" i="26"/>
  <c r="P18" i="26"/>
  <c r="O18" i="26"/>
  <c r="M18" i="26"/>
  <c r="L18" i="26"/>
  <c r="J18" i="26"/>
  <c r="I18" i="26"/>
  <c r="G18" i="26"/>
  <c r="F18" i="26"/>
  <c r="D18" i="26"/>
  <c r="C18" i="26"/>
  <c r="S17" i="26"/>
  <c r="R17" i="26"/>
  <c r="P17" i="26"/>
  <c r="O17" i="26"/>
  <c r="M17" i="26"/>
  <c r="L17" i="26"/>
  <c r="J17" i="26"/>
  <c r="I17" i="26"/>
  <c r="G17" i="26"/>
  <c r="F17" i="26"/>
  <c r="D17" i="26"/>
  <c r="C17" i="26"/>
  <c r="S16" i="26"/>
  <c r="R16" i="26"/>
  <c r="P16" i="26"/>
  <c r="O16" i="26"/>
  <c r="M16" i="26"/>
  <c r="L16" i="26"/>
  <c r="J16" i="26"/>
  <c r="I16" i="26"/>
  <c r="G16" i="26"/>
  <c r="F16" i="26"/>
  <c r="D16" i="26"/>
  <c r="C16" i="26"/>
  <c r="S15" i="26"/>
  <c r="R15" i="26"/>
  <c r="P15" i="26"/>
  <c r="O15" i="26"/>
  <c r="M15" i="26"/>
  <c r="L15" i="26"/>
  <c r="J15" i="26"/>
  <c r="I15" i="26"/>
  <c r="G15" i="26"/>
  <c r="F15" i="26"/>
  <c r="D15" i="26"/>
  <c r="C15" i="26"/>
  <c r="S14" i="26"/>
  <c r="R14" i="26"/>
  <c r="P14" i="26"/>
  <c r="O14" i="26"/>
  <c r="M14" i="26"/>
  <c r="L14" i="26"/>
  <c r="J14" i="26"/>
  <c r="I14" i="26"/>
  <c r="G14" i="26"/>
  <c r="F14" i="26"/>
  <c r="D14" i="26"/>
  <c r="C14" i="26"/>
  <c r="S13" i="26"/>
  <c r="R13" i="26"/>
  <c r="P13" i="26"/>
  <c r="O13" i="26"/>
  <c r="M13" i="26"/>
  <c r="L13" i="26"/>
  <c r="J13" i="26"/>
  <c r="I13" i="26"/>
  <c r="G13" i="26"/>
  <c r="F13" i="26"/>
  <c r="D13" i="26"/>
  <c r="C13" i="26"/>
  <c r="S12" i="26"/>
  <c r="R12" i="26"/>
  <c r="P12" i="26"/>
  <c r="O12" i="26"/>
  <c r="M12" i="26"/>
  <c r="L12" i="26"/>
  <c r="J12" i="26"/>
  <c r="I12" i="26"/>
  <c r="G12" i="26"/>
  <c r="F12" i="26"/>
  <c r="D12" i="26"/>
  <c r="C12" i="26"/>
  <c r="S11" i="26"/>
  <c r="R11" i="26"/>
  <c r="P11" i="26"/>
  <c r="O11" i="26"/>
  <c r="M11" i="26"/>
  <c r="L11" i="26"/>
  <c r="J11" i="26"/>
  <c r="I11" i="26"/>
  <c r="G11" i="26"/>
  <c r="F11" i="26"/>
  <c r="D11" i="26"/>
  <c r="C11" i="26"/>
  <c r="S10" i="26"/>
  <c r="R10" i="26"/>
  <c r="P10" i="26"/>
  <c r="O10" i="26"/>
  <c r="M10" i="26"/>
  <c r="L10" i="26"/>
  <c r="J10" i="26"/>
  <c r="I10" i="26"/>
  <c r="G10" i="26"/>
  <c r="F10" i="26"/>
  <c r="D10" i="26"/>
  <c r="C10" i="26"/>
  <c r="S9" i="26"/>
  <c r="R9" i="26"/>
  <c r="P9" i="26"/>
  <c r="O9" i="26"/>
  <c r="M9" i="26"/>
  <c r="L9" i="26"/>
  <c r="J9" i="26"/>
  <c r="I9" i="26"/>
  <c r="G9" i="26"/>
  <c r="F9" i="26"/>
  <c r="D9" i="26"/>
  <c r="C9" i="26"/>
  <c r="S8" i="26"/>
  <c r="R8" i="26"/>
  <c r="P8" i="26"/>
  <c r="O8" i="26"/>
  <c r="M8" i="26"/>
  <c r="L8" i="26"/>
  <c r="J8" i="26"/>
  <c r="I8" i="26"/>
  <c r="G8" i="26"/>
  <c r="F8" i="26"/>
  <c r="D8" i="26"/>
  <c r="C8" i="26"/>
  <c r="I25" i="52"/>
  <c r="G25" i="52"/>
  <c r="E25" i="52"/>
  <c r="C25" i="52"/>
  <c r="I24" i="52"/>
  <c r="G24" i="52"/>
  <c r="E24" i="52"/>
  <c r="C24" i="52"/>
  <c r="I23" i="52"/>
  <c r="G23" i="52"/>
  <c r="E23" i="52"/>
  <c r="C23" i="52"/>
  <c r="I22" i="52"/>
  <c r="G22" i="52"/>
  <c r="E22" i="52"/>
  <c r="C22" i="52"/>
  <c r="I21" i="52"/>
  <c r="G21" i="52"/>
  <c r="E21" i="52"/>
  <c r="C21" i="52"/>
  <c r="I20" i="52"/>
  <c r="G20" i="52"/>
  <c r="E20" i="52"/>
  <c r="C20" i="52"/>
  <c r="I19" i="52"/>
  <c r="G19" i="52"/>
  <c r="E19" i="52"/>
  <c r="C19" i="52"/>
  <c r="M27" i="33"/>
  <c r="L27" i="33"/>
  <c r="K27" i="33"/>
  <c r="J27" i="33"/>
  <c r="I27" i="33"/>
  <c r="H27" i="33"/>
  <c r="G27" i="33"/>
  <c r="F27" i="33"/>
  <c r="E27" i="33"/>
  <c r="D27" i="33"/>
  <c r="C27" i="33"/>
  <c r="B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BU27" i="40"/>
  <c r="BT27" i="40"/>
  <c r="BS27" i="40"/>
  <c r="BR27" i="40"/>
  <c r="BQ27" i="40"/>
  <c r="BP27" i="40"/>
  <c r="BO27" i="40"/>
  <c r="BN27" i="40"/>
  <c r="BM27" i="40"/>
  <c r="BL27" i="40"/>
  <c r="BK27" i="40"/>
  <c r="BJ27" i="40"/>
  <c r="BI27" i="40"/>
  <c r="BH27" i="40"/>
  <c r="BG27" i="40"/>
  <c r="BF27" i="40"/>
  <c r="BE27" i="40"/>
  <c r="BD27" i="40"/>
  <c r="BC27" i="40"/>
  <c r="BB27" i="40"/>
  <c r="BA27" i="40"/>
  <c r="AZ27" i="40"/>
  <c r="AY27" i="40"/>
  <c r="AX27" i="40"/>
  <c r="AW27" i="40"/>
  <c r="AV27" i="40"/>
  <c r="AU27" i="40"/>
  <c r="AT27" i="40"/>
  <c r="AS27" i="40"/>
  <c r="AR27" i="40"/>
  <c r="AQ27" i="40"/>
  <c r="AP27" i="40"/>
  <c r="AO27" i="40"/>
  <c r="AN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BU26" i="40"/>
  <c r="BI26" i="40"/>
  <c r="AW26" i="40"/>
  <c r="AK26" i="40"/>
  <c r="Y26" i="40"/>
  <c r="M26" i="40"/>
  <c r="BU25" i="40"/>
  <c r="BI25" i="40"/>
  <c r="AW25" i="40"/>
  <c r="AK25" i="40"/>
  <c r="Y25" i="40"/>
  <c r="M25" i="40"/>
  <c r="BU24" i="40"/>
  <c r="BI24" i="40"/>
  <c r="AW24" i="40"/>
  <c r="AK24" i="40"/>
  <c r="Y24" i="40"/>
  <c r="M24" i="40"/>
  <c r="BU23" i="40"/>
  <c r="BI23" i="40"/>
  <c r="AW23" i="40"/>
  <c r="AK23" i="40"/>
  <c r="Y23" i="40"/>
  <c r="M23" i="40"/>
  <c r="BU22" i="40"/>
  <c r="BI22" i="40"/>
  <c r="AW22" i="40"/>
  <c r="AK22" i="40"/>
  <c r="Y22" i="40"/>
  <c r="M22" i="40"/>
  <c r="BU21" i="40"/>
  <c r="BI21" i="40"/>
  <c r="AW21" i="40"/>
  <c r="AK21" i="40"/>
  <c r="Y21" i="40"/>
  <c r="M21" i="40"/>
  <c r="BU20" i="40"/>
  <c r="BI20" i="40"/>
  <c r="AW20" i="40"/>
  <c r="AK20" i="40"/>
  <c r="Y20" i="40"/>
  <c r="M20" i="40"/>
  <c r="BU19" i="40"/>
  <c r="BI19" i="40"/>
  <c r="AW19" i="40"/>
  <c r="AK19" i="40"/>
  <c r="Y19" i="40"/>
  <c r="M19" i="40"/>
  <c r="BU18" i="40"/>
  <c r="BI18" i="40"/>
  <c r="AW18" i="40"/>
  <c r="AK18" i="40"/>
  <c r="Y18" i="40"/>
  <c r="M18" i="40"/>
  <c r="BU17" i="40"/>
  <c r="BI17" i="40"/>
  <c r="AW17" i="40"/>
  <c r="AK17" i="40"/>
  <c r="Y17" i="40"/>
  <c r="M17" i="40"/>
  <c r="BU16" i="40"/>
  <c r="BI16" i="40"/>
  <c r="AW16" i="40"/>
  <c r="AK16" i="40"/>
  <c r="Y16" i="40"/>
  <c r="M16" i="40"/>
  <c r="BU15" i="40"/>
  <c r="BI15" i="40"/>
  <c r="AW15" i="40"/>
  <c r="AK15" i="40"/>
  <c r="Y15" i="40"/>
  <c r="M15" i="40"/>
  <c r="BU14" i="40"/>
  <c r="BI14" i="40"/>
  <c r="AW14" i="40"/>
  <c r="AK14" i="40"/>
  <c r="Y14" i="40"/>
  <c r="M14" i="40"/>
  <c r="BU13" i="40"/>
  <c r="BI13" i="40"/>
  <c r="AW13" i="40"/>
  <c r="AK13" i="40"/>
  <c r="Y13" i="40"/>
  <c r="M13" i="40"/>
  <c r="BU12" i="40"/>
  <c r="BI12" i="40"/>
  <c r="AW12" i="40"/>
  <c r="AK12" i="40"/>
  <c r="Y12" i="40"/>
  <c r="M12" i="40"/>
  <c r="BU11" i="40"/>
  <c r="BI11" i="40"/>
  <c r="AW11" i="40"/>
  <c r="AK11" i="40"/>
  <c r="Y11" i="40"/>
  <c r="M11" i="40"/>
  <c r="BU10" i="40"/>
  <c r="BI10" i="40"/>
  <c r="AW10" i="40"/>
  <c r="AK10" i="40"/>
  <c r="Y10" i="40"/>
  <c r="M10" i="40"/>
  <c r="BU9" i="40"/>
  <c r="BI9" i="40"/>
  <c r="AW9" i="40"/>
  <c r="AK9" i="40"/>
  <c r="Y9" i="40"/>
  <c r="M9" i="40"/>
  <c r="BU8" i="40"/>
  <c r="BI8" i="40"/>
  <c r="AW8" i="40"/>
  <c r="AK8" i="40"/>
  <c r="Y8" i="40"/>
  <c r="M8" i="40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S18" i="15"/>
  <c r="R18" i="15"/>
  <c r="P18" i="15"/>
  <c r="O18" i="15"/>
  <c r="M18" i="15"/>
  <c r="L18" i="15"/>
  <c r="J18" i="15"/>
  <c r="I18" i="15"/>
  <c r="G18" i="15"/>
  <c r="F18" i="15"/>
  <c r="D18" i="15"/>
  <c r="C18" i="15"/>
  <c r="S17" i="15"/>
  <c r="R17" i="15"/>
  <c r="P17" i="15"/>
  <c r="O17" i="15"/>
  <c r="M17" i="15"/>
  <c r="L17" i="15"/>
  <c r="J17" i="15"/>
  <c r="I17" i="15"/>
  <c r="G17" i="15"/>
  <c r="F17" i="15"/>
  <c r="D17" i="15"/>
  <c r="C17" i="15"/>
  <c r="S16" i="15"/>
  <c r="R16" i="15"/>
  <c r="P16" i="15"/>
  <c r="O16" i="15"/>
  <c r="M16" i="15"/>
  <c r="L16" i="15"/>
  <c r="J16" i="15"/>
  <c r="I16" i="15"/>
  <c r="G16" i="15"/>
  <c r="F16" i="15"/>
  <c r="D16" i="15"/>
  <c r="C16" i="15"/>
  <c r="S15" i="15"/>
  <c r="R15" i="15"/>
  <c r="P15" i="15"/>
  <c r="O15" i="15"/>
  <c r="M15" i="15"/>
  <c r="L15" i="15"/>
  <c r="J15" i="15"/>
  <c r="I15" i="15"/>
  <c r="G15" i="15"/>
  <c r="F15" i="15"/>
  <c r="D15" i="15"/>
  <c r="C15" i="15"/>
  <c r="S14" i="15"/>
  <c r="R14" i="15"/>
  <c r="P14" i="15"/>
  <c r="O14" i="15"/>
  <c r="M14" i="15"/>
  <c r="L14" i="15"/>
  <c r="J14" i="15"/>
  <c r="I14" i="15"/>
  <c r="G14" i="15"/>
  <c r="F14" i="15"/>
  <c r="D14" i="15"/>
  <c r="C14" i="15"/>
  <c r="S13" i="15"/>
  <c r="R13" i="15"/>
  <c r="P13" i="15"/>
  <c r="O13" i="15"/>
  <c r="M13" i="15"/>
  <c r="L13" i="15"/>
  <c r="J13" i="15"/>
  <c r="I13" i="15"/>
  <c r="G13" i="15"/>
  <c r="F13" i="15"/>
  <c r="D13" i="15"/>
  <c r="C13" i="15"/>
  <c r="S12" i="15"/>
  <c r="R12" i="15"/>
  <c r="P12" i="15"/>
  <c r="O12" i="15"/>
  <c r="M12" i="15"/>
  <c r="L12" i="15"/>
  <c r="J12" i="15"/>
  <c r="I12" i="15"/>
  <c r="G12" i="15"/>
  <c r="F12" i="15"/>
  <c r="D12" i="15"/>
  <c r="C12" i="15"/>
  <c r="S11" i="15"/>
  <c r="R11" i="15"/>
  <c r="P11" i="15"/>
  <c r="O11" i="15"/>
  <c r="M11" i="15"/>
  <c r="L11" i="15"/>
  <c r="J11" i="15"/>
  <c r="I11" i="15"/>
  <c r="G11" i="15"/>
  <c r="F11" i="15"/>
  <c r="D11" i="15"/>
  <c r="C11" i="15"/>
  <c r="S10" i="15"/>
  <c r="R10" i="15"/>
  <c r="P10" i="15"/>
  <c r="O10" i="15"/>
  <c r="M10" i="15"/>
  <c r="L10" i="15"/>
  <c r="J10" i="15"/>
  <c r="I10" i="15"/>
  <c r="G10" i="15"/>
  <c r="F10" i="15"/>
  <c r="D10" i="15"/>
  <c r="C10" i="15"/>
  <c r="S9" i="15"/>
  <c r="R9" i="15"/>
  <c r="P9" i="15"/>
  <c r="O9" i="15"/>
  <c r="M9" i="15"/>
  <c r="L9" i="15"/>
  <c r="J9" i="15"/>
  <c r="I9" i="15"/>
  <c r="G9" i="15"/>
  <c r="F9" i="15"/>
  <c r="D9" i="15"/>
  <c r="C9" i="15"/>
  <c r="S8" i="15"/>
  <c r="R8" i="15"/>
  <c r="P8" i="15"/>
  <c r="O8" i="15"/>
  <c r="M8" i="15"/>
  <c r="L8" i="15"/>
  <c r="J8" i="15"/>
  <c r="I8" i="15"/>
  <c r="G8" i="15"/>
  <c r="F8" i="15"/>
  <c r="D8" i="15"/>
  <c r="C8" i="15"/>
  <c r="BU27" i="39"/>
  <c r="BT27" i="39"/>
  <c r="BS27" i="39"/>
  <c r="BR27" i="39"/>
  <c r="BQ27" i="39"/>
  <c r="BP27" i="39"/>
  <c r="BO27" i="39"/>
  <c r="BN27" i="39"/>
  <c r="BM27" i="39"/>
  <c r="BL27" i="39"/>
  <c r="BK27" i="39"/>
  <c r="BJ27" i="39"/>
  <c r="BI27" i="39"/>
  <c r="BH27" i="39"/>
  <c r="BG27" i="39"/>
  <c r="BF27" i="39"/>
  <c r="BE27" i="39"/>
  <c r="BD27" i="39"/>
  <c r="BC27" i="39"/>
  <c r="BB27" i="39"/>
  <c r="BA27" i="39"/>
  <c r="AZ27" i="39"/>
  <c r="AY27" i="39"/>
  <c r="AX27" i="39"/>
  <c r="AW27" i="39"/>
  <c r="AV27" i="39"/>
  <c r="AU27" i="39"/>
  <c r="AT27" i="39"/>
  <c r="AS27" i="39"/>
  <c r="AR27" i="39"/>
  <c r="AQ27" i="39"/>
  <c r="AP27" i="39"/>
  <c r="AO27" i="39"/>
  <c r="AN27" i="39"/>
  <c r="AM27" i="39"/>
  <c r="AL27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B27" i="39"/>
  <c r="BU26" i="39"/>
  <c r="BI26" i="39"/>
  <c r="AW26" i="39"/>
  <c r="AK26" i="39"/>
  <c r="Y26" i="39"/>
  <c r="M26" i="39"/>
  <c r="BU25" i="39"/>
  <c r="BI25" i="39"/>
  <c r="AW25" i="39"/>
  <c r="AK25" i="39"/>
  <c r="Y25" i="39"/>
  <c r="M25" i="39"/>
  <c r="BU24" i="39"/>
  <c r="BI24" i="39"/>
  <c r="AW24" i="39"/>
  <c r="AK24" i="39"/>
  <c r="Y24" i="39"/>
  <c r="M24" i="39"/>
  <c r="BU23" i="39"/>
  <c r="BI23" i="39"/>
  <c r="AW23" i="39"/>
  <c r="AK23" i="39"/>
  <c r="Y23" i="39"/>
  <c r="M23" i="39"/>
  <c r="BU22" i="39"/>
  <c r="BI22" i="39"/>
  <c r="AW22" i="39"/>
  <c r="AK22" i="39"/>
  <c r="Y22" i="39"/>
  <c r="M22" i="39"/>
  <c r="BU21" i="39"/>
  <c r="BI21" i="39"/>
  <c r="AW21" i="39"/>
  <c r="AK21" i="39"/>
  <c r="Y21" i="39"/>
  <c r="M21" i="39"/>
  <c r="BU20" i="39"/>
  <c r="BI20" i="39"/>
  <c r="AW20" i="39"/>
  <c r="AK20" i="39"/>
  <c r="Y20" i="39"/>
  <c r="M20" i="39"/>
  <c r="BU19" i="39"/>
  <c r="BI19" i="39"/>
  <c r="AW19" i="39"/>
  <c r="AK19" i="39"/>
  <c r="Y19" i="39"/>
  <c r="M19" i="39"/>
  <c r="BU18" i="39"/>
  <c r="BI18" i="39"/>
  <c r="AW18" i="39"/>
  <c r="AK18" i="39"/>
  <c r="Y18" i="39"/>
  <c r="M18" i="39"/>
  <c r="BU17" i="39"/>
  <c r="BI17" i="39"/>
  <c r="AW17" i="39"/>
  <c r="AK17" i="39"/>
  <c r="Y17" i="39"/>
  <c r="M17" i="39"/>
  <c r="BU16" i="39"/>
  <c r="BI16" i="39"/>
  <c r="AW16" i="39"/>
  <c r="AK16" i="39"/>
  <c r="Y16" i="39"/>
  <c r="M16" i="39"/>
  <c r="BU15" i="39"/>
  <c r="BI15" i="39"/>
  <c r="AW15" i="39"/>
  <c r="AK15" i="39"/>
  <c r="Y15" i="39"/>
  <c r="M15" i="39"/>
  <c r="BU14" i="39"/>
  <c r="BI14" i="39"/>
  <c r="AW14" i="39"/>
  <c r="AK14" i="39"/>
  <c r="Y14" i="39"/>
  <c r="M14" i="39"/>
  <c r="BU13" i="39"/>
  <c r="BI13" i="39"/>
  <c r="AW13" i="39"/>
  <c r="AK13" i="39"/>
  <c r="Y13" i="39"/>
  <c r="M13" i="39"/>
  <c r="BU12" i="39"/>
  <c r="BI12" i="39"/>
  <c r="AW12" i="39"/>
  <c r="AK12" i="39"/>
  <c r="Y12" i="39"/>
  <c r="M12" i="39"/>
  <c r="BU11" i="39"/>
  <c r="BI11" i="39"/>
  <c r="AW11" i="39"/>
  <c r="AK11" i="39"/>
  <c r="Y11" i="39"/>
  <c r="M11" i="39"/>
  <c r="BU10" i="39"/>
  <c r="BI10" i="39"/>
  <c r="AW10" i="39"/>
  <c r="AK10" i="39"/>
  <c r="Y10" i="39"/>
  <c r="M10" i="39"/>
  <c r="BU9" i="39"/>
  <c r="BI9" i="39"/>
  <c r="AW9" i="39"/>
  <c r="AK9" i="39"/>
  <c r="Y9" i="39"/>
  <c r="M9" i="39"/>
  <c r="BU8" i="39"/>
  <c r="BI8" i="39"/>
  <c r="AW8" i="39"/>
  <c r="AK8" i="39"/>
  <c r="Y8" i="39"/>
  <c r="M8" i="39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S18" i="14"/>
  <c r="R18" i="14"/>
  <c r="P18" i="14"/>
  <c r="O18" i="14"/>
  <c r="M18" i="14"/>
  <c r="L18" i="14"/>
  <c r="J18" i="14"/>
  <c r="I18" i="14"/>
  <c r="G18" i="14"/>
  <c r="F18" i="14"/>
  <c r="D18" i="14"/>
  <c r="C18" i="14"/>
  <c r="S17" i="14"/>
  <c r="R17" i="14"/>
  <c r="P17" i="14"/>
  <c r="O17" i="14"/>
  <c r="M17" i="14"/>
  <c r="L17" i="14"/>
  <c r="J17" i="14"/>
  <c r="I17" i="14"/>
  <c r="G17" i="14"/>
  <c r="F17" i="14"/>
  <c r="D17" i="14"/>
  <c r="C17" i="14"/>
  <c r="S16" i="14"/>
  <c r="R16" i="14"/>
  <c r="P16" i="14"/>
  <c r="O16" i="14"/>
  <c r="M16" i="14"/>
  <c r="L16" i="14"/>
  <c r="J16" i="14"/>
  <c r="I16" i="14"/>
  <c r="G16" i="14"/>
  <c r="F16" i="14"/>
  <c r="D16" i="14"/>
  <c r="C16" i="14"/>
  <c r="S15" i="14"/>
  <c r="R15" i="14"/>
  <c r="P15" i="14"/>
  <c r="O15" i="14"/>
  <c r="M15" i="14"/>
  <c r="L15" i="14"/>
  <c r="J15" i="14"/>
  <c r="I15" i="14"/>
  <c r="G15" i="14"/>
  <c r="F15" i="14"/>
  <c r="D15" i="14"/>
  <c r="C15" i="14"/>
  <c r="S14" i="14"/>
  <c r="R14" i="14"/>
  <c r="P14" i="14"/>
  <c r="O14" i="14"/>
  <c r="M14" i="14"/>
  <c r="L14" i="14"/>
  <c r="J14" i="14"/>
  <c r="I14" i="14"/>
  <c r="G14" i="14"/>
  <c r="F14" i="14"/>
  <c r="D14" i="14"/>
  <c r="C14" i="14"/>
  <c r="S13" i="14"/>
  <c r="R13" i="14"/>
  <c r="P13" i="14"/>
  <c r="O13" i="14"/>
  <c r="M13" i="14"/>
  <c r="L13" i="14"/>
  <c r="J13" i="14"/>
  <c r="I13" i="14"/>
  <c r="G13" i="14"/>
  <c r="F13" i="14"/>
  <c r="D13" i="14"/>
  <c r="C13" i="14"/>
  <c r="S12" i="14"/>
  <c r="R12" i="14"/>
  <c r="P12" i="14"/>
  <c r="O12" i="14"/>
  <c r="M12" i="14"/>
  <c r="L12" i="14"/>
  <c r="J12" i="14"/>
  <c r="I12" i="14"/>
  <c r="G12" i="14"/>
  <c r="F12" i="14"/>
  <c r="D12" i="14"/>
  <c r="C12" i="14"/>
  <c r="S11" i="14"/>
  <c r="R11" i="14"/>
  <c r="P11" i="14"/>
  <c r="O11" i="14"/>
  <c r="M11" i="14"/>
  <c r="L11" i="14"/>
  <c r="J11" i="14"/>
  <c r="I11" i="14"/>
  <c r="G11" i="14"/>
  <c r="F11" i="14"/>
  <c r="D11" i="14"/>
  <c r="C11" i="14"/>
  <c r="S10" i="14"/>
  <c r="R10" i="14"/>
  <c r="P10" i="14"/>
  <c r="O10" i="14"/>
  <c r="M10" i="14"/>
  <c r="L10" i="14"/>
  <c r="J10" i="14"/>
  <c r="I10" i="14"/>
  <c r="G10" i="14"/>
  <c r="F10" i="14"/>
  <c r="D10" i="14"/>
  <c r="C10" i="14"/>
  <c r="S9" i="14"/>
  <c r="R9" i="14"/>
  <c r="P9" i="14"/>
  <c r="O9" i="14"/>
  <c r="M9" i="14"/>
  <c r="L9" i="14"/>
  <c r="J9" i="14"/>
  <c r="I9" i="14"/>
  <c r="G9" i="14"/>
  <c r="F9" i="14"/>
  <c r="D9" i="14"/>
  <c r="C9" i="14"/>
  <c r="S8" i="14"/>
  <c r="R8" i="14"/>
  <c r="P8" i="14"/>
  <c r="O8" i="14"/>
  <c r="M8" i="14"/>
  <c r="L8" i="14"/>
  <c r="J8" i="14"/>
  <c r="I8" i="14"/>
  <c r="G8" i="14"/>
  <c r="F8" i="14"/>
  <c r="D8" i="14"/>
  <c r="C8" i="14"/>
  <c r="BN27" i="35"/>
  <c r="BM27" i="35"/>
  <c r="BL27" i="35"/>
  <c r="BK27" i="35"/>
  <c r="BJ27" i="35"/>
  <c r="BI27" i="35"/>
  <c r="BH27" i="35"/>
  <c r="BG27" i="35"/>
  <c r="BF27" i="35"/>
  <c r="BE27" i="35"/>
  <c r="BC27" i="35"/>
  <c r="BB27" i="35"/>
  <c r="BA27" i="35"/>
  <c r="AZ27" i="35"/>
  <c r="AY27" i="35"/>
  <c r="AX27" i="35"/>
  <c r="AW27" i="35"/>
  <c r="AV27" i="35"/>
  <c r="AU27" i="35"/>
  <c r="AT27" i="35"/>
  <c r="AR27" i="35"/>
  <c r="AQ27" i="35"/>
  <c r="AP27" i="35"/>
  <c r="AO27" i="35"/>
  <c r="AN27" i="35"/>
  <c r="AM27" i="35"/>
  <c r="AL27" i="35"/>
  <c r="AK27" i="35"/>
  <c r="AJ27" i="35"/>
  <c r="AI27" i="35"/>
  <c r="AG27" i="35"/>
  <c r="AF27" i="35"/>
  <c r="AE27" i="35"/>
  <c r="AD27" i="35"/>
  <c r="AC27" i="35"/>
  <c r="AB27" i="35"/>
  <c r="AA27" i="35"/>
  <c r="Z27" i="35"/>
  <c r="Y27" i="35"/>
  <c r="X27" i="35"/>
  <c r="V27" i="35"/>
  <c r="U27" i="35"/>
  <c r="T27" i="35"/>
  <c r="S27" i="35"/>
  <c r="R27" i="35"/>
  <c r="Q27" i="35"/>
  <c r="P27" i="35"/>
  <c r="O27" i="35"/>
  <c r="N27" i="35"/>
  <c r="M27" i="35"/>
  <c r="K27" i="35"/>
  <c r="J27" i="35"/>
  <c r="I27" i="35"/>
  <c r="H27" i="35"/>
  <c r="G27" i="35"/>
  <c r="F27" i="35"/>
  <c r="E27" i="35"/>
  <c r="D27" i="35"/>
  <c r="C27" i="35"/>
  <c r="B27" i="35"/>
  <c r="BD26" i="35"/>
  <c r="AS26" i="35"/>
  <c r="AH26" i="35"/>
  <c r="W26" i="35"/>
  <c r="L26" i="35"/>
  <c r="BD25" i="35"/>
  <c r="AS25" i="35"/>
  <c r="AH25" i="35"/>
  <c r="W25" i="35"/>
  <c r="L25" i="35"/>
  <c r="BD24" i="35"/>
  <c r="AS24" i="35"/>
  <c r="AH24" i="35"/>
  <c r="W24" i="35"/>
  <c r="L24" i="35"/>
  <c r="BD23" i="35"/>
  <c r="AS23" i="35"/>
  <c r="AH23" i="35"/>
  <c r="W23" i="35"/>
  <c r="L23" i="35"/>
  <c r="BD22" i="35"/>
  <c r="AS22" i="35"/>
  <c r="AH22" i="35"/>
  <c r="W22" i="35"/>
  <c r="L22" i="35"/>
  <c r="BD21" i="35"/>
  <c r="AS21" i="35"/>
  <c r="AH21" i="35"/>
  <c r="W21" i="35"/>
  <c r="L21" i="35"/>
  <c r="BD20" i="35"/>
  <c r="AS20" i="35"/>
  <c r="AH20" i="35"/>
  <c r="W20" i="35"/>
  <c r="L20" i="35"/>
  <c r="BD19" i="35"/>
  <c r="AS19" i="35"/>
  <c r="AH19" i="35"/>
  <c r="W19" i="35"/>
  <c r="L19" i="35"/>
  <c r="BD18" i="35"/>
  <c r="AS18" i="35"/>
  <c r="AH18" i="35"/>
  <c r="W18" i="35"/>
  <c r="L18" i="35"/>
  <c r="BD17" i="35"/>
  <c r="AS17" i="35"/>
  <c r="AH17" i="35"/>
  <c r="W17" i="35"/>
  <c r="L17" i="35"/>
  <c r="BD16" i="35"/>
  <c r="AS16" i="35"/>
  <c r="AH16" i="35"/>
  <c r="W16" i="35"/>
  <c r="L16" i="35"/>
  <c r="BD15" i="35"/>
  <c r="AS15" i="35"/>
  <c r="AH15" i="35"/>
  <c r="W15" i="35"/>
  <c r="L15" i="35"/>
  <c r="BD14" i="35"/>
  <c r="AS14" i="35"/>
  <c r="AH14" i="35"/>
  <c r="W14" i="35"/>
  <c r="L14" i="35"/>
  <c r="BD13" i="35"/>
  <c r="AS13" i="35"/>
  <c r="AH13" i="35"/>
  <c r="W13" i="35"/>
  <c r="L13" i="35"/>
  <c r="BD12" i="35"/>
  <c r="AS12" i="35"/>
  <c r="AH12" i="35"/>
  <c r="W12" i="35"/>
  <c r="L12" i="35"/>
  <c r="BD11" i="35"/>
  <c r="AS11" i="35"/>
  <c r="AH11" i="35"/>
  <c r="W11" i="35"/>
  <c r="L11" i="35"/>
  <c r="BD10" i="35"/>
  <c r="AS10" i="35"/>
  <c r="AH10" i="35"/>
  <c r="W10" i="35"/>
  <c r="L10" i="35"/>
  <c r="BD9" i="35"/>
  <c r="AS9" i="35"/>
  <c r="AH9" i="35"/>
  <c r="W9" i="35"/>
  <c r="L9" i="35"/>
  <c r="BD8" i="35"/>
  <c r="AS8" i="35"/>
  <c r="AH8" i="35"/>
  <c r="W8" i="35"/>
  <c r="L8" i="35"/>
  <c r="S18" i="11"/>
  <c r="R18" i="11"/>
  <c r="M18" i="11"/>
  <c r="J18" i="11"/>
  <c r="G18" i="11"/>
  <c r="D18" i="11"/>
  <c r="S17" i="11"/>
  <c r="R17" i="11"/>
  <c r="P17" i="11"/>
  <c r="O17" i="11"/>
  <c r="M17" i="11"/>
  <c r="L17" i="11"/>
  <c r="J17" i="11"/>
  <c r="I17" i="11"/>
  <c r="G17" i="11"/>
  <c r="F17" i="11"/>
  <c r="D17" i="11"/>
  <c r="C17" i="11"/>
  <c r="S16" i="11"/>
  <c r="R16" i="11"/>
  <c r="P16" i="11"/>
  <c r="O16" i="11"/>
  <c r="M16" i="11"/>
  <c r="L16" i="11"/>
  <c r="J16" i="11"/>
  <c r="I16" i="11"/>
  <c r="G16" i="11"/>
  <c r="F16" i="11"/>
  <c r="D16" i="11"/>
  <c r="C16" i="11"/>
  <c r="S15" i="11"/>
  <c r="R15" i="11"/>
  <c r="P15" i="11"/>
  <c r="O15" i="11"/>
  <c r="M15" i="11"/>
  <c r="L15" i="11"/>
  <c r="J15" i="11"/>
  <c r="I15" i="11"/>
  <c r="G15" i="11"/>
  <c r="F15" i="11"/>
  <c r="D15" i="11"/>
  <c r="C15" i="11"/>
  <c r="S14" i="11"/>
  <c r="R14" i="11"/>
  <c r="P14" i="11"/>
  <c r="O14" i="11"/>
  <c r="M14" i="11"/>
  <c r="L14" i="11"/>
  <c r="J14" i="11"/>
  <c r="I14" i="11"/>
  <c r="G14" i="11"/>
  <c r="F14" i="11"/>
  <c r="D14" i="11"/>
  <c r="C14" i="11"/>
  <c r="S13" i="11"/>
  <c r="R13" i="11"/>
  <c r="P13" i="11"/>
  <c r="O13" i="11"/>
  <c r="M13" i="11"/>
  <c r="L13" i="11"/>
  <c r="J13" i="11"/>
  <c r="I13" i="11"/>
  <c r="G13" i="11"/>
  <c r="F13" i="11"/>
  <c r="D13" i="11"/>
  <c r="C13" i="11"/>
  <c r="S12" i="11"/>
  <c r="R12" i="11"/>
  <c r="P12" i="11"/>
  <c r="O12" i="11"/>
  <c r="M12" i="11"/>
  <c r="L12" i="11"/>
  <c r="J12" i="11"/>
  <c r="I12" i="11"/>
  <c r="G12" i="11"/>
  <c r="F12" i="11"/>
  <c r="D12" i="11"/>
  <c r="C12" i="11"/>
  <c r="S11" i="11"/>
  <c r="R11" i="11"/>
  <c r="P11" i="11"/>
  <c r="O11" i="11"/>
  <c r="M11" i="11"/>
  <c r="L11" i="11"/>
  <c r="J11" i="11"/>
  <c r="I11" i="11"/>
  <c r="G11" i="11"/>
  <c r="F11" i="11"/>
  <c r="D11" i="11"/>
  <c r="C11" i="11"/>
  <c r="S10" i="11"/>
  <c r="R10" i="11"/>
  <c r="P10" i="11"/>
  <c r="O10" i="11"/>
  <c r="M10" i="11"/>
  <c r="L10" i="11"/>
  <c r="J10" i="11"/>
  <c r="I10" i="11"/>
  <c r="G10" i="11"/>
  <c r="F10" i="11"/>
  <c r="D10" i="11"/>
  <c r="C10" i="11"/>
  <c r="S9" i="11"/>
  <c r="R9" i="11"/>
  <c r="P9" i="11"/>
  <c r="O9" i="11"/>
  <c r="M9" i="11"/>
  <c r="L9" i="11"/>
  <c r="J9" i="11"/>
  <c r="I9" i="11"/>
  <c r="G9" i="11"/>
  <c r="F9" i="11"/>
  <c r="D9" i="11"/>
  <c r="C9" i="11"/>
  <c r="S8" i="11"/>
  <c r="R8" i="11"/>
  <c r="P8" i="11"/>
  <c r="O8" i="11"/>
  <c r="M8" i="11"/>
  <c r="L8" i="11"/>
  <c r="L18" i="11" s="1"/>
  <c r="J8" i="11"/>
  <c r="I8" i="11"/>
  <c r="I18" i="11" s="1"/>
  <c r="G8" i="11"/>
  <c r="F8" i="11"/>
  <c r="F18" i="11" s="1"/>
  <c r="D8" i="11"/>
  <c r="C8" i="11"/>
  <c r="C18" i="11" s="1"/>
  <c r="AQ28" i="4"/>
  <c r="AP28" i="4"/>
  <c r="AO28" i="4"/>
  <c r="AN28" i="4"/>
  <c r="AL28" i="4"/>
  <c r="AK28" i="4"/>
  <c r="AJ28" i="4"/>
  <c r="AI28" i="4"/>
  <c r="AH28" i="4"/>
  <c r="AG28" i="4"/>
  <c r="AF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Q27" i="4"/>
  <c r="AO27" i="4"/>
  <c r="AM27" i="4"/>
  <c r="AJ27" i="4"/>
  <c r="AH27" i="4"/>
  <c r="AF27" i="4"/>
  <c r="AC27" i="4"/>
  <c r="AA27" i="4"/>
  <c r="Y27" i="4"/>
  <c r="V27" i="4"/>
  <c r="T27" i="4"/>
  <c r="R27" i="4"/>
  <c r="O27" i="4"/>
  <c r="M27" i="4"/>
  <c r="K27" i="4"/>
  <c r="H27" i="4"/>
  <c r="F27" i="4"/>
  <c r="D27" i="4"/>
  <c r="AQ26" i="4"/>
  <c r="AO26" i="4"/>
  <c r="AM26" i="4"/>
  <c r="AJ26" i="4"/>
  <c r="AH26" i="4"/>
  <c r="AF26" i="4"/>
  <c r="AC26" i="4"/>
  <c r="AA26" i="4"/>
  <c r="Y26" i="4"/>
  <c r="V26" i="4"/>
  <c r="T26" i="4"/>
  <c r="R26" i="4"/>
  <c r="O26" i="4"/>
  <c r="M26" i="4"/>
  <c r="K26" i="4"/>
  <c r="H26" i="4"/>
  <c r="F26" i="4"/>
  <c r="D26" i="4"/>
  <c r="AQ25" i="4"/>
  <c r="AO25" i="4"/>
  <c r="AM25" i="4"/>
  <c r="AJ25" i="4"/>
  <c r="AH25" i="4"/>
  <c r="AF25" i="4"/>
  <c r="AC25" i="4"/>
  <c r="AA25" i="4"/>
  <c r="Y25" i="4"/>
  <c r="V25" i="4"/>
  <c r="T25" i="4"/>
  <c r="R25" i="4"/>
  <c r="O25" i="4"/>
  <c r="M25" i="4"/>
  <c r="K25" i="4"/>
  <c r="H25" i="4"/>
  <c r="F25" i="4"/>
  <c r="D25" i="4"/>
  <c r="AQ24" i="4"/>
  <c r="AO24" i="4"/>
  <c r="AM24" i="4"/>
  <c r="AJ24" i="4"/>
  <c r="AH24" i="4"/>
  <c r="AF24" i="4"/>
  <c r="AC24" i="4"/>
  <c r="AA24" i="4"/>
  <c r="Y24" i="4"/>
  <c r="V24" i="4"/>
  <c r="T24" i="4"/>
  <c r="R24" i="4"/>
  <c r="O24" i="4"/>
  <c r="M24" i="4"/>
  <c r="K24" i="4"/>
  <c r="H24" i="4"/>
  <c r="F24" i="4"/>
  <c r="D24" i="4"/>
  <c r="AQ23" i="4"/>
  <c r="AO23" i="4"/>
  <c r="AM23" i="4"/>
  <c r="AJ23" i="4"/>
  <c r="AH23" i="4"/>
  <c r="AF23" i="4"/>
  <c r="AC23" i="4"/>
  <c r="AA23" i="4"/>
  <c r="Y23" i="4"/>
  <c r="V23" i="4"/>
  <c r="T23" i="4"/>
  <c r="R23" i="4"/>
  <c r="O23" i="4"/>
  <c r="M23" i="4"/>
  <c r="K23" i="4"/>
  <c r="H23" i="4"/>
  <c r="F23" i="4"/>
  <c r="D23" i="4"/>
  <c r="AQ22" i="4"/>
  <c r="AO22" i="4"/>
  <c r="AM22" i="4"/>
  <c r="AJ22" i="4"/>
  <c r="AH22" i="4"/>
  <c r="AF22" i="4"/>
  <c r="AC22" i="4"/>
  <c r="AA22" i="4"/>
  <c r="Y22" i="4"/>
  <c r="V22" i="4"/>
  <c r="T22" i="4"/>
  <c r="R22" i="4"/>
  <c r="O22" i="4"/>
  <c r="M22" i="4"/>
  <c r="K22" i="4"/>
  <c r="H22" i="4"/>
  <c r="F22" i="4"/>
  <c r="D22" i="4"/>
  <c r="AQ21" i="4"/>
  <c r="AO21" i="4"/>
  <c r="AM21" i="4"/>
  <c r="AJ21" i="4"/>
  <c r="AH21" i="4"/>
  <c r="AF21" i="4"/>
  <c r="AC21" i="4"/>
  <c r="AA21" i="4"/>
  <c r="Y21" i="4"/>
  <c r="V21" i="4"/>
  <c r="T21" i="4"/>
  <c r="R21" i="4"/>
  <c r="O21" i="4"/>
  <c r="M21" i="4"/>
  <c r="K21" i="4"/>
  <c r="H21" i="4"/>
  <c r="F21" i="4"/>
  <c r="D21" i="4"/>
  <c r="AQ20" i="4"/>
  <c r="AO20" i="4"/>
  <c r="AM20" i="4"/>
  <c r="AJ20" i="4"/>
  <c r="AH20" i="4"/>
  <c r="AF20" i="4"/>
  <c r="AC20" i="4"/>
  <c r="AA20" i="4"/>
  <c r="Y20" i="4"/>
  <c r="V20" i="4"/>
  <c r="T20" i="4"/>
  <c r="R20" i="4"/>
  <c r="O20" i="4"/>
  <c r="M20" i="4"/>
  <c r="K20" i="4"/>
  <c r="H20" i="4"/>
  <c r="F20" i="4"/>
  <c r="D20" i="4"/>
  <c r="AQ19" i="4"/>
  <c r="AO19" i="4"/>
  <c r="AM19" i="4"/>
  <c r="AJ19" i="4"/>
  <c r="AH19" i="4"/>
  <c r="AF19" i="4"/>
  <c r="AC19" i="4"/>
  <c r="AA19" i="4"/>
  <c r="Y19" i="4"/>
  <c r="V19" i="4"/>
  <c r="T19" i="4"/>
  <c r="R19" i="4"/>
  <c r="O19" i="4"/>
  <c r="M19" i="4"/>
  <c r="K19" i="4"/>
  <c r="H19" i="4"/>
  <c r="F19" i="4"/>
  <c r="D19" i="4"/>
  <c r="AQ18" i="4"/>
  <c r="AO18" i="4"/>
  <c r="AM18" i="4"/>
  <c r="AJ18" i="4"/>
  <c r="AH18" i="4"/>
  <c r="AF18" i="4"/>
  <c r="AC18" i="4"/>
  <c r="AA18" i="4"/>
  <c r="Y18" i="4"/>
  <c r="V18" i="4"/>
  <c r="T18" i="4"/>
  <c r="R18" i="4"/>
  <c r="O18" i="4"/>
  <c r="M18" i="4"/>
  <c r="K18" i="4"/>
  <c r="H18" i="4"/>
  <c r="F18" i="4"/>
  <c r="D18" i="4"/>
  <c r="AQ17" i="4"/>
  <c r="AO17" i="4"/>
  <c r="AM17" i="4"/>
  <c r="AJ17" i="4"/>
  <c r="AH17" i="4"/>
  <c r="AF17" i="4"/>
  <c r="AC17" i="4"/>
  <c r="AA17" i="4"/>
  <c r="Y17" i="4"/>
  <c r="V17" i="4"/>
  <c r="T17" i="4"/>
  <c r="R17" i="4"/>
  <c r="O17" i="4"/>
  <c r="M17" i="4"/>
  <c r="K17" i="4"/>
  <c r="H17" i="4"/>
  <c r="F17" i="4"/>
  <c r="D17" i="4"/>
  <c r="AQ16" i="4"/>
  <c r="AO16" i="4"/>
  <c r="AM16" i="4"/>
  <c r="AJ16" i="4"/>
  <c r="AH16" i="4"/>
  <c r="AF16" i="4"/>
  <c r="AC16" i="4"/>
  <c r="AA16" i="4"/>
  <c r="Y16" i="4"/>
  <c r="V16" i="4"/>
  <c r="T16" i="4"/>
  <c r="R16" i="4"/>
  <c r="O16" i="4"/>
  <c r="M16" i="4"/>
  <c r="K16" i="4"/>
  <c r="H16" i="4"/>
  <c r="F16" i="4"/>
  <c r="D16" i="4"/>
  <c r="AQ15" i="4"/>
  <c r="AO15" i="4"/>
  <c r="AM15" i="4"/>
  <c r="AJ15" i="4"/>
  <c r="AH15" i="4"/>
  <c r="AF15" i="4"/>
  <c r="AC15" i="4"/>
  <c r="AA15" i="4"/>
  <c r="Y15" i="4"/>
  <c r="V15" i="4"/>
  <c r="T15" i="4"/>
  <c r="R15" i="4"/>
  <c r="O15" i="4"/>
  <c r="M15" i="4"/>
  <c r="K15" i="4"/>
  <c r="H15" i="4"/>
  <c r="F15" i="4"/>
  <c r="D15" i="4"/>
  <c r="AQ14" i="4"/>
  <c r="AO14" i="4"/>
  <c r="AM14" i="4"/>
  <c r="AJ14" i="4"/>
  <c r="AH14" i="4"/>
  <c r="AF14" i="4"/>
  <c r="AC14" i="4"/>
  <c r="AA14" i="4"/>
  <c r="Y14" i="4"/>
  <c r="V14" i="4"/>
  <c r="T14" i="4"/>
  <c r="R14" i="4"/>
  <c r="O14" i="4"/>
  <c r="M14" i="4"/>
  <c r="K14" i="4"/>
  <c r="H14" i="4"/>
  <c r="F14" i="4"/>
  <c r="D14" i="4"/>
  <c r="AQ13" i="4"/>
  <c r="AO13" i="4"/>
  <c r="AM13" i="4"/>
  <c r="AJ13" i="4"/>
  <c r="AH13" i="4"/>
  <c r="AF13" i="4"/>
  <c r="AC13" i="4"/>
  <c r="AA13" i="4"/>
  <c r="Y13" i="4"/>
  <c r="V13" i="4"/>
  <c r="T13" i="4"/>
  <c r="R13" i="4"/>
  <c r="O13" i="4"/>
  <c r="M13" i="4"/>
  <c r="K13" i="4"/>
  <c r="H13" i="4"/>
  <c r="F13" i="4"/>
  <c r="D13" i="4"/>
  <c r="AQ12" i="4"/>
  <c r="AO12" i="4"/>
  <c r="AM12" i="4"/>
  <c r="AJ12" i="4"/>
  <c r="AH12" i="4"/>
  <c r="AF12" i="4"/>
  <c r="AC12" i="4"/>
  <c r="AA12" i="4"/>
  <c r="Y12" i="4"/>
  <c r="V12" i="4"/>
  <c r="T12" i="4"/>
  <c r="R12" i="4"/>
  <c r="O12" i="4"/>
  <c r="M12" i="4"/>
  <c r="K12" i="4"/>
  <c r="H12" i="4"/>
  <c r="F12" i="4"/>
  <c r="D12" i="4"/>
  <c r="AQ11" i="4"/>
  <c r="AO11" i="4"/>
  <c r="AM11" i="4"/>
  <c r="AJ11" i="4"/>
  <c r="AH11" i="4"/>
  <c r="AF11" i="4"/>
  <c r="AC11" i="4"/>
  <c r="AA11" i="4"/>
  <c r="Y11" i="4"/>
  <c r="V11" i="4"/>
  <c r="T11" i="4"/>
  <c r="R11" i="4"/>
  <c r="O11" i="4"/>
  <c r="M11" i="4"/>
  <c r="K11" i="4"/>
  <c r="H11" i="4"/>
  <c r="F11" i="4"/>
  <c r="D11" i="4"/>
  <c r="AQ10" i="4"/>
  <c r="AO10" i="4"/>
  <c r="AM10" i="4"/>
  <c r="AJ10" i="4"/>
  <c r="AH10" i="4"/>
  <c r="AF10" i="4"/>
  <c r="AC10" i="4"/>
  <c r="AA10" i="4"/>
  <c r="Y10" i="4"/>
  <c r="V10" i="4"/>
  <c r="T10" i="4"/>
  <c r="R10" i="4"/>
  <c r="O10" i="4"/>
  <c r="M10" i="4"/>
  <c r="K10" i="4"/>
  <c r="H10" i="4"/>
  <c r="F10" i="4"/>
  <c r="D10" i="4"/>
  <c r="AQ9" i="4"/>
  <c r="AO9" i="4"/>
  <c r="AM9" i="4"/>
  <c r="AJ9" i="4"/>
  <c r="AH9" i="4"/>
  <c r="AF9" i="4"/>
  <c r="AC9" i="4"/>
  <c r="AA9" i="4"/>
  <c r="Y9" i="4"/>
  <c r="V9" i="4"/>
  <c r="T9" i="4"/>
  <c r="R9" i="4"/>
  <c r="O9" i="4"/>
  <c r="M9" i="4"/>
  <c r="K9" i="4"/>
  <c r="H9" i="4"/>
  <c r="F9" i="4"/>
  <c r="D9" i="4"/>
  <c r="BC28" i="1"/>
  <c r="BB28" i="1"/>
  <c r="BA28" i="1"/>
  <c r="AZ28" i="1"/>
  <c r="AY28" i="1"/>
  <c r="AX28" i="1"/>
  <c r="AW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H28" i="1"/>
  <c r="F28" i="1"/>
  <c r="E28" i="1"/>
  <c r="D28" i="1"/>
  <c r="C28" i="1"/>
  <c r="B28" i="1"/>
  <c r="BC27" i="1"/>
  <c r="BA27" i="1"/>
  <c r="AY27" i="1"/>
  <c r="AW27" i="1"/>
  <c r="AT27" i="1"/>
  <c r="AR27" i="1"/>
  <c r="AP27" i="1"/>
  <c r="AN27" i="1"/>
  <c r="AK27" i="1"/>
  <c r="AI27" i="1"/>
  <c r="AG27" i="1"/>
  <c r="AE27" i="1"/>
  <c r="AB27" i="1"/>
  <c r="Z27" i="1"/>
  <c r="X27" i="1"/>
  <c r="V27" i="1"/>
  <c r="S27" i="1"/>
  <c r="Q27" i="1"/>
  <c r="O27" i="1"/>
  <c r="M27" i="1"/>
  <c r="J27" i="1"/>
  <c r="H27" i="1"/>
  <c r="F27" i="1"/>
  <c r="D27" i="1"/>
  <c r="BC26" i="1"/>
  <c r="BA26" i="1"/>
  <c r="AY26" i="1"/>
  <c r="AW26" i="1"/>
  <c r="AT26" i="1"/>
  <c r="AR26" i="1"/>
  <c r="AP26" i="1"/>
  <c r="AN26" i="1"/>
  <c r="AK26" i="1"/>
  <c r="AI26" i="1"/>
  <c r="AG26" i="1"/>
  <c r="AE26" i="1"/>
  <c r="AB26" i="1"/>
  <c r="Z26" i="1"/>
  <c r="X26" i="1"/>
  <c r="V26" i="1"/>
  <c r="S26" i="1"/>
  <c r="Q26" i="1"/>
  <c r="O26" i="1"/>
  <c r="M26" i="1"/>
  <c r="J26" i="1"/>
  <c r="H26" i="1"/>
  <c r="F26" i="1"/>
  <c r="D26" i="1"/>
  <c r="BC25" i="1"/>
  <c r="BA25" i="1"/>
  <c r="AY25" i="1"/>
  <c r="AW25" i="1"/>
  <c r="AT25" i="1"/>
  <c r="AR25" i="1"/>
  <c r="AP25" i="1"/>
  <c r="AN25" i="1"/>
  <c r="AK25" i="1"/>
  <c r="AI25" i="1"/>
  <c r="AG25" i="1"/>
  <c r="AE25" i="1"/>
  <c r="AB25" i="1"/>
  <c r="Z25" i="1"/>
  <c r="X25" i="1"/>
  <c r="V25" i="1"/>
  <c r="S25" i="1"/>
  <c r="Q25" i="1"/>
  <c r="O25" i="1"/>
  <c r="M25" i="1"/>
  <c r="J25" i="1"/>
  <c r="H25" i="1"/>
  <c r="F25" i="1"/>
  <c r="D25" i="1"/>
  <c r="BC24" i="1"/>
  <c r="BA24" i="1"/>
  <c r="AY24" i="1"/>
  <c r="AW24" i="1"/>
  <c r="AT24" i="1"/>
  <c r="AR24" i="1"/>
  <c r="AP24" i="1"/>
  <c r="AN24" i="1"/>
  <c r="AK24" i="1"/>
  <c r="AI24" i="1"/>
  <c r="AG24" i="1"/>
  <c r="AE24" i="1"/>
  <c r="AB24" i="1"/>
  <c r="Z24" i="1"/>
  <c r="X24" i="1"/>
  <c r="V24" i="1"/>
  <c r="S24" i="1"/>
  <c r="Q24" i="1"/>
  <c r="O24" i="1"/>
  <c r="M24" i="1"/>
  <c r="J24" i="1"/>
  <c r="H24" i="1"/>
  <c r="F24" i="1"/>
  <c r="D24" i="1"/>
  <c r="BC23" i="1"/>
  <c r="BA23" i="1"/>
  <c r="AY23" i="1"/>
  <c r="AW23" i="1"/>
  <c r="AT23" i="1"/>
  <c r="AR23" i="1"/>
  <c r="AP23" i="1"/>
  <c r="AN23" i="1"/>
  <c r="AK23" i="1"/>
  <c r="AI23" i="1"/>
  <c r="AG23" i="1"/>
  <c r="AE23" i="1"/>
  <c r="AB23" i="1"/>
  <c r="Z23" i="1"/>
  <c r="X23" i="1"/>
  <c r="V23" i="1"/>
  <c r="S23" i="1"/>
  <c r="Q23" i="1"/>
  <c r="O23" i="1"/>
  <c r="M23" i="1"/>
  <c r="J23" i="1"/>
  <c r="H23" i="1"/>
  <c r="F23" i="1"/>
  <c r="D23" i="1"/>
  <c r="BC22" i="1"/>
  <c r="BA22" i="1"/>
  <c r="AY22" i="1"/>
  <c r="AW22" i="1"/>
  <c r="AT22" i="1"/>
  <c r="AR22" i="1"/>
  <c r="AP22" i="1"/>
  <c r="AN22" i="1"/>
  <c r="AK22" i="1"/>
  <c r="AI22" i="1"/>
  <c r="AG22" i="1"/>
  <c r="AE22" i="1"/>
  <c r="AB22" i="1"/>
  <c r="Z22" i="1"/>
  <c r="X22" i="1"/>
  <c r="V22" i="1"/>
  <c r="S22" i="1"/>
  <c r="Q22" i="1"/>
  <c r="O22" i="1"/>
  <c r="M22" i="1"/>
  <c r="J22" i="1"/>
  <c r="H22" i="1"/>
  <c r="F22" i="1"/>
  <c r="D22" i="1"/>
  <c r="BC21" i="1"/>
  <c r="BA21" i="1"/>
  <c r="AY21" i="1"/>
  <c r="AW21" i="1"/>
  <c r="AT21" i="1"/>
  <c r="AR21" i="1"/>
  <c r="AP21" i="1"/>
  <c r="AN21" i="1"/>
  <c r="AK21" i="1"/>
  <c r="AI21" i="1"/>
  <c r="AG21" i="1"/>
  <c r="AE21" i="1"/>
  <c r="AB21" i="1"/>
  <c r="Z21" i="1"/>
  <c r="X21" i="1"/>
  <c r="V21" i="1"/>
  <c r="S21" i="1"/>
  <c r="Q21" i="1"/>
  <c r="O21" i="1"/>
  <c r="M21" i="1"/>
  <c r="J21" i="1"/>
  <c r="H21" i="1"/>
  <c r="F21" i="1"/>
  <c r="D21" i="1"/>
  <c r="BC20" i="1"/>
  <c r="BA20" i="1"/>
  <c r="AY20" i="1"/>
  <c r="AW20" i="1"/>
  <c r="AT20" i="1"/>
  <c r="AR20" i="1"/>
  <c r="AP20" i="1"/>
  <c r="AN20" i="1"/>
  <c r="AK20" i="1"/>
  <c r="AI20" i="1"/>
  <c r="AG20" i="1"/>
  <c r="AE20" i="1"/>
  <c r="AB20" i="1"/>
  <c r="Z20" i="1"/>
  <c r="X20" i="1"/>
  <c r="V20" i="1"/>
  <c r="S20" i="1"/>
  <c r="Q20" i="1"/>
  <c r="O20" i="1"/>
  <c r="M20" i="1"/>
  <c r="J20" i="1"/>
  <c r="H20" i="1"/>
  <c r="F20" i="1"/>
  <c r="D20" i="1"/>
  <c r="BC19" i="1"/>
  <c r="BA19" i="1"/>
  <c r="AY19" i="1"/>
  <c r="AW19" i="1"/>
  <c r="AT19" i="1"/>
  <c r="AR19" i="1"/>
  <c r="AP19" i="1"/>
  <c r="AN19" i="1"/>
  <c r="AK19" i="1"/>
  <c r="AI19" i="1"/>
  <c r="AG19" i="1"/>
  <c r="AE19" i="1"/>
  <c r="AB19" i="1"/>
  <c r="Z19" i="1"/>
  <c r="X19" i="1"/>
  <c r="V19" i="1"/>
  <c r="S19" i="1"/>
  <c r="Q19" i="1"/>
  <c r="O19" i="1"/>
  <c r="M19" i="1"/>
  <c r="J19" i="1"/>
  <c r="H19" i="1"/>
  <c r="F19" i="1"/>
  <c r="D19" i="1"/>
  <c r="BC18" i="1"/>
  <c r="BA18" i="1"/>
  <c r="AY18" i="1"/>
  <c r="AW18" i="1"/>
  <c r="AT18" i="1"/>
  <c r="AR18" i="1"/>
  <c r="AP18" i="1"/>
  <c r="AN18" i="1"/>
  <c r="AK18" i="1"/>
  <c r="AI18" i="1"/>
  <c r="AG18" i="1"/>
  <c r="AE18" i="1"/>
  <c r="AB18" i="1"/>
  <c r="Z18" i="1"/>
  <c r="X18" i="1"/>
  <c r="V18" i="1"/>
  <c r="S18" i="1"/>
  <c r="Q18" i="1"/>
  <c r="O18" i="1"/>
  <c r="M18" i="1"/>
  <c r="J18" i="1"/>
  <c r="H18" i="1"/>
  <c r="F18" i="1"/>
  <c r="D18" i="1"/>
  <c r="BC17" i="1"/>
  <c r="BA17" i="1"/>
  <c r="AY17" i="1"/>
  <c r="AW17" i="1"/>
  <c r="AT17" i="1"/>
  <c r="AR17" i="1"/>
  <c r="AP17" i="1"/>
  <c r="AN17" i="1"/>
  <c r="AK17" i="1"/>
  <c r="AI17" i="1"/>
  <c r="AG17" i="1"/>
  <c r="AE17" i="1"/>
  <c r="AB17" i="1"/>
  <c r="Z17" i="1"/>
  <c r="X17" i="1"/>
  <c r="V17" i="1"/>
  <c r="S17" i="1"/>
  <c r="Q17" i="1"/>
  <c r="O17" i="1"/>
  <c r="M17" i="1"/>
  <c r="J17" i="1"/>
  <c r="H17" i="1"/>
  <c r="F17" i="1"/>
  <c r="D17" i="1"/>
  <c r="BC16" i="1"/>
  <c r="BA16" i="1"/>
  <c r="AY16" i="1"/>
  <c r="AW16" i="1"/>
  <c r="AT16" i="1"/>
  <c r="AR16" i="1"/>
  <c r="AP16" i="1"/>
  <c r="AN16" i="1"/>
  <c r="AK16" i="1"/>
  <c r="AI16" i="1"/>
  <c r="AG16" i="1"/>
  <c r="AE16" i="1"/>
  <c r="AB16" i="1"/>
  <c r="Z16" i="1"/>
  <c r="X16" i="1"/>
  <c r="V16" i="1"/>
  <c r="S16" i="1"/>
  <c r="Q16" i="1"/>
  <c r="O16" i="1"/>
  <c r="M16" i="1"/>
  <c r="J16" i="1"/>
  <c r="H16" i="1"/>
  <c r="F16" i="1"/>
  <c r="D16" i="1"/>
  <c r="BC15" i="1"/>
  <c r="BA15" i="1"/>
  <c r="AY15" i="1"/>
  <c r="AW15" i="1"/>
  <c r="AT15" i="1"/>
  <c r="AR15" i="1"/>
  <c r="AP15" i="1"/>
  <c r="AN15" i="1"/>
  <c r="AK15" i="1"/>
  <c r="AI15" i="1"/>
  <c r="AG15" i="1"/>
  <c r="AE15" i="1"/>
  <c r="AB15" i="1"/>
  <c r="Z15" i="1"/>
  <c r="X15" i="1"/>
  <c r="V15" i="1"/>
  <c r="S15" i="1"/>
  <c r="Q15" i="1"/>
  <c r="O15" i="1"/>
  <c r="M15" i="1"/>
  <c r="J15" i="1"/>
  <c r="H15" i="1"/>
  <c r="F15" i="1"/>
  <c r="D15" i="1"/>
  <c r="BC14" i="1"/>
  <c r="BA14" i="1"/>
  <c r="AY14" i="1"/>
  <c r="AW14" i="1"/>
  <c r="AT14" i="1"/>
  <c r="AR14" i="1"/>
  <c r="AP14" i="1"/>
  <c r="AN14" i="1"/>
  <c r="AK14" i="1"/>
  <c r="AI14" i="1"/>
  <c r="AG14" i="1"/>
  <c r="AE14" i="1"/>
  <c r="AB14" i="1"/>
  <c r="Z14" i="1"/>
  <c r="X14" i="1"/>
  <c r="V14" i="1"/>
  <c r="S14" i="1"/>
  <c r="Q14" i="1"/>
  <c r="O14" i="1"/>
  <c r="M14" i="1"/>
  <c r="J14" i="1"/>
  <c r="H14" i="1"/>
  <c r="F14" i="1"/>
  <c r="D14" i="1"/>
  <c r="BC13" i="1"/>
  <c r="BA13" i="1"/>
  <c r="AY13" i="1"/>
  <c r="AW13" i="1"/>
  <c r="AT13" i="1"/>
  <c r="AR13" i="1"/>
  <c r="AP13" i="1"/>
  <c r="AN13" i="1"/>
  <c r="AK13" i="1"/>
  <c r="AI13" i="1"/>
  <c r="AG13" i="1"/>
  <c r="AE13" i="1"/>
  <c r="AB13" i="1"/>
  <c r="Z13" i="1"/>
  <c r="X13" i="1"/>
  <c r="V13" i="1"/>
  <c r="S13" i="1"/>
  <c r="Q13" i="1"/>
  <c r="O13" i="1"/>
  <c r="M13" i="1"/>
  <c r="J13" i="1"/>
  <c r="H13" i="1"/>
  <c r="F13" i="1"/>
  <c r="D13" i="1"/>
  <c r="BC12" i="1"/>
  <c r="BA12" i="1"/>
  <c r="AY12" i="1"/>
  <c r="AW12" i="1"/>
  <c r="AT12" i="1"/>
  <c r="AR12" i="1"/>
  <c r="AP12" i="1"/>
  <c r="AN12" i="1"/>
  <c r="AK12" i="1"/>
  <c r="AI12" i="1"/>
  <c r="AG12" i="1"/>
  <c r="AE12" i="1"/>
  <c r="AB12" i="1"/>
  <c r="Z12" i="1"/>
  <c r="X12" i="1"/>
  <c r="V12" i="1"/>
  <c r="S12" i="1"/>
  <c r="Q12" i="1"/>
  <c r="O12" i="1"/>
  <c r="M12" i="1"/>
  <c r="J12" i="1"/>
  <c r="H12" i="1"/>
  <c r="F12" i="1"/>
  <c r="D12" i="1"/>
  <c r="BC11" i="1"/>
  <c r="BA11" i="1"/>
  <c r="AY11" i="1"/>
  <c r="AW11" i="1"/>
  <c r="AT11" i="1"/>
  <c r="AR11" i="1"/>
  <c r="AP11" i="1"/>
  <c r="AN11" i="1"/>
  <c r="AK11" i="1"/>
  <c r="AI11" i="1"/>
  <c r="AG11" i="1"/>
  <c r="AE11" i="1"/>
  <c r="AB11" i="1"/>
  <c r="Z11" i="1"/>
  <c r="X11" i="1"/>
  <c r="V11" i="1"/>
  <c r="S11" i="1"/>
  <c r="Q11" i="1"/>
  <c r="O11" i="1"/>
  <c r="M11" i="1"/>
  <c r="J11" i="1"/>
  <c r="H11" i="1"/>
  <c r="F11" i="1"/>
  <c r="D11" i="1"/>
  <c r="BC10" i="1"/>
  <c r="BA10" i="1"/>
  <c r="AY10" i="1"/>
  <c r="AW10" i="1"/>
  <c r="AT10" i="1"/>
  <c r="AR10" i="1"/>
  <c r="AP10" i="1"/>
  <c r="AN10" i="1"/>
  <c r="AK10" i="1"/>
  <c r="AI10" i="1"/>
  <c r="AG10" i="1"/>
  <c r="AE10" i="1"/>
  <c r="AB10" i="1"/>
  <c r="Z10" i="1"/>
  <c r="X10" i="1"/>
  <c r="V10" i="1"/>
  <c r="S10" i="1"/>
  <c r="Q10" i="1"/>
  <c r="O10" i="1"/>
  <c r="M10" i="1"/>
  <c r="J10" i="1"/>
  <c r="H10" i="1"/>
  <c r="F10" i="1"/>
  <c r="D10" i="1"/>
  <c r="BC9" i="1"/>
  <c r="BA9" i="1"/>
  <c r="AY9" i="1"/>
  <c r="AW9" i="1"/>
  <c r="AT9" i="1"/>
  <c r="AR9" i="1"/>
  <c r="AP9" i="1"/>
  <c r="AN9" i="1"/>
  <c r="AK9" i="1"/>
  <c r="AI9" i="1"/>
  <c r="AG9" i="1"/>
  <c r="AE9" i="1"/>
  <c r="AB9" i="1"/>
  <c r="Z9" i="1"/>
  <c r="X9" i="1"/>
  <c r="V9" i="1"/>
  <c r="S9" i="1"/>
  <c r="Q9" i="1"/>
  <c r="O9" i="1"/>
  <c r="M9" i="1"/>
  <c r="J9" i="1"/>
  <c r="H9" i="1"/>
  <c r="F9" i="1"/>
  <c r="D9" i="1"/>
  <c r="AH27" i="35" l="1"/>
  <c r="BO27" i="35"/>
  <c r="BD27" i="35"/>
  <c r="AS27" i="35"/>
  <c r="W27" i="35"/>
  <c r="L27" i="35"/>
  <c r="O18" i="11"/>
  <c r="AS27" i="47"/>
  <c r="V26" i="7"/>
  <c r="N27" i="33"/>
  <c r="G26" i="54"/>
  <c r="C26" i="54"/>
  <c r="AQ28" i="62"/>
  <c r="U29" i="51"/>
  <c r="R15" i="28"/>
  <c r="S20" i="28"/>
  <c r="R20" i="28"/>
  <c r="V44" i="73"/>
  <c r="V46" i="73" s="1"/>
  <c r="AP44" i="73"/>
  <c r="AP46" i="73" s="1"/>
  <c r="BJ44" i="73"/>
  <c r="BJ46" i="73" s="1"/>
  <c r="CD44" i="73"/>
  <c r="CD46" i="73" s="1"/>
  <c r="CX44" i="73"/>
  <c r="CX46" i="73" s="1"/>
  <c r="F8" i="18"/>
  <c r="R8" i="18"/>
  <c r="F9" i="18"/>
  <c r="R9" i="18"/>
  <c r="F10" i="18"/>
  <c r="R10" i="18"/>
  <c r="F11" i="18"/>
  <c r="R11" i="18"/>
  <c r="F12" i="18"/>
  <c r="R12" i="18"/>
  <c r="F13" i="18"/>
  <c r="R13" i="18"/>
  <c r="I15" i="18"/>
  <c r="I16" i="18" s="1"/>
  <c r="R16" i="18"/>
  <c r="F16" i="18" l="1"/>
</calcChain>
</file>

<file path=xl/sharedStrings.xml><?xml version="1.0" encoding="utf-8"?>
<sst xmlns="http://schemas.openxmlformats.org/spreadsheetml/2006/main" count="3641" uniqueCount="664">
  <si>
    <t>Regiones Sanitarias</t>
  </si>
  <si>
    <t xml:space="preserve">Nacidos Vivos </t>
  </si>
  <si>
    <t>Neonatal</t>
  </si>
  <si>
    <t>Postneonatal</t>
  </si>
  <si>
    <t>Infantil</t>
  </si>
  <si>
    <t>&lt; 5 años</t>
  </si>
  <si>
    <t>Nº</t>
  </si>
  <si>
    <t>Tasa</t>
  </si>
  <si>
    <t>1. Concepción</t>
  </si>
  <si>
    <t xml:space="preserve">2. San Pedro </t>
  </si>
  <si>
    <t>3. Cordillera</t>
  </si>
  <si>
    <t xml:space="preserve">4. Guairá </t>
  </si>
  <si>
    <t>5. Caaguazú</t>
  </si>
  <si>
    <t>6. Caazapá</t>
  </si>
  <si>
    <t>7. Itapúa</t>
  </si>
  <si>
    <t>8. Misiones</t>
  </si>
  <si>
    <t>9. Paraguarí</t>
  </si>
  <si>
    <t>10. Alto Paraná</t>
  </si>
  <si>
    <t>11. Central</t>
  </si>
  <si>
    <t>12. Ñeembucú</t>
  </si>
  <si>
    <t>13. Amambay</t>
  </si>
  <si>
    <t>14. Canindeyú</t>
  </si>
  <si>
    <t>15. Presidente Hayes</t>
  </si>
  <si>
    <t>16. Boquerón</t>
  </si>
  <si>
    <t>17. Alto Paraguay</t>
  </si>
  <si>
    <t>18. Asunción</t>
  </si>
  <si>
    <t>50. Extranjeros</t>
  </si>
  <si>
    <t>Total General</t>
  </si>
  <si>
    <t>Tasa registrada por 1.000 Nacidos Vivos</t>
  </si>
  <si>
    <t>Razón</t>
  </si>
  <si>
    <t>(*) Tasa registrada por 1.000 Nacidos Vivos.</t>
  </si>
  <si>
    <t>(**) Razón  registrada por 100.000 Nacidos Vivos.</t>
  </si>
  <si>
    <t>Cuadro  2</t>
  </si>
  <si>
    <t>%</t>
  </si>
  <si>
    <t>Total</t>
  </si>
  <si>
    <t>ETNIA</t>
  </si>
  <si>
    <t xml:space="preserve">Total </t>
  </si>
  <si>
    <t>Masculino</t>
  </si>
  <si>
    <t>Femenino</t>
  </si>
  <si>
    <t>Indefinido</t>
  </si>
  <si>
    <t>1 año</t>
  </si>
  <si>
    <t>2 años</t>
  </si>
  <si>
    <t>3 años</t>
  </si>
  <si>
    <t>4 años</t>
  </si>
  <si>
    <t>80 y +  años</t>
  </si>
  <si>
    <t>Ignorados</t>
  </si>
  <si>
    <t>Grupos de edad</t>
  </si>
  <si>
    <t>5-9 años</t>
  </si>
  <si>
    <t>10-14 años</t>
  </si>
  <si>
    <t>15-19 años</t>
  </si>
  <si>
    <t>20-24 años</t>
  </si>
  <si>
    <t>25-29 años</t>
  </si>
  <si>
    <t>30-34 años</t>
  </si>
  <si>
    <t>35-39 años</t>
  </si>
  <si>
    <t>40-44 años</t>
  </si>
  <si>
    <t>45-49 años</t>
  </si>
  <si>
    <t>50-54 años</t>
  </si>
  <si>
    <t>55-59 años</t>
  </si>
  <si>
    <t>60-64 años</t>
  </si>
  <si>
    <t>65-69 años</t>
  </si>
  <si>
    <t>70-74 años</t>
  </si>
  <si>
    <t>75-79 años</t>
  </si>
  <si>
    <t>1-4 años</t>
  </si>
  <si>
    <t>Causas</t>
  </si>
  <si>
    <t>MORTALIDAD NEONATAL SEGÚN CAUSAS</t>
  </si>
  <si>
    <t>1. Malformaciones congénitas, deformidades y anomalías cromosómicas (Q00-Q99)</t>
  </si>
  <si>
    <t>2. Síndrome de dificultad respiratoria del recién nacido (P22.0)</t>
  </si>
  <si>
    <t>3. Asfixia del nacimiento (P00.3; P00.5; P01.6-P01.7; P02.0-P02.1; P02.4-P02.5; P03; P10; P11.0-P11.2; P11.9;  P13; P14.8; P15.8-P15.9; P20-P21; P29.3-P29.4; P91.0; P91.3-P91.4)</t>
  </si>
  <si>
    <t>4. Sepsis bacteriana del recién nacido (P36)</t>
  </si>
  <si>
    <t>5. Prematuridad (P05; P07)</t>
  </si>
  <si>
    <t>6. Aspiración neonatal de líquido amniótico meconial (P24.0-P24.1)</t>
  </si>
  <si>
    <t>7. Neumonía congénita (P23)</t>
  </si>
  <si>
    <t>8. Otros trastornos respiratorios y cardiovasculares específicos del período perinatal (P25-P29; excepto P29.3-P29.4)</t>
  </si>
  <si>
    <t>9. Otras infecciones (P35; P37-P39)</t>
  </si>
  <si>
    <t>10. Resto de causas</t>
  </si>
  <si>
    <t>MORTALIDAD POSTNEONATAL SEGÚN CAUSAS</t>
  </si>
  <si>
    <t>2. Neumonía e influenza (J09-J16; J18)</t>
  </si>
  <si>
    <t>3. Enfermedades nutricionales y anemias (D50-D64; E40-E46; E50-E64)</t>
  </si>
  <si>
    <t>4. Infecciones del recién nacido y septicemia (A40-A41; P35-P39)</t>
  </si>
  <si>
    <t>5. Lesiones debidas al parto (P01-P03; P10-P15; P20-P28)</t>
  </si>
  <si>
    <t>6. Diarrea (A02-A09)</t>
  </si>
  <si>
    <t>7. Meningitis (G00; G03)</t>
  </si>
  <si>
    <t>8. Prematuridad (P05; P07)</t>
  </si>
  <si>
    <t>9. Tétanos neonatal (A33)</t>
  </si>
  <si>
    <t>10. Síntomas, signos y hallazgos anormales clínicos y de laboratorio no clasificados en otra parte (R00-R99)</t>
  </si>
  <si>
    <t>11. Resto de causas</t>
  </si>
  <si>
    <t>2. Lesiones debidas al parto (P01-P03; P10-P15 ; P20-P28)</t>
  </si>
  <si>
    <t>3. Infecciones del recién nacido y septicemia (A40-A41; P35-P39)</t>
  </si>
  <si>
    <t>4. Prematuridad (P05;P07)</t>
  </si>
  <si>
    <t>5. Neumonia e influenza (J09-J16; J18)</t>
  </si>
  <si>
    <t>6. Enfermedades nutricionales y anemias (D50-D64; E40-E46; E50-E64)</t>
  </si>
  <si>
    <t>7. Diarreas (A02-A09; K50-K52)</t>
  </si>
  <si>
    <t>8. Meningitis (G00;G03)</t>
  </si>
  <si>
    <t>9. Tétanos neonatal (A33; A35)</t>
  </si>
  <si>
    <t>10. Síntomas,signos y hallazgos anormales clínicos y de laboratorios no clasificados en otra parte (R00-R99)</t>
  </si>
  <si>
    <t>1. Lesiones debidas al parto (P01-P03; P10-P15; P20-P28)</t>
  </si>
  <si>
    <t>8. Síntomas, signos y hallazgos anormales clínicos y de laboratorios no clasificados en otra parte (R00-R99)</t>
  </si>
  <si>
    <t>9. Resto de causas</t>
  </si>
  <si>
    <t>MORTALIDAD INFANTIL SEGÚN CAUSAS</t>
  </si>
  <si>
    <t>MORTALIDAD PERINATAL SEGÚN CAUSAS</t>
  </si>
  <si>
    <t>2. Enfermedades de la madre (P00;P04)</t>
  </si>
  <si>
    <t>3. Prematuridad (P05; P07)</t>
  </si>
  <si>
    <t>4. Malformaciones congénitas, deformidades y anomalías cromosómicas (Q00-Q99)</t>
  </si>
  <si>
    <t>5. Infecciones del recién nacido (P35-P39)</t>
  </si>
  <si>
    <t>6. Otras afecciones  (P08; P50-P61; P29; P70-P74; P76-P78; P80-P83; P90-P96)</t>
  </si>
  <si>
    <t>7. Resto de causas</t>
  </si>
  <si>
    <t>MORTALIDAD FETAL SEGÚN CAUSAS</t>
  </si>
  <si>
    <t>MORTALIDAD MATERNA SEGÚN CAUSAS</t>
  </si>
  <si>
    <t>1. Hemorragia (O20; O44-O46; O67; O72)</t>
  </si>
  <si>
    <t>2. Aborto (O00-O07)</t>
  </si>
  <si>
    <t>3. Toxemia (O10-O16)</t>
  </si>
  <si>
    <t>4. Sepsis (O75.3;O85)</t>
  </si>
  <si>
    <t>Razón registrada por 100.000 Nacidos Vivos</t>
  </si>
  <si>
    <t>2. Tumores (C00-D48)</t>
  </si>
  <si>
    <t>4. Diabetes mellitus (E10-E14)</t>
  </si>
  <si>
    <t>5. Enfermedades cerebrovasculares (I60-I69)</t>
  </si>
  <si>
    <t>6. Accidentes (V01-X59)</t>
  </si>
  <si>
    <t>7. Enfermedades renales (N00-N39)</t>
  </si>
  <si>
    <t>8. Enfermedades perinatales (P00-P96)</t>
  </si>
  <si>
    <t>12. Enfermedades nutricionales y anemias (D50-D64; E40-E46; E50-E64)</t>
  </si>
  <si>
    <t>18. Meningitis, encefalitis (G00; G03; G04)</t>
  </si>
  <si>
    <t>12. Enfermedades renales (N00-N39)</t>
  </si>
  <si>
    <t>17. Hernia y obstrucción Intestinal (K40-K46; K56)</t>
  </si>
  <si>
    <t>1. Causas externas (V01-Y98)</t>
  </si>
  <si>
    <t>5. Tumores (C00-D48)</t>
  </si>
  <si>
    <t>7. Septicemia (A40-A41)</t>
  </si>
  <si>
    <t>9. Sarampión (B05)</t>
  </si>
  <si>
    <t>MORTALIDAD DE NIÑOS DE 1 A 4 AÑOS SEGÚN CAUSAS</t>
  </si>
  <si>
    <t>Tasa registrada por 100.000 habitantes de 1 a 4 años</t>
  </si>
  <si>
    <t>MORTALIDAD DE NIÑOS MENORES DE 5 AÑOS SEGÚN CAUSAS</t>
  </si>
  <si>
    <t>2. Lesiones debidas al parto (P01-P03; P10-P15; P20-P28)</t>
  </si>
  <si>
    <t>4. Causas externas (V01-Y98)</t>
  </si>
  <si>
    <t>5. Prematuridad (P05-P07)</t>
  </si>
  <si>
    <t>6. Neumonía e influenza (J09-J16; J18)</t>
  </si>
  <si>
    <t>7. Enfermedades nutricionales y anemias (D50-D64; E40-E46; E50-E64)</t>
  </si>
  <si>
    <t>8. Diarrea (A02-A09)</t>
  </si>
  <si>
    <t>9. Meningitis (G00-G03)</t>
  </si>
  <si>
    <t>10. Tétanos  (A33; A35)</t>
  </si>
  <si>
    <t>11. Sarampión (B05)</t>
  </si>
  <si>
    <t>12. Síntomas, signos y hallazgos anormales clínicos y de laboratorio no clasificados en otra parte (R00-R99)</t>
  </si>
  <si>
    <t>13. Resto de causas</t>
  </si>
  <si>
    <t>MORTALIDAD DE NIÑOS DE 5 A 9 AÑOS SEGÚN CAUSAS</t>
  </si>
  <si>
    <t>Tasa registrada por 100.000 habitantes de 5 a 9 años.</t>
  </si>
  <si>
    <t>3. Enfermedades respiratorias (J00-J99)</t>
  </si>
  <si>
    <t>5. Diarrea (A02-A09)</t>
  </si>
  <si>
    <t>6. Enfermedades del sistema circulatorio (I00-I99)</t>
  </si>
  <si>
    <t>8. Septicemia (A40-A41)</t>
  </si>
  <si>
    <t>9. Meningitis, encefalitis (G00; G03; G04)</t>
  </si>
  <si>
    <t>10. Sarampión (B05)</t>
  </si>
  <si>
    <t>11. Sìntomas, signos y hallazgos anormales clìnicos y de laboratorio no clasificados en otra parte (R00-R99)</t>
  </si>
  <si>
    <t>12. Resto de causas</t>
  </si>
  <si>
    <t>Fuente: MSPBS/DIGIES/DES. Subsistema de Información de Estadísticas Vitales (SSIEV). STP/DGEEC. Paraguay. Proyección de la población por sexo y edad, según departamento, 2000-2025. En base al Censo de Población del 2012.</t>
  </si>
  <si>
    <t>Tasa registrada por 100.000 habitantes de 10 a 19 años.</t>
  </si>
  <si>
    <t>Cuadro 15</t>
  </si>
  <si>
    <t>3. Embarazo, parto y puerperio (O00-O99; A34)</t>
  </si>
  <si>
    <t>4. Enfermedades del sistema circulatorio (I00-I99)</t>
  </si>
  <si>
    <t>5. Malformaciones congénitas, deformidades y anomalías cromosómicas (Q00-Q99)</t>
  </si>
  <si>
    <t>8. Meningitis, encefalitis (G00; G03; G04)</t>
  </si>
  <si>
    <t>9. Enfermedades de la sangre y órganos hematopoyéticos (D50-D89)</t>
  </si>
  <si>
    <t>10. Diarrea (A02-A09)</t>
  </si>
  <si>
    <t>11. Síntomas, signos y hallazgos anormales clínicos y de laboratorios no clasificados en otra parte (R00-R99)</t>
  </si>
  <si>
    <t>Tasa registrada por 1.000 habitantes de 60 años y más.</t>
  </si>
  <si>
    <t>1. Enfermedades del sistema circulatorio (I00-I09; I20-I52; I71-I99)</t>
  </si>
  <si>
    <t>3. Diabetes mellitus (E10-E14)</t>
  </si>
  <si>
    <t>4. Enfermedades cerebrovasculares (I60-I69)</t>
  </si>
  <si>
    <t>5. Enfermedades hipertensivas (I10-I15)</t>
  </si>
  <si>
    <t>6. Neumonia e influenza (J09-J16; J18)</t>
  </si>
  <si>
    <t>7. Causas externas (V01-Y98)</t>
  </si>
  <si>
    <t>9. Bronquitis, enfisema y asma (J40-J43; J45-J46)</t>
  </si>
  <si>
    <t>10. Diarrea (A02-A09; K50-K52)</t>
  </si>
  <si>
    <t>11. Arteriosclerosis (I70)</t>
  </si>
  <si>
    <t>MORTALIDAD DE PERSONAS MAYORES DE 60 Y MÁS AÑOS SEGÚN CAUSAS</t>
  </si>
  <si>
    <t>Cuadro 17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</si>
  <si>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</si>
  <si>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</si>
  <si>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</si>
  <si>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</si>
  <si>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</si>
  <si>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</si>
  <si>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</si>
  <si>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</si>
  <si>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</si>
  <si>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1. Tumores (C00-D48)</t>
  </si>
  <si>
    <t>2. Causas externas (V01-Y98)</t>
  </si>
  <si>
    <t>6. Enfermedades cerebrovasculares (I60-I69)</t>
  </si>
  <si>
    <t>7. Enfermedades respiratorias  (J00-J99)</t>
  </si>
  <si>
    <t>8. Enfermedades del sistema nervioso (G00-G99)</t>
  </si>
  <si>
    <t>9. Enfermedades renales (N00-N39)</t>
  </si>
  <si>
    <t>10. Tuberculosis (A15-A19)</t>
  </si>
  <si>
    <t>11. Malformaciones congénitas, deformidades y anomalías cromosómicas (Q00-Q99)</t>
  </si>
  <si>
    <t>12. Septicemia (A40-A41)</t>
  </si>
  <si>
    <t>14. Resto de causas</t>
  </si>
  <si>
    <t>5. Sida (O98.7)</t>
  </si>
  <si>
    <t>6. Tétanos obstétrico (A34)</t>
  </si>
  <si>
    <t>4. Enfermedades del sistema respiratorio (J00-J99)</t>
  </si>
  <si>
    <t>9. Malformaciones congénitas, deformidades y anomalías cromosómicas (Q00-Q99)</t>
  </si>
  <si>
    <t>10. Homicidios (X85-Y09)</t>
  </si>
  <si>
    <t>11. Enfermedades metabólicas/trastornos de la Inmunidad (B20-B24; E70-E90)</t>
  </si>
  <si>
    <t>13. Septicemia (A40-A41)</t>
  </si>
  <si>
    <t>14. Hernia y obstrucción Intestinal (K40-K46; K56)</t>
  </si>
  <si>
    <t>15. Tuberculosis (A15-A19)</t>
  </si>
  <si>
    <t>16. Embarazo, parto y puerperio (O00-O95; O98-O99; A34)</t>
  </si>
  <si>
    <t>17. Diarreas (A02-A09; K50-K52)</t>
  </si>
  <si>
    <t>2. Malformaciones congénitas, deformidades y anomalías cromosómicas (Q00-Q99)</t>
  </si>
  <si>
    <t>4. Neumonía e influenza (J09-J16;J18)</t>
  </si>
  <si>
    <t>10. Síntomas, signos y hallazgos anormales clínicos y de laboratorios no clasificados en otra parte (R00-R99)</t>
  </si>
  <si>
    <t>HR</t>
  </si>
  <si>
    <t>HD</t>
  </si>
  <si>
    <t>HG</t>
  </si>
  <si>
    <t>HE</t>
  </si>
  <si>
    <t>CE</t>
  </si>
  <si>
    <t>HMI</t>
  </si>
  <si>
    <t>CS</t>
  </si>
  <si>
    <t>PS</t>
  </si>
  <si>
    <t>USF</t>
  </si>
  <si>
    <t>HGMI</t>
  </si>
  <si>
    <t>DISP</t>
  </si>
  <si>
    <t>ESTABLECIMIENTOS DE SALUD Y CAMAS DEL MSPBS</t>
  </si>
  <si>
    <t>Camas</t>
  </si>
  <si>
    <t>Cuadro 18</t>
  </si>
  <si>
    <t>&lt; 1 día</t>
  </si>
  <si>
    <t>1 - 6 días</t>
  </si>
  <si>
    <t>7 - 27 días</t>
  </si>
  <si>
    <t>28 días-11 meses</t>
  </si>
  <si>
    <t>CA</t>
  </si>
  <si>
    <t>SA</t>
  </si>
  <si>
    <t>NS</t>
  </si>
  <si>
    <t>CA =  Con asistencia médica</t>
  </si>
  <si>
    <t>SA =  Sin asistencia médica</t>
  </si>
  <si>
    <t>NS = No sabe</t>
  </si>
  <si>
    <t>3. Asfixia del nacimiento (P00.3; P00.5; P01.6-P01.7; P02.0-P02.1; P02.4-P02.5; P03; P10; P11.0-P11.2; P11.9;  P13; P14.8;</t>
  </si>
  <si>
    <t>Causas:</t>
  </si>
  <si>
    <t>AÑOS / CAUSAS</t>
  </si>
  <si>
    <t>Cuadro  23</t>
  </si>
  <si>
    <t>8. Meningitis (G00; G03)</t>
  </si>
  <si>
    <t>MORTALIDAD DE ADOLESCENTES DE 10 A 19 AÑOS SEGÚN CAUSAS</t>
  </si>
  <si>
    <t>Maternas Tardías (O96)</t>
  </si>
  <si>
    <t>Maternas por Secuelas (O97)</t>
  </si>
  <si>
    <t>Maternas</t>
  </si>
  <si>
    <t>Maternas Tardías</t>
  </si>
  <si>
    <t>Maternas por Secuelas</t>
  </si>
  <si>
    <t>Embarazo, parto y puerperio (O00-O95; O98-O99)</t>
  </si>
  <si>
    <t>80 y + años</t>
  </si>
  <si>
    <t>Ignorado</t>
  </si>
  <si>
    <t>&lt; 1 año</t>
  </si>
  <si>
    <t>Cuadro  29</t>
  </si>
  <si>
    <t>Capítulos</t>
  </si>
  <si>
    <t>DEFUNCIONES POR REGIONES SANITARIAS DE RESIDENCIA, SEGÚN CAPITULOS DE LA CIE-10</t>
  </si>
  <si>
    <t>1. Ciertas enfermedades infecciosas y parasitarias (A00-B99)</t>
  </si>
  <si>
    <t>2. Tumores (neoplasias) (C00-D48)</t>
  </si>
  <si>
    <t>3. Enfermedades de la sangre y de los órganos hematopoyéticos, y ciertos trastornos que afectan el mecanismo de la inmunidad (D50-D89)</t>
  </si>
  <si>
    <t>4. Enfermedades endócrinas, nutricionales y metabólicas (E00-E90)</t>
  </si>
  <si>
    <t>5. Trastornos mentales y del comportamiento (F00-F99)</t>
  </si>
  <si>
    <t>6. Enfermedades del sistema nervioso (G00-G99)</t>
  </si>
  <si>
    <t>7. Enfermedades del ojo y sus anexos (H00-H59)</t>
  </si>
  <si>
    <t>8. Enfermedades del oído y de la apófisis mastoides (H60-H95)</t>
  </si>
  <si>
    <t>9. Enfermedades del sistema circulatorio (I00-I99)</t>
  </si>
  <si>
    <t>10. Enfermedades del sistema respiratorio (J00-J99)</t>
  </si>
  <si>
    <t>11. Enfermedades del sistema digestivo (K00-K93)</t>
  </si>
  <si>
    <t>12. Enfermedades de la piel y del tejido subcutáneo (L00-L99)</t>
  </si>
  <si>
    <t>14. Enfermedades del sistema genitourinario (N00-N99)</t>
  </si>
  <si>
    <t>15. Embarazo, parto y puerperio (O00-O99)</t>
  </si>
  <si>
    <t>16. Ciertas afecciones originadas en el período perinatal (P00-P96)</t>
  </si>
  <si>
    <t>17. Malformaciones congénitas, deformidades y anomalías cromosómicas (Q00-Q99)</t>
  </si>
  <si>
    <t>18. Síntomas, signos y hallazgos anormales clínicos y de laboratorio no clasificados en otra parte (R00-R99)</t>
  </si>
  <si>
    <t>19. Traumatismos, envenenamientos y algunas otras consecuencias de causas externas (S00-T98)</t>
  </si>
  <si>
    <t>20. Causas externas de morbilidad y de mortalidad (V01-Y98)</t>
  </si>
  <si>
    <t>21. Factores que influyen en el estado de salud y contacto con los servicios de salud (Z00-Z99)</t>
  </si>
  <si>
    <t xml:space="preserve">  No es utilizado en Mortalidad</t>
  </si>
  <si>
    <t>Regiones sanitarias:</t>
  </si>
  <si>
    <t>Años</t>
  </si>
  <si>
    <t>Perinatal</t>
  </si>
  <si>
    <t>Cuadro 30</t>
  </si>
  <si>
    <t>Cuadro A</t>
  </si>
  <si>
    <t>INDICADORES</t>
  </si>
  <si>
    <t>FECUNDIDAD</t>
  </si>
  <si>
    <t>Nacimientos Anuales (B) en miles</t>
  </si>
  <si>
    <t>Tasa bruta de Natalidad (b) por mil</t>
  </si>
  <si>
    <t>Tasa global de Fecundidad</t>
  </si>
  <si>
    <t>Tasa bruta de Reproducción</t>
  </si>
  <si>
    <t>MORTALIDAD</t>
  </si>
  <si>
    <t>Muertes Anuales (D) en miles</t>
  </si>
  <si>
    <t>Tasa bruta de Mortalidad (d) por mil</t>
  </si>
  <si>
    <t>Tasa de Mortalidad Infantil (por mil)</t>
  </si>
  <si>
    <t>ESPERANZA DE VIDA AL NACER (EN AÑOS)</t>
  </si>
  <si>
    <t>Ambos Sexos</t>
  </si>
  <si>
    <t>Hombres</t>
  </si>
  <si>
    <t>Mujeres</t>
  </si>
  <si>
    <t>CRECIMIENTO NATURAL</t>
  </si>
  <si>
    <t>Crecimiento Anual (B-D) por mil</t>
  </si>
  <si>
    <t>Tasa de Crecimiento natural (por mil)</t>
  </si>
  <si>
    <t>Tasa Neta de Reproducción</t>
  </si>
  <si>
    <t>MIGRACION</t>
  </si>
  <si>
    <t>Migración Anual (M) en miles</t>
  </si>
  <si>
    <t>Tasa de Migración (m) por mil</t>
  </si>
  <si>
    <t>CRECIMIENTO TOTAL</t>
  </si>
  <si>
    <t>Crecimiento anual (B-D+(-)M) en miles</t>
  </si>
  <si>
    <t>Tasa de Crecimiento (r) por mil</t>
  </si>
  <si>
    <t>1 a 4 años</t>
  </si>
  <si>
    <t>Cuadro B</t>
  </si>
  <si>
    <t>AÑOS</t>
  </si>
  <si>
    <t>Defunciones maternas registradas</t>
  </si>
  <si>
    <t xml:space="preserve">Razón de mortalidad materna </t>
  </si>
  <si>
    <t>Cuadro C</t>
  </si>
  <si>
    <t>Nacimientos anuales estimados (en miles)</t>
  </si>
  <si>
    <t>Nacimientos anuales registrados (en miles)</t>
  </si>
  <si>
    <t xml:space="preserve">N° de defunciones infantiles  registrados </t>
  </si>
  <si>
    <t xml:space="preserve">Tasa estimada de mortalidad infantil </t>
  </si>
  <si>
    <t>Tasa registrada de mortalidad infantil</t>
  </si>
  <si>
    <t>Tasa estimada y registrada por 1000 Nacidos Vivos</t>
  </si>
  <si>
    <t xml:space="preserve"> 0-4</t>
  </si>
  <si>
    <t xml:space="preserve"> 5-9</t>
  </si>
  <si>
    <t>55-59</t>
  </si>
  <si>
    <t>60-64</t>
  </si>
  <si>
    <t>65-69</t>
  </si>
  <si>
    <t>70-74</t>
  </si>
  <si>
    <t>75-79</t>
  </si>
  <si>
    <t>80 y +</t>
  </si>
  <si>
    <t>Departamentos</t>
  </si>
  <si>
    <t>Población</t>
  </si>
  <si>
    <t>Distribución Relativa (%)</t>
  </si>
  <si>
    <t>Superficie</t>
  </si>
  <si>
    <t>TOTAL</t>
  </si>
  <si>
    <t>Defunciones estimadas</t>
  </si>
  <si>
    <t>Defunciones registradas</t>
  </si>
  <si>
    <t>% de subregistro de defunciones</t>
  </si>
  <si>
    <t>Nacimientos estimados</t>
  </si>
  <si>
    <t>Nacimientos registrados</t>
  </si>
  <si>
    <t>% de subregistro de nacimientos</t>
  </si>
  <si>
    <t xml:space="preserve">Nacimientos anuales registrados                 </t>
  </si>
  <si>
    <t>Total País</t>
  </si>
  <si>
    <t>Suicidio (X60-X84)</t>
  </si>
  <si>
    <t>Homicidio (X85-Y09; Y35)</t>
  </si>
  <si>
    <t>Accidente de transporte (V01-V99)</t>
  </si>
  <si>
    <t>Otro accidente (W00-X59)</t>
  </si>
  <si>
    <t>En estudio (Y10-Y34)</t>
  </si>
  <si>
    <t xml:space="preserve">Motocicleta </t>
  </si>
  <si>
    <t xml:space="preserve">Otros </t>
  </si>
  <si>
    <t>Accidente de transporte por agua</t>
  </si>
  <si>
    <t xml:space="preserve">Accidente de transporte por aire </t>
  </si>
  <si>
    <t>Automóvil</t>
  </si>
  <si>
    <t>Camión</t>
  </si>
  <si>
    <t>Accidente de trasporte terrestre</t>
  </si>
  <si>
    <t>Automóviles: V03; V40-V49; V50-V59</t>
  </si>
  <si>
    <t>Camiones: V04; V60-V69</t>
  </si>
  <si>
    <t>Motocicleta: V02; V20-V29</t>
  </si>
  <si>
    <t>Otros vehiculos terrestres (ómnibus, vehículo de tracción animal, tren o vehículo de rieles, etc): V01; V05; V06; V09; V70-V79; V10-V19; V30-V39; V80-V89</t>
  </si>
  <si>
    <t>Accidente de transporte por agua: V90-V94</t>
  </si>
  <si>
    <t>Accidente de transporte por aire: V95-V97</t>
  </si>
  <si>
    <t>Códigos CIE-10</t>
  </si>
  <si>
    <t>75 y + años</t>
  </si>
  <si>
    <t>DEFUNCIONES A CAUSA ACCIDENTES DE TRANSPORTE, POR TIPO DE ACCIDENTE, SEGÚN REGIONES SANITARIAS DE RESIDENCIA</t>
  </si>
  <si>
    <t>DEFUNCIONES A CAUSA ACCIDENTES DE TRANSPORTE, POR TIPO DE ACCIDENTE, SEGÚN GRUPOS DE EDAD</t>
  </si>
  <si>
    <t>DEFUNCIONES A CAUSA DE SUICIDIO, POR MÉTODO UTILIZADO, SEGÚN REGIONES SANITARIAS DE RESIDENCIA</t>
  </si>
  <si>
    <t>DEFUNCIONES A CAUSA DE SUICIDIO, POR MÉTODO UTILIZADO, SEGÚN GRUPOS DE EDAD</t>
  </si>
  <si>
    <t>DEFUNCIONES A CAUSA DE HOMICIDIO, POR MÉTODO UTILIZADO, SEGÚN REGIONES SANITARIAS DE RESIDENCIA</t>
  </si>
  <si>
    <t>DEFUNCIONES A CAUSA DE HOMICIDIO, POR MÉTODO UTILIZADO, SEGÚN GRUPOS DE EDAD</t>
  </si>
  <si>
    <t>Envenenamiento (X60-X69)</t>
  </si>
  <si>
    <t>Ahorcamiento (X70)</t>
  </si>
  <si>
    <t>Ahogamiento (X71)</t>
  </si>
  <si>
    <t>Disparo de arma de fuego (X72-X74)</t>
  </si>
  <si>
    <t>Otros (X75-X84)</t>
  </si>
  <si>
    <t>Arma de fuergo (X93-X95)</t>
  </si>
  <si>
    <t>Arma blanca (X99)</t>
  </si>
  <si>
    <t>Objeto romo o sin filo (Y00)</t>
  </si>
  <si>
    <t>Fuerza corporal (Y04)</t>
  </si>
  <si>
    <t>Otros (X85-Y09; Y35)</t>
  </si>
  <si>
    <t>Mas</t>
  </si>
  <si>
    <t>Fem</t>
  </si>
  <si>
    <t>DEFUNCIONES DEBIDAS A CAUSAS EXTERNAS, POR TIPO Y SEXO, SEGÚN REGIONES SANITARIAS DE RESIDENCIA</t>
  </si>
  <si>
    <t>DEFUNCIONES DEBIDAS A CAUSAS EXTERNAS, POR TIPO Y SEXO, SEGÚN GRUPOS DE EDAD</t>
  </si>
  <si>
    <t>Sexo</t>
  </si>
  <si>
    <t>Tipo de tumor maligno</t>
  </si>
  <si>
    <t>Tumor maligno de los bronquios y del pulmón (C34)</t>
  </si>
  <si>
    <t>Tumores malignos del tejido linfático, de los órganos hematopoyéticos y de tejidos afines (C81-C96)</t>
  </si>
  <si>
    <t>Tumor maligno de estómago (C16)</t>
  </si>
  <si>
    <t>Tumor maligno de cuerpo de útero y útero parte no especificada (C54-C55)</t>
  </si>
  <si>
    <t>Tumor maligno de próstata (C61)</t>
  </si>
  <si>
    <t>Tumor maligno de mama (C50)</t>
  </si>
  <si>
    <t>Tumor maligno de cuello uterino (C53)</t>
  </si>
  <si>
    <t>Tumor maligno colorrectal (C18-C20)</t>
  </si>
  <si>
    <t>Tumor maligno de esófago (C15)</t>
  </si>
  <si>
    <t>Tumor maligno de las vías urinarias (C64-C68)</t>
  </si>
  <si>
    <t>Melanoma y otros tumores malignos de la piel (C43-C44)</t>
  </si>
  <si>
    <t>Resto de tumores malignos</t>
  </si>
  <si>
    <t xml:space="preserve">SubTotal </t>
  </si>
  <si>
    <t>SubTotal</t>
  </si>
  <si>
    <t>3. Enfermedades de la madre (P00;P04)</t>
  </si>
  <si>
    <t>4. Prematuridad (P05; P07)</t>
  </si>
  <si>
    <t>6. Tétanos neonatal (A33)</t>
  </si>
  <si>
    <t>7. Otras afecciones (P08; P50-P61; P29; P70-P74; P76-P78; P80-P83; P90-P96)</t>
  </si>
  <si>
    <t>Indefindo</t>
  </si>
  <si>
    <t>13. Enfermedades metabólicas/trastornos de la Inmunidad (B20-B24; E70-E90)</t>
  </si>
  <si>
    <t>14. Enfermedades cerebrovasculares (I60-I69)</t>
  </si>
  <si>
    <t>15. Diabetes mellitus (E10-E14)</t>
  </si>
  <si>
    <t>Cuadro 6</t>
  </si>
  <si>
    <t>Cuadro 7</t>
  </si>
  <si>
    <t>Cuadro 8</t>
  </si>
  <si>
    <t>Cuadro 10</t>
  </si>
  <si>
    <t>Cuadro 9</t>
  </si>
  <si>
    <t>Cuadro 11</t>
  </si>
  <si>
    <t>Cuadro 16</t>
  </si>
  <si>
    <t>Cuadro 19</t>
  </si>
  <si>
    <t>Cuadro 20</t>
  </si>
  <si>
    <t>Cuadro 22</t>
  </si>
  <si>
    <t>Cuadro 24</t>
  </si>
  <si>
    <t>Cuadro 25</t>
  </si>
  <si>
    <t>12. Síntomas, signos y hallazgos anormales clínicos y de laboratorio, no clasificados en otra parte (R00-R99)</t>
  </si>
  <si>
    <r>
      <t>Fuente:</t>
    </r>
    <r>
      <rPr>
        <sz val="9"/>
        <rFont val="Arial"/>
        <family val="2"/>
      </rPr>
      <t xml:space="preserve"> MSPBS/DIGIES/DES. Subsistema de Información de Estadísticas Vitales (SSIEV)</t>
    </r>
  </si>
  <si>
    <t>DEFUNCIONES POSTNEONATALES POR CAUSAS SEGÚN REGIONES SANITARIAS DE RESIDENCIA</t>
  </si>
  <si>
    <t>NÚMERO DE DEFUNCIONES POR SEXO SEGÚN REGIONES SANITARIAS DE RESIDENCIA</t>
  </si>
  <si>
    <t>NÚMERO DE DEFUNCIONES DE POBLACIONES INDÍGENAS POR ETNIA SEGÚN REGIONES SANITARIAS DE RESIDENCIA</t>
  </si>
  <si>
    <t>MORTALIDAD NEONATAL, POSTNEONATAL, INFANTIL Y DE NIÑOS MENORES DE 5 AÑOS SEGÚN REGIONES SANITARIAS</t>
  </si>
  <si>
    <t>MORTALIDAD PERINATAL, FETAL Y MATERNA SEGÚN REGIONES SANITARIAS</t>
  </si>
  <si>
    <t>NÚMERO DE DEFUNCIONES POR SEXO SEGÚN GRUPOS DE EDAD</t>
  </si>
  <si>
    <t>NÚMERO DE DEFUNCIONES DE POBLACIONES INDIGENAS  POR SEXO SEGÚN GRUPOS DE EDAD</t>
  </si>
  <si>
    <t>NÚMERO DE DEFUNCIONES POR SEXO SEGÚN CAUSAS</t>
  </si>
  <si>
    <t>NÚMERO DE DEFUNCIONES DE POBLACIONES INDÍGENAS POR SEXO SEGÚN CAUSAS</t>
  </si>
  <si>
    <t>DEFUNCIONES DE MUJERES DE 10 A 54 AÑOS POR GRUPOS DE EDAD SEGÚN CAUSAS</t>
  </si>
  <si>
    <t>DEFUNCIONES DE MUJERES DE 10 A 54 AÑOS SEGÚN CAUSAS</t>
  </si>
  <si>
    <t>DEFUNCIONES INFANTILES POR GRUPOS DE EDAD Y ASISTENCIA MÉDICA, SEGÚN REGIONES SANITARIAS DE RESIDENCIA</t>
  </si>
  <si>
    <t xml:space="preserve">DEFUNCIONES NEONATALES POR CAUSAS SEGÚN REGIONES SANITARIAS </t>
  </si>
  <si>
    <t xml:space="preserve">DEFUNCIONES FETALES POR CAUSAS SEGÚN REGIONES SANITARIAS </t>
  </si>
  <si>
    <t>DEFUNCIONES MATERNAS POR CAUSAS SEGÚN REGIONES SANITARIAS DE RESIDENCIA</t>
  </si>
  <si>
    <t xml:space="preserve">DEFUNCIONES ADOLESCENTES DE 10 A 19 AÑOS POR CAUSAS SEGÚN REGIONES SANITARIAS </t>
  </si>
  <si>
    <t>DEFUNCIONES MATERNAS, MARTERNAS TARDÍAS Y MATERNAS POR SECUELA SEGÚN REGIONES SANITARIAS DE RESIDENCIA</t>
  </si>
  <si>
    <t>DEFUNCIONES POR GRUPOS DE EDAD SEGÚN CAUSAS</t>
  </si>
  <si>
    <t>PRINCIPALES INDICADORES DE MORTALIDAD EN MENORES DE 1 AÑO</t>
  </si>
  <si>
    <t>DEFUNCIONES A CAUSA DE TUMORES MALIGNOS POR REGIONES SANITARIAS DE RESIDENCIA, SEGÚN TIPO DE TUMOR Y SEXO</t>
  </si>
  <si>
    <t>INCIADORES DEMOGRÁFICOS ESTIMADOS POR AÑOS</t>
  </si>
  <si>
    <t>MORTALIDAD MATERNA REGISTRADA SEGÚN AÑOS</t>
  </si>
  <si>
    <t>MORTALIDAD INFANTIL ESTIMADA Y REGISTRADA SEGÚN AÑOS</t>
  </si>
  <si>
    <t>GRUPOS DE EDAD</t>
  </si>
  <si>
    <t>NÚMERO Y PORCENTAJE DE LA POBLACIÓN MENOR DE 5 AÑOS EN RELACIÓN A LA POBLACIÓN TOTAL, SEGÚN REGIONES SANITARIAS</t>
  </si>
  <si>
    <t>PROYECCIONES DE POBLACIÓN SEGÚN SEXO Y GRUPOS DE EDAD</t>
  </si>
  <si>
    <t>PORCENTAJE DE SUBREGISTRO DE DEFUNCIONES Y NACIMIENTOS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</si>
  <si>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</si>
  <si>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</si>
  <si>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</si>
  <si>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</si>
  <si>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</si>
  <si>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</si>
  <si>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</si>
  <si>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</si>
  <si>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</si>
  <si>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</si>
  <si>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</si>
  <si>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</si>
  <si>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</si>
  <si>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</si>
  <si>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</si>
  <si>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</si>
  <si>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</si>
  <si>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</si>
  <si>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</si>
  <si>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</si>
  <si>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</si>
  <si>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</si>
  <si>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</si>
  <si>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</si>
  <si>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</si>
  <si>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</si>
  <si>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</si>
  <si>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CUADRO 29</t>
  </si>
  <si>
    <t>CUADRO 30</t>
  </si>
  <si>
    <t>CUADRO 31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</si>
  <si>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</si>
  <si>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</si>
  <si>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</si>
  <si>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</si>
  <si>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</si>
  <si>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</si>
  <si>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</si>
  <si>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</si>
  <si>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</si>
  <si>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</si>
  <si>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</si>
  <si>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</si>
  <si>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</si>
  <si>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</si>
  <si>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</si>
  <si>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>DEFUNCIONES INFANTILES POR CAUSAS SEGÚN REGIONES SANITARIAS DE RESIDENCIA</t>
  </si>
  <si>
    <t>DEFUNCIONES DE MENORES DE 5 AÑOS POR CAUSAS SEGÚN REGIONES SANITARIAS DE RESIDENCIA</t>
  </si>
  <si>
    <t>DEFUNCIONES POR GRUPOS DE EDAD SEGÚN REGIONES SANITARIAS  DE RESIDENCIA</t>
  </si>
  <si>
    <t>DEFUNCIONES POR CAUSAS SEGÚN REGIONES SANITARIAS DE RESIDENCIA</t>
  </si>
  <si>
    <t>Cuadro 3</t>
  </si>
  <si>
    <t>Cuadro 4</t>
  </si>
  <si>
    <t>Cuadro 5</t>
  </si>
  <si>
    <t>Cuadro  12</t>
  </si>
  <si>
    <t>Cuadro 13</t>
  </si>
  <si>
    <t>Cuadro 14</t>
  </si>
  <si>
    <t>Cuadro  21</t>
  </si>
  <si>
    <t>Cuadro 26</t>
  </si>
  <si>
    <t>Cuadro  27</t>
  </si>
  <si>
    <t>Cuadro 31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</si>
  <si>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</si>
  <si>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</si>
  <si>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</si>
  <si>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</si>
  <si>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</si>
  <si>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</si>
  <si>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</si>
  <si>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</si>
  <si>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</si>
  <si>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</si>
  <si>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</si>
  <si>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 xml:space="preserve">Cuadro 43 </t>
  </si>
  <si>
    <t>Cuadro 44</t>
  </si>
  <si>
    <t>Cuadro 45</t>
  </si>
  <si>
    <t>Cuadro 46</t>
  </si>
  <si>
    <t xml:space="preserve">        Cuadro D       </t>
  </si>
  <si>
    <t xml:space="preserve">        Cuadro E     </t>
  </si>
  <si>
    <t xml:space="preserve">        Cuadro F</t>
  </si>
  <si>
    <t>CUADRO F</t>
  </si>
  <si>
    <t>CUADRO E</t>
  </si>
  <si>
    <t>CUADRO D</t>
  </si>
  <si>
    <t>CUADRO C</t>
  </si>
  <si>
    <t>CUADRO B</t>
  </si>
  <si>
    <t>CUADRO A</t>
  </si>
  <si>
    <t>DEFUNCIONES POR GRUPOS DE EDAD SEGÚN REGIONES SANITARIAS DE RESIDENCIA</t>
  </si>
  <si>
    <t>DEFUNCIONES INFANTILES POR CAUSAS SEGÚN REGIONES SANITARIAS DE RESJDENCIA</t>
  </si>
  <si>
    <r>
      <t xml:space="preserve">Perinatal </t>
    </r>
    <r>
      <rPr>
        <b/>
        <sz val="9"/>
        <color rgb="FF0000FF"/>
        <rFont val="Arial"/>
        <family val="2"/>
      </rPr>
      <t>(*)</t>
    </r>
  </si>
  <si>
    <r>
      <t xml:space="preserve">Fetal </t>
    </r>
    <r>
      <rPr>
        <b/>
        <sz val="9"/>
        <color rgb="FF0000FF"/>
        <rFont val="Arial"/>
        <family val="2"/>
      </rPr>
      <t>(*)</t>
    </r>
  </si>
  <si>
    <r>
      <t xml:space="preserve">Materna </t>
    </r>
    <r>
      <rPr>
        <b/>
        <sz val="9"/>
        <color rgb="FF0000FF"/>
        <rFont val="Arial"/>
        <family val="2"/>
      </rPr>
      <t>(**)</t>
    </r>
  </si>
  <si>
    <t>Fuente: MSPBS/DIGIES/DES. Subsistema de Información de Estadísticas Vitales (SSIEV)</t>
  </si>
  <si>
    <t>CUADRO  1</t>
  </si>
  <si>
    <r>
      <t>HABITANTES POR KM</t>
    </r>
    <r>
      <rPr>
        <b/>
        <vertAlign val="superscript"/>
        <sz val="12"/>
        <color theme="1"/>
        <rFont val="Arial"/>
        <family val="2"/>
      </rPr>
      <t>2</t>
    </r>
  </si>
  <si>
    <t xml:space="preserve">ÍNDICE </t>
  </si>
  <si>
    <r>
      <t>HABITANTES POR KM</t>
    </r>
    <r>
      <rPr>
        <b/>
        <vertAlign val="superscript"/>
        <sz val="8"/>
        <color theme="1"/>
        <rFont val="Arial"/>
        <family val="2"/>
      </rPr>
      <t>2</t>
    </r>
  </si>
  <si>
    <t>CUADRO 1</t>
  </si>
  <si>
    <t>DESCRIPCIÓN</t>
  </si>
  <si>
    <t>CUADROS</t>
  </si>
  <si>
    <t>INDICADORES DE MORTALIDAD - INDIMOR</t>
  </si>
  <si>
    <r>
      <t>Fuente:</t>
    </r>
    <r>
      <rPr>
        <sz val="8"/>
        <rFont val="Arial"/>
        <family val="2"/>
      </rPr>
      <t xml:space="preserve"> MSPBS/DIGIES/DES. Subsistema de Información de Estadísticas Vitales (SSIEV)</t>
    </r>
  </si>
  <si>
    <r>
      <t xml:space="preserve">Fuente: </t>
    </r>
    <r>
      <rPr>
        <sz val="8"/>
        <rFont val="Arial"/>
        <family val="2"/>
      </rPr>
      <t>MSPBS/DIGIES/DES. Subsistema de Información de Estadísticas Vitales (SSIEV).</t>
    </r>
  </si>
  <si>
    <r>
      <rPr>
        <b/>
        <sz val="8"/>
        <rFont val="Arial"/>
        <family val="2"/>
      </rPr>
      <t xml:space="preserve">OBS: </t>
    </r>
    <r>
      <rPr>
        <sz val="8"/>
        <color theme="1"/>
        <rFont val="Calibri"/>
        <family val="2"/>
        <scheme val="minor"/>
      </rPr>
      <t xml:space="preserve"> Debido a una nueva definición de la CIE-10 para el cálculo de la tasa perinatal en el numerador se tiene en cuenta las defunciones fetales desde las (22 semanas completas de gestación y más) + defunciones neonatales precoces (0 a 6 días) completas de vida y para el denominador (nacidos vivos + defunciones fetales)</t>
    </r>
  </si>
  <si>
    <r>
      <t xml:space="preserve">Fuente: </t>
    </r>
    <r>
      <rPr>
        <sz val="8"/>
        <rFont val="Arial"/>
        <family val="2"/>
      </rPr>
      <t xml:space="preserve">MSPBS/DIGIES/DES. Subsistema de Información de Estadísticas Vitales (SSIEV).     </t>
    </r>
  </si>
  <si>
    <r>
      <t>Fuente:</t>
    </r>
    <r>
      <rPr>
        <sz val="8"/>
        <rFont val="Arial"/>
        <family val="2"/>
      </rPr>
      <t xml:space="preserve"> MSPBS/DIGIES/DES. Subsistema de Información de Estadísticas Vitales (SSIEV)          </t>
    </r>
  </si>
  <si>
    <r>
      <t xml:space="preserve">CIE-10: </t>
    </r>
    <r>
      <rPr>
        <sz val="8"/>
        <color indexed="8"/>
        <rFont val="Arial"/>
        <family val="2"/>
      </rPr>
      <t>Clasificación Estadística Internacional de Enfermedades y Problemas Relacionados con la Salud. Décima Revisión -CIE-10</t>
    </r>
  </si>
  <si>
    <r>
      <t>NOTA</t>
    </r>
    <r>
      <rPr>
        <b/>
        <sz val="8"/>
        <color indexed="12"/>
        <rFont val="Arial"/>
        <family val="2"/>
      </rPr>
      <t xml:space="preserve">: </t>
    </r>
    <r>
      <rPr>
        <sz val="8"/>
        <color indexed="12"/>
        <rFont val="Arial"/>
        <family val="2"/>
      </rPr>
      <t>En el capítulo "Embarazo, parto y puerperio (O00-O99)" están incluidas las defunciones maternas tardías (O96) y secuelares (O97).</t>
    </r>
  </si>
  <si>
    <r>
      <t>Fuentes: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rFont val="Arial"/>
        <family val="2"/>
      </rPr>
      <t xml:space="preserve">1. </t>
    </r>
    <r>
      <rPr>
        <sz val="8"/>
        <color theme="1"/>
        <rFont val="Calibri"/>
        <family val="2"/>
        <scheme val="minor"/>
      </rPr>
      <t xml:space="preserve">MSPBS/DIGIES/DES. Listado de Establecimientos de Salud de las Regiones Sanitarias - Sistema de Movimiento Hospitalario (SMH) </t>
    </r>
    <r>
      <rPr>
        <b/>
        <sz val="8"/>
        <rFont val="Arial"/>
        <family val="2"/>
      </rPr>
      <t xml:space="preserve">2. </t>
    </r>
    <r>
      <rPr>
        <sz val="8"/>
        <color theme="1"/>
        <rFont val="Calibri"/>
        <family val="2"/>
        <scheme val="minor"/>
      </rPr>
      <t>MSPBS. Atención Primaria en Salud (APS). Listado de Unidades de Salud de la Familia  (USF).</t>
    </r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</si>
  <si>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1. </t>
    </r>
    <r>
      <rPr>
        <sz val="8"/>
        <color indexed="8"/>
        <rFont val="Arial"/>
        <family val="2"/>
      </rPr>
      <t xml:space="preserve">STP/DGEEC. Desde los años 2006 al 2014 los datos fueron elaborados en la Dirección de Estadísticas en Salud tomando los datos de la de la Proyección nacional de población por sexo y edad (2000-2050), en base al Censo 2002. </t>
    </r>
    <r>
      <rPr>
        <b/>
        <sz val="8"/>
        <color indexed="8"/>
        <rFont val="Arial"/>
        <family val="2"/>
      </rPr>
      <t xml:space="preserve"> 2. </t>
    </r>
    <r>
      <rPr>
        <sz val="8"/>
        <color indexed="8"/>
        <rFont val="Arial"/>
        <family val="2"/>
      </rPr>
      <t xml:space="preserve">STP/DGEEC. Desde el año 2015: Indicadores demográficos estimados y proyectados (2001-2024), en base al Censo 2012. Revisión 2015. </t>
    </r>
  </si>
  <si>
    <r>
      <rPr>
        <b/>
        <sz val="8"/>
        <color indexed="8"/>
        <rFont val="Arial"/>
        <family val="2"/>
      </rPr>
      <t xml:space="preserve">Fuente: 1. </t>
    </r>
    <r>
      <rPr>
        <sz val="8"/>
        <color indexed="8"/>
        <rFont val="Arial"/>
        <family val="2"/>
      </rPr>
      <t xml:space="preserve">MSPBS/DIGIES/DES. Subsistema de Información de Estadísticas Vitales (SSIEV). </t>
    </r>
    <r>
      <rPr>
        <b/>
        <sz val="8"/>
        <color indexed="8"/>
        <rFont val="Arial"/>
        <family val="2"/>
      </rPr>
      <t xml:space="preserve">2. </t>
    </r>
    <r>
      <rPr>
        <sz val="8"/>
        <color indexed="8"/>
        <rFont val="Arial"/>
        <family val="2"/>
      </rPr>
      <t>STP/DGEEC. Paraguay. Proyección de la población por sexo y edad, según departamento, 2000-2025. En base al Censo de Población del 2012. Revisión 2015.</t>
    </r>
  </si>
  <si>
    <r>
      <rPr>
        <b/>
        <sz val="8"/>
        <rFont val="Arial"/>
        <family val="2"/>
      </rPr>
      <t>Fuente:</t>
    </r>
    <r>
      <rPr>
        <sz val="8"/>
        <color theme="1"/>
        <rFont val="Arial"/>
        <family val="2"/>
      </rPr>
      <t xml:space="preserve"> STP/DGEEC. Paraguay. Proyección de la población por sexo y edad, según departamento, 2000-2025. En base al Censo de Población del 2012. Revisión 2015.</t>
    </r>
  </si>
  <si>
    <r>
      <rPr>
        <b/>
        <sz val="8"/>
        <color indexed="8"/>
        <rFont val="Arial"/>
        <family val="2"/>
      </rPr>
      <t>Fuente</t>
    </r>
    <r>
      <rPr>
        <sz val="8"/>
        <color indexed="8"/>
        <rFont val="Arial"/>
        <family val="2"/>
      </rPr>
      <t xml:space="preserve">: </t>
    </r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STP/DGEEC. Desde los años 2006 al 2014: Proyección nacional de población por sexo y edad (2000-2050), en base al Censo 2002.</t>
    </r>
    <r>
      <rPr>
        <b/>
        <sz val="8"/>
        <color indexed="8"/>
        <rFont val="Arial"/>
        <family val="2"/>
      </rPr>
      <t xml:space="preserve">  2. </t>
    </r>
    <r>
      <rPr>
        <sz val="8"/>
        <color indexed="8"/>
        <rFont val="Arial"/>
        <family val="2"/>
      </rPr>
      <t xml:space="preserve">STP/DGEEC. Desde el año 2015:  Proyección de la población por sexo y edad (2000-2025), en base al Censo 2012. Revisión 2015. 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</si>
  <si>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STP/DGEEC. Paraguay. Proyección de la población por sexo y edad, 2000-2025, en base al Censo 2012. Revisión 2015. </t>
    </r>
  </si>
  <si>
    <r>
      <t>Fuentes: 1.</t>
    </r>
    <r>
      <rPr>
        <sz val="8"/>
        <color indexed="8"/>
        <rFont val="Arial"/>
        <family val="2"/>
      </rPr>
      <t xml:space="preserve"> MSPBS/DIGIES/DES. Subsistema de Información de Estadísticas Vitales (SSIEV).</t>
    </r>
    <r>
      <rPr>
        <b/>
        <sz val="8"/>
        <color indexed="8"/>
        <rFont val="Arial"/>
        <family val="2"/>
      </rPr>
      <t xml:space="preserve">2. </t>
    </r>
    <r>
      <rPr>
        <sz val="8"/>
        <color indexed="8"/>
        <rFont val="Arial"/>
        <family val="2"/>
      </rPr>
      <t xml:space="preserve">STP/DGEEC. Año 2015: Indicadores demográficos estimados y proyectados (2001-2025), en base al Censo 2012. Revisión 2015. </t>
    </r>
  </si>
  <si>
    <t>Años / Causas</t>
  </si>
  <si>
    <t>Grupos de edad / Asistencia Médica</t>
  </si>
  <si>
    <t>Años / Sexo</t>
  </si>
  <si>
    <t>13. Enfermedades del sistema osteomuscular y del tejido conjuntivo (M00-M99)</t>
  </si>
  <si>
    <t>Años / Método utilizado / Sexo</t>
  </si>
  <si>
    <t>Años / Tipo de accidente</t>
  </si>
  <si>
    <t>Años / Regiones Sanitarias</t>
  </si>
  <si>
    <t>Años / Tipos de establecimientos de salud / Camas</t>
  </si>
  <si>
    <t>Sexo / Grupos de edad</t>
  </si>
  <si>
    <r>
      <t>Densidad Hab/Km</t>
    </r>
    <r>
      <rPr>
        <b/>
        <vertAlign val="superscript"/>
        <sz val="8"/>
        <rFont val="Arial"/>
        <family val="2"/>
      </rPr>
      <t>2</t>
    </r>
  </si>
  <si>
    <t>INDICADORES DEMOGRÁFICOS ESTIMADOS POR AÑOS</t>
  </si>
  <si>
    <t>-</t>
  </si>
  <si>
    <t>8. Otras infecciones (P35; P37-P39)</t>
  </si>
  <si>
    <t>9. Otros trastornos respiratorios y cardiovasculares específicos del período perinatal (P25-P29; excepto P29.3-P29.4)</t>
  </si>
  <si>
    <t>8. Otras complicaciones del embarazo, parto y puerperio (O21-O29; O30-O43; O47-O48;O60-O66; O68-O71; O73-O75; O86-O92; O95; O98.0-O98.6; O98.8-O99)</t>
  </si>
  <si>
    <t>2. San Pedro</t>
  </si>
  <si>
    <t>4. Guairá</t>
  </si>
  <si>
    <t>12. Neembucú</t>
  </si>
  <si>
    <t>18. Asunciòn</t>
  </si>
  <si>
    <t>3. Enfermedades cardiovaculares (I00-I52; I70-I99)</t>
  </si>
  <si>
    <t>13. Síntomas, signos y hallazgos anormales clínicos y de laboratorio, no clasificados en otra parte (R00-R99)</t>
  </si>
  <si>
    <t>* Incluye las Defunciones Maternas Tardías y por Secuelas (O96-O97)</t>
  </si>
  <si>
    <t>Años / Grupos de edad</t>
  </si>
  <si>
    <t>Cuadro  28</t>
  </si>
  <si>
    <t>DEFUNCIONES POR REGIONES SANITARIAS DE RESIDENCIA, SEGÚN CAPÍTULOS DE LA CIE-10</t>
  </si>
  <si>
    <t>20. Síntomas, signos y hallazgos anormales clínicos y de laboratorio, no clasificados en otra parte (R00-R99)</t>
  </si>
  <si>
    <t>21. Resto de causas</t>
  </si>
  <si>
    <t>13. Sìntomas, signos y hallazgos anormales clìnicos y de laboratorio no clasificados en otra parte (R00-R99)</t>
  </si>
  <si>
    <t>Aché</t>
  </si>
  <si>
    <t>Avá Guaraní</t>
  </si>
  <si>
    <t>Mbyá</t>
  </si>
  <si>
    <t>Páî Tavyterâ</t>
  </si>
  <si>
    <t>Guaraní Occidental</t>
  </si>
  <si>
    <t>Guaraní Ñandeva</t>
  </si>
  <si>
    <t>Enlhet Norte</t>
  </si>
  <si>
    <t>Enxet Sur</t>
  </si>
  <si>
    <t>Sanapaná</t>
  </si>
  <si>
    <t>Toba</t>
  </si>
  <si>
    <t>Angaité</t>
  </si>
  <si>
    <t>Guaná</t>
  </si>
  <si>
    <t>Toba Maskoy</t>
  </si>
  <si>
    <t>Nivaclé</t>
  </si>
  <si>
    <t>Maká</t>
  </si>
  <si>
    <t>Manjui</t>
  </si>
  <si>
    <t>Ayoreo</t>
  </si>
  <si>
    <t>Yvytoso</t>
  </si>
  <si>
    <t>Tomárâho</t>
  </si>
  <si>
    <t>Toba-Qom</t>
  </si>
  <si>
    <t>OBS: Incluye intervenciones legales (Y35)</t>
  </si>
  <si>
    <t>* LOS DATOS CORRESPONDEN  A INSTITUCIONES DEPENDIENTES DEL MSPYBS Y LOS HOSPITALES INTEGRADOS DURANTE LA EMERGENCIA NACIONAL POR LA PANDEMÍA COVID - 19</t>
  </si>
  <si>
    <r>
      <t xml:space="preserve">2020 </t>
    </r>
    <r>
      <rPr>
        <b/>
        <sz val="9"/>
        <color rgb="FF0000FF"/>
        <rFont val="Arial"/>
        <family val="2"/>
      </rPr>
      <t>*</t>
    </r>
  </si>
  <si>
    <t>Años / Método utilizado</t>
  </si>
  <si>
    <t>Las causas están ordenadas de forma descendente según el año 2015.</t>
  </si>
  <si>
    <t>1. Enfermedades del sistema respiratorio (J00-J99)</t>
  </si>
  <si>
    <t>3. Enfermedades perinatales (P00-P96)</t>
  </si>
  <si>
    <t>5. Tuberculosis (A15-A19)</t>
  </si>
  <si>
    <t>8. Embarazo, parto y puerperio (O00-O95; O98-O99; A34)</t>
  </si>
  <si>
    <t>11. Diarreas (A02-A09; K50-K52)</t>
  </si>
  <si>
    <t>16. Septicemia (A40-A41)</t>
  </si>
  <si>
    <t>(*) Incluye las Defunciones Maternas Tardías y por Secuelas (O96-O97)</t>
  </si>
  <si>
    <t>5. Embarazo, parto y puerperio (O00-O99; A34) *</t>
  </si>
  <si>
    <r>
      <t xml:space="preserve">5. Embarazo, parto y puerperio (O00-O99; A34) </t>
    </r>
    <r>
      <rPr>
        <b/>
        <sz val="8"/>
        <color rgb="FF0000FF"/>
        <rFont val="Arial"/>
        <family val="2"/>
      </rPr>
      <t>*</t>
    </r>
  </si>
  <si>
    <r>
      <t xml:space="preserve">          Contiene 52 cuadros, los cuales están discriminados a nivel de Regiones Sanitarias, Causas, Sexo y Grupos de Edad. Se incluyen series históricas de las causas de mortalidad en la que se destaca el comportamiento de los indicadores anualmente. Así mismo, </t>
    </r>
    <r>
      <rPr>
        <sz val="12"/>
        <color theme="1"/>
        <rFont val="Arial"/>
        <family val="2"/>
      </rPr>
      <t>se incluyen</t>
    </r>
    <r>
      <rPr>
        <sz val="12"/>
        <rFont val="Arial"/>
        <family val="2"/>
      </rPr>
      <t xml:space="preserve"> indicadores de Cobertura como los Establecimientos de Salud dependientes del Ministerio de Salud (MSPyBS) y Número de Camas se encuentran disponibles en el documento.</t>
    </r>
  </si>
  <si>
    <r>
      <t xml:space="preserve">          Es importante mencionar que los datos de la causa básica de la defunción se </t>
    </r>
    <r>
      <rPr>
        <sz val="12"/>
        <color theme="1"/>
        <rFont val="Arial"/>
        <family val="2"/>
      </rPr>
      <t>codifican</t>
    </r>
    <r>
      <rPr>
        <sz val="12"/>
        <rFont val="Arial"/>
        <family val="2"/>
      </rPr>
      <t xml:space="preserve"> de acuerdo a la Clasificación Estadística Internacional de Enfermedades y Problemas relacionados con la Salud CIE-10, edición 2015 (OPS/OMS), para su análisis y comparabilidad internacional. </t>
    </r>
  </si>
  <si>
    <r>
      <t xml:space="preserve">         Este documento se encuentra disponible a todos los usuarios en general en</t>
    </r>
    <r>
      <rPr>
        <sz val="12"/>
        <rFont val="Arial"/>
        <family val="2"/>
      </rPr>
      <t xml:space="preserve"> formato Excel. </t>
    </r>
  </si>
  <si>
    <t>7. Sars cov-2. Confimado (O99.5/U07.1)</t>
  </si>
  <si>
    <t>12. Sars cov-2. Confirmado (U07.1)</t>
  </si>
  <si>
    <t>19. Sars cov-2. Confirmado (U07.1)</t>
  </si>
  <si>
    <r>
      <t>19. Sars cov-2. Confirmado (U07.1)</t>
    </r>
    <r>
      <rPr>
        <sz val="10"/>
        <color rgb="FF0000FF"/>
        <rFont val="Arial"/>
        <family val="2"/>
      </rPr>
      <t xml:space="preserve"> *</t>
    </r>
  </si>
  <si>
    <r>
      <t>19. Sars cov-2. Confirmado (U07.1)</t>
    </r>
    <r>
      <rPr>
        <sz val="9"/>
        <color rgb="FF0000FF"/>
        <rFont val="Arial"/>
        <family val="2"/>
      </rPr>
      <t xml:space="preserve"> *</t>
    </r>
  </si>
  <si>
    <r>
      <t xml:space="preserve">Códigos para propósitos especiales (U00-U99) (Sars cov-2:  Confirmado y sospechoso) </t>
    </r>
    <r>
      <rPr>
        <b/>
        <sz val="10"/>
        <color rgb="FF0000FF"/>
        <rFont val="Arial"/>
        <family val="2"/>
      </rPr>
      <t>*</t>
    </r>
  </si>
  <si>
    <t>1. Enfermedades cardiovaculares (I00-I52; I70-I99)</t>
  </si>
  <si>
    <t>4. Enfermedades cardiovaculares (I00-I52; I70-I99)</t>
  </si>
  <si>
    <t>PERÍODO 2015-2021</t>
  </si>
  <si>
    <t xml:space="preserve"> Paraguay. Período 2015-2021</t>
  </si>
  <si>
    <t>Paraguay. Período 2015-2021</t>
  </si>
  <si>
    <t xml:space="preserve"> Paraguay. Año 2021</t>
  </si>
  <si>
    <t xml:space="preserve"> Paraguay. Período 1988-2021</t>
  </si>
  <si>
    <t>Paraguay. Periodo1988- 2021</t>
  </si>
  <si>
    <t>Paraguay. Período 2011-2021</t>
  </si>
  <si>
    <t>Paraguay. Período 1988-2021</t>
  </si>
  <si>
    <t>Paraguay. Año 2021</t>
  </si>
  <si>
    <t>Paraguay. Período 2004 al 2021</t>
  </si>
  <si>
    <t>.</t>
  </si>
  <si>
    <t>7. Sars cov-2. Confimado (O98.5/U07.1)</t>
  </si>
  <si>
    <t>19 *</t>
  </si>
  <si>
    <t>* En esta causa no fueron incluidas 92 defunción materna por sars cov-2 (O98.5), la misma fue incluida en la causa 16. Embarazo, parto y puerperio (O00-O95; O98-O99; A34).</t>
  </si>
  <si>
    <t>* En esta causa no fueron incluidas 92 defunciones maternas por sars cov-2 (O98.5), la misma fue incluida en la causa 16. Embarazo, parto y puerperio (O00-O95; O98-O99; A34).</t>
  </si>
  <si>
    <r>
      <t xml:space="preserve">* En este capítulo no fueron incluidas 92 defunciones maternas por sars cov-2 (O98.5), la misma fue incluida en el capítulo </t>
    </r>
    <r>
      <rPr>
        <b/>
        <i/>
        <sz val="8"/>
        <color indexed="12"/>
        <rFont val="Arial"/>
        <family val="2"/>
      </rPr>
      <t>15. Embarazo, parto y puerperio (O00-O99).</t>
    </r>
  </si>
  <si>
    <r>
      <t xml:space="preserve">38716 </t>
    </r>
    <r>
      <rPr>
        <sz val="9"/>
        <color rgb="FFFF0000"/>
        <rFont val="Arial"/>
        <family val="2"/>
      </rPr>
      <t>*</t>
    </r>
  </si>
  <si>
    <r>
      <t xml:space="preserve">          La Dirección General de Información Estratégica en Salud (DIGIES) a través de la Dirección de Estadísticas en Salud (DES) presenta </t>
    </r>
    <r>
      <rPr>
        <sz val="12"/>
        <color theme="1"/>
        <rFont val="Arial"/>
        <family val="2"/>
      </rPr>
      <t xml:space="preserve">los resultados de los </t>
    </r>
    <r>
      <rPr>
        <b/>
        <sz val="12"/>
        <rFont val="Arial"/>
        <family val="2"/>
      </rPr>
      <t>Indicadores de Mortalidad (INDIMOR),</t>
    </r>
    <r>
      <rPr>
        <sz val="12"/>
        <rFont val="Arial"/>
        <family val="2"/>
      </rPr>
      <t xml:space="preserve"> correspondiente al período 2015-2021. </t>
    </r>
  </si>
  <si>
    <r>
      <t xml:space="preserve">2021 </t>
    </r>
    <r>
      <rPr>
        <b/>
        <sz val="9"/>
        <color rgb="FF0000FF"/>
        <rFont val="Arial"/>
        <family val="2"/>
      </rPr>
      <t>*</t>
    </r>
  </si>
  <si>
    <t>SIGLAS</t>
  </si>
  <si>
    <t>DENOMINACIÓN</t>
  </si>
  <si>
    <t>ABREVICIÓN</t>
  </si>
  <si>
    <t>CIE - 10</t>
  </si>
  <si>
    <t xml:space="preserve">CLASIFICACIÓN INTERNACIONAL DE ENFERMEDADES, DECIMA REVISIÓN </t>
  </si>
  <si>
    <t>DGVS</t>
  </si>
  <si>
    <t xml:space="preserve">DIRECCIÓN GENERAL DE VIGILANCIA DE LA SALUD </t>
  </si>
  <si>
    <t xml:space="preserve">DIGIES </t>
  </si>
  <si>
    <t>DIRECCIÓN GENERAL DE INFORMACIÓN ESTRATEGICA EN SALUD</t>
  </si>
  <si>
    <t xml:space="preserve">INE </t>
  </si>
  <si>
    <t xml:space="preserve">INSTITUTO NACIONAL DE ESTADISTICAS </t>
  </si>
  <si>
    <t xml:space="preserve">MSP Y BS </t>
  </si>
  <si>
    <t xml:space="preserve">MINISTERIO DE SALUD PUBLICA Y BIENESTAR SOCIAL </t>
  </si>
  <si>
    <t xml:space="preserve">PRONASIDA </t>
  </si>
  <si>
    <t xml:space="preserve">PROGRAMA NACIONAL DE LUCHA CONTRA EL SIDA </t>
  </si>
  <si>
    <t xml:space="preserve">SSIEV </t>
  </si>
  <si>
    <t xml:space="preserve">SUB SISTEMA DE INFORMACIÓN DE ESTADISTICAS VITALES </t>
  </si>
  <si>
    <t xml:space="preserve">          Desde el año 1.997 se elaboran y publican los principales Indicadores de Mortalidad, cuya fuente principal provienen del Subsistema de Información de Estadísticas Vitales (Nacidos Vivos y Defunciones). Otra fuente utilizada para el cálculo de algunos indicadores son las Proyecciones de Población estimadas por el Instituto Nacional de Estadísticas (INE).</t>
  </si>
  <si>
    <r>
      <rPr>
        <b/>
        <sz val="11"/>
        <color rgb="FFFF0000"/>
        <rFont val="Arial"/>
        <family val="2"/>
      </rPr>
      <t>*</t>
    </r>
    <r>
      <rPr>
        <sz val="9"/>
        <rFont val="Arial"/>
        <family val="2"/>
      </rPr>
      <t xml:space="preserve"> Obs:Con el fin de lograr una secuencia comparativa de los subregistros, los casos de defunciones por Sars cov-2 (14.359) no forman parte del cálculo.</t>
    </r>
  </si>
  <si>
    <t>ORGANIZACIÓN PANAMERICANA DE LA SALUD</t>
  </si>
  <si>
    <t>OPS</t>
  </si>
  <si>
    <t>ORGANIZACIÓN MUNDIAL DE LA SALUD</t>
  </si>
  <si>
    <t>OMS</t>
  </si>
  <si>
    <r>
      <rPr>
        <b/>
        <u/>
        <sz val="9"/>
        <color theme="1"/>
        <rFont val="Arial"/>
        <family val="2"/>
      </rPr>
      <t>NOTA ACLARATORIA</t>
    </r>
    <r>
      <rPr>
        <b/>
        <sz val="9"/>
        <color theme="1"/>
        <rFont val="Arial"/>
        <family val="2"/>
      </rPr>
      <t>:</t>
    </r>
    <r>
      <rPr>
        <sz val="9"/>
        <color theme="1"/>
        <rFont val="Arial"/>
        <family val="2"/>
      </rPr>
      <t xml:space="preserve">
En las versiones anteriores de este informe se incluyó, dentro de la sub-categoría “3 – Asfixia del nacimiento”, el código CIE-10 P02.2 por error. El código correcto es P02.1.
Este ajuste solo modifica la distribución interna de las causas neonatales;</t>
    </r>
    <r>
      <rPr>
        <b/>
        <sz val="9"/>
        <color theme="1"/>
        <rFont val="Arial"/>
        <family val="2"/>
      </rPr>
      <t xml:space="preserve"> el número total de defunciones neonatales de cada año permanece sin cambio.</t>
    </r>
    <r>
      <rPr>
        <sz val="9"/>
        <color theme="1"/>
        <rFont val="Arial"/>
        <family val="2"/>
      </rPr>
      <t xml:space="preserve">
Los cuadros C3 y C4  han sido recalculados con el código correcto y sustituyen a los publicados previamente.
Queda así subsanado el error en la presente versión INDIMOR 2015-2021.</t>
    </r>
  </si>
  <si>
    <r>
      <rPr>
        <b/>
        <u/>
        <sz val="9"/>
        <color theme="1"/>
        <rFont val="Arial"/>
        <family val="2"/>
      </rPr>
      <t>NOTA ACLARATORIA</t>
    </r>
    <r>
      <rPr>
        <b/>
        <sz val="9"/>
        <color theme="1"/>
        <rFont val="Arial"/>
        <family val="2"/>
      </rPr>
      <t>:</t>
    </r>
    <r>
      <rPr>
        <sz val="9"/>
        <color theme="1"/>
        <rFont val="Arial"/>
        <family val="2"/>
      </rPr>
      <t xml:space="preserve">
En las versiones anteriores de este informe se incluyó, dentro de la sub-categoría “3 – Asfixia del nacimiento”, el código CIE-10 P02.2 por error. El código correcto es P02.1.
Este ajuste solo modifica la distribución interna de las causas neonatales; </t>
    </r>
    <r>
      <rPr>
        <b/>
        <sz val="9"/>
        <color theme="1"/>
        <rFont val="Arial"/>
        <family val="2"/>
      </rPr>
      <t>el número total de defunciones neonatales de cada año permanece sin cambio.</t>
    </r>
    <r>
      <rPr>
        <sz val="9"/>
        <color theme="1"/>
        <rFont val="Arial"/>
        <family val="2"/>
      </rPr>
      <t xml:space="preserve">
Los cuadros C3 y C4  han sido recalculados con el código correcto y sustituyen a los publicados previamente.
Queda así subsanado el error en la presente versión INDIMOR 2015-2021.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</si>
</sst>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_-* #,##0\ _€_-;\-* #,##0\ _€_-;_-* &quot;-&quot;\ _€_-;_-@_-"/>
    <numFmt numFmtId="165" formatCode="_-* #,##0.00\ _€_-;\-* #,##0.00\ _€_-;_-* &quot;-&quot;??\ _€_-;_-@_-"/>
    <numFmt numFmtId="166" formatCode="_ * #,##0.00_ ;_ * \-#,##0.00_ ;_ * &quot;-&quot;??_ ;_ @_ "/>
    <numFmt numFmtId="167" formatCode="0.0"/>
    <numFmt numFmtId="168" formatCode="#,##0.0"/>
    <numFmt numFmtId="169" formatCode="General_)"/>
    <numFmt numFmtId="170" formatCode="###0"/>
    <numFmt numFmtId="171" formatCode="_-[$€]* #,##0.00_-;\-[$€]* #,##0.00_-;_-[$€]* \-??_-;_-@_-"/>
    <numFmt numFmtId="172" formatCode="_-* #,##0.00\ [$€]_-;\-* #,##0.00\ [$€]_-;_-* \-??\ [$€]_-;_-@_-"/>
    <numFmt numFmtId="173" formatCode="#,##0.00\ [$€]\ ;\-#,##0.00\ [$€]\ ;&quot; -&quot;#\ [$€]\ ;@\ "/>
    <numFmt numFmtId="174" formatCode="[$€]#,##0.00\ ;\-[$€]#,##0.00\ ;[$€]\-#\ ;@\ "/>
    <numFmt numFmtId="175" formatCode="_-* #,##0.00\ [$€]_-;\-* #,##0.00\ [$€]_-;_-* &quot;-&quot;??\ [$€]_-;_-@_-"/>
    <numFmt numFmtId="176" formatCode="&quot; &quot;#,##0.00&quot;    &quot;;&quot;-&quot;#,##0.00&quot;    &quot;;&quot; -&quot;#&quot;    &quot;;&quot; &quot;@&quot; &quot;"/>
    <numFmt numFmtId="177" formatCode="_(* #,##0_);_(* \(#,##0\);_(* \-_);_(@_)"/>
    <numFmt numFmtId="178" formatCode="#,##0\ ;&quot; (&quot;#,##0\);&quot; - &quot;;@\ "/>
    <numFmt numFmtId="179" formatCode="_(* #,##0_);_(* \(#,##0\);_(* &quot;-&quot;_);_(@_)"/>
    <numFmt numFmtId="180" formatCode="_-* #,##0.00\ _p_t_a_-;\-* #,##0.00\ _p_t_a_-;_-* \-??\ _p_t_a_-;_-@_-"/>
    <numFmt numFmtId="181" formatCode="#,##0.00&quot;       &quot;;\-#,##0.00&quot;       &quot;;&quot; -&quot;#&quot;       &quot;;@\ "/>
    <numFmt numFmtId="182" formatCode="_(* #,##0.00_);_(* \(#,##0.00\);_(* &quot;-&quot;??_);_(@_)"/>
    <numFmt numFmtId="183" formatCode="_(* #,##0.00_);_(* \(#,##0.00\);_(* \-??_);_(@_)"/>
    <numFmt numFmtId="184" formatCode="#,##0.00\ ;&quot; (&quot;#,##0.00\);&quot; -&quot;#\ ;@\ "/>
    <numFmt numFmtId="185" formatCode="_(&quot;Gs&quot;\ * #,##0.00_);_(&quot;Gs&quot;\ * \(#,##0.00\);_(&quot;Gs&quot;\ * &quot;-&quot;??_);_(@_)"/>
    <numFmt numFmtId="186" formatCode="_(&quot;$&quot;* #,##0.00_);_(&quot;$&quot;* \(#,##0.00\);_(&quot;$&quot;* &quot;-&quot;??_);_(@_)"/>
    <numFmt numFmtId="187" formatCode="0_)"/>
    <numFmt numFmtId="188" formatCode="0\ "/>
    <numFmt numFmtId="189" formatCode="0.000"/>
    <numFmt numFmtId="190" formatCode="dd/mmm"/>
  </numFmts>
  <fonts count="7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2"/>
    </font>
    <font>
      <b/>
      <i/>
      <sz val="16"/>
      <color theme="1"/>
      <name val="Arial2"/>
    </font>
    <font>
      <sz val="10"/>
      <name val="Courier"/>
      <family val="3"/>
    </font>
    <font>
      <sz val="10"/>
      <name val="Courier New"/>
      <family val="3"/>
    </font>
    <font>
      <sz val="11"/>
      <color indexed="8"/>
      <name val="Verdana"/>
      <family val="2"/>
    </font>
    <font>
      <sz val="10"/>
      <name val="Arial"/>
      <family val="2"/>
      <charset val="1"/>
    </font>
    <font>
      <b/>
      <i/>
      <u/>
      <sz val="11"/>
      <color theme="1"/>
      <name val="Arial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i/>
      <u/>
      <sz val="9"/>
      <name val="Arial"/>
      <family val="2"/>
    </font>
    <font>
      <b/>
      <u/>
      <sz val="9"/>
      <name val="Arial"/>
      <family val="2"/>
    </font>
    <font>
      <b/>
      <i/>
      <sz val="9"/>
      <color indexed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b/>
      <i/>
      <sz val="12"/>
      <color theme="1"/>
      <name val="Oxford"/>
      <family val="1"/>
    </font>
    <font>
      <b/>
      <sz val="14"/>
      <name val="Arial Narrow"/>
      <family val="2"/>
    </font>
    <font>
      <b/>
      <sz val="18"/>
      <name val="Arial Narrow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i/>
      <sz val="8"/>
      <name val="Arial"/>
      <family val="2"/>
    </font>
    <font>
      <b/>
      <sz val="8"/>
      <color rgb="FF0000CC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u/>
      <sz val="8"/>
      <color indexed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11"/>
      <color rgb="FF3333FF"/>
      <name val="Calibri"/>
      <family val="2"/>
      <scheme val="minor"/>
    </font>
    <font>
      <b/>
      <sz val="8"/>
      <color theme="9" tint="-0.499984740745262"/>
      <name val="Arial"/>
      <family val="2"/>
    </font>
    <font>
      <b/>
      <sz val="10"/>
      <color rgb="FF0000FF"/>
      <name val="Arial"/>
      <family val="2"/>
    </font>
    <font>
      <b/>
      <i/>
      <sz val="8"/>
      <color indexed="12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9EEED"/>
        <bgColor indexed="31"/>
      </patternFill>
    </fill>
    <fill>
      <patternFill patternType="solid">
        <fgColor rgb="FFF2F6EA"/>
        <bgColor indexed="31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-0.249977111117893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5" tint="0.39997558519241921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</borders>
  <cellStyleXfs count="599">
    <xf numFmtId="0" fontId="0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3" fillId="0" borderId="0" applyFill="0" applyBorder="0" applyAlignment="0" applyProtection="0"/>
    <xf numFmtId="172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ill="0" applyBorder="0" applyAlignment="0" applyProtection="0"/>
    <xf numFmtId="173" fontId="3" fillId="0" borderId="0" applyFill="0" applyBorder="0" applyAlignment="0" applyProtection="0"/>
    <xf numFmtId="174" fontId="3" fillId="0" borderId="0" applyFill="0" applyBorder="0" applyAlignment="0" applyProtection="0"/>
    <xf numFmtId="172" fontId="3" fillId="0" borderId="0" applyFill="0" applyBorder="0" applyAlignment="0" applyProtection="0"/>
    <xf numFmtId="175" fontId="3" fillId="0" borderId="0" applyFont="0" applyFill="0" applyBorder="0" applyAlignment="0" applyProtection="0"/>
    <xf numFmtId="176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8" fontId="3" fillId="0" borderId="0" applyFill="0" applyBorder="0" applyAlignment="0" applyProtection="0"/>
    <xf numFmtId="177" fontId="3" fillId="0" borderId="0" applyFill="0" applyBorder="0" applyAlignment="0" applyProtection="0"/>
    <xf numFmtId="178" fontId="3" fillId="0" borderId="0" applyFill="0" applyBorder="0" applyAlignment="0" applyProtection="0"/>
    <xf numFmtId="177" fontId="3" fillId="0" borderId="0" applyFill="0" applyBorder="0" applyAlignment="0" applyProtection="0"/>
    <xf numFmtId="178" fontId="3" fillId="0" borderId="0" applyFill="0" applyBorder="0" applyAlignment="0" applyProtection="0"/>
    <xf numFmtId="177" fontId="3" fillId="0" borderId="0" applyFill="0" applyBorder="0" applyAlignment="0" applyProtection="0"/>
    <xf numFmtId="178" fontId="3" fillId="0" borderId="0" applyFill="0" applyBorder="0" applyAlignment="0" applyProtection="0"/>
    <xf numFmtId="179" fontId="10" fillId="0" borderId="0" applyFont="0" applyFill="0" applyBorder="0" applyAlignment="0" applyProtection="0"/>
    <xf numFmtId="177" fontId="3" fillId="0" borderId="0" applyFill="0" applyBorder="0" applyAlignment="0" applyProtection="0"/>
    <xf numFmtId="179" fontId="10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64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66" fontId="3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1" fontId="3" fillId="0" borderId="0" applyFill="0" applyBorder="0" applyAlignment="0" applyProtection="0"/>
    <xf numFmtId="183" fontId="3" fillId="0" borderId="0" applyFill="0" applyBorder="0" applyAlignment="0" applyProtection="0"/>
    <xf numFmtId="166" fontId="3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0" fillId="0" borderId="0" applyFont="0" applyFill="0" applyBorder="0" applyAlignment="0" applyProtection="0"/>
    <xf numFmtId="180" fontId="3" fillId="0" borderId="0" applyFill="0" applyBorder="0" applyAlignment="0" applyProtection="0"/>
    <xf numFmtId="182" fontId="10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66" fontId="3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1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6" fontId="3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1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ill="0" applyBorder="0" applyAlignment="0" applyProtection="0"/>
    <xf numFmtId="181" fontId="3" fillId="0" borderId="0" applyFill="0" applyBorder="0" applyAlignment="0" applyProtection="0"/>
    <xf numFmtId="183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169" fontId="18" fillId="0" borderId="0"/>
    <xf numFmtId="169" fontId="1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3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19" fillId="0" borderId="0"/>
    <xf numFmtId="0" fontId="15" fillId="0" borderId="0"/>
    <xf numFmtId="0" fontId="20" fillId="0" borderId="0"/>
    <xf numFmtId="187" fontId="19" fillId="0" borderId="0"/>
    <xf numFmtId="0" fontId="3" fillId="0" borderId="0"/>
    <xf numFmtId="0" fontId="3" fillId="0" borderId="0"/>
    <xf numFmtId="0" fontId="3" fillId="0" borderId="0"/>
    <xf numFmtId="188" fontId="19" fillId="0" borderId="0"/>
    <xf numFmtId="0" fontId="3" fillId="0" borderId="0"/>
    <xf numFmtId="0" fontId="3" fillId="0" borderId="0"/>
    <xf numFmtId="0" fontId="3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0" fontId="3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7" fontId="18" fillId="0" borderId="0"/>
    <xf numFmtId="187" fontId="19" fillId="0" borderId="0"/>
    <xf numFmtId="188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19" fillId="0" borderId="0"/>
    <xf numFmtId="188" fontId="19" fillId="0" borderId="0"/>
    <xf numFmtId="0" fontId="12" fillId="0" borderId="0"/>
    <xf numFmtId="0" fontId="12" fillId="0" borderId="0"/>
    <xf numFmtId="187" fontId="19" fillId="0" borderId="0"/>
    <xf numFmtId="188" fontId="19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187" fontId="19" fillId="0" borderId="0"/>
    <xf numFmtId="188" fontId="19" fillId="0" borderId="0"/>
    <xf numFmtId="0" fontId="3" fillId="0" borderId="0"/>
    <xf numFmtId="0" fontId="3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19" fillId="0" borderId="0"/>
    <xf numFmtId="188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19" fillId="0" borderId="0"/>
    <xf numFmtId="188" fontId="19" fillId="0" borderId="0"/>
    <xf numFmtId="0" fontId="12" fillId="0" borderId="0"/>
    <xf numFmtId="0" fontId="12" fillId="0" borderId="0"/>
    <xf numFmtId="187" fontId="19" fillId="0" borderId="0"/>
    <xf numFmtId="188" fontId="19" fillId="0" borderId="0"/>
    <xf numFmtId="0" fontId="12" fillId="0" borderId="0"/>
    <xf numFmtId="0" fontId="12" fillId="0" borderId="0"/>
    <xf numFmtId="188" fontId="19" fillId="0" borderId="0"/>
    <xf numFmtId="0" fontId="3" fillId="0" borderId="0"/>
    <xf numFmtId="0" fontId="20" fillId="0" borderId="0"/>
    <xf numFmtId="0" fontId="20" fillId="0" borderId="0"/>
    <xf numFmtId="0" fontId="15" fillId="0" borderId="0"/>
    <xf numFmtId="0" fontId="21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169" fontId="18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3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1" fillId="0" borderId="0"/>
    <xf numFmtId="0" fontId="24" fillId="0" borderId="0"/>
    <xf numFmtId="0" fontId="3" fillId="0" borderId="0"/>
    <xf numFmtId="0" fontId="61" fillId="0" borderId="0"/>
  </cellStyleXfs>
  <cellXfs count="947">
    <xf numFmtId="0" fontId="0" fillId="0" borderId="0" xfId="0"/>
    <xf numFmtId="0" fontId="2" fillId="5" borderId="5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5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1" fontId="13" fillId="2" borderId="43" xfId="376" applyNumberFormat="1" applyFont="1" applyFill="1" applyBorder="1" applyAlignment="1" applyProtection="1">
      <alignment horizontal="center" vertical="center"/>
    </xf>
    <xf numFmtId="168" fontId="13" fillId="2" borderId="37" xfId="376" applyNumberFormat="1" applyFont="1" applyFill="1" applyBorder="1" applyAlignment="1" applyProtection="1">
      <alignment horizontal="center" vertical="center"/>
    </xf>
    <xf numFmtId="1" fontId="13" fillId="2" borderId="37" xfId="376" applyNumberFormat="1" applyFont="1" applyFill="1" applyBorder="1" applyAlignment="1" applyProtection="1">
      <alignment horizontal="center" vertical="center"/>
    </xf>
    <xf numFmtId="1" fontId="13" fillId="2" borderId="7" xfId="376" applyNumberFormat="1" applyFont="1" applyFill="1" applyBorder="1" applyAlignment="1" applyProtection="1">
      <alignment horizontal="center" vertical="center"/>
    </xf>
    <xf numFmtId="168" fontId="13" fillId="2" borderId="0" xfId="376" applyNumberFormat="1" applyFont="1" applyFill="1" applyBorder="1" applyAlignment="1" applyProtection="1">
      <alignment horizontal="center" vertical="center"/>
    </xf>
    <xf numFmtId="1" fontId="13" fillId="2" borderId="0" xfId="376" applyNumberFormat="1" applyFont="1" applyFill="1" applyBorder="1" applyAlignment="1" applyProtection="1">
      <alignment horizontal="center" vertical="center"/>
    </xf>
    <xf numFmtId="1" fontId="13" fillId="0" borderId="15" xfId="376" applyNumberFormat="1" applyFont="1" applyFill="1" applyBorder="1" applyAlignment="1">
      <alignment horizontal="center" vertical="center"/>
    </xf>
    <xf numFmtId="1" fontId="2" fillId="4" borderId="2" xfId="376" applyNumberFormat="1" applyFont="1" applyFill="1" applyBorder="1" applyAlignment="1">
      <alignment horizontal="center" vertical="center"/>
    </xf>
    <xf numFmtId="1" fontId="23" fillId="7" borderId="7" xfId="0" applyNumberFormat="1" applyFont="1" applyFill="1" applyBorder="1" applyAlignment="1">
      <alignment horizontal="center" vertical="center"/>
    </xf>
    <xf numFmtId="1" fontId="23" fillId="7" borderId="0" xfId="0" applyNumberFormat="1" applyFont="1" applyFill="1" applyBorder="1" applyAlignment="1">
      <alignment horizontal="center" vertical="center"/>
    </xf>
    <xf numFmtId="167" fontId="23" fillId="7" borderId="0" xfId="0" applyNumberFormat="1" applyFont="1" applyFill="1" applyBorder="1" applyAlignment="1">
      <alignment horizontal="center" vertical="center"/>
    </xf>
    <xf numFmtId="167" fontId="23" fillId="7" borderId="11" xfId="0" applyNumberFormat="1" applyFont="1" applyFill="1" applyBorder="1" applyAlignment="1">
      <alignment horizontal="center" vertical="center"/>
    </xf>
    <xf numFmtId="1" fontId="13" fillId="0" borderId="13" xfId="376" applyNumberFormat="1" applyFont="1" applyFill="1" applyBorder="1" applyAlignment="1">
      <alignment horizontal="center" vertical="center"/>
    </xf>
    <xf numFmtId="1" fontId="23" fillId="7" borderId="15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4" fillId="13" borderId="5" xfId="596" applyFont="1" applyFill="1" applyBorder="1" applyAlignment="1">
      <alignment horizontal="center" vertical="center" wrapText="1"/>
    </xf>
    <xf numFmtId="0" fontId="14" fillId="20" borderId="13" xfId="596" applyFont="1" applyFill="1" applyBorder="1" applyAlignment="1">
      <alignment horizontal="center" vertical="center"/>
    </xf>
    <xf numFmtId="0" fontId="14" fillId="20" borderId="15" xfId="596" applyFont="1" applyFill="1" applyBorder="1" applyAlignment="1">
      <alignment horizontal="center" vertical="center"/>
    </xf>
    <xf numFmtId="0" fontId="14" fillId="20" borderId="14" xfId="596" applyFont="1" applyFill="1" applyBorder="1" applyAlignment="1">
      <alignment horizontal="center" vertical="center"/>
    </xf>
    <xf numFmtId="1" fontId="2" fillId="9" borderId="12" xfId="0" applyNumberFormat="1" applyFont="1" applyFill="1" applyBorder="1" applyAlignment="1">
      <alignment horizontal="center" vertical="center"/>
    </xf>
    <xf numFmtId="1" fontId="2" fillId="12" borderId="12" xfId="0" applyNumberFormat="1" applyFont="1" applyFill="1" applyBorder="1" applyAlignment="1">
      <alignment horizontal="center" vertical="center"/>
    </xf>
    <xf numFmtId="170" fontId="13" fillId="0" borderId="1" xfId="597" applyNumberFormat="1" applyFont="1" applyBorder="1" applyAlignment="1">
      <alignment horizontal="center" vertical="center" wrapText="1"/>
    </xf>
    <xf numFmtId="170" fontId="13" fillId="0" borderId="3" xfId="597" applyNumberFormat="1" applyFont="1" applyBorder="1" applyAlignment="1">
      <alignment horizontal="center" vertical="center" wrapText="1"/>
    </xf>
    <xf numFmtId="170" fontId="13" fillId="0" borderId="7" xfId="597" applyNumberFormat="1" applyFont="1" applyBorder="1" applyAlignment="1">
      <alignment horizontal="center" vertical="center" wrapText="1"/>
    </xf>
    <xf numFmtId="170" fontId="13" fillId="0" borderId="0" xfId="597" applyNumberFormat="1" applyFont="1" applyBorder="1" applyAlignment="1">
      <alignment horizontal="center" vertical="center" wrapText="1"/>
    </xf>
    <xf numFmtId="170" fontId="14" fillId="0" borderId="13" xfId="597" applyNumberFormat="1" applyFont="1" applyBorder="1" applyAlignment="1">
      <alignment horizontal="center" vertical="center" wrapText="1"/>
    </xf>
    <xf numFmtId="170" fontId="14" fillId="0" borderId="15" xfId="597" applyNumberFormat="1" applyFont="1" applyBorder="1" applyAlignment="1">
      <alignment horizontal="center" vertical="center" wrapText="1"/>
    </xf>
    <xf numFmtId="170" fontId="13" fillId="19" borderId="7" xfId="597" applyNumberFormat="1" applyFont="1" applyFill="1" applyBorder="1" applyAlignment="1">
      <alignment horizontal="center" vertical="center" wrapText="1"/>
    </xf>
    <xf numFmtId="170" fontId="13" fillId="19" borderId="0" xfId="597" applyNumberFormat="1" applyFont="1" applyFill="1" applyBorder="1" applyAlignment="1">
      <alignment horizontal="center" vertical="center" wrapText="1"/>
    </xf>
    <xf numFmtId="170" fontId="14" fillId="19" borderId="15" xfId="597" applyNumberFormat="1" applyFont="1" applyFill="1" applyBorder="1" applyAlignment="1">
      <alignment horizontal="center" vertical="center" wrapText="1"/>
    </xf>
    <xf numFmtId="170" fontId="13" fillId="18" borderId="7" xfId="597" applyNumberFormat="1" applyFont="1" applyFill="1" applyBorder="1" applyAlignment="1">
      <alignment horizontal="center" vertical="center" wrapText="1"/>
    </xf>
    <xf numFmtId="170" fontId="13" fillId="18" borderId="0" xfId="597" applyNumberFormat="1" applyFont="1" applyFill="1" applyBorder="1" applyAlignment="1">
      <alignment horizontal="center" vertical="center" wrapText="1"/>
    </xf>
    <xf numFmtId="170" fontId="14" fillId="18" borderId="15" xfId="597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right" vertical="center"/>
    </xf>
    <xf numFmtId="3" fontId="2" fillId="9" borderId="2" xfId="0" applyNumberFormat="1" applyFont="1" applyFill="1" applyBorder="1" applyAlignment="1">
      <alignment horizontal="center" vertical="center"/>
    </xf>
    <xf numFmtId="167" fontId="2" fillId="9" borderId="5" xfId="0" applyNumberFormat="1" applyFont="1" applyFill="1" applyBorder="1" applyAlignment="1">
      <alignment horizontal="center" vertical="center"/>
    </xf>
    <xf numFmtId="3" fontId="2" fillId="9" borderId="5" xfId="0" applyNumberFormat="1" applyFont="1" applyFill="1" applyBorder="1" applyAlignment="1">
      <alignment horizontal="center" vertical="center"/>
    </xf>
    <xf numFmtId="167" fontId="2" fillId="9" borderId="6" xfId="0" applyNumberFormat="1" applyFont="1" applyFill="1" applyBorder="1" applyAlignment="1">
      <alignment horizontal="center" vertical="center"/>
    </xf>
    <xf numFmtId="170" fontId="14" fillId="28" borderId="2" xfId="597" applyNumberFormat="1" applyFont="1" applyFill="1" applyBorder="1" applyAlignment="1">
      <alignment horizontal="center" vertical="center" wrapText="1"/>
    </xf>
    <xf numFmtId="170" fontId="14" fillId="28" borderId="5" xfId="597" applyNumberFormat="1" applyFont="1" applyFill="1" applyBorder="1" applyAlignment="1">
      <alignment horizontal="center" vertical="center" wrapText="1"/>
    </xf>
    <xf numFmtId="170" fontId="14" fillId="28" borderId="12" xfId="597" applyNumberFormat="1" applyFont="1" applyFill="1" applyBorder="1" applyAlignment="1">
      <alignment horizontal="center" vertical="center" wrapText="1"/>
    </xf>
    <xf numFmtId="170" fontId="14" fillId="16" borderId="2" xfId="597" applyNumberFormat="1" applyFont="1" applyFill="1" applyBorder="1" applyAlignment="1">
      <alignment horizontal="center" vertical="center" wrapText="1"/>
    </xf>
    <xf numFmtId="170" fontId="14" fillId="16" borderId="5" xfId="597" applyNumberFormat="1" applyFont="1" applyFill="1" applyBorder="1" applyAlignment="1">
      <alignment horizontal="center" vertical="center" wrapText="1"/>
    </xf>
    <xf numFmtId="170" fontId="14" fillId="16" borderId="12" xfId="597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3" fillId="0" borderId="0" xfId="0" applyFo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7" fontId="23" fillId="0" borderId="3" xfId="0" applyNumberFormat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167" fontId="23" fillId="0" borderId="3" xfId="0" applyNumberFormat="1" applyFont="1" applyFill="1" applyBorder="1" applyAlignment="1">
      <alignment horizontal="center" vertical="center"/>
    </xf>
    <xf numFmtId="167" fontId="23" fillId="0" borderId="4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7" fontId="23" fillId="2" borderId="0" xfId="0" applyNumberFormat="1" applyFont="1" applyFill="1" applyBorder="1" applyAlignment="1">
      <alignment horizontal="center" vertical="center"/>
    </xf>
    <xf numFmtId="167" fontId="23" fillId="2" borderId="11" xfId="0" applyNumberFormat="1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167" fontId="23" fillId="21" borderId="0" xfId="0" applyNumberFormat="1" applyFont="1" applyFill="1" applyBorder="1" applyAlignment="1">
      <alignment horizontal="center" vertical="center"/>
    </xf>
    <xf numFmtId="0" fontId="23" fillId="21" borderId="0" xfId="0" applyFont="1" applyFill="1" applyBorder="1" applyAlignment="1">
      <alignment horizontal="center" vertical="center"/>
    </xf>
    <xf numFmtId="167" fontId="23" fillId="21" borderId="11" xfId="0" applyNumberFormat="1" applyFont="1" applyFill="1" applyBorder="1" applyAlignment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167" fontId="23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167" fontId="23" fillId="8" borderId="11" xfId="0" applyNumberFormat="1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7" fontId="23" fillId="0" borderId="1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7" fontId="23" fillId="2" borderId="3" xfId="0" applyNumberFormat="1" applyFont="1" applyFill="1" applyBorder="1" applyAlignment="1">
      <alignment horizontal="center" vertical="center"/>
    </xf>
    <xf numFmtId="167" fontId="23" fillId="2" borderId="4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center" wrapText="1"/>
    </xf>
    <xf numFmtId="0" fontId="23" fillId="7" borderId="7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168" fontId="2" fillId="5" borderId="5" xfId="0" applyNumberFormat="1" applyFont="1" applyFill="1" applyBorder="1" applyAlignment="1">
      <alignment horizontal="center" vertical="center"/>
    </xf>
    <xf numFmtId="168" fontId="2" fillId="5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" fontId="6" fillId="11" borderId="0" xfId="0" applyNumberFormat="1" applyFont="1" applyFill="1" applyBorder="1" applyAlignment="1">
      <alignment horizontal="center" vertical="center"/>
    </xf>
    <xf numFmtId="1" fontId="23" fillId="11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" fontId="6" fillId="2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11" borderId="7" xfId="0" applyNumberFormat="1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/>
    <xf numFmtId="0" fontId="23" fillId="0" borderId="0" xfId="0" applyFont="1" applyFill="1" applyBorder="1" applyAlignment="1"/>
    <xf numFmtId="1" fontId="23" fillId="2" borderId="1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left" vertical="center"/>
    </xf>
    <xf numFmtId="1" fontId="23" fillId="2" borderId="13" xfId="0" applyNumberFormat="1" applyFont="1" applyFill="1" applyBorder="1" applyAlignment="1">
      <alignment horizontal="center" vertical="center"/>
    </xf>
    <xf numFmtId="1" fontId="23" fillId="0" borderId="0" xfId="0" applyNumberFormat="1" applyFont="1"/>
    <xf numFmtId="0" fontId="23" fillId="7" borderId="15" xfId="0" applyFont="1" applyFill="1" applyBorder="1" applyAlignment="1">
      <alignment horizontal="center" vertical="center"/>
    </xf>
    <xf numFmtId="1" fontId="23" fillId="11" borderId="7" xfId="0" applyNumberFormat="1" applyFont="1" applyFill="1" applyBorder="1" applyAlignment="1">
      <alignment horizontal="center" vertical="center"/>
    </xf>
    <xf numFmtId="1" fontId="23" fillId="11" borderId="15" xfId="0" applyNumberFormat="1" applyFont="1" applyFill="1" applyBorder="1" applyAlignment="1">
      <alignment horizontal="center" vertical="center"/>
    </xf>
    <xf numFmtId="1" fontId="23" fillId="2" borderId="7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1" fontId="23" fillId="2" borderId="15" xfId="0" applyNumberFormat="1" applyFont="1" applyFill="1" applyBorder="1" applyAlignment="1">
      <alignment horizontal="center" vertical="center"/>
    </xf>
    <xf numFmtId="1" fontId="23" fillId="2" borderId="8" xfId="0" applyNumberFormat="1" applyFont="1" applyFill="1" applyBorder="1" applyAlignment="1">
      <alignment horizontal="center" vertical="center"/>
    </xf>
    <xf numFmtId="1" fontId="23" fillId="2" borderId="9" xfId="0" applyNumberFormat="1" applyFont="1" applyFill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2" borderId="0" xfId="0" applyFont="1" applyFill="1" applyAlignment="1"/>
    <xf numFmtId="0" fontId="23" fillId="0" borderId="0" xfId="0" applyFont="1" applyFill="1" applyAlignment="1"/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167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3" fontId="2" fillId="9" borderId="12" xfId="0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376" applyFont="1" applyFill="1" applyAlignment="1">
      <alignment vertical="center"/>
    </xf>
    <xf numFmtId="0" fontId="7" fillId="0" borderId="0" xfId="376" applyFont="1" applyFill="1" applyBorder="1" applyAlignment="1">
      <alignment horizontal="center" vertical="center"/>
    </xf>
    <xf numFmtId="1" fontId="7" fillId="0" borderId="22" xfId="376" applyNumberFormat="1" applyFont="1" applyFill="1" applyBorder="1" applyAlignment="1">
      <alignment horizontal="center" vertical="center"/>
    </xf>
    <xf numFmtId="0" fontId="7" fillId="0" borderId="22" xfId="376" applyFont="1" applyFill="1" applyBorder="1" applyAlignment="1">
      <alignment horizontal="center" vertical="center"/>
    </xf>
    <xf numFmtId="167" fontId="7" fillId="0" borderId="22" xfId="376" applyNumberFormat="1" applyFont="1" applyFill="1" applyBorder="1" applyAlignment="1">
      <alignment horizontal="center" vertical="center"/>
    </xf>
    <xf numFmtId="1" fontId="7" fillId="0" borderId="0" xfId="376" applyNumberFormat="1" applyFont="1" applyFill="1" applyBorder="1" applyAlignment="1">
      <alignment horizontal="center" vertical="center"/>
    </xf>
    <xf numFmtId="167" fontId="7" fillId="0" borderId="0" xfId="376" applyNumberFormat="1" applyFont="1" applyFill="1" applyBorder="1" applyAlignment="1">
      <alignment horizontal="center" vertical="center"/>
    </xf>
    <xf numFmtId="3" fontId="7" fillId="0" borderId="0" xfId="376" applyNumberFormat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170" fontId="13" fillId="0" borderId="0" xfId="0" applyNumberFormat="1" applyFont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/>
    </xf>
    <xf numFmtId="0" fontId="27" fillId="21" borderId="1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3" fontId="2" fillId="9" borderId="12" xfId="0" applyNumberFormat="1" applyFont="1" applyFill="1" applyBorder="1" applyAlignment="1">
      <alignment horizontal="center" vertical="center" wrapText="1"/>
    </xf>
    <xf numFmtId="0" fontId="14" fillId="28" borderId="12" xfId="597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3" fillId="0" borderId="0" xfId="596" applyFont="1" applyBorder="1" applyAlignment="1">
      <alignment wrapText="1"/>
    </xf>
    <xf numFmtId="0" fontId="23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1" fontId="23" fillId="25" borderId="3" xfId="0" applyNumberFormat="1" applyFont="1" applyFill="1" applyBorder="1" applyAlignment="1">
      <alignment horizontal="center" vertical="center"/>
    </xf>
    <xf numFmtId="1" fontId="23" fillId="14" borderId="3" xfId="0" applyNumberFormat="1" applyFont="1" applyFill="1" applyBorder="1" applyAlignment="1">
      <alignment horizontal="center" vertical="center"/>
    </xf>
    <xf numFmtId="1" fontId="23" fillId="23" borderId="13" xfId="0" applyNumberFormat="1" applyFont="1" applyFill="1" applyBorder="1" applyAlignment="1">
      <alignment horizontal="center" vertical="center"/>
    </xf>
    <xf numFmtId="1" fontId="23" fillId="24" borderId="13" xfId="0" applyNumberFormat="1" applyFont="1" applyFill="1" applyBorder="1" applyAlignment="1">
      <alignment horizontal="center" vertical="center"/>
    </xf>
    <xf numFmtId="1" fontId="23" fillId="26" borderId="0" xfId="0" applyNumberFormat="1" applyFont="1" applyFill="1" applyBorder="1" applyAlignment="1">
      <alignment horizontal="center" vertical="center"/>
    </xf>
    <xf numFmtId="1" fontId="23" fillId="21" borderId="15" xfId="0" applyNumberFormat="1" applyFont="1" applyFill="1" applyBorder="1" applyAlignment="1">
      <alignment horizontal="center" vertical="center"/>
    </xf>
    <xf numFmtId="0" fontId="23" fillId="21" borderId="15" xfId="0" applyFont="1" applyFill="1" applyBorder="1" applyAlignment="1">
      <alignment horizontal="center" vertical="center"/>
    </xf>
    <xf numFmtId="1" fontId="23" fillId="17" borderId="5" xfId="0" applyNumberFormat="1" applyFont="1" applyFill="1" applyBorder="1" applyAlignment="1">
      <alignment horizontal="center" vertical="center"/>
    </xf>
    <xf numFmtId="1" fontId="27" fillId="22" borderId="12" xfId="0" applyNumberFormat="1" applyFont="1" applyFill="1" applyBorder="1" applyAlignment="1">
      <alignment horizontal="center" vertical="center"/>
    </xf>
    <xf numFmtId="1" fontId="23" fillId="17" borderId="2" xfId="0" applyNumberFormat="1" applyFont="1" applyFill="1" applyBorder="1" applyAlignment="1">
      <alignment horizontal="center" vertical="center"/>
    </xf>
    <xf numFmtId="1" fontId="23" fillId="13" borderId="5" xfId="0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1" fontId="23" fillId="22" borderId="1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" fontId="23" fillId="2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1" fontId="23" fillId="2" borderId="11" xfId="0" applyNumberFormat="1" applyFont="1" applyFill="1" applyBorder="1" applyAlignment="1">
      <alignment horizontal="center" vertical="center"/>
    </xf>
    <xf numFmtId="1" fontId="27" fillId="2" borderId="11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23" fillId="11" borderId="11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1" fontId="27" fillId="8" borderId="15" xfId="0" applyNumberFormat="1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376" applyFont="1" applyFill="1" applyAlignment="1">
      <alignment horizontal="center" vertical="center"/>
    </xf>
    <xf numFmtId="0" fontId="7" fillId="14" borderId="30" xfId="1" applyFont="1" applyFill="1" applyBorder="1" applyAlignment="1">
      <alignment vertical="center"/>
    </xf>
    <xf numFmtId="167" fontId="7" fillId="14" borderId="31" xfId="1" applyNumberFormat="1" applyFont="1" applyFill="1" applyBorder="1" applyAlignment="1">
      <alignment horizontal="center" vertical="center"/>
    </xf>
    <xf numFmtId="167" fontId="7" fillId="14" borderId="32" xfId="1" applyNumberFormat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167" fontId="7" fillId="0" borderId="31" xfId="1" applyNumberFormat="1" applyFont="1" applyFill="1" applyBorder="1" applyAlignment="1">
      <alignment horizontal="center" vertical="center"/>
    </xf>
    <xf numFmtId="167" fontId="7" fillId="0" borderId="32" xfId="1" applyNumberFormat="1" applyFont="1" applyFill="1" applyBorder="1" applyAlignment="1">
      <alignment horizontal="center" vertical="center"/>
    </xf>
    <xf numFmtId="0" fontId="23" fillId="14" borderId="27" xfId="1" applyFont="1" applyFill="1" applyBorder="1" applyAlignment="1">
      <alignment vertical="center"/>
    </xf>
    <xf numFmtId="3" fontId="23" fillId="14" borderId="28" xfId="1" applyNumberFormat="1" applyFont="1" applyFill="1" applyBorder="1" applyAlignment="1">
      <alignment horizontal="center" vertical="center"/>
    </xf>
    <xf numFmtId="3" fontId="23" fillId="14" borderId="29" xfId="1" applyNumberFormat="1" applyFont="1" applyFill="1" applyBorder="1" applyAlignment="1">
      <alignment horizontal="center" vertical="center"/>
    </xf>
    <xf numFmtId="0" fontId="23" fillId="14" borderId="30" xfId="1" applyFont="1" applyFill="1" applyBorder="1" applyAlignment="1">
      <alignment vertical="center"/>
    </xf>
    <xf numFmtId="167" fontId="23" fillId="14" borderId="31" xfId="1" applyNumberFormat="1" applyFont="1" applyFill="1" applyBorder="1" applyAlignment="1">
      <alignment horizontal="center" vertical="center"/>
    </xf>
    <xf numFmtId="167" fontId="23" fillId="14" borderId="32" xfId="1" applyNumberFormat="1" applyFont="1" applyFill="1" applyBorder="1" applyAlignment="1">
      <alignment horizontal="center" vertical="center"/>
    </xf>
    <xf numFmtId="3" fontId="23" fillId="14" borderId="33" xfId="1" applyNumberFormat="1" applyFont="1" applyFill="1" applyBorder="1" applyAlignment="1">
      <alignment horizontal="center" vertical="center"/>
    </xf>
    <xf numFmtId="0" fontId="23" fillId="14" borderId="34" xfId="1" applyFont="1" applyFill="1" applyBorder="1" applyAlignment="1">
      <alignment vertical="center"/>
    </xf>
    <xf numFmtId="2" fontId="23" fillId="14" borderId="35" xfId="1" applyNumberFormat="1" applyFont="1" applyFill="1" applyBorder="1" applyAlignment="1">
      <alignment horizontal="center" vertical="center"/>
    </xf>
    <xf numFmtId="2" fontId="23" fillId="14" borderId="36" xfId="1" applyNumberFormat="1" applyFont="1" applyFill="1" applyBorder="1" applyAlignment="1">
      <alignment horizontal="center" vertical="center"/>
    </xf>
    <xf numFmtId="0" fontId="23" fillId="0" borderId="27" xfId="1" applyFont="1" applyFill="1" applyBorder="1" applyAlignment="1">
      <alignment vertical="center"/>
    </xf>
    <xf numFmtId="167" fontId="23" fillId="0" borderId="28" xfId="1" applyNumberFormat="1" applyFont="1" applyFill="1" applyBorder="1" applyAlignment="1">
      <alignment horizontal="center" vertical="center"/>
    </xf>
    <xf numFmtId="167" fontId="23" fillId="0" borderId="29" xfId="1" applyNumberFormat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vertical="center"/>
    </xf>
    <xf numFmtId="167" fontId="23" fillId="0" borderId="35" xfId="1" applyNumberFormat="1" applyFont="1" applyFill="1" applyBorder="1" applyAlignment="1">
      <alignment horizontal="center" vertical="center"/>
    </xf>
    <xf numFmtId="167" fontId="23" fillId="0" borderId="36" xfId="1" applyNumberFormat="1" applyFont="1" applyFill="1" applyBorder="1" applyAlignment="1">
      <alignment horizontal="center" vertical="center"/>
    </xf>
    <xf numFmtId="3" fontId="23" fillId="0" borderId="28" xfId="1" applyNumberFormat="1" applyFont="1" applyFill="1" applyBorder="1" applyAlignment="1">
      <alignment horizontal="center" vertical="center"/>
    </xf>
    <xf numFmtId="3" fontId="23" fillId="0" borderId="29" xfId="1" applyNumberFormat="1" applyFont="1" applyFill="1" applyBorder="1" applyAlignment="1">
      <alignment horizontal="center" vertical="center"/>
    </xf>
    <xf numFmtId="189" fontId="23" fillId="0" borderId="35" xfId="1" applyNumberFormat="1" applyFont="1" applyFill="1" applyBorder="1" applyAlignment="1">
      <alignment horizontal="center" vertical="center"/>
    </xf>
    <xf numFmtId="189" fontId="23" fillId="0" borderId="36" xfId="1" applyNumberFormat="1" applyFont="1" applyFill="1" applyBorder="1" applyAlignment="1">
      <alignment horizontal="center" vertical="center"/>
    </xf>
    <xf numFmtId="3" fontId="23" fillId="0" borderId="33" xfId="1" applyNumberFormat="1" applyFont="1" applyFill="1" applyBorder="1" applyAlignment="1">
      <alignment horizontal="center" vertical="center"/>
    </xf>
    <xf numFmtId="0" fontId="7" fillId="0" borderId="0" xfId="376" applyFont="1" applyFill="1" applyAlignment="1">
      <alignment vertical="center" wrapText="1"/>
    </xf>
    <xf numFmtId="0" fontId="2" fillId="0" borderId="0" xfId="376" applyFont="1" applyFill="1" applyBorder="1" applyAlignment="1">
      <alignment horizontal="center" vertical="center" wrapText="1"/>
    </xf>
    <xf numFmtId="0" fontId="2" fillId="0" borderId="0" xfId="376" applyFont="1" applyFill="1" applyAlignment="1">
      <alignment vertical="center" wrapText="1"/>
    </xf>
    <xf numFmtId="167" fontId="7" fillId="0" borderId="0" xfId="376" applyNumberFormat="1" applyFont="1" applyFill="1" applyBorder="1" applyAlignment="1">
      <alignment horizontal="center" vertical="center" wrapText="1"/>
    </xf>
    <xf numFmtId="0" fontId="7" fillId="0" borderId="37" xfId="376" applyFont="1" applyFill="1" applyBorder="1" applyAlignment="1">
      <alignment vertical="center"/>
    </xf>
    <xf numFmtId="0" fontId="7" fillId="6" borderId="0" xfId="376" applyFont="1" applyFill="1" applyBorder="1" applyAlignment="1">
      <alignment vertical="center"/>
    </xf>
    <xf numFmtId="0" fontId="14" fillId="3" borderId="2" xfId="376" applyFont="1" applyFill="1" applyBorder="1" applyAlignment="1">
      <alignment horizontal="center" vertical="center"/>
    </xf>
    <xf numFmtId="0" fontId="7" fillId="0" borderId="0" xfId="376" applyFont="1" applyAlignment="1">
      <alignment vertical="center"/>
    </xf>
    <xf numFmtId="187" fontId="14" fillId="17" borderId="38" xfId="376" applyNumberFormat="1" applyFont="1" applyFill="1" applyBorder="1" applyAlignment="1" applyProtection="1">
      <alignment horizontal="center" vertical="center"/>
    </xf>
    <xf numFmtId="3" fontId="14" fillId="17" borderId="39" xfId="376" applyNumberFormat="1" applyFont="1" applyFill="1" applyBorder="1" applyAlignment="1">
      <alignment horizontal="center" vertical="center"/>
    </xf>
    <xf numFmtId="3" fontId="14" fillId="17" borderId="40" xfId="376" applyNumberFormat="1" applyFont="1" applyFill="1" applyBorder="1" applyAlignment="1">
      <alignment horizontal="center" vertical="center"/>
    </xf>
    <xf numFmtId="187" fontId="13" fillId="20" borderId="3" xfId="376" applyNumberFormat="1" applyFont="1" applyFill="1" applyBorder="1" applyAlignment="1" applyProtection="1">
      <alignment horizontal="center" vertical="center"/>
    </xf>
    <xf numFmtId="3" fontId="7" fillId="20" borderId="3" xfId="376" applyNumberFormat="1" applyFont="1" applyFill="1" applyBorder="1" applyAlignment="1">
      <alignment horizontal="center" vertical="center"/>
    </xf>
    <xf numFmtId="187" fontId="13" fillId="0" borderId="0" xfId="376" applyNumberFormat="1" applyFont="1" applyFill="1" applyBorder="1" applyAlignment="1" applyProtection="1">
      <alignment horizontal="center" vertical="center"/>
    </xf>
    <xf numFmtId="3" fontId="7" fillId="0" borderId="0" xfId="376" applyNumberFormat="1" applyFont="1" applyBorder="1" applyAlignment="1">
      <alignment horizontal="center" vertical="center"/>
    </xf>
    <xf numFmtId="187" fontId="13" fillId="20" borderId="0" xfId="376" applyNumberFormat="1" applyFont="1" applyFill="1" applyBorder="1" applyAlignment="1" applyProtection="1">
      <alignment horizontal="center" vertical="center"/>
    </xf>
    <xf numFmtId="3" fontId="7" fillId="20" borderId="0" xfId="376" applyNumberFormat="1" applyFont="1" applyFill="1" applyBorder="1" applyAlignment="1">
      <alignment horizontal="center" vertical="center"/>
    </xf>
    <xf numFmtId="187" fontId="13" fillId="18" borderId="3" xfId="376" applyNumberFormat="1" applyFont="1" applyFill="1" applyBorder="1" applyAlignment="1" applyProtection="1">
      <alignment horizontal="center" vertical="center"/>
    </xf>
    <xf numFmtId="3" fontId="7" fillId="18" borderId="3" xfId="376" applyNumberFormat="1" applyFont="1" applyFill="1" applyBorder="1" applyAlignment="1">
      <alignment horizontal="center" vertical="center"/>
    </xf>
    <xf numFmtId="187" fontId="13" fillId="18" borderId="0" xfId="376" applyNumberFormat="1" applyFont="1" applyFill="1" applyBorder="1" applyAlignment="1" applyProtection="1">
      <alignment horizontal="center" vertical="center"/>
    </xf>
    <xf numFmtId="3" fontId="7" fillId="18" borderId="0" xfId="376" applyNumberFormat="1" applyFont="1" applyFill="1" applyBorder="1" applyAlignment="1">
      <alignment horizontal="center" vertical="center"/>
    </xf>
    <xf numFmtId="0" fontId="30" fillId="0" borderId="0" xfId="376" applyFont="1" applyFill="1" applyBorder="1" applyAlignment="1">
      <alignment vertical="top" wrapText="1"/>
    </xf>
    <xf numFmtId="187" fontId="7" fillId="19" borderId="3" xfId="376" applyNumberFormat="1" applyFont="1" applyFill="1" applyBorder="1" applyAlignment="1" applyProtection="1">
      <alignment horizontal="center" vertical="center"/>
    </xf>
    <xf numFmtId="3" fontId="7" fillId="19" borderId="3" xfId="376" applyNumberFormat="1" applyFont="1" applyFill="1" applyBorder="1" applyAlignment="1">
      <alignment horizontal="center" vertical="center"/>
    </xf>
    <xf numFmtId="187" fontId="13" fillId="19" borderId="0" xfId="376" applyNumberFormat="1" applyFont="1" applyFill="1" applyBorder="1" applyAlignment="1" applyProtection="1">
      <alignment horizontal="center" vertical="center"/>
    </xf>
    <xf numFmtId="3" fontId="7" fillId="19" borderId="0" xfId="376" applyNumberFormat="1" applyFont="1" applyFill="1" applyBorder="1" applyAlignment="1">
      <alignment horizontal="center" vertical="center"/>
    </xf>
    <xf numFmtId="187" fontId="13" fillId="19" borderId="9" xfId="376" applyNumberFormat="1" applyFont="1" applyFill="1" applyBorder="1" applyAlignment="1" applyProtection="1">
      <alignment horizontal="center" vertical="center"/>
    </xf>
    <xf numFmtId="3" fontId="7" fillId="19" borderId="9" xfId="376" applyNumberFormat="1" applyFont="1" applyFill="1" applyBorder="1" applyAlignment="1">
      <alignment horizontal="center" vertical="center"/>
    </xf>
    <xf numFmtId="0" fontId="7" fillId="0" borderId="0" xfId="376" applyFont="1" applyFill="1" applyAlignment="1">
      <alignment horizontal="center" vertical="center"/>
    </xf>
    <xf numFmtId="0" fontId="7" fillId="0" borderId="15" xfId="376" applyFont="1" applyFill="1" applyBorder="1" applyAlignment="1">
      <alignment vertical="center"/>
    </xf>
    <xf numFmtId="0" fontId="7" fillId="6" borderId="15" xfId="376" applyFont="1" applyFill="1" applyBorder="1" applyAlignment="1">
      <alignment vertical="center"/>
    </xf>
    <xf numFmtId="0" fontId="2" fillId="3" borderId="12" xfId="376" applyFont="1" applyFill="1" applyBorder="1" applyAlignment="1">
      <alignment horizontal="center" vertical="center"/>
    </xf>
    <xf numFmtId="187" fontId="7" fillId="0" borderId="0" xfId="376" applyNumberFormat="1" applyFont="1" applyFill="1" applyAlignment="1">
      <alignment vertical="center"/>
    </xf>
    <xf numFmtId="0" fontId="7" fillId="0" borderId="15" xfId="376" applyFont="1" applyFill="1" applyBorder="1" applyAlignment="1">
      <alignment horizontal="center" vertical="center"/>
    </xf>
    <xf numFmtId="3" fontId="7" fillId="0" borderId="7" xfId="376" applyNumberFormat="1" applyFont="1" applyFill="1" applyBorder="1" applyAlignment="1">
      <alignment horizontal="center" vertical="center"/>
    </xf>
    <xf numFmtId="167" fontId="7" fillId="0" borderId="11" xfId="376" applyNumberFormat="1" applyFont="1" applyFill="1" applyBorder="1" applyAlignment="1">
      <alignment horizontal="center" vertical="center"/>
    </xf>
    <xf numFmtId="0" fontId="7" fillId="2" borderId="0" xfId="376" applyFont="1" applyFill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7" fillId="11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5" fillId="0" borderId="12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9" fillId="16" borderId="12" xfId="0" applyFont="1" applyFill="1" applyBorder="1" applyAlignment="1">
      <alignment horizontal="center" vertical="center"/>
    </xf>
    <xf numFmtId="0" fontId="41" fillId="16" borderId="12" xfId="0" applyFont="1" applyFill="1" applyBorder="1" applyAlignment="1">
      <alignment horizontal="center" vertical="center" wrapText="1"/>
    </xf>
    <xf numFmtId="0" fontId="42" fillId="2" borderId="0" xfId="376" applyFont="1" applyFill="1" applyAlignment="1">
      <alignment horizontal="left"/>
    </xf>
    <xf numFmtId="0" fontId="42" fillId="2" borderId="0" xfId="376" applyFont="1" applyFill="1"/>
    <xf numFmtId="0" fontId="42" fillId="2" borderId="0" xfId="376" applyFont="1" applyFill="1" applyAlignment="1">
      <alignment horizontal="left" vertical="center"/>
    </xf>
    <xf numFmtId="0" fontId="43" fillId="2" borderId="0" xfId="376" applyFont="1" applyFill="1" applyAlignment="1"/>
    <xf numFmtId="0" fontId="42" fillId="2" borderId="0" xfId="376" applyFont="1" applyFill="1" applyAlignment="1"/>
    <xf numFmtId="0" fontId="44" fillId="2" borderId="0" xfId="376" applyFont="1" applyFill="1" applyAlignment="1">
      <alignment horizontal="left" vertical="center"/>
    </xf>
    <xf numFmtId="0" fontId="35" fillId="0" borderId="0" xfId="0" applyFont="1" applyFill="1" applyAlignment="1">
      <alignment horizontal="center"/>
    </xf>
    <xf numFmtId="0" fontId="35" fillId="0" borderId="0" xfId="0" applyFont="1"/>
    <xf numFmtId="0" fontId="4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/>
    <xf numFmtId="0" fontId="48" fillId="2" borderId="0" xfId="0" applyFont="1" applyFill="1" applyAlignment="1">
      <alignment vertical="center"/>
    </xf>
    <xf numFmtId="0" fontId="35" fillId="2" borderId="0" xfId="0" applyFont="1" applyFill="1" applyAlignment="1"/>
    <xf numFmtId="0" fontId="35" fillId="0" borderId="0" xfId="0" applyFont="1" applyFill="1" applyAlignment="1"/>
    <xf numFmtId="0" fontId="38" fillId="0" borderId="0" xfId="0" applyFont="1" applyFill="1"/>
    <xf numFmtId="3" fontId="35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5" fillId="0" borderId="0" xfId="0" applyFont="1" applyFill="1" applyAlignment="1">
      <alignment horizontal="left"/>
    </xf>
    <xf numFmtId="0" fontId="47" fillId="0" borderId="0" xfId="1" applyFont="1" applyFill="1" applyAlignment="1"/>
    <xf numFmtId="0" fontId="48" fillId="0" borderId="0" xfId="1" applyFont="1" applyFill="1" applyAlignment="1"/>
    <xf numFmtId="0" fontId="4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1" fontId="35" fillId="2" borderId="0" xfId="0" applyNumberFormat="1" applyFont="1" applyFill="1" applyAlignment="1"/>
    <xf numFmtId="0" fontId="35" fillId="0" borderId="0" xfId="0" applyFont="1" applyAlignment="1"/>
    <xf numFmtId="0" fontId="11" fillId="0" borderId="0" xfId="0" applyFont="1" applyFill="1" applyAlignment="1">
      <alignment horizontal="center"/>
    </xf>
    <xf numFmtId="0" fontId="11" fillId="0" borderId="0" xfId="0" applyFont="1"/>
    <xf numFmtId="0" fontId="11" fillId="2" borderId="0" xfId="0" applyFont="1" applyFill="1" applyAlignment="1"/>
    <xf numFmtId="0" fontId="11" fillId="0" borderId="0" xfId="0" applyFont="1" applyFill="1" applyAlignment="1"/>
    <xf numFmtId="0" fontId="11" fillId="2" borderId="0" xfId="0" applyFont="1" applyFill="1" applyAlignment="1">
      <alignment horizontal="center"/>
    </xf>
    <xf numFmtId="0" fontId="49" fillId="0" borderId="0" xfId="0" applyFont="1" applyFill="1"/>
    <xf numFmtId="0" fontId="11" fillId="0" borderId="0" xfId="0" applyFont="1" applyFill="1"/>
    <xf numFmtId="0" fontId="50" fillId="14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51" fillId="0" borderId="0" xfId="376" applyFont="1" applyBorder="1" applyAlignment="1">
      <alignment vertical="center"/>
    </xf>
    <xf numFmtId="0" fontId="47" fillId="0" borderId="0" xfId="376" applyFont="1" applyFill="1" applyAlignment="1">
      <alignment vertical="center"/>
    </xf>
    <xf numFmtId="0" fontId="52" fillId="0" borderId="0" xfId="376" applyFont="1" applyBorder="1" applyAlignment="1">
      <alignment vertical="center"/>
    </xf>
    <xf numFmtId="0" fontId="47" fillId="0" borderId="0" xfId="0" applyFont="1" applyFill="1" applyAlignment="1">
      <alignment vertical="center"/>
    </xf>
    <xf numFmtId="0" fontId="53" fillId="0" borderId="0" xfId="0" applyFont="1" applyFill="1" applyAlignment="1"/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7" fillId="0" borderId="0" xfId="376" applyFont="1" applyFill="1" applyAlignment="1">
      <alignment vertical="center" wrapText="1"/>
    </xf>
    <xf numFmtId="0" fontId="52" fillId="0" borderId="0" xfId="376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0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53" fillId="28" borderId="2" xfId="597" applyFont="1" applyFill="1" applyBorder="1" applyAlignment="1">
      <alignment horizontal="center" vertical="center" wrapText="1"/>
    </xf>
    <xf numFmtId="0" fontId="53" fillId="28" borderId="5" xfId="597" applyFont="1" applyFill="1" applyBorder="1" applyAlignment="1">
      <alignment horizontal="center" vertical="center" wrapText="1"/>
    </xf>
    <xf numFmtId="0" fontId="53" fillId="28" borderId="6" xfId="597" applyFont="1" applyFill="1" applyBorder="1" applyAlignment="1">
      <alignment horizontal="center" vertical="center" wrapText="1"/>
    </xf>
    <xf numFmtId="0" fontId="53" fillId="28" borderId="4" xfId="597" applyFont="1" applyFill="1" applyBorder="1" applyAlignment="1">
      <alignment horizontal="center" vertical="center" wrapText="1"/>
    </xf>
    <xf numFmtId="0" fontId="53" fillId="16" borderId="2" xfId="597" applyFont="1" applyFill="1" applyBorder="1" applyAlignment="1">
      <alignment horizontal="center" vertical="center" wrapText="1"/>
    </xf>
    <xf numFmtId="0" fontId="53" fillId="16" borderId="5" xfId="597" applyFont="1" applyFill="1" applyBorder="1" applyAlignment="1">
      <alignment horizontal="center" vertical="center" wrapText="1"/>
    </xf>
    <xf numFmtId="0" fontId="53" fillId="16" borderId="13" xfId="597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3" fillId="28" borderId="12" xfId="597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8" fillId="16" borderId="0" xfId="0" applyFont="1" applyFill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/>
    </xf>
    <xf numFmtId="167" fontId="23" fillId="11" borderId="0" xfId="0" applyNumberFormat="1" applyFont="1" applyFill="1" applyBorder="1" applyAlignment="1">
      <alignment horizontal="center" vertical="center"/>
    </xf>
    <xf numFmtId="167" fontId="23" fillId="11" borderId="11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3" fontId="2" fillId="9" borderId="2" xfId="0" applyNumberFormat="1" applyFont="1" applyFill="1" applyBorder="1" applyAlignment="1">
      <alignment vertical="center"/>
    </xf>
    <xf numFmtId="3" fontId="2" fillId="9" borderId="5" xfId="0" applyNumberFormat="1" applyFont="1" applyFill="1" applyBorder="1" applyAlignment="1">
      <alignment vertical="center"/>
    </xf>
    <xf numFmtId="1" fontId="23" fillId="21" borderId="7" xfId="0" applyNumberFormat="1" applyFont="1" applyFill="1" applyBorder="1" applyAlignment="1">
      <alignment horizontal="center" vertical="center"/>
    </xf>
    <xf numFmtId="1" fontId="23" fillId="21" borderId="0" xfId="0" applyNumberFormat="1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3" fontId="2" fillId="9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3" fillId="11" borderId="15" xfId="0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3" fontId="13" fillId="21" borderId="0" xfId="1" applyNumberFormat="1" applyFont="1" applyFill="1" applyBorder="1" applyAlignment="1">
      <alignment horizontal="center" vertical="center"/>
    </xf>
    <xf numFmtId="167" fontId="13" fillId="21" borderId="0" xfId="1" applyNumberFormat="1" applyFont="1" applyFill="1" applyBorder="1" applyAlignment="1">
      <alignment horizontal="center" vertical="center"/>
    </xf>
    <xf numFmtId="3" fontId="13" fillId="11" borderId="0" xfId="1" applyNumberFormat="1" applyFont="1" applyFill="1" applyBorder="1" applyAlignment="1">
      <alignment horizontal="center" vertical="center"/>
    </xf>
    <xf numFmtId="167" fontId="13" fillId="11" borderId="0" xfId="1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vertical="center"/>
    </xf>
    <xf numFmtId="1" fontId="2" fillId="9" borderId="5" xfId="0" applyNumberFormat="1" applyFont="1" applyFill="1" applyBorder="1" applyAlignment="1">
      <alignment vertical="center"/>
    </xf>
    <xf numFmtId="1" fontId="6" fillId="21" borderId="7" xfId="0" applyNumberFormat="1" applyFont="1" applyFill="1" applyBorder="1" applyAlignment="1">
      <alignment horizontal="center" vertical="center"/>
    </xf>
    <xf numFmtId="1" fontId="6" fillId="21" borderId="0" xfId="0" applyNumberFormat="1" applyFont="1" applyFill="1" applyBorder="1" applyAlignment="1">
      <alignment horizontal="center" vertical="center"/>
    </xf>
    <xf numFmtId="0" fontId="6" fillId="21" borderId="15" xfId="0" applyFont="1" applyFill="1" applyBorder="1" applyAlignment="1">
      <alignment horizontal="center" vertical="center"/>
    </xf>
    <xf numFmtId="0" fontId="2" fillId="4" borderId="23" xfId="376" applyFont="1" applyFill="1" applyBorder="1" applyAlignment="1">
      <alignment horizontal="center" vertical="center"/>
    </xf>
    <xf numFmtId="0" fontId="2" fillId="4" borderId="23" xfId="376" applyFont="1" applyFill="1" applyBorder="1" applyAlignment="1">
      <alignment horizontal="center" vertical="center" wrapText="1"/>
    </xf>
    <xf numFmtId="1" fontId="7" fillId="11" borderId="0" xfId="376" applyNumberFormat="1" applyFont="1" applyFill="1" applyBorder="1" applyAlignment="1">
      <alignment horizontal="center" vertical="center"/>
    </xf>
    <xf numFmtId="0" fontId="7" fillId="11" borderId="0" xfId="376" applyFont="1" applyFill="1" applyBorder="1" applyAlignment="1">
      <alignment horizontal="center" vertical="center"/>
    </xf>
    <xf numFmtId="167" fontId="7" fillId="11" borderId="0" xfId="376" applyNumberFormat="1" applyFont="1" applyFill="1" applyBorder="1" applyAlignment="1">
      <alignment horizontal="center" vertical="center"/>
    </xf>
    <xf numFmtId="1" fontId="7" fillId="21" borderId="0" xfId="376" applyNumberFormat="1" applyFont="1" applyFill="1" applyBorder="1" applyAlignment="1">
      <alignment horizontal="center" vertical="center"/>
    </xf>
    <xf numFmtId="0" fontId="7" fillId="21" borderId="0" xfId="376" applyFont="1" applyFill="1" applyBorder="1" applyAlignment="1">
      <alignment horizontal="center" vertical="center"/>
    </xf>
    <xf numFmtId="167" fontId="7" fillId="21" borderId="0" xfId="376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170" fontId="13" fillId="18" borderId="15" xfId="597" applyNumberFormat="1" applyFont="1" applyFill="1" applyBorder="1" applyAlignment="1">
      <alignment horizontal="center" vertical="center" wrapText="1"/>
    </xf>
    <xf numFmtId="170" fontId="13" fillId="0" borderId="15" xfId="597" applyNumberFormat="1" applyFont="1" applyBorder="1" applyAlignment="1">
      <alignment horizontal="center" vertical="center" wrapText="1"/>
    </xf>
    <xf numFmtId="170" fontId="13" fillId="19" borderId="15" xfId="597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38" fillId="28" borderId="0" xfId="0" applyFont="1" applyFill="1" applyAlignment="1">
      <alignment vertical="center"/>
    </xf>
    <xf numFmtId="1" fontId="2" fillId="28" borderId="2" xfId="0" applyNumberFormat="1" applyFont="1" applyFill="1" applyBorder="1" applyAlignment="1">
      <alignment horizontal="center" vertical="center"/>
    </xf>
    <xf numFmtId="1" fontId="2" fillId="28" borderId="5" xfId="0" applyNumberFormat="1" applyFont="1" applyFill="1" applyBorder="1" applyAlignment="1">
      <alignment horizontal="center" vertical="center"/>
    </xf>
    <xf numFmtId="1" fontId="2" fillId="28" borderId="6" xfId="0" applyNumberFormat="1" applyFont="1" applyFill="1" applyBorder="1" applyAlignment="1">
      <alignment horizontal="center" vertical="center"/>
    </xf>
    <xf numFmtId="1" fontId="2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28" borderId="2" xfId="0" applyFont="1" applyFill="1" applyBorder="1" applyAlignment="1">
      <alignment horizontal="center" vertical="center" wrapText="1"/>
    </xf>
    <xf numFmtId="0" fontId="4" fillId="28" borderId="5" xfId="0" applyFont="1" applyFill="1" applyBorder="1" applyAlignment="1">
      <alignment horizontal="center" vertical="center" wrapText="1"/>
    </xf>
    <xf numFmtId="0" fontId="4" fillId="28" borderId="6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3" fontId="14" fillId="9" borderId="2" xfId="0" applyNumberFormat="1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horizontal="center" vertical="center"/>
    </xf>
    <xf numFmtId="3" fontId="14" fillId="9" borderId="12" xfId="0" applyNumberFormat="1" applyFont="1" applyFill="1" applyBorder="1" applyAlignment="1">
      <alignment horizontal="center" vertical="center"/>
    </xf>
    <xf numFmtId="1" fontId="23" fillId="21" borderId="11" xfId="0" applyNumberFormat="1" applyFont="1" applyFill="1" applyBorder="1" applyAlignment="1">
      <alignment horizontal="center" vertical="center"/>
    </xf>
    <xf numFmtId="1" fontId="27" fillId="21" borderId="11" xfId="0" applyNumberFormat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32" borderId="26" xfId="1" applyFont="1" applyFill="1" applyBorder="1" applyAlignment="1">
      <alignment vertical="center"/>
    </xf>
    <xf numFmtId="0" fontId="7" fillId="14" borderId="34" xfId="1" applyFont="1" applyFill="1" applyBorder="1" applyAlignment="1">
      <alignment vertical="center"/>
    </xf>
    <xf numFmtId="167" fontId="7" fillId="14" borderId="35" xfId="1" applyNumberFormat="1" applyFont="1" applyFill="1" applyBorder="1" applyAlignment="1">
      <alignment horizontal="center" vertical="center"/>
    </xf>
    <xf numFmtId="167" fontId="7" fillId="14" borderId="36" xfId="1" applyNumberFormat="1" applyFont="1" applyFill="1" applyBorder="1" applyAlignment="1">
      <alignment horizontal="center" vertical="center"/>
    </xf>
    <xf numFmtId="0" fontId="2" fillId="32" borderId="5" xfId="1" applyFont="1" applyFill="1" applyBorder="1" applyAlignment="1">
      <alignment vertical="center"/>
    </xf>
    <xf numFmtId="0" fontId="2" fillId="9" borderId="23" xfId="376" applyFont="1" applyFill="1" applyBorder="1" applyAlignment="1">
      <alignment horizontal="center" vertical="center" wrapText="1"/>
    </xf>
    <xf numFmtId="1" fontId="7" fillId="31" borderId="0" xfId="376" applyNumberFormat="1" applyFont="1" applyFill="1" applyBorder="1" applyAlignment="1">
      <alignment horizontal="center" vertical="center"/>
    </xf>
    <xf numFmtId="167" fontId="7" fillId="31" borderId="0" xfId="376" applyNumberFormat="1" applyFont="1" applyFill="1" applyBorder="1" applyAlignment="1">
      <alignment horizontal="center" vertical="center" wrapText="1"/>
    </xf>
    <xf numFmtId="167" fontId="7" fillId="21" borderId="0" xfId="376" applyNumberFormat="1" applyFont="1" applyFill="1" applyBorder="1" applyAlignment="1">
      <alignment horizontal="center" vertical="center" wrapText="1"/>
    </xf>
    <xf numFmtId="167" fontId="7" fillId="11" borderId="0" xfId="376" applyNumberFormat="1" applyFont="1" applyFill="1" applyBorder="1" applyAlignment="1">
      <alignment horizontal="center" vertical="center" wrapText="1"/>
    </xf>
    <xf numFmtId="0" fontId="2" fillId="9" borderId="8" xfId="376" applyFont="1" applyFill="1" applyBorder="1" applyAlignment="1">
      <alignment horizontal="center" vertical="center" wrapText="1"/>
    </xf>
    <xf numFmtId="0" fontId="2" fillId="9" borderId="9" xfId="376" applyFont="1" applyFill="1" applyBorder="1" applyAlignment="1">
      <alignment horizontal="center" vertical="center" wrapText="1"/>
    </xf>
    <xf numFmtId="1" fontId="2" fillId="9" borderId="2" xfId="376" applyNumberFormat="1" applyFont="1" applyFill="1" applyBorder="1" applyAlignment="1">
      <alignment horizontal="center" vertical="center"/>
    </xf>
    <xf numFmtId="168" fontId="2" fillId="9" borderId="5" xfId="376" applyNumberFormat="1" applyFont="1" applyFill="1" applyBorder="1" applyAlignment="1">
      <alignment horizontal="center" vertical="center"/>
    </xf>
    <xf numFmtId="1" fontId="2" fillId="9" borderId="5" xfId="376" applyNumberFormat="1" applyFont="1" applyFill="1" applyBorder="1" applyAlignment="1">
      <alignment horizontal="center" vertical="center"/>
    </xf>
    <xf numFmtId="1" fontId="2" fillId="9" borderId="12" xfId="376" applyNumberFormat="1" applyFont="1" applyFill="1" applyBorder="1" applyAlignment="1">
      <alignment horizontal="center" vertical="center"/>
    </xf>
    <xf numFmtId="187" fontId="14" fillId="33" borderId="41" xfId="376" applyNumberFormat="1" applyFont="1" applyFill="1" applyBorder="1" applyAlignment="1" applyProtection="1">
      <alignment horizontal="center" vertical="center"/>
    </xf>
    <xf numFmtId="3" fontId="14" fillId="33" borderId="42" xfId="376" applyNumberFormat="1" applyFont="1" applyFill="1" applyBorder="1" applyAlignment="1">
      <alignment horizontal="center" vertical="center"/>
    </xf>
    <xf numFmtId="187" fontId="14" fillId="34" borderId="41" xfId="376" applyNumberFormat="1" applyFont="1" applyFill="1" applyBorder="1" applyAlignment="1" applyProtection="1">
      <alignment horizontal="center" vertical="center"/>
    </xf>
    <xf numFmtId="3" fontId="14" fillId="34" borderId="42" xfId="376" applyNumberFormat="1" applyFont="1" applyFill="1" applyBorder="1" applyAlignment="1">
      <alignment horizontal="center" vertical="center"/>
    </xf>
    <xf numFmtId="0" fontId="4" fillId="4" borderId="46" xfId="376" applyFont="1" applyFill="1" applyBorder="1" applyAlignment="1">
      <alignment horizontal="center" vertical="center"/>
    </xf>
    <xf numFmtId="0" fontId="4" fillId="4" borderId="19" xfId="376" applyFont="1" applyFill="1" applyBorder="1" applyAlignment="1">
      <alignment horizontal="center" vertical="center" wrapText="1"/>
    </xf>
    <xf numFmtId="0" fontId="4" fillId="4" borderId="20" xfId="376" applyFont="1" applyFill="1" applyBorder="1" applyAlignment="1">
      <alignment horizontal="center" vertical="center" wrapText="1"/>
    </xf>
    <xf numFmtId="0" fontId="4" fillId="5" borderId="46" xfId="376" applyFont="1" applyFill="1" applyBorder="1" applyAlignment="1">
      <alignment horizontal="center" vertical="center"/>
    </xf>
    <xf numFmtId="0" fontId="4" fillId="5" borderId="19" xfId="376" applyFont="1" applyFill="1" applyBorder="1" applyAlignment="1">
      <alignment horizontal="center" vertical="center" wrapText="1"/>
    </xf>
    <xf numFmtId="0" fontId="4" fillId="5" borderId="20" xfId="376" applyFont="1" applyFill="1" applyBorder="1" applyAlignment="1">
      <alignment horizontal="center" vertical="center" wrapText="1"/>
    </xf>
    <xf numFmtId="167" fontId="7" fillId="0" borderId="0" xfId="376" applyNumberFormat="1" applyFont="1" applyBorder="1" applyAlignment="1">
      <alignment horizontal="center" vertical="center"/>
    </xf>
    <xf numFmtId="167" fontId="7" fillId="0" borderId="11" xfId="376" applyNumberFormat="1" applyFont="1" applyBorder="1" applyAlignment="1">
      <alignment horizontal="center" vertical="center"/>
    </xf>
    <xf numFmtId="167" fontId="7" fillId="21" borderId="11" xfId="376" applyNumberFormat="1" applyFont="1" applyFill="1" applyBorder="1" applyAlignment="1">
      <alignment horizontal="center" vertical="center"/>
    </xf>
    <xf numFmtId="167" fontId="2" fillId="4" borderId="5" xfId="376" applyNumberFormat="1" applyFont="1" applyFill="1" applyBorder="1" applyAlignment="1">
      <alignment horizontal="center" vertical="center"/>
    </xf>
    <xf numFmtId="167" fontId="2" fillId="4" borderId="6" xfId="376" applyNumberFormat="1" applyFont="1" applyFill="1" applyBorder="1" applyAlignment="1">
      <alignment horizontal="center" vertical="center"/>
    </xf>
    <xf numFmtId="167" fontId="2" fillId="5" borderId="5" xfId="376" applyNumberFormat="1" applyFont="1" applyFill="1" applyBorder="1" applyAlignment="1">
      <alignment horizontal="center" vertical="center"/>
    </xf>
    <xf numFmtId="1" fontId="7" fillId="0" borderId="15" xfId="376" applyNumberFormat="1" applyFont="1" applyBorder="1" applyAlignment="1">
      <alignment horizontal="center" vertical="center"/>
    </xf>
    <xf numFmtId="1" fontId="7" fillId="6" borderId="15" xfId="376" applyNumberFormat="1" applyFont="1" applyFill="1" applyBorder="1" applyAlignment="1">
      <alignment horizontal="center" vertical="center"/>
    </xf>
    <xf numFmtId="1" fontId="2" fillId="3" borderId="12" xfId="376" applyNumberFormat="1" applyFont="1" applyFill="1" applyBorder="1" applyAlignment="1">
      <alignment horizontal="center" vertical="center"/>
    </xf>
    <xf numFmtId="1" fontId="13" fillId="0" borderId="7" xfId="376" applyNumberFormat="1" applyFont="1" applyFill="1" applyBorder="1" applyAlignment="1" applyProtection="1">
      <alignment horizontal="center" vertical="center"/>
    </xf>
    <xf numFmtId="1" fontId="13" fillId="21" borderId="7" xfId="376" applyNumberFormat="1" applyFont="1" applyFill="1" applyBorder="1" applyAlignment="1" applyProtection="1">
      <alignment horizontal="center" vertical="center"/>
    </xf>
    <xf numFmtId="1" fontId="13" fillId="11" borderId="7" xfId="376" applyNumberFormat="1" applyFont="1" applyFill="1" applyBorder="1" applyAlignment="1" applyProtection="1">
      <alignment horizontal="center" vertical="center"/>
    </xf>
    <xf numFmtId="1" fontId="2" fillId="5" borderId="2" xfId="376" applyNumberFormat="1" applyFont="1" applyFill="1" applyBorder="1" applyAlignment="1">
      <alignment horizontal="center" vertical="center"/>
    </xf>
    <xf numFmtId="0" fontId="4" fillId="9" borderId="12" xfId="376" applyFont="1" applyFill="1" applyBorder="1" applyAlignment="1">
      <alignment horizontal="center" vertical="center" wrapText="1"/>
    </xf>
    <xf numFmtId="0" fontId="4" fillId="9" borderId="2" xfId="376" applyFont="1" applyFill="1" applyBorder="1" applyAlignment="1">
      <alignment horizontal="center" vertical="center" wrapText="1"/>
    </xf>
    <xf numFmtId="0" fontId="53" fillId="9" borderId="5" xfId="376" applyFont="1" applyFill="1" applyBorder="1" applyAlignment="1">
      <alignment horizontal="center" vertical="center" wrapText="1"/>
    </xf>
    <xf numFmtId="0" fontId="4" fillId="9" borderId="6" xfId="376" applyFont="1" applyFill="1" applyBorder="1" applyAlignment="1">
      <alignment horizontal="center" vertical="center" wrapText="1"/>
    </xf>
    <xf numFmtId="0" fontId="4" fillId="9" borderId="5" xfId="376" applyFont="1" applyFill="1" applyBorder="1" applyAlignment="1">
      <alignment horizontal="center" vertical="center" wrapText="1"/>
    </xf>
    <xf numFmtId="0" fontId="7" fillId="19" borderId="15" xfId="376" applyFont="1" applyFill="1" applyBorder="1" applyAlignment="1">
      <alignment horizontal="center" vertical="center"/>
    </xf>
    <xf numFmtId="3" fontId="7" fillId="19" borderId="7" xfId="376" applyNumberFormat="1" applyFont="1" applyFill="1" applyBorder="1" applyAlignment="1">
      <alignment horizontal="center" vertical="center"/>
    </xf>
    <xf numFmtId="167" fontId="7" fillId="19" borderId="11" xfId="376" applyNumberFormat="1" applyFont="1" applyFill="1" applyBorder="1" applyAlignment="1">
      <alignment horizontal="center" vertical="center"/>
    </xf>
    <xf numFmtId="0" fontId="7" fillId="18" borderId="15" xfId="376" applyFont="1" applyFill="1" applyBorder="1" applyAlignment="1">
      <alignment horizontal="center" vertical="center"/>
    </xf>
    <xf numFmtId="3" fontId="7" fillId="18" borderId="7" xfId="376" applyNumberFormat="1" applyFont="1" applyFill="1" applyBorder="1" applyAlignment="1">
      <alignment horizontal="center" vertical="center"/>
    </xf>
    <xf numFmtId="167" fontId="7" fillId="18" borderId="11" xfId="376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7" fillId="0" borderId="9" xfId="376" applyNumberFormat="1" applyFont="1" applyFill="1" applyBorder="1" applyAlignment="1">
      <alignment horizontal="center" vertical="center"/>
    </xf>
    <xf numFmtId="167" fontId="7" fillId="0" borderId="9" xfId="376" applyNumberFormat="1" applyFont="1" applyFill="1" applyBorder="1" applyAlignment="1">
      <alignment horizontal="center" vertical="center" wrapText="1"/>
    </xf>
    <xf numFmtId="167" fontId="7" fillId="11" borderId="11" xfId="376" applyNumberFormat="1" applyFont="1" applyFill="1" applyBorder="1" applyAlignment="1">
      <alignment horizontal="center" vertical="center"/>
    </xf>
    <xf numFmtId="167" fontId="2" fillId="5" borderId="6" xfId="376" applyNumberFormat="1" applyFont="1" applyFill="1" applyBorder="1" applyAlignment="1">
      <alignment horizontal="center" vertical="center"/>
    </xf>
    <xf numFmtId="170" fontId="23" fillId="0" borderId="0" xfId="0" applyNumberFormat="1" applyFont="1"/>
    <xf numFmtId="0" fontId="2" fillId="5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0" fontId="62" fillId="0" borderId="49" xfId="598" applyNumberFormat="1" applyFont="1" applyBorder="1" applyAlignment="1">
      <alignment horizontal="right" vertical="center"/>
    </xf>
    <xf numFmtId="170" fontId="62" fillId="0" borderId="50" xfId="598" applyNumberFormat="1" applyFont="1" applyBorder="1" applyAlignment="1">
      <alignment horizontal="right" vertical="center"/>
    </xf>
    <xf numFmtId="170" fontId="62" fillId="0" borderId="51" xfId="598" applyNumberFormat="1" applyFont="1" applyBorder="1" applyAlignment="1">
      <alignment horizontal="right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170" fontId="23" fillId="2" borderId="0" xfId="0" applyNumberFormat="1" applyFont="1" applyFill="1" applyAlignment="1">
      <alignment horizontal="center"/>
    </xf>
    <xf numFmtId="1" fontId="27" fillId="21" borderId="15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170" fontId="23" fillId="0" borderId="0" xfId="0" applyNumberFormat="1" applyFont="1" applyFill="1" applyAlignment="1">
      <alignment horizontal="center" vertical="center" wrapText="1"/>
    </xf>
    <xf numFmtId="2" fontId="7" fillId="2" borderId="0" xfId="376" applyNumberFormat="1" applyFont="1" applyFill="1" applyAlignment="1">
      <alignment vertical="center"/>
    </xf>
    <xf numFmtId="167" fontId="7" fillId="2" borderId="0" xfId="376" applyNumberFormat="1" applyFont="1" applyFill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9" borderId="14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7" fillId="1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35" fillId="2" borderId="0" xfId="0" applyNumberFormat="1" applyFont="1" applyFill="1" applyAlignment="1">
      <alignment horizontal="center"/>
    </xf>
    <xf numFmtId="0" fontId="66" fillId="2" borderId="0" xfId="0" applyFont="1" applyFill="1" applyAlignment="1">
      <alignment vertical="center"/>
    </xf>
    <xf numFmtId="170" fontId="13" fillId="0" borderId="7" xfId="597" applyNumberFormat="1" applyFont="1" applyFill="1" applyBorder="1" applyAlignment="1">
      <alignment horizontal="center" vertical="center" wrapText="1"/>
    </xf>
    <xf numFmtId="170" fontId="13" fillId="0" borderId="0" xfId="597" applyNumberFormat="1" applyFont="1" applyFill="1" applyBorder="1" applyAlignment="1">
      <alignment horizontal="center" vertical="center" wrapText="1"/>
    </xf>
    <xf numFmtId="170" fontId="13" fillId="0" borderId="15" xfId="597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2" fillId="9" borderId="12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3" fontId="13" fillId="11" borderId="9" xfId="1" applyNumberFormat="1" applyFont="1" applyFill="1" applyBorder="1" applyAlignment="1">
      <alignment horizontal="center" vertical="center"/>
    </xf>
    <xf numFmtId="167" fontId="13" fillId="11" borderId="9" xfId="1" applyNumberFormat="1" applyFont="1" applyFill="1" applyBorder="1" applyAlignment="1">
      <alignment horizontal="center" vertical="center"/>
    </xf>
    <xf numFmtId="1" fontId="7" fillId="11" borderId="9" xfId="376" applyNumberFormat="1" applyFont="1" applyFill="1" applyBorder="1" applyAlignment="1">
      <alignment horizontal="center" vertical="center"/>
    </xf>
    <xf numFmtId="0" fontId="7" fillId="11" borderId="9" xfId="376" applyFont="1" applyFill="1" applyBorder="1" applyAlignment="1">
      <alignment horizontal="center" vertical="center"/>
    </xf>
    <xf numFmtId="167" fontId="7" fillId="11" borderId="9" xfId="376" applyNumberFormat="1" applyFont="1" applyFill="1" applyBorder="1" applyAlignment="1">
      <alignment horizontal="center" vertical="center"/>
    </xf>
    <xf numFmtId="0" fontId="53" fillId="16" borderId="1" xfId="597" applyFont="1" applyFill="1" applyBorder="1" applyAlignment="1">
      <alignment horizontal="center" vertical="center" wrapText="1"/>
    </xf>
    <xf numFmtId="0" fontId="14" fillId="28" borderId="6" xfId="597" applyFont="1" applyFill="1" applyBorder="1" applyAlignment="1">
      <alignment horizontal="center" vertical="center" wrapText="1"/>
    </xf>
    <xf numFmtId="170" fontId="13" fillId="0" borderId="11" xfId="597" applyNumberFormat="1" applyFont="1" applyBorder="1" applyAlignment="1">
      <alignment horizontal="center" vertical="center" wrapText="1"/>
    </xf>
    <xf numFmtId="170" fontId="13" fillId="18" borderId="11" xfId="597" applyNumberFormat="1" applyFont="1" applyFill="1" applyBorder="1" applyAlignment="1">
      <alignment horizontal="center" vertical="center" wrapText="1"/>
    </xf>
    <xf numFmtId="170" fontId="13" fillId="0" borderId="11" xfId="597" applyNumberFormat="1" applyFont="1" applyFill="1" applyBorder="1" applyAlignment="1">
      <alignment horizontal="center" vertical="center" wrapText="1"/>
    </xf>
    <xf numFmtId="0" fontId="53" fillId="28" borderId="1" xfId="597" applyFont="1" applyFill="1" applyBorder="1" applyAlignment="1">
      <alignment horizontal="center" vertical="center" wrapText="1"/>
    </xf>
    <xf numFmtId="0" fontId="53" fillId="28" borderId="3" xfId="597" applyFont="1" applyFill="1" applyBorder="1" applyAlignment="1">
      <alignment horizontal="center" vertical="center" wrapText="1"/>
    </xf>
    <xf numFmtId="170" fontId="14" fillId="28" borderId="6" xfId="597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2" fillId="15" borderId="48" xfId="376" applyFont="1" applyFill="1" applyBorder="1" applyAlignment="1">
      <alignment horizontal="center" vertical="center"/>
    </xf>
    <xf numFmtId="0" fontId="7" fillId="19" borderId="14" xfId="376" applyFont="1" applyFill="1" applyBorder="1" applyAlignment="1">
      <alignment horizontal="center" vertical="center"/>
    </xf>
    <xf numFmtId="3" fontId="7" fillId="19" borderId="8" xfId="376" applyNumberFormat="1" applyFont="1" applyFill="1" applyBorder="1" applyAlignment="1">
      <alignment horizontal="center" vertical="center"/>
    </xf>
    <xf numFmtId="167" fontId="7" fillId="19" borderId="10" xfId="376" applyNumberFormat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1" fontId="6" fillId="0" borderId="0" xfId="0" applyNumberFormat="1" applyFont="1"/>
    <xf numFmtId="170" fontId="23" fillId="0" borderId="0" xfId="0" applyNumberFormat="1" applyFont="1" applyAlignment="1">
      <alignment horizontal="center" vertical="center" wrapText="1"/>
    </xf>
    <xf numFmtId="1" fontId="23" fillId="0" borderId="0" xfId="0" applyNumberFormat="1" applyFont="1" applyFill="1" applyAlignment="1">
      <alignment horizontal="center" vertical="center"/>
    </xf>
    <xf numFmtId="3" fontId="7" fillId="0" borderId="0" xfId="376" applyNumberFormat="1" applyFont="1" applyAlignment="1">
      <alignment vertical="center"/>
    </xf>
    <xf numFmtId="3" fontId="30" fillId="0" borderId="0" xfId="376" applyNumberFormat="1" applyFont="1" applyFill="1" applyBorder="1" applyAlignment="1">
      <alignment vertical="top" wrapText="1"/>
    </xf>
    <xf numFmtId="1" fontId="2" fillId="3" borderId="12" xfId="0" applyNumberFormat="1" applyFont="1" applyFill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167" fontId="35" fillId="0" borderId="11" xfId="0" applyNumberFormat="1" applyFont="1" applyFill="1" applyBorder="1" applyAlignment="1">
      <alignment horizontal="center" vertical="center"/>
    </xf>
    <xf numFmtId="0" fontId="38" fillId="28" borderId="12" xfId="0" applyFont="1" applyFill="1" applyBorder="1" applyAlignment="1">
      <alignment vertical="center"/>
    </xf>
    <xf numFmtId="0" fontId="38" fillId="16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1" fontId="23" fillId="2" borderId="12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vertical="center"/>
    </xf>
    <xf numFmtId="1" fontId="23" fillId="21" borderId="12" xfId="0" applyNumberFormat="1" applyFont="1" applyFill="1" applyBorder="1" applyAlignment="1">
      <alignment horizontal="center" vertical="center"/>
    </xf>
    <xf numFmtId="0" fontId="23" fillId="21" borderId="12" xfId="0" applyFont="1" applyFill="1" applyBorder="1" applyAlignment="1">
      <alignment horizontal="center" vertical="center"/>
    </xf>
    <xf numFmtId="1" fontId="23" fillId="11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1" fontId="2" fillId="28" borderId="12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9" fillId="2" borderId="0" xfId="376" applyFont="1" applyFill="1" applyAlignment="1">
      <alignment horizontal="left" vertical="center" wrapText="1"/>
    </xf>
    <xf numFmtId="0" fontId="9" fillId="2" borderId="0" xfId="376" applyFont="1" applyFill="1" applyAlignment="1">
      <alignment horizontal="left" vertical="top" wrapText="1"/>
    </xf>
    <xf numFmtId="0" fontId="46" fillId="29" borderId="0" xfId="376" applyFont="1" applyFill="1" applyAlignment="1">
      <alignment horizontal="center" vertical="center"/>
    </xf>
    <xf numFmtId="0" fontId="45" fillId="30" borderId="0" xfId="376" applyFont="1" applyFill="1" applyAlignment="1">
      <alignment horizontal="center" vertical="center"/>
    </xf>
    <xf numFmtId="0" fontId="40" fillId="10" borderId="1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3" fillId="27" borderId="2" xfId="0" applyFont="1" applyFill="1" applyBorder="1" applyAlignment="1">
      <alignment horizontal="left" vertical="center" wrapText="1"/>
    </xf>
    <xf numFmtId="0" fontId="23" fillId="27" borderId="5" xfId="0" applyFont="1" applyFill="1" applyBorder="1" applyAlignment="1">
      <alignment horizontal="left" vertical="center" wrapText="1"/>
    </xf>
    <xf numFmtId="0" fontId="23" fillId="27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47" fillId="0" borderId="0" xfId="1" applyFont="1" applyFill="1" applyAlignment="1">
      <alignment horizontal="left" vertical="center" wrapText="1"/>
    </xf>
    <xf numFmtId="0" fontId="4" fillId="0" borderId="0" xfId="1" applyFont="1" applyBorder="1" applyAlignment="1">
      <alignment horizontal="left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24" xfId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5" fillId="0" borderId="0" xfId="0" applyFont="1" applyFill="1" applyAlignment="1">
      <alignment horizontal="left"/>
    </xf>
    <xf numFmtId="0" fontId="4" fillId="0" borderId="0" xfId="376" applyFont="1" applyBorder="1" applyAlignment="1">
      <alignment horizontal="left" vertical="center"/>
    </xf>
    <xf numFmtId="0" fontId="1" fillId="0" borderId="0" xfId="376" applyFont="1" applyFill="1" applyBorder="1" applyAlignment="1">
      <alignment horizontal="center" vertical="center"/>
    </xf>
    <xf numFmtId="0" fontId="2" fillId="0" borderId="0" xfId="376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1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left" vertical="center"/>
    </xf>
    <xf numFmtId="0" fontId="2" fillId="13" borderId="5" xfId="0" applyFont="1" applyFill="1" applyBorder="1" applyAlignment="1">
      <alignment horizontal="left" vertical="center"/>
    </xf>
    <xf numFmtId="0" fontId="2" fillId="13" borderId="6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1" fontId="27" fillId="2" borderId="7" xfId="0" applyNumberFormat="1" applyFont="1" applyFill="1" applyBorder="1" applyAlignment="1">
      <alignment horizontal="center" vertical="center"/>
    </xf>
    <xf numFmtId="1" fontId="27" fillId="2" borderId="0" xfId="0" applyNumberFormat="1" applyFont="1" applyFill="1" applyBorder="1" applyAlignment="1">
      <alignment horizontal="center" vertical="center"/>
    </xf>
    <xf numFmtId="0" fontId="2" fillId="28" borderId="2" xfId="0" applyFont="1" applyFill="1" applyBorder="1" applyAlignment="1">
      <alignment horizontal="center" vertical="center"/>
    </xf>
    <xf numFmtId="0" fontId="2" fillId="28" borderId="5" xfId="0" applyFont="1" applyFill="1" applyBorder="1" applyAlignment="1">
      <alignment horizontal="center" vertical="center"/>
    </xf>
    <xf numFmtId="0" fontId="2" fillId="28" borderId="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54" fillId="0" borderId="0" xfId="596" applyFont="1" applyBorder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0" borderId="0" xfId="596" applyFont="1" applyBorder="1" applyAlignment="1">
      <alignment horizontal="left" wrapText="1"/>
    </xf>
    <xf numFmtId="0" fontId="5" fillId="0" borderId="0" xfId="0" applyFont="1" applyFill="1" applyAlignment="1">
      <alignment horizontal="left" vertical="center"/>
    </xf>
    <xf numFmtId="0" fontId="13" fillId="13" borderId="2" xfId="596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0" fontId="14" fillId="13" borderId="1" xfId="596" applyFont="1" applyFill="1" applyBorder="1" applyAlignment="1">
      <alignment horizontal="center" vertical="center" wrapText="1"/>
    </xf>
    <xf numFmtId="0" fontId="14" fillId="13" borderId="8" xfId="596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4" fillId="0" borderId="0" xfId="376" applyFont="1" applyBorder="1" applyAlignment="1">
      <alignment horizontal="left" vertical="center" wrapText="1"/>
    </xf>
    <xf numFmtId="0" fontId="47" fillId="0" borderId="0" xfId="376" applyFont="1" applyBorder="1" applyAlignment="1">
      <alignment horizontal="left" vertical="center" wrapText="1"/>
    </xf>
    <xf numFmtId="0" fontId="2" fillId="4" borderId="23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187" fontId="54" fillId="0" borderId="0" xfId="376" applyNumberFormat="1" applyFont="1" applyFill="1" applyBorder="1" applyAlignment="1" applyProtection="1">
      <alignment horizontal="left" vertical="center" wrapText="1"/>
    </xf>
    <xf numFmtId="0" fontId="2" fillId="3" borderId="13" xfId="376" applyFont="1" applyFill="1" applyBorder="1" applyAlignment="1">
      <alignment horizontal="center" vertical="center"/>
    </xf>
    <xf numFmtId="0" fontId="2" fillId="3" borderId="15" xfId="376" applyFont="1" applyFill="1" applyBorder="1" applyAlignment="1">
      <alignment horizontal="center" vertical="center"/>
    </xf>
    <xf numFmtId="0" fontId="2" fillId="3" borderId="47" xfId="376" applyFont="1" applyFill="1" applyBorder="1" applyAlignment="1">
      <alignment horizontal="center" vertical="center"/>
    </xf>
    <xf numFmtId="0" fontId="2" fillId="9" borderId="8" xfId="376" applyFont="1" applyFill="1" applyBorder="1" applyAlignment="1">
      <alignment horizontal="center" vertical="center" wrapText="1"/>
    </xf>
    <xf numFmtId="0" fontId="2" fillId="9" borderId="9" xfId="376" applyFont="1" applyFill="1" applyBorder="1" applyAlignment="1">
      <alignment horizontal="center" vertical="center" wrapText="1"/>
    </xf>
    <xf numFmtId="49" fontId="2" fillId="9" borderId="9" xfId="376" applyNumberFormat="1" applyFont="1" applyFill="1" applyBorder="1" applyAlignment="1">
      <alignment horizontal="center" vertical="center"/>
    </xf>
    <xf numFmtId="0" fontId="2" fillId="9" borderId="9" xfId="376" applyNumberFormat="1" applyFont="1" applyFill="1" applyBorder="1" applyAlignment="1">
      <alignment horizontal="center" vertical="center"/>
    </xf>
    <xf numFmtId="0" fontId="47" fillId="0" borderId="0" xfId="376" applyFont="1" applyFill="1" applyBorder="1" applyAlignment="1">
      <alignment horizontal="left" vertical="center" wrapText="1"/>
    </xf>
    <xf numFmtId="0" fontId="31" fillId="0" borderId="0" xfId="376" applyFont="1" applyFill="1" applyBorder="1" applyAlignment="1">
      <alignment horizontal="center" wrapText="1"/>
    </xf>
    <xf numFmtId="0" fontId="2" fillId="28" borderId="2" xfId="376" applyFont="1" applyFill="1" applyBorder="1" applyAlignment="1">
      <alignment horizontal="center" vertical="center"/>
    </xf>
    <xf numFmtId="0" fontId="2" fillId="28" borderId="5" xfId="376" applyFont="1" applyFill="1" applyBorder="1" applyAlignment="1">
      <alignment horizontal="center" vertical="center"/>
    </xf>
    <xf numFmtId="190" fontId="2" fillId="9" borderId="13" xfId="376" applyNumberFormat="1" applyFont="1" applyFill="1" applyBorder="1" applyAlignment="1">
      <alignment horizontal="center" vertical="center" wrapText="1"/>
    </xf>
    <xf numFmtId="190" fontId="2" fillId="9" borderId="15" xfId="376" applyNumberFormat="1" applyFont="1" applyFill="1" applyBorder="1" applyAlignment="1">
      <alignment horizontal="center" vertical="center" wrapText="1"/>
    </xf>
    <xf numFmtId="190" fontId="2" fillId="9" borderId="14" xfId="376" applyNumberFormat="1" applyFont="1" applyFill="1" applyBorder="1" applyAlignment="1">
      <alignment horizontal="center" vertical="center" wrapText="1"/>
    </xf>
    <xf numFmtId="0" fontId="32" fillId="0" borderId="0" xfId="376" applyFont="1" applyFill="1" applyBorder="1" applyAlignment="1">
      <alignment horizontal="center" vertical="center"/>
    </xf>
    <xf numFmtId="0" fontId="2" fillId="15" borderId="3" xfId="376" applyFont="1" applyFill="1" applyBorder="1" applyAlignment="1">
      <alignment horizontal="center" vertical="center" wrapText="1"/>
    </xf>
    <xf numFmtId="0" fontId="2" fillId="15" borderId="0" xfId="376" applyFont="1" applyFill="1" applyBorder="1" applyAlignment="1">
      <alignment horizontal="center" vertical="center" wrapText="1"/>
    </xf>
    <xf numFmtId="0" fontId="14" fillId="15" borderId="5" xfId="376" applyFont="1" applyFill="1" applyBorder="1" applyAlignment="1">
      <alignment horizontal="center" vertical="center" wrapText="1"/>
    </xf>
    <xf numFmtId="0" fontId="2" fillId="5" borderId="25" xfId="376" applyFont="1" applyFill="1" applyBorder="1" applyAlignment="1">
      <alignment horizontal="center" vertical="center"/>
    </xf>
    <xf numFmtId="0" fontId="2" fillId="9" borderId="25" xfId="376" applyFont="1" applyFill="1" applyBorder="1" applyAlignment="1">
      <alignment horizontal="center" vertical="center"/>
    </xf>
    <xf numFmtId="0" fontId="2" fillId="10" borderId="44" xfId="376" applyFont="1" applyFill="1" applyBorder="1" applyAlignment="1">
      <alignment horizontal="center" vertical="center"/>
    </xf>
    <xf numFmtId="0" fontId="2" fillId="10" borderId="25" xfId="376" applyFont="1" applyFill="1" applyBorder="1" applyAlignment="1">
      <alignment horizontal="center" vertical="center"/>
    </xf>
    <xf numFmtId="0" fontId="2" fillId="10" borderId="45" xfId="376" applyFont="1" applyFill="1" applyBorder="1" applyAlignment="1">
      <alignment horizontal="center" vertical="center"/>
    </xf>
    <xf numFmtId="0" fontId="2" fillId="13" borderId="12" xfId="376" applyFont="1" applyFill="1" applyBorder="1" applyAlignment="1">
      <alignment horizontal="center" vertical="center"/>
    </xf>
    <xf numFmtId="187" fontId="58" fillId="0" borderId="0" xfId="376" applyNumberFormat="1" applyFont="1" applyFill="1" applyBorder="1" applyAlignment="1" applyProtection="1">
      <alignment horizontal="left" vertical="center" wrapText="1"/>
    </xf>
    <xf numFmtId="0" fontId="2" fillId="16" borderId="44" xfId="376" applyFont="1" applyFill="1" applyBorder="1" applyAlignment="1">
      <alignment horizontal="center" vertical="center"/>
    </xf>
    <xf numFmtId="0" fontId="2" fillId="16" borderId="25" xfId="376" applyFont="1" applyFill="1" applyBorder="1" applyAlignment="1">
      <alignment horizontal="center" vertical="center"/>
    </xf>
    <xf numFmtId="0" fontId="2" fillId="16" borderId="45" xfId="376" applyFont="1" applyFill="1" applyBorder="1" applyAlignment="1">
      <alignment horizontal="center" vertical="center"/>
    </xf>
    <xf numFmtId="0" fontId="2" fillId="3" borderId="14" xfId="376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7" fillId="0" borderId="0" xfId="376" applyFont="1" applyFill="1" applyAlignment="1">
      <alignment horizontal="left" vertical="center" wrapText="1"/>
    </xf>
    <xf numFmtId="187" fontId="53" fillId="0" borderId="0" xfId="376" applyNumberFormat="1" applyFont="1" applyFill="1" applyBorder="1" applyAlignment="1" applyProtection="1">
      <alignment horizontal="left" vertical="center" wrapText="1"/>
    </xf>
    <xf numFmtId="187" fontId="59" fillId="0" borderId="0" xfId="376" applyNumberFormat="1" applyFont="1" applyFill="1" applyBorder="1" applyAlignment="1" applyProtection="1">
      <alignment horizontal="left" vertical="center" wrapText="1"/>
    </xf>
  </cellXfs>
  <cellStyles count="599">
    <cellStyle name="Default" xfId="4"/>
    <cellStyle name="Euro" xfId="5"/>
    <cellStyle name="Euro 2" xfId="6"/>
    <cellStyle name="Euro 2 2" xfId="7"/>
    <cellStyle name="Euro 3" xfId="8"/>
    <cellStyle name="Euro 3 2" xfId="9"/>
    <cellStyle name="Euro 4" xfId="10"/>
    <cellStyle name="Euro 4 2" xfId="11"/>
    <cellStyle name="Euro 5" xfId="12"/>
    <cellStyle name="Euro 5 2" xfId="13"/>
    <cellStyle name="Euro 6" xfId="14"/>
    <cellStyle name="Euro 7" xfId="15"/>
    <cellStyle name="Euro 8" xfId="16"/>
    <cellStyle name="Excel_BuiltIn_Comma" xfId="17"/>
    <cellStyle name="Heading" xfId="18"/>
    <cellStyle name="Heading1" xfId="19"/>
    <cellStyle name="Millares [0] 2" xfId="20"/>
    <cellStyle name="Millares [0] 2 2" xfId="21"/>
    <cellStyle name="Millares [0] 2 2 2" xfId="22"/>
    <cellStyle name="Millares [0] 2 3" xfId="23"/>
    <cellStyle name="Millares [0] 2 3 2" xfId="24"/>
    <cellStyle name="Millares [0] 2 4" xfId="25"/>
    <cellStyle name="Millares [0] 2 4 2" xfId="26"/>
    <cellStyle name="Millares [0] 2 5" xfId="27"/>
    <cellStyle name="Millares [0] 2 5 2" xfId="28"/>
    <cellStyle name="Millares [0] 2 6" xfId="29"/>
    <cellStyle name="Millares [0] 3" xfId="30"/>
    <cellStyle name="Millares [0] 3 2" xfId="31"/>
    <cellStyle name="Millares [0] 4" xfId="32"/>
    <cellStyle name="Millares [0] 5" xfId="33"/>
    <cellStyle name="Millares [0] 6" xfId="34"/>
    <cellStyle name="Millares 10" xfId="35"/>
    <cellStyle name="Millares 10 2" xfId="36"/>
    <cellStyle name="Millares 10 3" xfId="37"/>
    <cellStyle name="Millares 11" xfId="38"/>
    <cellStyle name="Millares 11 2" xfId="39"/>
    <cellStyle name="Millares 11 3" xfId="40"/>
    <cellStyle name="Millares 12" xfId="41"/>
    <cellStyle name="Millares 12 2" xfId="42"/>
    <cellStyle name="Millares 12 2 2" xfId="43"/>
    <cellStyle name="Millares 12 2 2 2" xfId="44"/>
    <cellStyle name="Millares 12 3" xfId="45"/>
    <cellStyle name="Millares 13" xfId="46"/>
    <cellStyle name="Millares 13 2" xfId="47"/>
    <cellStyle name="Millares 13 2 2" xfId="48"/>
    <cellStyle name="Millares 13 2 2 2" xfId="49"/>
    <cellStyle name="Millares 13 3" xfId="50"/>
    <cellStyle name="Millares 13 3 2" xfId="51"/>
    <cellStyle name="Millares 13 3 2 2" xfId="52"/>
    <cellStyle name="Millares 13 3 3" xfId="53"/>
    <cellStyle name="Millares 13 4" xfId="54"/>
    <cellStyle name="Millares 13 4 2" xfId="55"/>
    <cellStyle name="Millares 14" xfId="56"/>
    <cellStyle name="Millares 14 2" xfId="57"/>
    <cellStyle name="Millares 14 2 2" xfId="58"/>
    <cellStyle name="Millares 14 2 2 2" xfId="59"/>
    <cellStyle name="Millares 14 3" xfId="60"/>
    <cellStyle name="Millares 14 3 2" xfId="61"/>
    <cellStyle name="Millares 15" xfId="62"/>
    <cellStyle name="Millares 15 2" xfId="63"/>
    <cellStyle name="Millares 15 2 2" xfId="64"/>
    <cellStyle name="Millares 15 2 2 2" xfId="65"/>
    <cellStyle name="Millares 15 3" xfId="66"/>
    <cellStyle name="Millares 16" xfId="67"/>
    <cellStyle name="Millares 16 2" xfId="68"/>
    <cellStyle name="Millares 16 2 2" xfId="3"/>
    <cellStyle name="Millares 16 3" xfId="69"/>
    <cellStyle name="Millares 17" xfId="70"/>
    <cellStyle name="Millares 17 2" xfId="71"/>
    <cellStyle name="Millares 17 2 2" xfId="72"/>
    <cellStyle name="Millares 17 3" xfId="73"/>
    <cellStyle name="Millares 18" xfId="74"/>
    <cellStyle name="Millares 18 2" xfId="75"/>
    <cellStyle name="Millares 18 3" xfId="76"/>
    <cellStyle name="Millares 19" xfId="77"/>
    <cellStyle name="Millares 19 2" xfId="78"/>
    <cellStyle name="Millares 19 3" xfId="79"/>
    <cellStyle name="Millares 2" xfId="80"/>
    <cellStyle name="Millares 2 2" xfId="81"/>
    <cellStyle name="Millares 2 2 2" xfId="82"/>
    <cellStyle name="Millares 2 2 2 2" xfId="83"/>
    <cellStyle name="Millares 2 2 2 2 2" xfId="84"/>
    <cellStyle name="Millares 2 2 3" xfId="85"/>
    <cellStyle name="Millares 2 2 3 2" xfId="86"/>
    <cellStyle name="Millares 2 2 3 2 2" xfId="87"/>
    <cellStyle name="Millares 2 2 3 3" xfId="88"/>
    <cellStyle name="Millares 2 2 4" xfId="89"/>
    <cellStyle name="Millares 2 2 4 2" xfId="90"/>
    <cellStyle name="Millares 2 2 5" xfId="91"/>
    <cellStyle name="Millares 2 2 5 2" xfId="92"/>
    <cellStyle name="Millares 2 2 6" xfId="93"/>
    <cellStyle name="Millares 2 2 7" xfId="94"/>
    <cellStyle name="Millares 2 2 7 2" xfId="95"/>
    <cellStyle name="Millares 2 3" xfId="96"/>
    <cellStyle name="Millares 2 3 2" xfId="97"/>
    <cellStyle name="Millares 2 3 3" xfId="98"/>
    <cellStyle name="Millares 2 4" xfId="99"/>
    <cellStyle name="Millares 2 4 2" xfId="100"/>
    <cellStyle name="Millares 2 4 3" xfId="101"/>
    <cellStyle name="Millares 2 4 3 2" xfId="102"/>
    <cellStyle name="Millares 2 5" xfId="103"/>
    <cellStyle name="Millares 2 5 2" xfId="104"/>
    <cellStyle name="Millares 2 6" xfId="105"/>
    <cellStyle name="Millares 2 7" xfId="106"/>
    <cellStyle name="Millares 2 8" xfId="107"/>
    <cellStyle name="Millares 20" xfId="108"/>
    <cellStyle name="Millares 20 2" xfId="109"/>
    <cellStyle name="Millares 20 3" xfId="110"/>
    <cellStyle name="Millares 21" xfId="111"/>
    <cellStyle name="Millares 21 2" xfId="112"/>
    <cellStyle name="Millares 21 3" xfId="113"/>
    <cellStyle name="Millares 22" xfId="114"/>
    <cellStyle name="Millares 22 2" xfId="115"/>
    <cellStyle name="Millares 22 3" xfId="116"/>
    <cellStyle name="Millares 23" xfId="117"/>
    <cellStyle name="Millares 23 2" xfId="118"/>
    <cellStyle name="Millares 23 3" xfId="119"/>
    <cellStyle name="Millares 24" xfId="120"/>
    <cellStyle name="Millares 24 2" xfId="121"/>
    <cellStyle name="Millares 24 3" xfId="122"/>
    <cellStyle name="Millares 25" xfId="123"/>
    <cellStyle name="Millares 25 2" xfId="124"/>
    <cellStyle name="Millares 25 3" xfId="125"/>
    <cellStyle name="Millares 26" xfId="126"/>
    <cellStyle name="Millares 26 2" xfId="127"/>
    <cellStyle name="Millares 26 3" xfId="128"/>
    <cellStyle name="Millares 27" xfId="129"/>
    <cellStyle name="Millares 27 2" xfId="130"/>
    <cellStyle name="Millares 27 3" xfId="131"/>
    <cellStyle name="Millares 28" xfId="132"/>
    <cellStyle name="Millares 28 2" xfId="133"/>
    <cellStyle name="Millares 28 3" xfId="134"/>
    <cellStyle name="Millares 29" xfId="135"/>
    <cellStyle name="Millares 29 2" xfId="136"/>
    <cellStyle name="Millares 29 3" xfId="137"/>
    <cellStyle name="Millares 3" xfId="138"/>
    <cellStyle name="Millares 3 10" xfId="139"/>
    <cellStyle name="Millares 3 2" xfId="140"/>
    <cellStyle name="Millares 3 2 2" xfId="141"/>
    <cellStyle name="Millares 3 2 2 2" xfId="142"/>
    <cellStyle name="Millares 3 2 2 2 2" xfId="143"/>
    <cellStyle name="Millares 3 2 3" xfId="144"/>
    <cellStyle name="Millares 3 2 3 2" xfId="145"/>
    <cellStyle name="Millares 3 3" xfId="146"/>
    <cellStyle name="Millares 3 3 2" xfId="147"/>
    <cellStyle name="Millares 3 3 3" xfId="148"/>
    <cellStyle name="Millares 3 3 3 2" xfId="149"/>
    <cellStyle name="Millares 3 4" xfId="150"/>
    <cellStyle name="Millares 3 4 2" xfId="151"/>
    <cellStyle name="Millares 3 4 3" xfId="152"/>
    <cellStyle name="Millares 3 5" xfId="153"/>
    <cellStyle name="Millares 3 5 2" xfId="154"/>
    <cellStyle name="Millares 3 6" xfId="155"/>
    <cellStyle name="Millares 3 7" xfId="156"/>
    <cellStyle name="Millares 3 8" xfId="157"/>
    <cellStyle name="Millares 3 9" xfId="158"/>
    <cellStyle name="Millares 30" xfId="159"/>
    <cellStyle name="Millares 30 2" xfId="160"/>
    <cellStyle name="Millares 30 3" xfId="161"/>
    <cellStyle name="Millares 30 3 2" xfId="162"/>
    <cellStyle name="Millares 31" xfId="163"/>
    <cellStyle name="Millares 31 2" xfId="164"/>
    <cellStyle name="Millares 31 3" xfId="165"/>
    <cellStyle name="Millares 31 3 2" xfId="166"/>
    <cellStyle name="Millares 32" xfId="167"/>
    <cellStyle name="Millares 32 2" xfId="168"/>
    <cellStyle name="Millares 32 3" xfId="169"/>
    <cellStyle name="Millares 32 3 2" xfId="170"/>
    <cellStyle name="Millares 33" xfId="171"/>
    <cellStyle name="Millares 33 2" xfId="172"/>
    <cellStyle name="Millares 33 2 2" xfId="173"/>
    <cellStyle name="Millares 33 2 2 2" xfId="174"/>
    <cellStyle name="Millares 33 3" xfId="175"/>
    <cellStyle name="Millares 33 3 2" xfId="176"/>
    <cellStyle name="Millares 34" xfId="177"/>
    <cellStyle name="Millares 34 2" xfId="178"/>
    <cellStyle name="Millares 34 3" xfId="179"/>
    <cellStyle name="Millares 34 3 2" xfId="180"/>
    <cellStyle name="Millares 35" xfId="181"/>
    <cellStyle name="Millares 35 2" xfId="182"/>
    <cellStyle name="Millares 35 3" xfId="183"/>
    <cellStyle name="Millares 35 3 2" xfId="184"/>
    <cellStyle name="Millares 36" xfId="185"/>
    <cellStyle name="Millares 36 2" xfId="186"/>
    <cellStyle name="Millares 36 3" xfId="187"/>
    <cellStyle name="Millares 37" xfId="188"/>
    <cellStyle name="Millares 38" xfId="189"/>
    <cellStyle name="Millares 39" xfId="190"/>
    <cellStyle name="Millares 4" xfId="191"/>
    <cellStyle name="Millares 4 10" xfId="192"/>
    <cellStyle name="Millares 4 10 2" xfId="193"/>
    <cellStyle name="Millares 4 2" xfId="194"/>
    <cellStyle name="Millares 4 2 2" xfId="195"/>
    <cellStyle name="Millares 4 2 3" xfId="196"/>
    <cellStyle name="Millares 4 2 3 2" xfId="197"/>
    <cellStyle name="Millares 4 3" xfId="198"/>
    <cellStyle name="Millares 4 3 2" xfId="199"/>
    <cellStyle name="Millares 4 4" xfId="200"/>
    <cellStyle name="Millares 4 4 2" xfId="201"/>
    <cellStyle name="Millares 4 5" xfId="202"/>
    <cellStyle name="Millares 4 5 2" xfId="203"/>
    <cellStyle name="Millares 4 6" xfId="204"/>
    <cellStyle name="Millares 4 7" xfId="205"/>
    <cellStyle name="Millares 4 8" xfId="206"/>
    <cellStyle name="Millares 4 9" xfId="207"/>
    <cellStyle name="Millares 40" xfId="208"/>
    <cellStyle name="Millares 41" xfId="209"/>
    <cellStyle name="Millares 42" xfId="210"/>
    <cellStyle name="Millares 43" xfId="211"/>
    <cellStyle name="Millares 44" xfId="212"/>
    <cellStyle name="Millares 45" xfId="213"/>
    <cellStyle name="Millares 46" xfId="214"/>
    <cellStyle name="Millares 47" xfId="215"/>
    <cellStyle name="Millares 48" xfId="216"/>
    <cellStyle name="Millares 49" xfId="217"/>
    <cellStyle name="Millares 5" xfId="218"/>
    <cellStyle name="Millares 5 2" xfId="219"/>
    <cellStyle name="Millares 5 2 2" xfId="220"/>
    <cellStyle name="Millares 5 2 3" xfId="221"/>
    <cellStyle name="Millares 5 2 3 2" xfId="222"/>
    <cellStyle name="Millares 5 3" xfId="223"/>
    <cellStyle name="Millares 5 3 2" xfId="224"/>
    <cellStyle name="Millares 5 4" xfId="225"/>
    <cellStyle name="Millares 5 4 2" xfId="226"/>
    <cellStyle name="Millares 5 5" xfId="227"/>
    <cellStyle name="Millares 5 5 2" xfId="228"/>
    <cellStyle name="Millares 5 6" xfId="229"/>
    <cellStyle name="Millares 5 7" xfId="230"/>
    <cellStyle name="Millares 5 8" xfId="231"/>
    <cellStyle name="Millares 5 8 2" xfId="232"/>
    <cellStyle name="Millares 50" xfId="233"/>
    <cellStyle name="Millares 51" xfId="234"/>
    <cellStyle name="Millares 52" xfId="235"/>
    <cellStyle name="Millares 53" xfId="236"/>
    <cellStyle name="Millares 54" xfId="237"/>
    <cellStyle name="Millares 55" xfId="238"/>
    <cellStyle name="Millares 56" xfId="239"/>
    <cellStyle name="Millares 57" xfId="240"/>
    <cellStyle name="Millares 58" xfId="241"/>
    <cellStyle name="Millares 59" xfId="242"/>
    <cellStyle name="Millares 6" xfId="243"/>
    <cellStyle name="Millares 6 2" xfId="244"/>
    <cellStyle name="Millares 6 2 2" xfId="245"/>
    <cellStyle name="Millares 6 2 2 2" xfId="246"/>
    <cellStyle name="Millares 6 3" xfId="247"/>
    <cellStyle name="Millares 6 3 2" xfId="248"/>
    <cellStyle name="Millares 60" xfId="249"/>
    <cellStyle name="Millares 61" xfId="250"/>
    <cellStyle name="Millares 62" xfId="251"/>
    <cellStyle name="Millares 63" xfId="252"/>
    <cellStyle name="Millares 64" xfId="253"/>
    <cellStyle name="Millares 65" xfId="254"/>
    <cellStyle name="Millares 66" xfId="255"/>
    <cellStyle name="Millares 67" xfId="256"/>
    <cellStyle name="Millares 68" xfId="257"/>
    <cellStyle name="Millares 69" xfId="258"/>
    <cellStyle name="Millares 7" xfId="259"/>
    <cellStyle name="Millares 7 2" xfId="260"/>
    <cellStyle name="Millares 7 2 2" xfId="261"/>
    <cellStyle name="Millares 7 2 2 2" xfId="262"/>
    <cellStyle name="Millares 7 3" xfId="263"/>
    <cellStyle name="Millares 7 3 2" xfId="264"/>
    <cellStyle name="Millares 7 4" xfId="265"/>
    <cellStyle name="Millares 7 4 2" xfId="266"/>
    <cellStyle name="Millares 7 4 2 2" xfId="267"/>
    <cellStyle name="Millares 7 4 2 2 2" xfId="268"/>
    <cellStyle name="Millares 7 4 2 2 2 2" xfId="269"/>
    <cellStyle name="Millares 7 4 2 2 3" xfId="270"/>
    <cellStyle name="Millares 7 4 2 3" xfId="271"/>
    <cellStyle name="Millares 7 4 2 3 2" xfId="272"/>
    <cellStyle name="Millares 7 4 2 4" xfId="273"/>
    <cellStyle name="Millares 7 4 3" xfId="274"/>
    <cellStyle name="Millares 7 4 3 2" xfId="275"/>
    <cellStyle name="Millares 7 4 4" xfId="276"/>
    <cellStyle name="Millares 7 5" xfId="277"/>
    <cellStyle name="Millares 7 5 2" xfId="278"/>
    <cellStyle name="Millares 7 5 2 2" xfId="279"/>
    <cellStyle name="Millares 7 5 3" xfId="280"/>
    <cellStyle name="Millares 7 5 3 2" xfId="281"/>
    <cellStyle name="Millares 7 5 3 2 2" xfId="282"/>
    <cellStyle name="Millares 7 5 3 3" xfId="283"/>
    <cellStyle name="Millares 7 5 4" xfId="284"/>
    <cellStyle name="Millares 7 6" xfId="285"/>
    <cellStyle name="Millares 7 6 2" xfId="286"/>
    <cellStyle name="Millares 70" xfId="287"/>
    <cellStyle name="Millares 71" xfId="288"/>
    <cellStyle name="Millares 72" xfId="289"/>
    <cellStyle name="Millares 73" xfId="290"/>
    <cellStyle name="Millares 74" xfId="291"/>
    <cellStyle name="Millares 75" xfId="292"/>
    <cellStyle name="Millares 76" xfId="293"/>
    <cellStyle name="Millares 77" xfId="294"/>
    <cellStyle name="Millares 78" xfId="295"/>
    <cellStyle name="Millares 79" xfId="296"/>
    <cellStyle name="Millares 8" xfId="297"/>
    <cellStyle name="Millares 8 2" xfId="298"/>
    <cellStyle name="Millares 8 2 2" xfId="299"/>
    <cellStyle name="Millares 8 2 2 2" xfId="300"/>
    <cellStyle name="Millares 8 2 3" xfId="301"/>
    <cellStyle name="Millares 8 2 3 2" xfId="302"/>
    <cellStyle name="Millares 8 3" xfId="303"/>
    <cellStyle name="Millares 8 3 2" xfId="304"/>
    <cellStyle name="Millares 8 4" xfId="305"/>
    <cellStyle name="Millares 8 4 2" xfId="306"/>
    <cellStyle name="Millares 80" xfId="307"/>
    <cellStyle name="Millares 81" xfId="308"/>
    <cellStyle name="Millares 82" xfId="309"/>
    <cellStyle name="Millares 83" xfId="310"/>
    <cellStyle name="Millares 84" xfId="311"/>
    <cellStyle name="Millares 85" xfId="312"/>
    <cellStyle name="Millares 86" xfId="313"/>
    <cellStyle name="Millares 87" xfId="314"/>
    <cellStyle name="Millares 88" xfId="315"/>
    <cellStyle name="Millares 89" xfId="316"/>
    <cellStyle name="Millares 9" xfId="317"/>
    <cellStyle name="Millares 9 2" xfId="318"/>
    <cellStyle name="Millares 9 2 2" xfId="319"/>
    <cellStyle name="Millares 9 2 2 2" xfId="320"/>
    <cellStyle name="Millares 9 2 3" xfId="321"/>
    <cellStyle name="Millares 9 2 3 2" xfId="322"/>
    <cellStyle name="Millares 9 3" xfId="323"/>
    <cellStyle name="Millares 9 3 2" xfId="324"/>
    <cellStyle name="Millares 9 4" xfId="325"/>
    <cellStyle name="Millares 9 4 2" xfId="326"/>
    <cellStyle name="Millares 90" xfId="327"/>
    <cellStyle name="Millares 91" xfId="328"/>
    <cellStyle name="Millares 92" xfId="329"/>
    <cellStyle name="Millares 93" xfId="330"/>
    <cellStyle name="Millares 94" xfId="331"/>
    <cellStyle name="Millares 95" xfId="332"/>
    <cellStyle name="Millares 96" xfId="333"/>
    <cellStyle name="Millares 97" xfId="334"/>
    <cellStyle name="Millares 99" xfId="335"/>
    <cellStyle name="Millares 99 2" xfId="336"/>
    <cellStyle name="Moneda 2" xfId="337"/>
    <cellStyle name="Moneda 2 2" xfId="338"/>
    <cellStyle name="Moneda 2 2 2" xfId="339"/>
    <cellStyle name="Moneda 2 3" xfId="340"/>
    <cellStyle name="Normal" xfId="0" builtinId="0"/>
    <cellStyle name="Normal 10" xfId="341"/>
    <cellStyle name="Normal 10 2" xfId="342"/>
    <cellStyle name="Normal 10 3" xfId="343"/>
    <cellStyle name="Normal 10 3 2" xfId="344"/>
    <cellStyle name="Normal 11" xfId="345"/>
    <cellStyle name="Normal 11 2" xfId="346"/>
    <cellStyle name="Normal 11 2 2" xfId="347"/>
    <cellStyle name="Normal 11 3" xfId="348"/>
    <cellStyle name="Normal 12" xfId="349"/>
    <cellStyle name="Normal 12 2" xfId="350"/>
    <cellStyle name="Normal 12 3" xfId="351"/>
    <cellStyle name="Normal 12 3 2" xfId="352"/>
    <cellStyle name="Normal 13" xfId="353"/>
    <cellStyle name="Normal 13 2" xfId="354"/>
    <cellStyle name="Normal 13 2 2" xfId="355"/>
    <cellStyle name="Normal 13 2 2 2" xfId="356"/>
    <cellStyle name="Normal 13 3" xfId="357"/>
    <cellStyle name="Normal 13 3 2" xfId="358"/>
    <cellStyle name="Normal 13 3 2 2" xfId="359"/>
    <cellStyle name="Normal 13 3 3" xfId="360"/>
    <cellStyle name="Normal 13 4" xfId="361"/>
    <cellStyle name="Normal 13 4 2" xfId="362"/>
    <cellStyle name="Normal 14" xfId="363"/>
    <cellStyle name="Normal 14 2" xfId="364"/>
    <cellStyle name="Normal 14 3" xfId="365"/>
    <cellStyle name="Normal 14 3 2" xfId="366"/>
    <cellStyle name="Normal 15" xfId="367"/>
    <cellStyle name="Normal 15 2" xfId="368"/>
    <cellStyle name="Normal 15 3" xfId="369"/>
    <cellStyle name="Normal 16" xfId="370"/>
    <cellStyle name="Normal 16 2" xfId="371"/>
    <cellStyle name="Normal 16 2 2" xfId="372"/>
    <cellStyle name="Normal 16 2 2 2" xfId="373"/>
    <cellStyle name="Normal 16 2 3" xfId="374"/>
    <cellStyle name="Normal 16 3" xfId="375"/>
    <cellStyle name="Normal 16 4" xfId="376"/>
    <cellStyle name="Normal 17" xfId="377"/>
    <cellStyle name="Normal 18" xfId="378"/>
    <cellStyle name="Normal 19" xfId="379"/>
    <cellStyle name="Normal 2" xfId="380"/>
    <cellStyle name="Normal 2 10" xfId="381"/>
    <cellStyle name="Normal 2 10 2" xfId="382"/>
    <cellStyle name="Normal 2 11" xfId="383"/>
    <cellStyle name="Normal 2 11 2" xfId="384"/>
    <cellStyle name="Normal 2 12" xfId="385"/>
    <cellStyle name="Normal 2 13" xfId="386"/>
    <cellStyle name="Normal 2 2" xfId="387"/>
    <cellStyle name="Normal 2 2 2" xfId="388"/>
    <cellStyle name="Normal 2 2 2 2" xfId="1"/>
    <cellStyle name="Normal 2 2 2 3" xfId="389"/>
    <cellStyle name="Normal 2 2 2 4" xfId="390"/>
    <cellStyle name="Normal 2 2 2 5" xfId="391"/>
    <cellStyle name="Normal 2 2 2 6" xfId="392"/>
    <cellStyle name="Normal 2 2 3" xfId="393"/>
    <cellStyle name="Normal 2 2 4" xfId="394"/>
    <cellStyle name="Normal 2 2 5" xfId="395"/>
    <cellStyle name="Normal 2 2 6" xfId="396"/>
    <cellStyle name="Normal 2 2 6 2" xfId="397"/>
    <cellStyle name="Normal 2 2 7" xfId="398"/>
    <cellStyle name="Normal 2 2 7 2" xfId="399"/>
    <cellStyle name="Normal 2 2 8" xfId="400"/>
    <cellStyle name="Normal 2 2 8 2" xfId="401"/>
    <cellStyle name="Normal 2 3" xfId="402"/>
    <cellStyle name="Normal 2 3 2" xfId="403"/>
    <cellStyle name="Normal 2 3 2 2" xfId="404"/>
    <cellStyle name="Normal 2 3 3" xfId="405"/>
    <cellStyle name="Normal 2 3 3 2" xfId="406"/>
    <cellStyle name="Normal 2 3 4" xfId="407"/>
    <cellStyle name="Normal 2 3 4 2" xfId="408"/>
    <cellStyle name="Normal 2 3 5" xfId="409"/>
    <cellStyle name="Normal 2 3 5 2" xfId="410"/>
    <cellStyle name="Normal 2 3 6" xfId="411"/>
    <cellStyle name="Normal 2 3 7" xfId="412"/>
    <cellStyle name="Normal 2 4" xfId="413"/>
    <cellStyle name="Normal 2 4 2" xfId="414"/>
    <cellStyle name="Normal 2 4 2 2" xfId="415"/>
    <cellStyle name="Normal 2 4 2 2 2" xfId="416"/>
    <cellStyle name="Normal 2 4 2 3" xfId="417"/>
    <cellStyle name="Normal 2 4 2 3 2" xfId="418"/>
    <cellStyle name="Normal 2 4 3" xfId="419"/>
    <cellStyle name="Normal 2 4 3 2" xfId="420"/>
    <cellStyle name="Normal 2 4 4" xfId="421"/>
    <cellStyle name="Normal 2 4 4 2" xfId="422"/>
    <cellStyle name="Normal 2 5" xfId="423"/>
    <cellStyle name="Normal 2 5 2" xfId="424"/>
    <cellStyle name="Normal 2 5 3" xfId="425"/>
    <cellStyle name="Normal 2 5 3 2" xfId="426"/>
    <cellStyle name="Normal 2 6" xfId="427"/>
    <cellStyle name="Normal 2 6 2" xfId="428"/>
    <cellStyle name="Normal 2 7" xfId="429"/>
    <cellStyle name="Normal 2 8" xfId="430"/>
    <cellStyle name="Normal 2 9" xfId="431"/>
    <cellStyle name="Normal 20" xfId="432"/>
    <cellStyle name="Normal 21" xfId="433"/>
    <cellStyle name="Normal 22" xfId="434"/>
    <cellStyle name="Normal 23" xfId="435"/>
    <cellStyle name="Normal 24" xfId="436"/>
    <cellStyle name="Normal 24 2" xfId="437"/>
    <cellStyle name="Normal 25" xfId="438"/>
    <cellStyle name="Normal 25 2" xfId="439"/>
    <cellStyle name="Normal 26" xfId="440"/>
    <cellStyle name="Normal 26 2" xfId="441"/>
    <cellStyle name="Normal 27" xfId="442"/>
    <cellStyle name="Normal 27 2" xfId="443"/>
    <cellStyle name="Normal 28" xfId="444"/>
    <cellStyle name="Normal 29" xfId="445"/>
    <cellStyle name="Normal 3" xfId="446"/>
    <cellStyle name="Normal 3 10" xfId="447"/>
    <cellStyle name="Normal 3 2" xfId="448"/>
    <cellStyle name="Normal 3 2 2" xfId="449"/>
    <cellStyle name="Normal 3 2 2 2" xfId="450"/>
    <cellStyle name="Normal 3 2 2 2 2" xfId="451"/>
    <cellStyle name="Normal 3 2 3" xfId="452"/>
    <cellStyle name="Normal 3 2 3 2" xfId="453"/>
    <cellStyle name="Normal 3 2 4" xfId="454"/>
    <cellStyle name="Normal 3 2 4 2" xfId="455"/>
    <cellStyle name="Normal 3 2 4 2 2" xfId="456"/>
    <cellStyle name="Normal 3 2 4 2 2 2" xfId="457"/>
    <cellStyle name="Normal 3 2 4 2 2 2 2" xfId="458"/>
    <cellStyle name="Normal 3 2 4 2 2 3" xfId="459"/>
    <cellStyle name="Normal 3 2 4 2 3" xfId="460"/>
    <cellStyle name="Normal 3 2 4 2 3 2" xfId="461"/>
    <cellStyle name="Normal 3 2 4 2 4" xfId="462"/>
    <cellStyle name="Normal 3 2 4 3" xfId="463"/>
    <cellStyle name="Normal 3 2 4 3 2" xfId="464"/>
    <cellStyle name="Normal 3 2 4 4" xfId="465"/>
    <cellStyle name="Normal 3 2 5" xfId="466"/>
    <cellStyle name="Normal 3 2 5 2" xfId="467"/>
    <cellStyle name="Normal 3 2 5 2 2" xfId="468"/>
    <cellStyle name="Normal 3 2 5 3" xfId="469"/>
    <cellStyle name="Normal 3 2 5 3 2" xfId="470"/>
    <cellStyle name="Normal 3 2 5 3 2 2" xfId="471"/>
    <cellStyle name="Normal 3 2 5 3 3" xfId="472"/>
    <cellStyle name="Normal 3 2 5 4" xfId="473"/>
    <cellStyle name="Normal 3 2 6" xfId="474"/>
    <cellStyle name="Normal 3 2 6 2" xfId="475"/>
    <cellStyle name="Normal 3 3" xfId="476"/>
    <cellStyle name="Normal 3 3 2" xfId="477"/>
    <cellStyle name="Normal 3 3 2 2" xfId="478"/>
    <cellStyle name="Normal 3 3 2 2 2" xfId="479"/>
    <cellStyle name="Normal 3 3 3" xfId="480"/>
    <cellStyle name="Normal 3 3 3 2" xfId="481"/>
    <cellStyle name="Normal 3 4" xfId="482"/>
    <cellStyle name="Normal 3 4 2" xfId="483"/>
    <cellStyle name="Normal 3 4 3" xfId="484"/>
    <cellStyle name="Normal 3 4 3 2" xfId="485"/>
    <cellStyle name="Normal 3 5" xfId="486"/>
    <cellStyle name="Normal 3 5 2" xfId="487"/>
    <cellStyle name="Normal 3 5 3" xfId="488"/>
    <cellStyle name="Normal 3 5 3 2" xfId="489"/>
    <cellStyle name="Normal 3 6" xfId="2"/>
    <cellStyle name="Normal 3 6 2" xfId="490"/>
    <cellStyle name="Normal 3 6 3" xfId="491"/>
    <cellStyle name="Normal 3 7" xfId="492"/>
    <cellStyle name="Normal 3 8" xfId="493"/>
    <cellStyle name="Normal 3 9" xfId="494"/>
    <cellStyle name="Normal 30" xfId="495"/>
    <cellStyle name="Normal 31" xfId="496"/>
    <cellStyle name="Normal 31 2" xfId="497"/>
    <cellStyle name="Normal 4" xfId="498"/>
    <cellStyle name="Normal 4 2" xfId="499"/>
    <cellStyle name="Normal 4 2 2" xfId="500"/>
    <cellStyle name="Normal 4 2 2 2" xfId="501"/>
    <cellStyle name="Normal 4 2 3" xfId="502"/>
    <cellStyle name="Normal 4 2 3 2" xfId="503"/>
    <cellStyle name="Normal 4 3" xfId="504"/>
    <cellStyle name="Normal 4 4" xfId="505"/>
    <cellStyle name="Normal 4 4 2" xfId="506"/>
    <cellStyle name="Normal 5" xfId="507"/>
    <cellStyle name="Normal 5 2" xfId="508"/>
    <cellStyle name="Normal 5 2 2" xfId="509"/>
    <cellStyle name="Normal 5 2 2 2" xfId="510"/>
    <cellStyle name="Normal 5 2 3" xfId="511"/>
    <cellStyle name="Normal 5 3" xfId="512"/>
    <cellStyle name="Normal 5 3 2" xfId="513"/>
    <cellStyle name="Normal 5 4" xfId="514"/>
    <cellStyle name="Normal 5 4 2" xfId="515"/>
    <cellStyle name="Normal 5 4 3" xfId="516"/>
    <cellStyle name="Normal 5 5" xfId="517"/>
    <cellStyle name="Normal 5 5 2" xfId="518"/>
    <cellStyle name="Normal 5 5 2 2" xfId="519"/>
    <cellStyle name="Normal 5 5 2 2 2" xfId="520"/>
    <cellStyle name="Normal 5 5 2 2 2 2" xfId="521"/>
    <cellStyle name="Normal 5 5 2 2 3" xfId="522"/>
    <cellStyle name="Normal 5 5 2 3" xfId="523"/>
    <cellStyle name="Normal 5 5 2 3 2" xfId="524"/>
    <cellStyle name="Normal 5 5 2 4" xfId="525"/>
    <cellStyle name="Normal 5 5 2 4 2" xfId="526"/>
    <cellStyle name="Normal 5 5 2 5" xfId="527"/>
    <cellStyle name="Normal 5 5 3" xfId="528"/>
    <cellStyle name="Normal 5 5 3 2" xfId="529"/>
    <cellStyle name="Normal 5 5 4" xfId="530"/>
    <cellStyle name="Normal 5 6" xfId="531"/>
    <cellStyle name="Normal 5 6 2" xfId="532"/>
    <cellStyle name="Normal 5 6 2 2" xfId="533"/>
    <cellStyle name="Normal 5 6 3" xfId="534"/>
    <cellStyle name="Normal 5 6 3 2" xfId="535"/>
    <cellStyle name="Normal 5 6 3 2 2" xfId="536"/>
    <cellStyle name="Normal 5 6 3 3" xfId="537"/>
    <cellStyle name="Normal 5 6 4" xfId="538"/>
    <cellStyle name="Normal 5 6 4 2" xfId="539"/>
    <cellStyle name="Normal 5 6 5" xfId="540"/>
    <cellStyle name="Normal 5 6 5 2" xfId="541"/>
    <cellStyle name="Normal 5 6 6" xfId="542"/>
    <cellStyle name="Normal 5 7" xfId="543"/>
    <cellStyle name="Normal 5 7 2" xfId="544"/>
    <cellStyle name="Normal 6" xfId="545"/>
    <cellStyle name="Normal 6 2" xfId="546"/>
    <cellStyle name="Normal 6 2 2" xfId="547"/>
    <cellStyle name="Normal 6 3" xfId="548"/>
    <cellStyle name="Normal 6 4" xfId="549"/>
    <cellStyle name="Normal 7" xfId="550"/>
    <cellStyle name="Normal 7 2" xfId="551"/>
    <cellStyle name="Normal 7 2 2" xfId="552"/>
    <cellStyle name="Normal 7 2 2 2" xfId="553"/>
    <cellStyle name="Normal 7 3" xfId="554"/>
    <cellStyle name="Normal 7 3 2" xfId="555"/>
    <cellStyle name="Normal 8" xfId="556"/>
    <cellStyle name="Normal 8 2" xfId="557"/>
    <cellStyle name="Normal 8 2 2" xfId="558"/>
    <cellStyle name="Normal 8 2 2 2" xfId="559"/>
    <cellStyle name="Normal 8 3" xfId="560"/>
    <cellStyle name="Normal 8 3 2" xfId="561"/>
    <cellStyle name="Normal 9" xfId="562"/>
    <cellStyle name="Normal 9 2" xfId="563"/>
    <cellStyle name="Normal 9 2 2" xfId="564"/>
    <cellStyle name="Normal 9 2 2 2" xfId="565"/>
    <cellStyle name="Normal 9 2 2 2 2" xfId="566"/>
    <cellStyle name="Normal 9 2 2 2 2 2" xfId="567"/>
    <cellStyle name="Normal 9 2 2 2 3" xfId="568"/>
    <cellStyle name="Normal 9 2 2 3" xfId="569"/>
    <cellStyle name="Normal 9 2 2 3 2" xfId="570"/>
    <cellStyle name="Normal 9 2 2 4" xfId="571"/>
    <cellStyle name="Normal 9 2 2 4 2" xfId="572"/>
    <cellStyle name="Normal 9 2 2 5" xfId="573"/>
    <cellStyle name="Normal 9 2 3" xfId="574"/>
    <cellStyle name="Normal 9 2 3 2" xfId="575"/>
    <cellStyle name="Normal 9 2 4" xfId="576"/>
    <cellStyle name="Normal 9 2 5" xfId="577"/>
    <cellStyle name="Normal 9 2 5 2" xfId="578"/>
    <cellStyle name="Normal 9 3" xfId="579"/>
    <cellStyle name="Normal 9 3 2" xfId="580"/>
    <cellStyle name="Normal 9 3 2 2" xfId="581"/>
    <cellStyle name="Normal 9 3 3" xfId="582"/>
    <cellStyle name="Normal 9 3 3 2" xfId="583"/>
    <cellStyle name="Normal 9 3 3 2 2" xfId="584"/>
    <cellStyle name="Normal 9 3 3 3" xfId="585"/>
    <cellStyle name="Normal 9 3 4" xfId="586"/>
    <cellStyle name="Normal 9 3 4 2" xfId="587"/>
    <cellStyle name="Normal 9 3 5" xfId="588"/>
    <cellStyle name="Normal 9 3 5 2" xfId="589"/>
    <cellStyle name="Normal 9 3 6" xfId="590"/>
    <cellStyle name="Normal 9 4" xfId="591"/>
    <cellStyle name="Normal 9 4 2" xfId="592"/>
    <cellStyle name="Normal_Hoja1" xfId="597"/>
    <cellStyle name="Normal_Hoja1_1" xfId="598"/>
    <cellStyle name="Normal_Hoja2" xfId="596"/>
    <cellStyle name="Result" xfId="593"/>
    <cellStyle name="Result2" xfId="594"/>
    <cellStyle name="TableStyleLight1" xfId="59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22</xdr:row>
      <xdr:rowOff>28576</xdr:rowOff>
    </xdr:from>
    <xdr:to>
      <xdr:col>0</xdr:col>
      <xdr:colOff>1514475</xdr:colOff>
      <xdr:row>29</xdr:row>
      <xdr:rowOff>88092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619751"/>
          <a:ext cx="1476375" cy="16597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</xdr:rowOff>
    </xdr:from>
    <xdr:to>
      <xdr:col>0</xdr:col>
      <xdr:colOff>2353003</xdr:colOff>
      <xdr:row>27</xdr:row>
      <xdr:rowOff>57379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57700"/>
          <a:ext cx="2353003" cy="1638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38100</xdr:rowOff>
    </xdr:from>
    <xdr:to>
      <xdr:col>0</xdr:col>
      <xdr:colOff>1943371</xdr:colOff>
      <xdr:row>33</xdr:row>
      <xdr:rowOff>105008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57875"/>
          <a:ext cx="1943371" cy="16671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66674</xdr:rowOff>
    </xdr:from>
    <xdr:to>
      <xdr:col>1</xdr:col>
      <xdr:colOff>238126</xdr:colOff>
      <xdr:row>41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SpPr txBox="1"/>
      </xdr:nvSpPr>
      <xdr:spPr>
        <a:xfrm>
          <a:off x="1" y="9410699"/>
          <a:ext cx="31813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1. Concepción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Misiones	15. Pdte. Hayes   </a:t>
          </a:r>
          <a:endParaRPr lang="es-ES" sz="1000"/>
        </a:p>
        <a:p>
          <a:r>
            <a:rPr lang="es-ES" sz="1000"/>
            <a:t>2. San Pedro	9. Paraguarí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16. Boquerón</a:t>
          </a:r>
          <a:endParaRPr lang="es-ES" sz="1000"/>
        </a:p>
        <a:p>
          <a:r>
            <a:rPr lang="es-ES" sz="1000"/>
            <a:t>3. Cordillera	10. Alto Paraná	17. Alto Paraguay  </a:t>
          </a:r>
        </a:p>
        <a:p>
          <a:r>
            <a:rPr lang="es-ES" sz="1000"/>
            <a:t>4. Guaira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Central	18. Capital              </a:t>
          </a:r>
          <a:endParaRPr lang="es-ES" sz="1000"/>
        </a:p>
        <a:p>
          <a:r>
            <a:rPr lang="es-ES" sz="1000"/>
            <a:t>5. Caaguazú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 Ñeembucu	50. Extranjeros</a:t>
          </a:r>
          <a:endParaRPr lang="es-ES" sz="1000"/>
        </a:p>
        <a:p>
          <a:r>
            <a:rPr lang="es-ES" sz="1000"/>
            <a:t>6. Caazapa	13. Amambay           </a:t>
          </a:r>
        </a:p>
        <a:p>
          <a:r>
            <a:rPr lang="es-ES" sz="1000"/>
            <a:t>7. Itapúa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 Canindeyu      </a:t>
          </a:r>
          <a:r>
            <a:rPr lang="es-ES" sz="1000"/>
            <a:t>      </a:t>
          </a:r>
        </a:p>
        <a:p>
          <a:pPr>
            <a:lnSpc>
              <a:spcPts val="1100"/>
            </a:lnSpc>
          </a:pPr>
          <a:endParaRPr lang="es-E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19049</xdr:rowOff>
    </xdr:from>
    <xdr:to>
      <xdr:col>4</xdr:col>
      <xdr:colOff>190500</xdr:colOff>
      <xdr:row>55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SpPr txBox="1"/>
      </xdr:nvSpPr>
      <xdr:spPr>
        <a:xfrm>
          <a:off x="9525" y="11534774"/>
          <a:ext cx="2933700" cy="1162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1. Concepción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Misiones	15. Pdte. Hayes   </a:t>
          </a:r>
          <a:endParaRPr lang="es-ES" sz="1000"/>
        </a:p>
        <a:p>
          <a:r>
            <a:rPr lang="es-ES" sz="1000"/>
            <a:t>2. San Pedro	9. Paraguarí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16. Boquerón</a:t>
          </a:r>
          <a:endParaRPr lang="es-ES" sz="1000"/>
        </a:p>
        <a:p>
          <a:r>
            <a:rPr lang="es-ES" sz="1000"/>
            <a:t>3. Cordillera	10. Alto Paraná	17. Alto Paraguay  </a:t>
          </a:r>
        </a:p>
        <a:p>
          <a:r>
            <a:rPr lang="es-ES" sz="1000"/>
            <a:t>4. Guaira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Central	18. Capital              </a:t>
          </a:r>
          <a:endParaRPr lang="es-ES" sz="1000"/>
        </a:p>
        <a:p>
          <a:r>
            <a:rPr lang="es-ES" sz="1000"/>
            <a:t>5. Caaguazú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 Ñeembucu	50. Extranjeros</a:t>
          </a:r>
          <a:endParaRPr lang="es-ES" sz="1000"/>
        </a:p>
        <a:p>
          <a:r>
            <a:rPr lang="es-ES" sz="1000"/>
            <a:t>6. Caazapa	13. Amambay           </a:t>
          </a:r>
        </a:p>
        <a:p>
          <a:r>
            <a:rPr lang="es-ES" sz="1000"/>
            <a:t>7. Itapúa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 Canindeyu      </a:t>
          </a:r>
          <a:r>
            <a:rPr lang="es-ES" sz="1000"/>
            <a:t>      </a:t>
          </a:r>
        </a:p>
        <a:p>
          <a:pPr>
            <a:lnSpc>
              <a:spcPts val="1100"/>
            </a:lnSpc>
          </a:pPr>
          <a:endParaRPr lang="es-E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28575</xdr:rowOff>
    </xdr:from>
    <xdr:to>
      <xdr:col>5</xdr:col>
      <xdr:colOff>76200</xdr:colOff>
      <xdr:row>35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SpPr txBox="1"/>
      </xdr:nvSpPr>
      <xdr:spPr>
        <a:xfrm>
          <a:off x="9525" y="6334125"/>
          <a:ext cx="24955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/>
            <a:t>HR:</a:t>
          </a:r>
          <a:r>
            <a:rPr lang="es-ES" sz="800"/>
            <a:t> Hospital Regional</a:t>
          </a:r>
        </a:p>
        <a:p>
          <a:r>
            <a:rPr lang="es-ES" sz="800" b="1"/>
            <a:t>HD:</a:t>
          </a:r>
          <a:r>
            <a:rPr lang="es-ES" sz="800"/>
            <a:t> Hospital</a:t>
          </a:r>
          <a:r>
            <a:rPr lang="es-ES" sz="800" baseline="0"/>
            <a:t> Distrital</a:t>
          </a:r>
          <a:endParaRPr lang="es-ES" sz="8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HG: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Hospital General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HGMI: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Hospital General Materno Infantil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Hospital Especializado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Centro Especializado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HMI: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Hospital Materno Infantil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de Salud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Puesto de Salud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USF: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Unidad de Salud de la Familia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DISP.: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Dispensario</a:t>
          </a:r>
          <a:endParaRPr lang="es-ES" sz="800" b="0" baseline="0"/>
        </a:p>
        <a:p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46</xdr:row>
      <xdr:rowOff>257175</xdr:rowOff>
    </xdr:from>
    <xdr:to>
      <xdr:col>13</xdr:col>
      <xdr:colOff>114300</xdr:colOff>
      <xdr:row>47</xdr:row>
      <xdr:rowOff>57150</xdr:rowOff>
    </xdr:to>
    <xdr:sp macro="" textlink="" fLocksText="0">
      <xdr:nvSpPr>
        <xdr:cNvPr id="2" name="2 CuadroTexto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SpPr txBox="1">
          <a:spLocks noChangeArrowheads="1"/>
        </xdr:cNvSpPr>
      </xdr:nvSpPr>
      <xdr:spPr bwMode="auto">
        <a:xfrm>
          <a:off x="5334000" y="8953500"/>
          <a:ext cx="4686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 cap="sq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26</xdr:row>
      <xdr:rowOff>28576</xdr:rowOff>
    </xdr:from>
    <xdr:to>
      <xdr:col>7</xdr:col>
      <xdr:colOff>85725</xdr:colOff>
      <xdr:row>45</xdr:row>
      <xdr:rowOff>200026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124576"/>
          <a:ext cx="6181725" cy="451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19050</xdr:rowOff>
    </xdr:from>
    <xdr:to>
      <xdr:col>0</xdr:col>
      <xdr:colOff>1476375</xdr:colOff>
      <xdr:row>30</xdr:row>
      <xdr:rowOff>78566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00700"/>
          <a:ext cx="1476375" cy="16597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23</xdr:row>
      <xdr:rowOff>38100</xdr:rowOff>
    </xdr:from>
    <xdr:to>
      <xdr:col>0</xdr:col>
      <xdr:colOff>1504950</xdr:colOff>
      <xdr:row>30</xdr:row>
      <xdr:rowOff>97616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467350"/>
          <a:ext cx="1476375" cy="16597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25</xdr:row>
      <xdr:rowOff>5913</xdr:rowOff>
    </xdr:from>
    <xdr:to>
      <xdr:col>0</xdr:col>
      <xdr:colOff>1438276</xdr:colOff>
      <xdr:row>32</xdr:row>
      <xdr:rowOff>11890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6006663"/>
          <a:ext cx="1428750" cy="1606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38100</xdr:rowOff>
    </xdr:from>
    <xdr:to>
      <xdr:col>0</xdr:col>
      <xdr:colOff>1476375</xdr:colOff>
      <xdr:row>26</xdr:row>
      <xdr:rowOff>97616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52925"/>
          <a:ext cx="1476375" cy="16597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57150</xdr:rowOff>
    </xdr:from>
    <xdr:to>
      <xdr:col>0</xdr:col>
      <xdr:colOff>2353003</xdr:colOff>
      <xdr:row>28</xdr:row>
      <xdr:rowOff>95479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05375"/>
          <a:ext cx="2353003" cy="1638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9525</xdr:rowOff>
    </xdr:from>
    <xdr:to>
      <xdr:col>0</xdr:col>
      <xdr:colOff>1771897</xdr:colOff>
      <xdr:row>30</xdr:row>
      <xdr:rowOff>200275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14950"/>
          <a:ext cx="1771897" cy="1790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28575</xdr:rowOff>
    </xdr:from>
    <xdr:to>
      <xdr:col>0</xdr:col>
      <xdr:colOff>1857375</xdr:colOff>
      <xdr:row>30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48300"/>
          <a:ext cx="1857375" cy="1533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24</xdr:row>
      <xdr:rowOff>9525</xdr:rowOff>
    </xdr:from>
    <xdr:to>
      <xdr:col>0</xdr:col>
      <xdr:colOff>1905265</xdr:colOff>
      <xdr:row>34</xdr:row>
      <xdr:rowOff>38349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581650"/>
          <a:ext cx="1895740" cy="15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"/>
  <sheetViews>
    <sheetView showGridLines="0" tabSelected="1" zoomScaleNormal="100" zoomScaleSheetLayoutView="100" workbookViewId="0">
      <selection activeCell="D14" sqref="D14"/>
    </sheetView>
  </sheetViews>
  <sheetFormatPr baseColWidth="10" defaultColWidth="11.42578125" defaultRowHeight="15.75"/>
  <cols>
    <col min="1" max="1" width="13.42578125" style="399" customWidth="1"/>
    <col min="2" max="8" width="11.42578125" style="398"/>
    <col min="9" max="9" width="11.42578125" style="401"/>
    <col min="10" max="10" width="11.42578125" style="397"/>
    <col min="11" max="16384" width="11.42578125" style="398"/>
  </cols>
  <sheetData>
    <row r="1" spans="1:9" ht="25.5" customHeight="1">
      <c r="A1" s="759" t="s">
        <v>532</v>
      </c>
      <c r="B1" s="759"/>
      <c r="C1" s="759"/>
      <c r="D1" s="759"/>
      <c r="E1" s="759"/>
      <c r="F1" s="759"/>
      <c r="G1" s="759"/>
      <c r="H1" s="759"/>
      <c r="I1" s="759"/>
    </row>
    <row r="2" spans="1:9" ht="27" customHeight="1">
      <c r="A2" s="760" t="s">
        <v>620</v>
      </c>
      <c r="B2" s="760"/>
      <c r="C2" s="760"/>
      <c r="D2" s="760"/>
      <c r="E2" s="760"/>
      <c r="F2" s="760"/>
      <c r="G2" s="760"/>
      <c r="H2" s="760"/>
      <c r="I2" s="760"/>
    </row>
    <row r="3" spans="1:9" s="397" customFormat="1">
      <c r="A3" s="399"/>
      <c r="B3" s="398"/>
      <c r="C3" s="398"/>
      <c r="D3" s="398"/>
      <c r="E3" s="398"/>
      <c r="F3" s="398"/>
      <c r="G3" s="398"/>
      <c r="H3" s="398"/>
      <c r="I3" s="400"/>
    </row>
    <row r="4" spans="1:9" s="397" customFormat="1" ht="51" customHeight="1">
      <c r="A4" s="757" t="s">
        <v>637</v>
      </c>
      <c r="B4" s="757"/>
      <c r="C4" s="757"/>
      <c r="D4" s="757"/>
      <c r="E4" s="757"/>
      <c r="F4" s="757"/>
      <c r="G4" s="757"/>
      <c r="H4" s="757"/>
      <c r="I4" s="757"/>
    </row>
    <row r="5" spans="1:9" s="397" customFormat="1" ht="76.5" customHeight="1">
      <c r="A5" s="757" t="s">
        <v>656</v>
      </c>
      <c r="B5" s="757"/>
      <c r="C5" s="757"/>
      <c r="D5" s="757"/>
      <c r="E5" s="757"/>
      <c r="F5" s="757"/>
      <c r="G5" s="757"/>
      <c r="H5" s="757"/>
      <c r="I5" s="757"/>
    </row>
    <row r="6" spans="1:9" s="397" customFormat="1" ht="91.5" customHeight="1">
      <c r="A6" s="757" t="s">
        <v>609</v>
      </c>
      <c r="B6" s="757"/>
      <c r="C6" s="757"/>
      <c r="D6" s="757"/>
      <c r="E6" s="757"/>
      <c r="F6" s="757"/>
      <c r="G6" s="757"/>
      <c r="H6" s="757"/>
      <c r="I6" s="757"/>
    </row>
    <row r="7" spans="1:9" s="397" customFormat="1" ht="51" customHeight="1">
      <c r="A7" s="758" t="s">
        <v>610</v>
      </c>
      <c r="B7" s="758"/>
      <c r="C7" s="758"/>
      <c r="D7" s="758"/>
      <c r="E7" s="758"/>
      <c r="F7" s="758"/>
      <c r="G7" s="758"/>
      <c r="H7" s="758"/>
      <c r="I7" s="758"/>
    </row>
    <row r="8" spans="1:9" s="397" customFormat="1" ht="21" customHeight="1">
      <c r="A8" s="758" t="s">
        <v>611</v>
      </c>
      <c r="B8" s="758"/>
      <c r="C8" s="758"/>
      <c r="D8" s="758"/>
      <c r="E8" s="758"/>
      <c r="F8" s="758"/>
      <c r="G8" s="758"/>
      <c r="H8" s="758"/>
      <c r="I8" s="758"/>
    </row>
    <row r="9" spans="1:9" s="397" customFormat="1">
      <c r="A9" s="402"/>
      <c r="B9" s="398"/>
      <c r="C9" s="398"/>
      <c r="D9" s="398"/>
      <c r="E9" s="398"/>
      <c r="F9" s="398"/>
      <c r="G9" s="398"/>
      <c r="H9" s="398"/>
      <c r="I9" s="401"/>
    </row>
    <row r="10" spans="1:9" s="397" customFormat="1">
      <c r="A10" s="402"/>
      <c r="B10" s="398"/>
      <c r="C10" s="398"/>
      <c r="D10" s="398"/>
      <c r="E10" s="398"/>
      <c r="F10" s="398"/>
      <c r="G10" s="398"/>
      <c r="H10" s="398"/>
      <c r="I10" s="401"/>
    </row>
    <row r="11" spans="1:9" s="397" customFormat="1">
      <c r="A11" s="402"/>
      <c r="B11" s="398"/>
      <c r="C11" s="398"/>
      <c r="D11" s="398"/>
      <c r="E11" s="398"/>
      <c r="F11" s="398"/>
      <c r="G11" s="398"/>
      <c r="H11" s="398"/>
      <c r="I11" s="401"/>
    </row>
    <row r="12" spans="1:9" s="397" customFormat="1">
      <c r="A12" s="402"/>
      <c r="B12" s="398"/>
      <c r="C12" s="398"/>
      <c r="D12" s="398"/>
      <c r="E12" s="398"/>
      <c r="F12" s="398"/>
      <c r="G12" s="398"/>
      <c r="H12" s="398"/>
      <c r="I12" s="401"/>
    </row>
  </sheetData>
  <sheetProtection selectLockedCells="1" selectUnlockedCells="1"/>
  <mergeCells count="7">
    <mergeCell ref="A6:I6"/>
    <mergeCell ref="A7:I7"/>
    <mergeCell ref="A8:I8"/>
    <mergeCell ref="A1:I1"/>
    <mergeCell ref="A2:I2"/>
    <mergeCell ref="A4:I4"/>
    <mergeCell ref="A5:I5"/>
  </mergeCells>
  <pageMargins left="0.43307086614173229" right="0.43307086614173229" top="0.35433070866141736" bottom="0.98425196850393704" header="0.70866141732283472" footer="0.51181102362204722"/>
  <pageSetup paperSize="9" scale="90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3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S29" sqref="S29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784" t="s">
        <v>396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</row>
    <row r="2" spans="1:22" s="266" customFormat="1" ht="18" customHeight="1">
      <c r="A2" s="784" t="s">
        <v>98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7.25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7.25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7" t="s">
        <v>7</v>
      </c>
    </row>
    <row r="8" spans="1:22" ht="26.25" customHeight="1">
      <c r="A8" s="126" t="s">
        <v>65</v>
      </c>
      <c r="B8" s="102">
        <v>512</v>
      </c>
      <c r="C8" s="127">
        <f t="shared" ref="C8:C18" si="0">B8/$B$19*100</f>
        <v>31.049120679199515</v>
      </c>
      <c r="D8" s="127">
        <f>B8/116181*1000</f>
        <v>4.4069167936237426</v>
      </c>
      <c r="E8" s="102">
        <v>391</v>
      </c>
      <c r="F8" s="127">
        <f t="shared" ref="F8:F18" si="1">E8/$E$19*100</f>
        <v>25.689881734559787</v>
      </c>
      <c r="G8" s="128">
        <f>E8/111146*1000</f>
        <v>3.5178953808504128</v>
      </c>
      <c r="H8" s="102">
        <v>445</v>
      </c>
      <c r="I8" s="127">
        <f t="shared" ref="I8:I18" si="2">H8/$H$19*100</f>
        <v>30.458590006844627</v>
      </c>
      <c r="J8" s="127">
        <f>H8/115895*1000</f>
        <v>3.8396824712023814</v>
      </c>
      <c r="K8" s="102">
        <v>432</v>
      </c>
      <c r="L8" s="127">
        <f t="shared" ref="L8:L18" si="3">K8/$K$19*100</f>
        <v>29.24847664184157</v>
      </c>
      <c r="M8" s="128">
        <f>K8/111642*1000</f>
        <v>3.869511474176385</v>
      </c>
      <c r="N8" s="102">
        <v>381</v>
      </c>
      <c r="O8" s="127">
        <f t="shared" ref="O8:O18" si="4">N8/$N$19*100</f>
        <v>29.128440366972473</v>
      </c>
      <c r="P8" s="128">
        <f>N8/107911*1000</f>
        <v>3.5306873256665212</v>
      </c>
      <c r="Q8" s="102">
        <v>403</v>
      </c>
      <c r="R8" s="127">
        <f>Q8/$Q$19*100</f>
        <v>32.060461416070005</v>
      </c>
      <c r="S8" s="128">
        <f>Q8/102722*1000</f>
        <v>3.9232102178695896</v>
      </c>
      <c r="T8" s="102">
        <v>430</v>
      </c>
      <c r="U8" s="127">
        <f>T8/$T$19*100</f>
        <v>30.518097941802697</v>
      </c>
      <c r="V8" s="128">
        <f>T8/103766*1000</f>
        <v>4.1439392479232113</v>
      </c>
    </row>
    <row r="9" spans="1:22" ht="26.25" customHeight="1">
      <c r="A9" s="129" t="s">
        <v>86</v>
      </c>
      <c r="B9" s="110">
        <v>497</v>
      </c>
      <c r="C9" s="111">
        <f t="shared" si="0"/>
        <v>30.139478471801091</v>
      </c>
      <c r="D9" s="111">
        <f>B9/116181*1000</f>
        <v>4.2778079031855469</v>
      </c>
      <c r="E9" s="115">
        <v>502</v>
      </c>
      <c r="F9" s="116">
        <f t="shared" si="1"/>
        <v>32.982917214191851</v>
      </c>
      <c r="G9" s="118">
        <f t="shared" ref="G9:G19" si="5">E9/111146*1000</f>
        <v>4.5165817933168988</v>
      </c>
      <c r="H9" s="110">
        <v>500</v>
      </c>
      <c r="I9" s="111">
        <f t="shared" si="2"/>
        <v>34.223134839151264</v>
      </c>
      <c r="J9" s="111">
        <f t="shared" ref="J9:J18" si="6">H9/115895*1000</f>
        <v>4.314249967643125</v>
      </c>
      <c r="K9" s="115">
        <v>494</v>
      </c>
      <c r="L9" s="116">
        <f t="shared" si="3"/>
        <v>33.446174678402166</v>
      </c>
      <c r="M9" s="118">
        <f t="shared" ref="M9:M19" si="7">K9/111642*1000</f>
        <v>4.4248580283405889</v>
      </c>
      <c r="N9" s="110">
        <v>445</v>
      </c>
      <c r="O9" s="111">
        <f t="shared" si="4"/>
        <v>34.021406727828747</v>
      </c>
      <c r="P9" s="113">
        <f t="shared" ref="P9:P19" si="8">N9/107911*1000</f>
        <v>4.1237686612115541</v>
      </c>
      <c r="Q9" s="115">
        <v>445</v>
      </c>
      <c r="R9" s="116">
        <f t="shared" ref="R9:R19" si="9">Q9/$Q$19*100</f>
        <v>35.401750198886241</v>
      </c>
      <c r="S9" s="118">
        <f t="shared" ref="S9:S19" si="10">Q9/102722*1000</f>
        <v>4.3320807616674122</v>
      </c>
      <c r="T9" s="110">
        <v>508</v>
      </c>
      <c r="U9" s="111">
        <f t="shared" ref="U9:U19" si="11">T9/$T$19*100</f>
        <v>36.053938963804114</v>
      </c>
      <c r="V9" s="113">
        <f t="shared" ref="V9:V19" si="12">T9/103766*1000</f>
        <v>4.8956305533604461</v>
      </c>
    </row>
    <row r="10" spans="1:22" ht="26.25" customHeight="1">
      <c r="A10" s="126" t="s">
        <v>87</v>
      </c>
      <c r="B10" s="101">
        <v>121</v>
      </c>
      <c r="C10" s="108">
        <f t="shared" si="0"/>
        <v>7.3377804730139484</v>
      </c>
      <c r="D10" s="108">
        <f>B10/116181*1000</f>
        <v>1.0414783828681109</v>
      </c>
      <c r="E10" s="101">
        <v>102</v>
      </c>
      <c r="F10" s="108">
        <f t="shared" si="1"/>
        <v>6.7017082785808144</v>
      </c>
      <c r="G10" s="109">
        <f t="shared" si="5"/>
        <v>0.91771183848271642</v>
      </c>
      <c r="H10" s="101">
        <v>105</v>
      </c>
      <c r="I10" s="108">
        <f t="shared" si="2"/>
        <v>7.1868583162217652</v>
      </c>
      <c r="J10" s="108">
        <f t="shared" si="6"/>
        <v>0.90599249320505637</v>
      </c>
      <c r="K10" s="101">
        <v>106</v>
      </c>
      <c r="L10" s="108">
        <f t="shared" si="3"/>
        <v>7.1767095463777926</v>
      </c>
      <c r="M10" s="109">
        <f t="shared" si="7"/>
        <v>0.94946346357105749</v>
      </c>
      <c r="N10" s="101">
        <v>89</v>
      </c>
      <c r="O10" s="108">
        <f t="shared" si="4"/>
        <v>6.8042813455657489</v>
      </c>
      <c r="P10" s="109">
        <f t="shared" si="8"/>
        <v>0.82475373224231074</v>
      </c>
      <c r="Q10" s="101">
        <v>83</v>
      </c>
      <c r="R10" s="108">
        <f t="shared" si="9"/>
        <v>6.6030230708035003</v>
      </c>
      <c r="S10" s="109">
        <f t="shared" si="10"/>
        <v>0.80800607464807928</v>
      </c>
      <c r="T10" s="101">
        <v>91</v>
      </c>
      <c r="U10" s="108">
        <f t="shared" si="11"/>
        <v>6.4584811923349887</v>
      </c>
      <c r="V10" s="109">
        <f t="shared" si="12"/>
        <v>0.87697318967677274</v>
      </c>
    </row>
    <row r="11" spans="1:22" ht="18" customHeight="1">
      <c r="A11" s="129" t="s">
        <v>88</v>
      </c>
      <c r="B11" s="110">
        <v>85</v>
      </c>
      <c r="C11" s="111">
        <f t="shared" si="0"/>
        <v>5.1546391752577314</v>
      </c>
      <c r="D11" s="111">
        <f>B11/116181*1000</f>
        <v>0.7316170458164416</v>
      </c>
      <c r="E11" s="115">
        <v>98</v>
      </c>
      <c r="F11" s="116">
        <f t="shared" si="1"/>
        <v>6.438896189224705</v>
      </c>
      <c r="G11" s="118">
        <f t="shared" si="5"/>
        <v>0.8817231389343746</v>
      </c>
      <c r="H11" s="110">
        <v>60</v>
      </c>
      <c r="I11" s="111">
        <f t="shared" si="2"/>
        <v>4.1067761806981515</v>
      </c>
      <c r="J11" s="111">
        <f t="shared" si="6"/>
        <v>0.51770999611717505</v>
      </c>
      <c r="K11" s="115">
        <v>51</v>
      </c>
      <c r="L11" s="116">
        <f t="shared" si="3"/>
        <v>3.4529451591062967</v>
      </c>
      <c r="M11" s="118">
        <f t="shared" si="7"/>
        <v>0.45681732681248993</v>
      </c>
      <c r="N11" s="110">
        <v>53</v>
      </c>
      <c r="O11" s="111">
        <f t="shared" si="4"/>
        <v>4.0519877675840981</v>
      </c>
      <c r="P11" s="113">
        <f t="shared" si="8"/>
        <v>0.49114548099822997</v>
      </c>
      <c r="Q11" s="115">
        <v>48</v>
      </c>
      <c r="R11" s="116">
        <f t="shared" si="9"/>
        <v>3.8186157517899764</v>
      </c>
      <c r="S11" s="118">
        <f t="shared" si="10"/>
        <v>0.46728062148322658</v>
      </c>
      <c r="T11" s="110">
        <v>50</v>
      </c>
      <c r="U11" s="111">
        <f t="shared" si="11"/>
        <v>3.5486160397444997</v>
      </c>
      <c r="V11" s="113">
        <f t="shared" si="12"/>
        <v>0.48185340092130374</v>
      </c>
    </row>
    <row r="12" spans="1:22" ht="18" customHeight="1">
      <c r="A12" s="126" t="s">
        <v>89</v>
      </c>
      <c r="B12" s="101">
        <v>45</v>
      </c>
      <c r="C12" s="108">
        <f t="shared" si="0"/>
        <v>2.7289266221952699</v>
      </c>
      <c r="D12" s="108">
        <f t="shared" ref="D12:D17" si="13">B12/116181*1000</f>
        <v>0.3873266713145867</v>
      </c>
      <c r="E12" s="101">
        <v>57</v>
      </c>
      <c r="F12" s="108">
        <f t="shared" si="1"/>
        <v>3.7450722733245727</v>
      </c>
      <c r="G12" s="109">
        <f t="shared" si="5"/>
        <v>0.51283896856387101</v>
      </c>
      <c r="H12" s="101">
        <v>32</v>
      </c>
      <c r="I12" s="108">
        <f t="shared" si="2"/>
        <v>2.1902806297056809</v>
      </c>
      <c r="J12" s="108">
        <f t="shared" si="6"/>
        <v>0.27611199792916002</v>
      </c>
      <c r="K12" s="101">
        <v>37</v>
      </c>
      <c r="L12" s="108">
        <f t="shared" si="3"/>
        <v>2.5050778605280972</v>
      </c>
      <c r="M12" s="109">
        <f t="shared" si="7"/>
        <v>0.33141649200121814</v>
      </c>
      <c r="N12" s="101">
        <v>40</v>
      </c>
      <c r="O12" s="108">
        <f t="shared" si="4"/>
        <v>3.0581039755351682</v>
      </c>
      <c r="P12" s="109">
        <f t="shared" si="8"/>
        <v>0.3706758347156453</v>
      </c>
      <c r="Q12" s="101">
        <v>16</v>
      </c>
      <c r="R12" s="108">
        <f t="shared" si="9"/>
        <v>1.2728719172633254</v>
      </c>
      <c r="S12" s="109">
        <f t="shared" si="10"/>
        <v>0.15576020716107553</v>
      </c>
      <c r="T12" s="101">
        <v>24</v>
      </c>
      <c r="U12" s="108">
        <f t="shared" si="11"/>
        <v>1.7033356990773598</v>
      </c>
      <c r="V12" s="109">
        <f t="shared" si="12"/>
        <v>0.23128963244222578</v>
      </c>
    </row>
    <row r="13" spans="1:22" ht="26.25" customHeight="1">
      <c r="A13" s="129" t="s">
        <v>90</v>
      </c>
      <c r="B13" s="110">
        <v>35</v>
      </c>
      <c r="C13" s="111">
        <f t="shared" si="0"/>
        <v>2.1224984839296543</v>
      </c>
      <c r="D13" s="111">
        <f t="shared" si="13"/>
        <v>0.30125407768912305</v>
      </c>
      <c r="E13" s="115">
        <v>44</v>
      </c>
      <c r="F13" s="116">
        <f t="shared" si="1"/>
        <v>2.8909329829172141</v>
      </c>
      <c r="G13" s="118">
        <f t="shared" si="5"/>
        <v>0.39587569503176001</v>
      </c>
      <c r="H13" s="110">
        <v>24</v>
      </c>
      <c r="I13" s="111">
        <f t="shared" si="2"/>
        <v>1.6427104722792609</v>
      </c>
      <c r="J13" s="111">
        <f t="shared" si="6"/>
        <v>0.20708399844687</v>
      </c>
      <c r="K13" s="115">
        <v>37</v>
      </c>
      <c r="L13" s="116">
        <f t="shared" si="3"/>
        <v>2.5050778605280972</v>
      </c>
      <c r="M13" s="118">
        <f t="shared" si="7"/>
        <v>0.33141649200121814</v>
      </c>
      <c r="N13" s="110">
        <v>24</v>
      </c>
      <c r="O13" s="111">
        <f t="shared" si="4"/>
        <v>1.834862385321101</v>
      </c>
      <c r="P13" s="113">
        <f t="shared" si="8"/>
        <v>0.22240550082938718</v>
      </c>
      <c r="Q13" s="115">
        <v>22</v>
      </c>
      <c r="R13" s="116">
        <f t="shared" si="9"/>
        <v>1.7501988862370723</v>
      </c>
      <c r="S13" s="118">
        <f t="shared" si="10"/>
        <v>0.21417028484647882</v>
      </c>
      <c r="T13" s="110">
        <v>19</v>
      </c>
      <c r="U13" s="111">
        <f t="shared" si="11"/>
        <v>1.3484740951029099</v>
      </c>
      <c r="V13" s="113">
        <f t="shared" si="12"/>
        <v>0.1831042923500954</v>
      </c>
    </row>
    <row r="14" spans="1:22" ht="18" customHeight="1">
      <c r="A14" s="126" t="s">
        <v>91</v>
      </c>
      <c r="B14" s="101">
        <v>18</v>
      </c>
      <c r="C14" s="108">
        <f t="shared" si="0"/>
        <v>1.0915706488781078</v>
      </c>
      <c r="D14" s="108">
        <f t="shared" si="13"/>
        <v>0.1549306685258347</v>
      </c>
      <c r="E14" s="101">
        <v>17</v>
      </c>
      <c r="F14" s="108">
        <f t="shared" si="1"/>
        <v>1.1169513797634691</v>
      </c>
      <c r="G14" s="109">
        <f t="shared" si="5"/>
        <v>0.15295197308045275</v>
      </c>
      <c r="H14" s="101">
        <v>17</v>
      </c>
      <c r="I14" s="108">
        <f t="shared" si="2"/>
        <v>1.1635865845311431</v>
      </c>
      <c r="J14" s="108">
        <f t="shared" si="6"/>
        <v>0.14668449889986626</v>
      </c>
      <c r="K14" s="101">
        <v>19</v>
      </c>
      <c r="L14" s="108">
        <f t="shared" si="3"/>
        <v>1.2863913337846988</v>
      </c>
      <c r="M14" s="109">
        <f t="shared" si="7"/>
        <v>0.17018684724386879</v>
      </c>
      <c r="N14" s="101">
        <v>15</v>
      </c>
      <c r="O14" s="108">
        <f t="shared" si="4"/>
        <v>1.1467889908256881</v>
      </c>
      <c r="P14" s="109">
        <f t="shared" si="8"/>
        <v>0.13900343801836698</v>
      </c>
      <c r="Q14" s="101">
        <v>16</v>
      </c>
      <c r="R14" s="108">
        <f t="shared" si="9"/>
        <v>1.2728719172633254</v>
      </c>
      <c r="S14" s="109">
        <f t="shared" si="10"/>
        <v>0.15576020716107553</v>
      </c>
      <c r="T14" s="101">
        <v>14</v>
      </c>
      <c r="U14" s="108">
        <f t="shared" si="11"/>
        <v>0.99361249112845995</v>
      </c>
      <c r="V14" s="109">
        <f t="shared" si="12"/>
        <v>0.13491895225796505</v>
      </c>
    </row>
    <row r="15" spans="1:22" ht="18" customHeight="1">
      <c r="A15" s="129" t="s">
        <v>92</v>
      </c>
      <c r="B15" s="110">
        <v>5</v>
      </c>
      <c r="C15" s="111">
        <f t="shared" si="0"/>
        <v>0.3032140691328078</v>
      </c>
      <c r="D15" s="111">
        <f t="shared" si="13"/>
        <v>4.3036296812731856E-2</v>
      </c>
      <c r="E15" s="115">
        <v>9</v>
      </c>
      <c r="F15" s="116">
        <f t="shared" si="1"/>
        <v>0.59132720105124836</v>
      </c>
      <c r="G15" s="118">
        <f t="shared" si="5"/>
        <v>8.0974573983769102E-2</v>
      </c>
      <c r="H15" s="110">
        <v>6</v>
      </c>
      <c r="I15" s="111">
        <f t="shared" si="2"/>
        <v>0.41067761806981523</v>
      </c>
      <c r="J15" s="111">
        <f t="shared" si="6"/>
        <v>5.1770999611717501E-2</v>
      </c>
      <c r="K15" s="115">
        <v>8</v>
      </c>
      <c r="L15" s="116">
        <f t="shared" si="3"/>
        <v>0.54163845633039942</v>
      </c>
      <c r="M15" s="118">
        <f t="shared" si="7"/>
        <v>7.1657619892155286E-2</v>
      </c>
      <c r="N15" s="110">
        <v>1</v>
      </c>
      <c r="O15" s="111">
        <f t="shared" si="4"/>
        <v>7.64525993883792E-2</v>
      </c>
      <c r="P15" s="113">
        <f t="shared" si="8"/>
        <v>9.2668958678911329E-3</v>
      </c>
      <c r="Q15" s="115">
        <v>5</v>
      </c>
      <c r="R15" s="116">
        <f t="shared" si="9"/>
        <v>0.39777247414478922</v>
      </c>
      <c r="S15" s="118">
        <f t="shared" si="10"/>
        <v>4.8675064737836102E-2</v>
      </c>
      <c r="T15" s="110">
        <v>5</v>
      </c>
      <c r="U15" s="111">
        <f t="shared" si="11"/>
        <v>0.35486160397444994</v>
      </c>
      <c r="V15" s="113">
        <f t="shared" si="12"/>
        <v>4.8185340092130366E-2</v>
      </c>
    </row>
    <row r="16" spans="1:22" ht="18" customHeight="1">
      <c r="A16" s="126" t="s">
        <v>93</v>
      </c>
      <c r="B16" s="101">
        <v>0</v>
      </c>
      <c r="C16" s="108">
        <f t="shared" si="0"/>
        <v>0</v>
      </c>
      <c r="D16" s="108">
        <f t="shared" si="13"/>
        <v>0</v>
      </c>
      <c r="E16" s="101">
        <v>0</v>
      </c>
      <c r="F16" s="108">
        <f t="shared" si="1"/>
        <v>0</v>
      </c>
      <c r="G16" s="109">
        <f t="shared" si="5"/>
        <v>0</v>
      </c>
      <c r="H16" s="101">
        <v>0</v>
      </c>
      <c r="I16" s="108">
        <f t="shared" si="2"/>
        <v>0</v>
      </c>
      <c r="J16" s="108">
        <f t="shared" si="6"/>
        <v>0</v>
      </c>
      <c r="K16" s="101">
        <v>0</v>
      </c>
      <c r="L16" s="108">
        <f t="shared" si="3"/>
        <v>0</v>
      </c>
      <c r="M16" s="109">
        <f t="shared" si="7"/>
        <v>0</v>
      </c>
      <c r="N16" s="101">
        <v>0</v>
      </c>
      <c r="O16" s="108">
        <f t="shared" si="4"/>
        <v>0</v>
      </c>
      <c r="P16" s="109">
        <f t="shared" si="8"/>
        <v>0</v>
      </c>
      <c r="Q16" s="101">
        <v>0</v>
      </c>
      <c r="R16" s="108">
        <f t="shared" si="9"/>
        <v>0</v>
      </c>
      <c r="S16" s="109">
        <f t="shared" si="10"/>
        <v>0</v>
      </c>
      <c r="T16" s="101">
        <v>0</v>
      </c>
      <c r="U16" s="108">
        <f t="shared" si="11"/>
        <v>0</v>
      </c>
      <c r="V16" s="109">
        <f t="shared" si="12"/>
        <v>0</v>
      </c>
    </row>
    <row r="17" spans="1:22" ht="38.25" customHeight="1">
      <c r="A17" s="129" t="s">
        <v>94</v>
      </c>
      <c r="B17" s="110">
        <v>49</v>
      </c>
      <c r="C17" s="111">
        <f t="shared" si="0"/>
        <v>2.9714978775015157</v>
      </c>
      <c r="D17" s="111">
        <f t="shared" si="13"/>
        <v>0.4217557087647722</v>
      </c>
      <c r="E17" s="115">
        <v>49</v>
      </c>
      <c r="F17" s="116">
        <f t="shared" si="1"/>
        <v>3.2194480946123525</v>
      </c>
      <c r="G17" s="118">
        <f t="shared" si="5"/>
        <v>0.4408615694671873</v>
      </c>
      <c r="H17" s="110">
        <v>31</v>
      </c>
      <c r="I17" s="111">
        <f t="shared" si="2"/>
        <v>2.1218343600273788</v>
      </c>
      <c r="J17" s="111">
        <f t="shared" si="6"/>
        <v>0.26748349799387378</v>
      </c>
      <c r="K17" s="115">
        <v>39</v>
      </c>
      <c r="L17" s="116">
        <f t="shared" si="3"/>
        <v>2.6404874746106972</v>
      </c>
      <c r="M17" s="118">
        <f t="shared" si="7"/>
        <v>0.34933089697425701</v>
      </c>
      <c r="N17" s="110">
        <v>36</v>
      </c>
      <c r="O17" s="111">
        <f t="shared" si="4"/>
        <v>2.7522935779816518</v>
      </c>
      <c r="P17" s="113">
        <f t="shared" si="8"/>
        <v>0.33360825124408078</v>
      </c>
      <c r="Q17" s="115">
        <v>20</v>
      </c>
      <c r="R17" s="116">
        <f t="shared" si="9"/>
        <v>1.5910898965791569</v>
      </c>
      <c r="S17" s="118">
        <f t="shared" si="10"/>
        <v>0.19470025895134441</v>
      </c>
      <c r="T17" s="110">
        <v>50</v>
      </c>
      <c r="U17" s="111">
        <f t="shared" si="11"/>
        <v>3.5486160397444997</v>
      </c>
      <c r="V17" s="113">
        <f t="shared" si="12"/>
        <v>0.48185340092130374</v>
      </c>
    </row>
    <row r="18" spans="1:22" ht="18" customHeight="1">
      <c r="A18" s="126" t="s">
        <v>85</v>
      </c>
      <c r="B18" s="101">
        <v>282</v>
      </c>
      <c r="C18" s="108">
        <f t="shared" si="0"/>
        <v>17.101273499090357</v>
      </c>
      <c r="D18" s="108">
        <f>B18/116181*1000</f>
        <v>2.4272471402380766</v>
      </c>
      <c r="E18" s="101">
        <v>253</v>
      </c>
      <c r="F18" s="108">
        <f t="shared" si="1"/>
        <v>16.62286465177398</v>
      </c>
      <c r="G18" s="109">
        <f t="shared" si="5"/>
        <v>2.2762852464326202</v>
      </c>
      <c r="H18" s="101">
        <v>241</v>
      </c>
      <c r="I18" s="108">
        <f t="shared" si="2"/>
        <v>16.495550992470911</v>
      </c>
      <c r="J18" s="108">
        <f t="shared" si="6"/>
        <v>2.0794684844039861</v>
      </c>
      <c r="K18" s="101">
        <v>254</v>
      </c>
      <c r="L18" s="108">
        <f t="shared" si="3"/>
        <v>17.197020988490184</v>
      </c>
      <c r="M18" s="109">
        <f t="shared" si="7"/>
        <v>2.2751294315759303</v>
      </c>
      <c r="N18" s="101">
        <v>224</v>
      </c>
      <c r="O18" s="108">
        <f t="shared" si="4"/>
        <v>17.12538226299694</v>
      </c>
      <c r="P18" s="109">
        <f t="shared" si="8"/>
        <v>2.0757846744076138</v>
      </c>
      <c r="Q18" s="101">
        <v>199</v>
      </c>
      <c r="R18" s="108">
        <f t="shared" si="9"/>
        <v>15.831344470962611</v>
      </c>
      <c r="S18" s="109">
        <f t="shared" si="10"/>
        <v>1.9372675765658767</v>
      </c>
      <c r="T18" s="101">
        <v>218</v>
      </c>
      <c r="U18" s="108">
        <f t="shared" si="11"/>
        <v>15.47196593328602</v>
      </c>
      <c r="V18" s="109">
        <f t="shared" si="12"/>
        <v>2.100880828016884</v>
      </c>
    </row>
    <row r="19" spans="1:22" ht="24.95" customHeight="1">
      <c r="A19" s="93" t="s">
        <v>36</v>
      </c>
      <c r="B19" s="68">
        <f>SUM(B8:B18)</f>
        <v>1649</v>
      </c>
      <c r="C19" s="69">
        <f>+SUM(C8:C18)</f>
        <v>100</v>
      </c>
      <c r="D19" s="69">
        <f>B19/116181*1000</f>
        <v>14.193370688838968</v>
      </c>
      <c r="E19" s="4">
        <f>SUM(E8:E18)</f>
        <v>1522</v>
      </c>
      <c r="F19" s="132">
        <f>+SUM(F8:F18)</f>
        <v>99.999999999999972</v>
      </c>
      <c r="G19" s="133">
        <f t="shared" si="5"/>
        <v>13.693700178144063</v>
      </c>
      <c r="H19" s="68">
        <f>SUM(H8:H18)</f>
        <v>1461</v>
      </c>
      <c r="I19" s="69">
        <f>+SUM(I8:I18)</f>
        <v>99.999999999999986</v>
      </c>
      <c r="J19" s="69">
        <f>H19/115895*1000</f>
        <v>12.606238405453212</v>
      </c>
      <c r="K19" s="4">
        <f>SUM(K8:K18)</f>
        <v>1477</v>
      </c>
      <c r="L19" s="132">
        <f>+SUM(L8:L18)</f>
        <v>100</v>
      </c>
      <c r="M19" s="133">
        <f t="shared" si="7"/>
        <v>13.229788072589168</v>
      </c>
      <c r="N19" s="68">
        <f>SUM(N8:N18)</f>
        <v>1308</v>
      </c>
      <c r="O19" s="69">
        <f>+SUM(O8:O18)</f>
        <v>99.999999999999986</v>
      </c>
      <c r="P19" s="71">
        <f t="shared" si="8"/>
        <v>12.1210997952016</v>
      </c>
      <c r="Q19" s="4">
        <f>SUM(Q8:Q18)</f>
        <v>1257</v>
      </c>
      <c r="R19" s="132">
        <f t="shared" si="9"/>
        <v>100</v>
      </c>
      <c r="S19" s="133">
        <f t="shared" si="10"/>
        <v>12.236911275091996</v>
      </c>
      <c r="T19" s="68">
        <f>SUM(T8:T18)</f>
        <v>1409</v>
      </c>
      <c r="U19" s="69">
        <f t="shared" si="11"/>
        <v>100</v>
      </c>
      <c r="V19" s="71">
        <f t="shared" si="12"/>
        <v>13.57862883796234</v>
      </c>
    </row>
    <row r="20" spans="1:22" ht="5.25" customHeight="1">
      <c r="B20" s="94"/>
      <c r="C20" s="94"/>
      <c r="D20" s="122"/>
      <c r="F20" s="122"/>
      <c r="G20" s="119"/>
      <c r="H20" s="94"/>
      <c r="I20" s="94"/>
      <c r="J20" s="122"/>
      <c r="L20" s="122"/>
      <c r="M20" s="119"/>
      <c r="N20" s="94"/>
      <c r="O20" s="94"/>
      <c r="P20" s="122"/>
      <c r="R20" s="122"/>
      <c r="S20" s="119"/>
      <c r="T20" s="94"/>
      <c r="U20" s="94"/>
      <c r="V20" s="122"/>
    </row>
    <row r="21" spans="1:22" ht="12" customHeight="1">
      <c r="A21" s="813" t="s">
        <v>408</v>
      </c>
      <c r="B21" s="813"/>
      <c r="C21" s="813"/>
      <c r="D21" s="813"/>
      <c r="E21" s="813"/>
      <c r="F21" s="813"/>
      <c r="G21" s="813"/>
      <c r="H21" s="813"/>
      <c r="I21" s="813"/>
      <c r="J21" s="97"/>
      <c r="K21" s="97"/>
      <c r="L21" s="97"/>
      <c r="N21" s="97"/>
      <c r="O21" s="97"/>
      <c r="P21" s="97"/>
      <c r="Q21" s="97"/>
      <c r="R21" s="97"/>
      <c r="T21" s="97"/>
      <c r="U21" s="97"/>
      <c r="V21" s="97"/>
    </row>
    <row r="22" spans="1:22" ht="12" customHeight="1">
      <c r="A22" s="134" t="s">
        <v>28</v>
      </c>
      <c r="B22" s="664"/>
      <c r="C22" s="664"/>
      <c r="D22" s="664"/>
      <c r="E22" s="664"/>
      <c r="F22" s="664"/>
      <c r="G22" s="664"/>
      <c r="H22" s="664"/>
      <c r="I22" s="664"/>
      <c r="J22" s="97"/>
      <c r="K22" s="97"/>
      <c r="L22" s="97"/>
      <c r="N22" s="97"/>
      <c r="O22" s="97"/>
      <c r="P22" s="97"/>
      <c r="Q22" s="97"/>
      <c r="R22" s="97"/>
      <c r="T22" s="97"/>
      <c r="U22" s="97"/>
      <c r="V22" s="97"/>
    </row>
    <row r="23" spans="1:22" ht="12" customHeight="1">
      <c r="A23" s="675" t="s">
        <v>599</v>
      </c>
      <c r="B23" s="664"/>
      <c r="C23" s="664"/>
      <c r="D23" s="664"/>
      <c r="E23" s="664"/>
      <c r="F23" s="664"/>
      <c r="G23" s="664"/>
      <c r="H23" s="664"/>
      <c r="I23" s="664"/>
      <c r="J23" s="97"/>
      <c r="K23" s="97"/>
      <c r="L23" s="97"/>
      <c r="N23" s="97"/>
      <c r="O23" s="97"/>
      <c r="P23" s="97"/>
      <c r="Q23" s="97"/>
      <c r="R23" s="97"/>
      <c r="T23" s="97"/>
      <c r="U23" s="97"/>
      <c r="V23" s="97"/>
    </row>
  </sheetData>
  <mergeCells count="14">
    <mergeCell ref="T6:V6"/>
    <mergeCell ref="B5:V5"/>
    <mergeCell ref="Q6:S6"/>
    <mergeCell ref="A21:I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42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4" style="177" customWidth="1"/>
    <col min="3" max="12" width="4" style="178" customWidth="1"/>
    <col min="13" max="13" width="6.7109375" style="99" customWidth="1"/>
    <col min="14" max="14" width="4" style="123" customWidth="1"/>
    <col min="15" max="24" width="4" style="99" customWidth="1"/>
    <col min="25" max="25" width="5.7109375" style="99" customWidth="1"/>
    <col min="26" max="26" width="4" style="177" customWidth="1"/>
    <col min="27" max="36" width="4" style="178" customWidth="1"/>
    <col min="37" max="37" width="5.7109375" style="99" customWidth="1"/>
    <col min="38" max="38" width="4" style="123" customWidth="1"/>
    <col min="39" max="48" width="4" style="99" customWidth="1"/>
    <col min="49" max="49" width="5.7109375" style="99" customWidth="1"/>
    <col min="50" max="51" width="4" style="99" customWidth="1"/>
    <col min="52" max="52" width="4" style="123" customWidth="1"/>
    <col min="53" max="60" width="4" style="99" customWidth="1"/>
    <col min="61" max="61" width="5.7109375" style="97" customWidth="1"/>
    <col min="62" max="62" width="4" style="123" customWidth="1"/>
    <col min="63" max="72" width="4" style="99" customWidth="1"/>
    <col min="73" max="73" width="5.7109375" style="99" customWidth="1"/>
    <col min="74" max="75" width="4" style="99" customWidth="1"/>
    <col min="76" max="76" width="4" style="123" customWidth="1"/>
    <col min="77" max="84" width="4" style="99" customWidth="1"/>
    <col min="85" max="85" width="5.7109375" style="97" customWidth="1"/>
    <col min="86" max="156" width="6.28515625" style="97" customWidth="1"/>
    <col min="157" max="16384" width="11.42578125" style="97"/>
  </cols>
  <sheetData>
    <row r="1" spans="1:85" s="266" customFormat="1" ht="18" customHeight="1">
      <c r="A1" s="801" t="s">
        <v>397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01"/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</row>
    <row r="2" spans="1:85" s="266" customFormat="1" ht="18" customHeight="1">
      <c r="A2" s="784" t="s">
        <v>481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784"/>
      <c r="AW2" s="784"/>
      <c r="AX2" s="784"/>
      <c r="AY2" s="784"/>
      <c r="AZ2" s="784"/>
      <c r="BA2" s="784"/>
      <c r="BB2" s="784"/>
      <c r="BC2" s="784"/>
      <c r="BD2" s="784"/>
      <c r="BE2" s="784"/>
      <c r="BF2" s="784"/>
      <c r="BG2" s="784"/>
      <c r="BH2" s="784"/>
    </row>
    <row r="3" spans="1:85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</row>
    <row r="4" spans="1:85" ht="3.95" customHeight="1">
      <c r="A4" s="802"/>
      <c r="B4" s="80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100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Z4" s="99"/>
      <c r="BA4" s="98"/>
      <c r="BB4" s="98"/>
      <c r="BC4" s="98"/>
      <c r="BD4" s="98"/>
      <c r="BE4" s="98"/>
      <c r="BF4" s="98"/>
      <c r="BG4" s="98"/>
      <c r="BH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X4" s="99"/>
      <c r="BY4" s="98"/>
      <c r="BZ4" s="98"/>
      <c r="CA4" s="98"/>
      <c r="CB4" s="98"/>
      <c r="CC4" s="98"/>
      <c r="CD4" s="98"/>
      <c r="CE4" s="98"/>
      <c r="CF4" s="98"/>
    </row>
    <row r="5" spans="1:85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</row>
    <row r="6" spans="1:85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811"/>
      <c r="N6" s="762">
        <v>2016</v>
      </c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810"/>
      <c r="Z6" s="771">
        <v>2017</v>
      </c>
      <c r="AA6" s="792"/>
      <c r="AB6" s="792"/>
      <c r="AC6" s="792"/>
      <c r="AD6" s="792"/>
      <c r="AE6" s="792"/>
      <c r="AF6" s="792"/>
      <c r="AG6" s="792"/>
      <c r="AH6" s="792"/>
      <c r="AI6" s="792"/>
      <c r="AJ6" s="792"/>
      <c r="AK6" s="811"/>
      <c r="AL6" s="762">
        <v>2018</v>
      </c>
      <c r="AM6" s="798"/>
      <c r="AN6" s="798"/>
      <c r="AO6" s="798"/>
      <c r="AP6" s="798"/>
      <c r="AQ6" s="798"/>
      <c r="AR6" s="798"/>
      <c r="AS6" s="798"/>
      <c r="AT6" s="798"/>
      <c r="AU6" s="798"/>
      <c r="AV6" s="798"/>
      <c r="AW6" s="810"/>
      <c r="AX6" s="771">
        <v>2019</v>
      </c>
      <c r="AY6" s="792"/>
      <c r="AZ6" s="792"/>
      <c r="BA6" s="792"/>
      <c r="BB6" s="792"/>
      <c r="BC6" s="792"/>
      <c r="BD6" s="792"/>
      <c r="BE6" s="792"/>
      <c r="BF6" s="792"/>
      <c r="BG6" s="792"/>
      <c r="BH6" s="792"/>
      <c r="BI6" s="811"/>
      <c r="BJ6" s="762">
        <v>2020</v>
      </c>
      <c r="BK6" s="798"/>
      <c r="BL6" s="798"/>
      <c r="BM6" s="798"/>
      <c r="BN6" s="798"/>
      <c r="BO6" s="798"/>
      <c r="BP6" s="798"/>
      <c r="BQ6" s="798"/>
      <c r="BR6" s="798"/>
      <c r="BS6" s="798"/>
      <c r="BT6" s="798"/>
      <c r="BU6" s="810"/>
      <c r="BV6" s="771">
        <v>2021</v>
      </c>
      <c r="BW6" s="792"/>
      <c r="BX6" s="792"/>
      <c r="BY6" s="792"/>
      <c r="BZ6" s="792"/>
      <c r="CA6" s="792"/>
      <c r="CB6" s="792"/>
      <c r="CC6" s="792"/>
      <c r="CD6" s="792"/>
      <c r="CE6" s="792"/>
      <c r="CF6" s="792"/>
      <c r="CG6" s="811"/>
    </row>
    <row r="7" spans="1:85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481">
        <v>11</v>
      </c>
      <c r="M7" s="379" t="s">
        <v>34</v>
      </c>
      <c r="N7" s="21">
        <v>1</v>
      </c>
      <c r="O7" s="22">
        <v>2</v>
      </c>
      <c r="P7" s="22">
        <v>3</v>
      </c>
      <c r="Q7" s="22">
        <v>4</v>
      </c>
      <c r="R7" s="22">
        <v>5</v>
      </c>
      <c r="S7" s="22">
        <v>6</v>
      </c>
      <c r="T7" s="22">
        <v>7</v>
      </c>
      <c r="U7" s="22">
        <v>8</v>
      </c>
      <c r="V7" s="22">
        <v>9</v>
      </c>
      <c r="W7" s="22">
        <v>10</v>
      </c>
      <c r="X7" s="22">
        <v>11</v>
      </c>
      <c r="Y7" s="27" t="s">
        <v>34</v>
      </c>
      <c r="Z7" s="480">
        <v>1</v>
      </c>
      <c r="AA7" s="481">
        <v>2</v>
      </c>
      <c r="AB7" s="481">
        <v>3</v>
      </c>
      <c r="AC7" s="481">
        <v>4</v>
      </c>
      <c r="AD7" s="481">
        <v>5</v>
      </c>
      <c r="AE7" s="481">
        <v>6</v>
      </c>
      <c r="AF7" s="481">
        <v>7</v>
      </c>
      <c r="AG7" s="481">
        <v>8</v>
      </c>
      <c r="AH7" s="481">
        <v>9</v>
      </c>
      <c r="AI7" s="481">
        <v>10</v>
      </c>
      <c r="AJ7" s="481">
        <v>11</v>
      </c>
      <c r="AK7" s="379" t="s">
        <v>34</v>
      </c>
      <c r="AL7" s="21">
        <v>1</v>
      </c>
      <c r="AM7" s="22">
        <v>2</v>
      </c>
      <c r="AN7" s="22">
        <v>3</v>
      </c>
      <c r="AO7" s="22">
        <v>4</v>
      </c>
      <c r="AP7" s="22">
        <v>5</v>
      </c>
      <c r="AQ7" s="22">
        <v>6</v>
      </c>
      <c r="AR7" s="22">
        <v>7</v>
      </c>
      <c r="AS7" s="22">
        <v>8</v>
      </c>
      <c r="AT7" s="22">
        <v>9</v>
      </c>
      <c r="AU7" s="22">
        <v>10</v>
      </c>
      <c r="AV7" s="22">
        <v>11</v>
      </c>
      <c r="AW7" s="27" t="s">
        <v>34</v>
      </c>
      <c r="AX7" s="480">
        <v>1</v>
      </c>
      <c r="AY7" s="481">
        <v>2</v>
      </c>
      <c r="AZ7" s="481">
        <v>3</v>
      </c>
      <c r="BA7" s="481">
        <v>4</v>
      </c>
      <c r="BB7" s="481">
        <v>5</v>
      </c>
      <c r="BC7" s="481">
        <v>6</v>
      </c>
      <c r="BD7" s="481">
        <v>7</v>
      </c>
      <c r="BE7" s="481">
        <v>8</v>
      </c>
      <c r="BF7" s="481">
        <v>9</v>
      </c>
      <c r="BG7" s="481">
        <v>10</v>
      </c>
      <c r="BH7" s="481">
        <v>11</v>
      </c>
      <c r="BI7" s="379" t="s">
        <v>34</v>
      </c>
      <c r="BJ7" s="21">
        <v>1</v>
      </c>
      <c r="BK7" s="22">
        <v>2</v>
      </c>
      <c r="BL7" s="22">
        <v>3</v>
      </c>
      <c r="BM7" s="22">
        <v>4</v>
      </c>
      <c r="BN7" s="22">
        <v>5</v>
      </c>
      <c r="BO7" s="22">
        <v>6</v>
      </c>
      <c r="BP7" s="22">
        <v>7</v>
      </c>
      <c r="BQ7" s="22">
        <v>8</v>
      </c>
      <c r="BR7" s="22">
        <v>9</v>
      </c>
      <c r="BS7" s="22">
        <v>10</v>
      </c>
      <c r="BT7" s="22">
        <v>11</v>
      </c>
      <c r="BU7" s="613" t="s">
        <v>34</v>
      </c>
      <c r="BV7" s="480">
        <v>1</v>
      </c>
      <c r="BW7" s="481">
        <v>2</v>
      </c>
      <c r="BX7" s="481">
        <v>3</v>
      </c>
      <c r="BY7" s="481">
        <v>4</v>
      </c>
      <c r="BZ7" s="481">
        <v>5</v>
      </c>
      <c r="CA7" s="481">
        <v>6</v>
      </c>
      <c r="CB7" s="481">
        <v>7</v>
      </c>
      <c r="CC7" s="481">
        <v>8</v>
      </c>
      <c r="CD7" s="481">
        <v>9</v>
      </c>
      <c r="CE7" s="481">
        <v>10</v>
      </c>
      <c r="CF7" s="481">
        <v>11</v>
      </c>
      <c r="CG7" s="699" t="s">
        <v>34</v>
      </c>
    </row>
    <row r="8" spans="1:85" ht="18" customHeight="1">
      <c r="A8" s="89" t="s">
        <v>8</v>
      </c>
      <c r="B8" s="158">
        <v>11</v>
      </c>
      <c r="C8" s="159">
        <v>24</v>
      </c>
      <c r="D8" s="160">
        <v>6</v>
      </c>
      <c r="E8" s="159">
        <v>8</v>
      </c>
      <c r="F8" s="160">
        <v>1</v>
      </c>
      <c r="G8" s="160">
        <v>3</v>
      </c>
      <c r="H8" s="160">
        <v>2</v>
      </c>
      <c r="I8" s="160">
        <v>0</v>
      </c>
      <c r="J8" s="160">
        <v>0</v>
      </c>
      <c r="K8" s="160">
        <v>1</v>
      </c>
      <c r="L8" s="160">
        <v>20</v>
      </c>
      <c r="M8" s="161">
        <f>+SUM(B8:L8)</f>
        <v>76</v>
      </c>
      <c r="N8" s="158">
        <v>17</v>
      </c>
      <c r="O8" s="162">
        <v>33</v>
      </c>
      <c r="P8" s="160">
        <v>9</v>
      </c>
      <c r="Q8" s="159">
        <v>4</v>
      </c>
      <c r="R8" s="160">
        <v>3</v>
      </c>
      <c r="S8" s="160">
        <v>2</v>
      </c>
      <c r="T8" s="160">
        <v>3</v>
      </c>
      <c r="U8" s="160">
        <v>0</v>
      </c>
      <c r="V8" s="160">
        <v>0</v>
      </c>
      <c r="W8" s="160">
        <v>6</v>
      </c>
      <c r="X8" s="160">
        <v>15</v>
      </c>
      <c r="Y8" s="163">
        <f>+SUM(N8:X8)</f>
        <v>92</v>
      </c>
      <c r="Z8" s="158">
        <v>15</v>
      </c>
      <c r="AA8" s="159">
        <v>27</v>
      </c>
      <c r="AB8" s="160">
        <v>7</v>
      </c>
      <c r="AC8" s="159">
        <v>5</v>
      </c>
      <c r="AD8" s="160">
        <v>0</v>
      </c>
      <c r="AE8" s="160">
        <v>3</v>
      </c>
      <c r="AF8" s="160">
        <v>2</v>
      </c>
      <c r="AG8" s="160">
        <v>0</v>
      </c>
      <c r="AH8" s="160">
        <v>0</v>
      </c>
      <c r="AI8" s="160">
        <v>1</v>
      </c>
      <c r="AJ8" s="160">
        <v>5</v>
      </c>
      <c r="AK8" s="161">
        <f>+SUM(Z8:AJ8)</f>
        <v>65</v>
      </c>
      <c r="AL8" s="158">
        <v>20</v>
      </c>
      <c r="AM8" s="162">
        <v>16</v>
      </c>
      <c r="AN8" s="160">
        <v>5</v>
      </c>
      <c r="AO8" s="159">
        <v>3</v>
      </c>
      <c r="AP8" s="160">
        <v>1</v>
      </c>
      <c r="AQ8" s="160">
        <v>4</v>
      </c>
      <c r="AR8" s="160">
        <v>0</v>
      </c>
      <c r="AS8" s="160">
        <v>1</v>
      </c>
      <c r="AT8" s="160">
        <v>0</v>
      </c>
      <c r="AU8" s="160">
        <v>3</v>
      </c>
      <c r="AV8" s="160">
        <v>12</v>
      </c>
      <c r="AW8" s="163">
        <f>+SUM(AL8:AV8)</f>
        <v>65</v>
      </c>
      <c r="AX8" s="158">
        <v>10</v>
      </c>
      <c r="AY8" s="159">
        <v>26</v>
      </c>
      <c r="AZ8" s="160">
        <v>2</v>
      </c>
      <c r="BA8" s="159">
        <v>4</v>
      </c>
      <c r="BB8" s="160">
        <v>1</v>
      </c>
      <c r="BC8" s="160">
        <v>1</v>
      </c>
      <c r="BD8" s="160">
        <v>2</v>
      </c>
      <c r="BE8" s="160">
        <v>0</v>
      </c>
      <c r="BF8" s="160">
        <v>0</v>
      </c>
      <c r="BG8" s="160">
        <v>0</v>
      </c>
      <c r="BH8" s="160">
        <v>10</v>
      </c>
      <c r="BI8" s="161">
        <f>+SUM(AX8:BH8)</f>
        <v>56</v>
      </c>
      <c r="BJ8" s="158">
        <v>11</v>
      </c>
      <c r="BK8" s="162">
        <v>24</v>
      </c>
      <c r="BL8" s="160">
        <v>6</v>
      </c>
      <c r="BM8" s="159">
        <v>3</v>
      </c>
      <c r="BN8" s="160">
        <v>1</v>
      </c>
      <c r="BO8" s="160">
        <v>0</v>
      </c>
      <c r="BP8" s="160">
        <v>1</v>
      </c>
      <c r="BQ8" s="160">
        <v>0</v>
      </c>
      <c r="BR8" s="160">
        <v>0</v>
      </c>
      <c r="BS8" s="160">
        <v>1</v>
      </c>
      <c r="BT8" s="160">
        <v>4</v>
      </c>
      <c r="BU8" s="163">
        <f>+SUM(BJ8:BT8)</f>
        <v>51</v>
      </c>
      <c r="BV8" s="158">
        <v>23</v>
      </c>
      <c r="BW8" s="159">
        <v>24</v>
      </c>
      <c r="BX8" s="160">
        <v>3</v>
      </c>
      <c r="BY8" s="159">
        <v>1</v>
      </c>
      <c r="BZ8" s="160">
        <v>1</v>
      </c>
      <c r="CA8" s="160">
        <v>3</v>
      </c>
      <c r="CB8" s="160">
        <v>0</v>
      </c>
      <c r="CC8" s="160">
        <v>0</v>
      </c>
      <c r="CD8" s="160">
        <v>0</v>
      </c>
      <c r="CE8" s="160">
        <v>5</v>
      </c>
      <c r="CF8" s="160">
        <v>12</v>
      </c>
      <c r="CG8" s="163">
        <f>+SUM(BV8:CF8)</f>
        <v>72</v>
      </c>
    </row>
    <row r="9" spans="1:85" ht="18" customHeight="1">
      <c r="A9" s="90" t="s">
        <v>9</v>
      </c>
      <c r="B9" s="484">
        <v>33</v>
      </c>
      <c r="C9" s="485">
        <v>15</v>
      </c>
      <c r="D9" s="485">
        <v>16</v>
      </c>
      <c r="E9" s="485">
        <v>4</v>
      </c>
      <c r="F9" s="485">
        <v>4</v>
      </c>
      <c r="G9" s="485">
        <v>1</v>
      </c>
      <c r="H9" s="485">
        <v>0</v>
      </c>
      <c r="I9" s="485">
        <v>0</v>
      </c>
      <c r="J9" s="485">
        <v>0</v>
      </c>
      <c r="K9" s="485">
        <v>2</v>
      </c>
      <c r="L9" s="485">
        <v>15</v>
      </c>
      <c r="M9" s="274">
        <f t="shared" ref="M9:M27" si="0">+SUM(B9:L9)</f>
        <v>90</v>
      </c>
      <c r="N9" s="166">
        <v>28</v>
      </c>
      <c r="O9" s="136">
        <v>26</v>
      </c>
      <c r="P9" s="136">
        <v>7</v>
      </c>
      <c r="Q9" s="136">
        <v>3</v>
      </c>
      <c r="R9" s="136">
        <v>6</v>
      </c>
      <c r="S9" s="136">
        <v>1</v>
      </c>
      <c r="T9" s="136">
        <v>0</v>
      </c>
      <c r="U9" s="136">
        <v>1</v>
      </c>
      <c r="V9" s="136">
        <v>0</v>
      </c>
      <c r="W9" s="136">
        <v>3</v>
      </c>
      <c r="X9" s="136">
        <v>8</v>
      </c>
      <c r="Y9" s="167">
        <f t="shared" ref="Y9:Y27" si="1">+SUM(N9:X9)</f>
        <v>83</v>
      </c>
      <c r="Z9" s="484">
        <v>29</v>
      </c>
      <c r="AA9" s="485">
        <v>36</v>
      </c>
      <c r="AB9" s="485">
        <v>5</v>
      </c>
      <c r="AC9" s="485">
        <v>2</v>
      </c>
      <c r="AD9" s="485">
        <v>4</v>
      </c>
      <c r="AE9" s="485">
        <v>0</v>
      </c>
      <c r="AF9" s="485">
        <v>2</v>
      </c>
      <c r="AG9" s="485">
        <v>0</v>
      </c>
      <c r="AH9" s="485">
        <v>0</v>
      </c>
      <c r="AI9" s="485">
        <v>0</v>
      </c>
      <c r="AJ9" s="485">
        <v>18</v>
      </c>
      <c r="AK9" s="274">
        <f t="shared" ref="AK9:AK27" si="2">+SUM(Z9:AJ9)</f>
        <v>96</v>
      </c>
      <c r="AL9" s="166">
        <v>23</v>
      </c>
      <c r="AM9" s="136">
        <v>37</v>
      </c>
      <c r="AN9" s="136">
        <v>7</v>
      </c>
      <c r="AO9" s="136">
        <v>2</v>
      </c>
      <c r="AP9" s="136">
        <v>1</v>
      </c>
      <c r="AQ9" s="136">
        <v>1</v>
      </c>
      <c r="AR9" s="136">
        <v>0</v>
      </c>
      <c r="AS9" s="136">
        <v>0</v>
      </c>
      <c r="AT9" s="136">
        <v>0</v>
      </c>
      <c r="AU9" s="136">
        <v>2</v>
      </c>
      <c r="AV9" s="136">
        <v>8</v>
      </c>
      <c r="AW9" s="167">
        <f t="shared" ref="AW9:AW27" si="3">+SUM(AL9:AV9)</f>
        <v>81</v>
      </c>
      <c r="AX9" s="484">
        <v>20</v>
      </c>
      <c r="AY9" s="485">
        <v>28</v>
      </c>
      <c r="AZ9" s="485">
        <v>10</v>
      </c>
      <c r="BA9" s="485">
        <v>4</v>
      </c>
      <c r="BB9" s="485">
        <v>1</v>
      </c>
      <c r="BC9" s="485">
        <v>3</v>
      </c>
      <c r="BD9" s="485">
        <v>1</v>
      </c>
      <c r="BE9" s="485">
        <v>0</v>
      </c>
      <c r="BF9" s="485">
        <v>0</v>
      </c>
      <c r="BG9" s="485">
        <v>1</v>
      </c>
      <c r="BH9" s="485">
        <v>11</v>
      </c>
      <c r="BI9" s="274">
        <f t="shared" ref="BI9:BI27" si="4">+SUM(AX9:BH9)</f>
        <v>79</v>
      </c>
      <c r="BJ9" s="166">
        <v>22</v>
      </c>
      <c r="BK9" s="136">
        <v>33</v>
      </c>
      <c r="BL9" s="136">
        <v>3</v>
      </c>
      <c r="BM9" s="136">
        <v>2</v>
      </c>
      <c r="BN9" s="136">
        <v>2</v>
      </c>
      <c r="BO9" s="136">
        <v>1</v>
      </c>
      <c r="BP9" s="136">
        <v>0</v>
      </c>
      <c r="BQ9" s="136">
        <v>0</v>
      </c>
      <c r="BR9" s="136">
        <v>0</v>
      </c>
      <c r="BS9" s="136">
        <v>1</v>
      </c>
      <c r="BT9" s="136">
        <v>10</v>
      </c>
      <c r="BU9" s="167">
        <f t="shared" ref="BU9:BU27" si="5">+SUM(BJ9:BT9)</f>
        <v>74</v>
      </c>
      <c r="BV9" s="484">
        <v>21</v>
      </c>
      <c r="BW9" s="485">
        <v>38</v>
      </c>
      <c r="BX9" s="485">
        <v>11</v>
      </c>
      <c r="BY9" s="485">
        <v>1</v>
      </c>
      <c r="BZ9" s="485">
        <v>0</v>
      </c>
      <c r="CA9" s="485">
        <v>0</v>
      </c>
      <c r="CB9" s="485">
        <v>0</v>
      </c>
      <c r="CC9" s="485">
        <v>0</v>
      </c>
      <c r="CD9" s="485">
        <v>0</v>
      </c>
      <c r="CE9" s="485">
        <v>1</v>
      </c>
      <c r="CF9" s="485">
        <v>15</v>
      </c>
      <c r="CG9" s="274">
        <f t="shared" ref="CG9:CG27" si="6">+SUM(BV9:CF9)</f>
        <v>87</v>
      </c>
    </row>
    <row r="10" spans="1:85" ht="18" customHeight="1">
      <c r="A10" s="89" t="s">
        <v>10</v>
      </c>
      <c r="B10" s="168">
        <v>18</v>
      </c>
      <c r="C10" s="169">
        <v>27</v>
      </c>
      <c r="D10" s="170">
        <v>6</v>
      </c>
      <c r="E10" s="169">
        <v>8</v>
      </c>
      <c r="F10" s="170">
        <v>1</v>
      </c>
      <c r="G10" s="170">
        <v>0</v>
      </c>
      <c r="H10" s="170">
        <v>1</v>
      </c>
      <c r="I10" s="170">
        <v>0</v>
      </c>
      <c r="J10" s="170">
        <v>0</v>
      </c>
      <c r="K10" s="170">
        <v>2</v>
      </c>
      <c r="L10" s="170">
        <v>14</v>
      </c>
      <c r="M10" s="171">
        <f t="shared" si="0"/>
        <v>77</v>
      </c>
      <c r="N10" s="168">
        <v>18</v>
      </c>
      <c r="O10" s="169">
        <v>25</v>
      </c>
      <c r="P10" s="170">
        <v>4</v>
      </c>
      <c r="Q10" s="169">
        <v>5</v>
      </c>
      <c r="R10" s="170">
        <v>2</v>
      </c>
      <c r="S10" s="170">
        <v>0</v>
      </c>
      <c r="T10" s="170">
        <v>0</v>
      </c>
      <c r="U10" s="170">
        <v>0</v>
      </c>
      <c r="V10" s="170">
        <v>0</v>
      </c>
      <c r="W10" s="170">
        <v>1</v>
      </c>
      <c r="X10" s="170">
        <v>14</v>
      </c>
      <c r="Y10" s="172">
        <f t="shared" si="1"/>
        <v>69</v>
      </c>
      <c r="Z10" s="168">
        <v>18</v>
      </c>
      <c r="AA10" s="169">
        <v>26</v>
      </c>
      <c r="AB10" s="170">
        <v>2</v>
      </c>
      <c r="AC10" s="169">
        <v>2</v>
      </c>
      <c r="AD10" s="170">
        <v>2</v>
      </c>
      <c r="AE10" s="170">
        <v>0</v>
      </c>
      <c r="AF10" s="170">
        <v>0</v>
      </c>
      <c r="AG10" s="170">
        <v>0</v>
      </c>
      <c r="AH10" s="170">
        <v>0</v>
      </c>
      <c r="AI10" s="170">
        <v>0</v>
      </c>
      <c r="AJ10" s="170">
        <v>6</v>
      </c>
      <c r="AK10" s="171">
        <f t="shared" si="2"/>
        <v>56</v>
      </c>
      <c r="AL10" s="168">
        <v>14</v>
      </c>
      <c r="AM10" s="169">
        <v>12</v>
      </c>
      <c r="AN10" s="170">
        <v>1</v>
      </c>
      <c r="AO10" s="169">
        <v>3</v>
      </c>
      <c r="AP10" s="170">
        <v>1</v>
      </c>
      <c r="AQ10" s="170">
        <v>0</v>
      </c>
      <c r="AR10" s="170">
        <v>0</v>
      </c>
      <c r="AS10" s="170">
        <v>0</v>
      </c>
      <c r="AT10" s="170">
        <v>0</v>
      </c>
      <c r="AU10" s="170">
        <v>0</v>
      </c>
      <c r="AV10" s="170">
        <v>13</v>
      </c>
      <c r="AW10" s="172">
        <f t="shared" si="3"/>
        <v>44</v>
      </c>
      <c r="AX10" s="168">
        <v>19</v>
      </c>
      <c r="AY10" s="169">
        <v>19</v>
      </c>
      <c r="AZ10" s="170">
        <v>3</v>
      </c>
      <c r="BA10" s="169">
        <v>2</v>
      </c>
      <c r="BB10" s="170">
        <v>3</v>
      </c>
      <c r="BC10" s="170">
        <v>0</v>
      </c>
      <c r="BD10" s="170">
        <v>0</v>
      </c>
      <c r="BE10" s="170">
        <v>0</v>
      </c>
      <c r="BF10" s="170">
        <v>0</v>
      </c>
      <c r="BG10" s="170">
        <v>1</v>
      </c>
      <c r="BH10" s="170">
        <v>5</v>
      </c>
      <c r="BI10" s="171">
        <f t="shared" si="4"/>
        <v>52</v>
      </c>
      <c r="BJ10" s="168">
        <v>11</v>
      </c>
      <c r="BK10" s="169">
        <v>17</v>
      </c>
      <c r="BL10" s="170">
        <v>6</v>
      </c>
      <c r="BM10" s="169">
        <v>1</v>
      </c>
      <c r="BN10" s="170">
        <v>0</v>
      </c>
      <c r="BO10" s="170">
        <v>0</v>
      </c>
      <c r="BP10" s="170">
        <v>0</v>
      </c>
      <c r="BQ10" s="170">
        <v>1</v>
      </c>
      <c r="BR10" s="170">
        <v>0</v>
      </c>
      <c r="BS10" s="170">
        <v>1</v>
      </c>
      <c r="BT10" s="170">
        <v>8</v>
      </c>
      <c r="BU10" s="172">
        <f t="shared" si="5"/>
        <v>45</v>
      </c>
      <c r="BV10" s="168">
        <v>20</v>
      </c>
      <c r="BW10" s="169">
        <v>13</v>
      </c>
      <c r="BX10" s="170">
        <v>5</v>
      </c>
      <c r="BY10" s="169">
        <v>1</v>
      </c>
      <c r="BZ10" s="170">
        <v>1</v>
      </c>
      <c r="CA10" s="170">
        <v>0</v>
      </c>
      <c r="CB10" s="170">
        <v>0</v>
      </c>
      <c r="CC10" s="170">
        <v>1</v>
      </c>
      <c r="CD10" s="170">
        <v>0</v>
      </c>
      <c r="CE10" s="170">
        <v>4</v>
      </c>
      <c r="CF10" s="170">
        <v>3</v>
      </c>
      <c r="CG10" s="171">
        <f t="shared" si="6"/>
        <v>48</v>
      </c>
    </row>
    <row r="11" spans="1:85" ht="18" customHeight="1">
      <c r="A11" s="90" t="s">
        <v>11</v>
      </c>
      <c r="B11" s="484">
        <v>17</v>
      </c>
      <c r="C11" s="485">
        <v>13</v>
      </c>
      <c r="D11" s="485">
        <v>1</v>
      </c>
      <c r="E11" s="485">
        <v>4</v>
      </c>
      <c r="F11" s="485">
        <v>0</v>
      </c>
      <c r="G11" s="485">
        <v>2</v>
      </c>
      <c r="H11" s="485">
        <v>0</v>
      </c>
      <c r="I11" s="485">
        <v>0</v>
      </c>
      <c r="J11" s="485">
        <v>0</v>
      </c>
      <c r="K11" s="485">
        <v>0</v>
      </c>
      <c r="L11" s="485">
        <v>5</v>
      </c>
      <c r="M11" s="274">
        <f t="shared" si="0"/>
        <v>42</v>
      </c>
      <c r="N11" s="166">
        <v>13</v>
      </c>
      <c r="O11" s="136">
        <v>17</v>
      </c>
      <c r="P11" s="136">
        <v>2</v>
      </c>
      <c r="Q11" s="136">
        <v>4</v>
      </c>
      <c r="R11" s="136">
        <v>1</v>
      </c>
      <c r="S11" s="136">
        <v>0</v>
      </c>
      <c r="T11" s="136">
        <v>0</v>
      </c>
      <c r="U11" s="136">
        <v>2</v>
      </c>
      <c r="V11" s="136">
        <v>0</v>
      </c>
      <c r="W11" s="136">
        <v>1</v>
      </c>
      <c r="X11" s="136">
        <v>7</v>
      </c>
      <c r="Y11" s="167">
        <f t="shared" si="1"/>
        <v>47</v>
      </c>
      <c r="Z11" s="484">
        <v>10</v>
      </c>
      <c r="AA11" s="485">
        <v>14</v>
      </c>
      <c r="AB11" s="485">
        <v>1</v>
      </c>
      <c r="AC11" s="485">
        <v>1</v>
      </c>
      <c r="AD11" s="485">
        <v>0</v>
      </c>
      <c r="AE11" s="485">
        <v>2</v>
      </c>
      <c r="AF11" s="485">
        <v>0</v>
      </c>
      <c r="AG11" s="485">
        <v>0</v>
      </c>
      <c r="AH11" s="485">
        <v>0</v>
      </c>
      <c r="AI11" s="485">
        <v>1</v>
      </c>
      <c r="AJ11" s="485">
        <v>5</v>
      </c>
      <c r="AK11" s="274">
        <f t="shared" si="2"/>
        <v>34</v>
      </c>
      <c r="AL11" s="166">
        <v>10</v>
      </c>
      <c r="AM11" s="136">
        <v>19</v>
      </c>
      <c r="AN11" s="136">
        <v>3</v>
      </c>
      <c r="AO11" s="136">
        <v>0</v>
      </c>
      <c r="AP11" s="136">
        <v>1</v>
      </c>
      <c r="AQ11" s="136">
        <v>4</v>
      </c>
      <c r="AR11" s="136">
        <v>0</v>
      </c>
      <c r="AS11" s="136">
        <v>0</v>
      </c>
      <c r="AT11" s="136">
        <v>0</v>
      </c>
      <c r="AU11" s="136">
        <v>0</v>
      </c>
      <c r="AV11" s="136">
        <v>6</v>
      </c>
      <c r="AW11" s="167">
        <f t="shared" si="3"/>
        <v>43</v>
      </c>
      <c r="AX11" s="484">
        <v>7</v>
      </c>
      <c r="AY11" s="485">
        <v>12</v>
      </c>
      <c r="AZ11" s="485">
        <v>4</v>
      </c>
      <c r="BA11" s="485">
        <v>1</v>
      </c>
      <c r="BB11" s="485">
        <v>2</v>
      </c>
      <c r="BC11" s="485">
        <v>0</v>
      </c>
      <c r="BD11" s="485">
        <v>0</v>
      </c>
      <c r="BE11" s="485">
        <v>0</v>
      </c>
      <c r="BF11" s="485">
        <v>0</v>
      </c>
      <c r="BG11" s="485">
        <v>1</v>
      </c>
      <c r="BH11" s="485">
        <v>5</v>
      </c>
      <c r="BI11" s="274">
        <f t="shared" si="4"/>
        <v>32</v>
      </c>
      <c r="BJ11" s="166">
        <v>7</v>
      </c>
      <c r="BK11" s="136">
        <v>23</v>
      </c>
      <c r="BL11" s="136">
        <v>1</v>
      </c>
      <c r="BM11" s="136">
        <v>0</v>
      </c>
      <c r="BN11" s="136">
        <v>1</v>
      </c>
      <c r="BO11" s="136">
        <v>0</v>
      </c>
      <c r="BP11" s="136">
        <v>0</v>
      </c>
      <c r="BQ11" s="136">
        <v>0</v>
      </c>
      <c r="BR11" s="136">
        <v>0</v>
      </c>
      <c r="BS11" s="136">
        <v>3</v>
      </c>
      <c r="BT11" s="136">
        <v>6</v>
      </c>
      <c r="BU11" s="167">
        <f t="shared" si="5"/>
        <v>41</v>
      </c>
      <c r="BV11" s="484">
        <v>12</v>
      </c>
      <c r="BW11" s="485">
        <v>9</v>
      </c>
      <c r="BX11" s="485">
        <v>1</v>
      </c>
      <c r="BY11" s="485">
        <v>0</v>
      </c>
      <c r="BZ11" s="485">
        <v>1</v>
      </c>
      <c r="CA11" s="485">
        <v>1</v>
      </c>
      <c r="CB11" s="485">
        <v>1</v>
      </c>
      <c r="CC11" s="485">
        <v>0</v>
      </c>
      <c r="CD11" s="485">
        <v>0</v>
      </c>
      <c r="CE11" s="485">
        <v>2</v>
      </c>
      <c r="CF11" s="485">
        <v>3</v>
      </c>
      <c r="CG11" s="274">
        <f t="shared" si="6"/>
        <v>30</v>
      </c>
    </row>
    <row r="12" spans="1:85" ht="18" customHeight="1">
      <c r="A12" s="89" t="s">
        <v>12</v>
      </c>
      <c r="B12" s="168">
        <v>21</v>
      </c>
      <c r="C12" s="169">
        <v>37</v>
      </c>
      <c r="D12" s="170">
        <v>12</v>
      </c>
      <c r="E12" s="169">
        <v>5</v>
      </c>
      <c r="F12" s="170">
        <v>5</v>
      </c>
      <c r="G12" s="170">
        <v>5</v>
      </c>
      <c r="H12" s="170">
        <v>0</v>
      </c>
      <c r="I12" s="170">
        <v>1</v>
      </c>
      <c r="J12" s="170">
        <v>0</v>
      </c>
      <c r="K12" s="170">
        <v>2</v>
      </c>
      <c r="L12" s="170">
        <v>18</v>
      </c>
      <c r="M12" s="171">
        <f t="shared" si="0"/>
        <v>106</v>
      </c>
      <c r="N12" s="168">
        <v>25</v>
      </c>
      <c r="O12" s="169">
        <v>27</v>
      </c>
      <c r="P12" s="170">
        <v>9</v>
      </c>
      <c r="Q12" s="169">
        <v>4</v>
      </c>
      <c r="R12" s="170">
        <v>9</v>
      </c>
      <c r="S12" s="170">
        <v>4</v>
      </c>
      <c r="T12" s="170">
        <v>2</v>
      </c>
      <c r="U12" s="170">
        <v>0</v>
      </c>
      <c r="V12" s="170">
        <v>0</v>
      </c>
      <c r="W12" s="170">
        <v>1</v>
      </c>
      <c r="X12" s="170">
        <v>14</v>
      </c>
      <c r="Y12" s="172">
        <f t="shared" si="1"/>
        <v>95</v>
      </c>
      <c r="Z12" s="168">
        <v>31</v>
      </c>
      <c r="AA12" s="169">
        <v>27</v>
      </c>
      <c r="AB12" s="170">
        <v>5</v>
      </c>
      <c r="AC12" s="169">
        <v>1</v>
      </c>
      <c r="AD12" s="170">
        <v>3</v>
      </c>
      <c r="AE12" s="170">
        <v>1</v>
      </c>
      <c r="AF12" s="170">
        <v>2</v>
      </c>
      <c r="AG12" s="170">
        <v>0</v>
      </c>
      <c r="AH12" s="170">
        <v>0</v>
      </c>
      <c r="AI12" s="170">
        <v>4</v>
      </c>
      <c r="AJ12" s="170">
        <v>19</v>
      </c>
      <c r="AK12" s="171">
        <f t="shared" si="2"/>
        <v>93</v>
      </c>
      <c r="AL12" s="168">
        <v>32</v>
      </c>
      <c r="AM12" s="169">
        <v>27</v>
      </c>
      <c r="AN12" s="170">
        <v>9</v>
      </c>
      <c r="AO12" s="169">
        <v>2</v>
      </c>
      <c r="AP12" s="170">
        <v>6</v>
      </c>
      <c r="AQ12" s="170">
        <v>5</v>
      </c>
      <c r="AR12" s="170">
        <v>3</v>
      </c>
      <c r="AS12" s="170">
        <v>1</v>
      </c>
      <c r="AT12" s="170">
        <v>0</v>
      </c>
      <c r="AU12" s="170">
        <v>4</v>
      </c>
      <c r="AV12" s="170">
        <v>16</v>
      </c>
      <c r="AW12" s="172">
        <f t="shared" si="3"/>
        <v>105</v>
      </c>
      <c r="AX12" s="168">
        <v>19</v>
      </c>
      <c r="AY12" s="169">
        <v>31</v>
      </c>
      <c r="AZ12" s="170">
        <v>13</v>
      </c>
      <c r="BA12" s="169">
        <v>4</v>
      </c>
      <c r="BB12" s="170">
        <v>6</v>
      </c>
      <c r="BC12" s="170">
        <v>5</v>
      </c>
      <c r="BD12" s="170">
        <v>0</v>
      </c>
      <c r="BE12" s="170">
        <v>0</v>
      </c>
      <c r="BF12" s="170">
        <v>0</v>
      </c>
      <c r="BG12" s="170">
        <v>4</v>
      </c>
      <c r="BH12" s="170">
        <v>15</v>
      </c>
      <c r="BI12" s="171">
        <f t="shared" si="4"/>
        <v>97</v>
      </c>
      <c r="BJ12" s="168">
        <v>27</v>
      </c>
      <c r="BK12" s="169">
        <v>29</v>
      </c>
      <c r="BL12" s="170">
        <v>7</v>
      </c>
      <c r="BM12" s="169">
        <v>2</v>
      </c>
      <c r="BN12" s="170">
        <v>2</v>
      </c>
      <c r="BO12" s="170">
        <v>5</v>
      </c>
      <c r="BP12" s="170">
        <v>2</v>
      </c>
      <c r="BQ12" s="170">
        <v>0</v>
      </c>
      <c r="BR12" s="170">
        <v>0</v>
      </c>
      <c r="BS12" s="170">
        <v>0</v>
      </c>
      <c r="BT12" s="170">
        <v>15</v>
      </c>
      <c r="BU12" s="172">
        <f t="shared" si="5"/>
        <v>89</v>
      </c>
      <c r="BV12" s="168">
        <v>33</v>
      </c>
      <c r="BW12" s="169">
        <v>37</v>
      </c>
      <c r="BX12" s="170">
        <v>8</v>
      </c>
      <c r="BY12" s="169">
        <v>5</v>
      </c>
      <c r="BZ12" s="170">
        <v>2</v>
      </c>
      <c r="CA12" s="170">
        <v>2</v>
      </c>
      <c r="CB12" s="170">
        <v>0</v>
      </c>
      <c r="CC12" s="170">
        <v>1</v>
      </c>
      <c r="CD12" s="170">
        <v>0</v>
      </c>
      <c r="CE12" s="170">
        <v>2</v>
      </c>
      <c r="CF12" s="170">
        <v>27</v>
      </c>
      <c r="CG12" s="171">
        <f t="shared" si="6"/>
        <v>117</v>
      </c>
    </row>
    <row r="13" spans="1:85" ht="18" customHeight="1">
      <c r="A13" s="90" t="s">
        <v>13</v>
      </c>
      <c r="B13" s="484">
        <v>7</v>
      </c>
      <c r="C13" s="485">
        <v>22</v>
      </c>
      <c r="D13" s="485">
        <v>0</v>
      </c>
      <c r="E13" s="485">
        <v>1</v>
      </c>
      <c r="F13" s="485">
        <v>4</v>
      </c>
      <c r="G13" s="485">
        <v>0</v>
      </c>
      <c r="H13" s="485">
        <v>0</v>
      </c>
      <c r="I13" s="485">
        <v>1</v>
      </c>
      <c r="J13" s="485">
        <v>0</v>
      </c>
      <c r="K13" s="485">
        <v>0</v>
      </c>
      <c r="L13" s="485">
        <v>3</v>
      </c>
      <c r="M13" s="274">
        <f t="shared" si="0"/>
        <v>38</v>
      </c>
      <c r="N13" s="166">
        <v>9</v>
      </c>
      <c r="O13" s="136">
        <v>14</v>
      </c>
      <c r="P13" s="136">
        <v>4</v>
      </c>
      <c r="Q13" s="136">
        <v>1</v>
      </c>
      <c r="R13" s="136">
        <v>0</v>
      </c>
      <c r="S13" s="136">
        <v>0</v>
      </c>
      <c r="T13" s="136">
        <v>0</v>
      </c>
      <c r="U13" s="136">
        <v>0</v>
      </c>
      <c r="V13" s="136">
        <v>0</v>
      </c>
      <c r="W13" s="136">
        <v>2</v>
      </c>
      <c r="X13" s="136">
        <v>4</v>
      </c>
      <c r="Y13" s="167">
        <f t="shared" si="1"/>
        <v>34</v>
      </c>
      <c r="Z13" s="484">
        <v>6</v>
      </c>
      <c r="AA13" s="485">
        <v>9</v>
      </c>
      <c r="AB13" s="485">
        <v>5</v>
      </c>
      <c r="AC13" s="485">
        <v>4</v>
      </c>
      <c r="AD13" s="485">
        <v>0</v>
      </c>
      <c r="AE13" s="485">
        <v>2</v>
      </c>
      <c r="AF13" s="485">
        <v>0</v>
      </c>
      <c r="AG13" s="485">
        <v>0</v>
      </c>
      <c r="AH13" s="485">
        <v>0</v>
      </c>
      <c r="AI13" s="485">
        <v>1</v>
      </c>
      <c r="AJ13" s="485">
        <v>5</v>
      </c>
      <c r="AK13" s="274">
        <f t="shared" si="2"/>
        <v>32</v>
      </c>
      <c r="AL13" s="166">
        <v>10</v>
      </c>
      <c r="AM13" s="136">
        <v>4</v>
      </c>
      <c r="AN13" s="136">
        <v>4</v>
      </c>
      <c r="AO13" s="136">
        <v>0</v>
      </c>
      <c r="AP13" s="136">
        <v>3</v>
      </c>
      <c r="AQ13" s="136">
        <v>1</v>
      </c>
      <c r="AR13" s="136">
        <v>2</v>
      </c>
      <c r="AS13" s="136">
        <v>0</v>
      </c>
      <c r="AT13" s="136">
        <v>0</v>
      </c>
      <c r="AU13" s="136">
        <v>2</v>
      </c>
      <c r="AV13" s="136">
        <v>6</v>
      </c>
      <c r="AW13" s="167">
        <f t="shared" si="3"/>
        <v>32</v>
      </c>
      <c r="AX13" s="484">
        <v>14</v>
      </c>
      <c r="AY13" s="485">
        <v>8</v>
      </c>
      <c r="AZ13" s="485">
        <v>1</v>
      </c>
      <c r="BA13" s="485">
        <v>0</v>
      </c>
      <c r="BB13" s="485">
        <v>0</v>
      </c>
      <c r="BC13" s="485">
        <v>0</v>
      </c>
      <c r="BD13" s="485">
        <v>2</v>
      </c>
      <c r="BE13" s="485">
        <v>0</v>
      </c>
      <c r="BF13" s="485">
        <v>0</v>
      </c>
      <c r="BG13" s="485">
        <v>1</v>
      </c>
      <c r="BH13" s="485">
        <v>7</v>
      </c>
      <c r="BI13" s="274">
        <f t="shared" si="4"/>
        <v>33</v>
      </c>
      <c r="BJ13" s="166">
        <v>16</v>
      </c>
      <c r="BK13" s="136">
        <v>11</v>
      </c>
      <c r="BL13" s="136">
        <v>4</v>
      </c>
      <c r="BM13" s="136">
        <v>1</v>
      </c>
      <c r="BN13" s="136">
        <v>1</v>
      </c>
      <c r="BO13" s="136">
        <v>0</v>
      </c>
      <c r="BP13" s="136">
        <v>0</v>
      </c>
      <c r="BQ13" s="136">
        <v>0</v>
      </c>
      <c r="BR13" s="136">
        <v>0</v>
      </c>
      <c r="BS13" s="136">
        <v>0</v>
      </c>
      <c r="BT13" s="136">
        <v>3</v>
      </c>
      <c r="BU13" s="167">
        <f t="shared" si="5"/>
        <v>36</v>
      </c>
      <c r="BV13" s="484">
        <v>8</v>
      </c>
      <c r="BW13" s="485">
        <v>11</v>
      </c>
      <c r="BX13" s="485">
        <v>3</v>
      </c>
      <c r="BY13" s="485">
        <v>2</v>
      </c>
      <c r="BZ13" s="485">
        <v>1</v>
      </c>
      <c r="CA13" s="485">
        <v>1</v>
      </c>
      <c r="CB13" s="485">
        <v>1</v>
      </c>
      <c r="CC13" s="485">
        <v>0</v>
      </c>
      <c r="CD13" s="485">
        <v>0</v>
      </c>
      <c r="CE13" s="485">
        <v>3</v>
      </c>
      <c r="CF13" s="485">
        <v>5</v>
      </c>
      <c r="CG13" s="274">
        <f t="shared" si="6"/>
        <v>35</v>
      </c>
    </row>
    <row r="14" spans="1:85" ht="18" customHeight="1">
      <c r="A14" s="89" t="s">
        <v>14</v>
      </c>
      <c r="B14" s="168">
        <v>36</v>
      </c>
      <c r="C14" s="169">
        <v>19</v>
      </c>
      <c r="D14" s="170">
        <v>4</v>
      </c>
      <c r="E14" s="169">
        <v>3</v>
      </c>
      <c r="F14" s="170">
        <v>3</v>
      </c>
      <c r="G14" s="170">
        <v>2</v>
      </c>
      <c r="H14" s="170">
        <v>0</v>
      </c>
      <c r="I14" s="170">
        <v>0</v>
      </c>
      <c r="J14" s="170">
        <v>0</v>
      </c>
      <c r="K14" s="170">
        <v>5</v>
      </c>
      <c r="L14" s="170">
        <v>12</v>
      </c>
      <c r="M14" s="171">
        <f t="shared" si="0"/>
        <v>84</v>
      </c>
      <c r="N14" s="168">
        <v>27</v>
      </c>
      <c r="O14" s="169">
        <v>26</v>
      </c>
      <c r="P14" s="170">
        <v>4</v>
      </c>
      <c r="Q14" s="169">
        <v>5</v>
      </c>
      <c r="R14" s="170">
        <v>5</v>
      </c>
      <c r="S14" s="170">
        <v>2</v>
      </c>
      <c r="T14" s="170">
        <v>0</v>
      </c>
      <c r="U14" s="170">
        <v>0</v>
      </c>
      <c r="V14" s="170">
        <v>0</v>
      </c>
      <c r="W14" s="170">
        <v>2</v>
      </c>
      <c r="X14" s="170">
        <v>11</v>
      </c>
      <c r="Y14" s="172">
        <f t="shared" si="1"/>
        <v>82</v>
      </c>
      <c r="Z14" s="168">
        <v>27</v>
      </c>
      <c r="AA14" s="169">
        <v>24</v>
      </c>
      <c r="AB14" s="170">
        <v>6</v>
      </c>
      <c r="AC14" s="169">
        <v>3</v>
      </c>
      <c r="AD14" s="170">
        <v>1</v>
      </c>
      <c r="AE14" s="170">
        <v>2</v>
      </c>
      <c r="AF14" s="170">
        <v>0</v>
      </c>
      <c r="AG14" s="170">
        <v>0</v>
      </c>
      <c r="AH14" s="170">
        <v>0</v>
      </c>
      <c r="AI14" s="170">
        <v>0</v>
      </c>
      <c r="AJ14" s="170">
        <v>17</v>
      </c>
      <c r="AK14" s="171">
        <f t="shared" si="2"/>
        <v>80</v>
      </c>
      <c r="AL14" s="168">
        <v>26</v>
      </c>
      <c r="AM14" s="169">
        <v>25</v>
      </c>
      <c r="AN14" s="170">
        <v>7</v>
      </c>
      <c r="AO14" s="169">
        <v>7</v>
      </c>
      <c r="AP14" s="170">
        <v>5</v>
      </c>
      <c r="AQ14" s="170">
        <v>2</v>
      </c>
      <c r="AR14" s="170">
        <v>0</v>
      </c>
      <c r="AS14" s="170">
        <v>0</v>
      </c>
      <c r="AT14" s="170">
        <v>0</v>
      </c>
      <c r="AU14" s="170">
        <v>1</v>
      </c>
      <c r="AV14" s="170">
        <v>23</v>
      </c>
      <c r="AW14" s="172">
        <f t="shared" si="3"/>
        <v>96</v>
      </c>
      <c r="AX14" s="168">
        <v>28</v>
      </c>
      <c r="AY14" s="169">
        <v>20</v>
      </c>
      <c r="AZ14" s="170">
        <v>5</v>
      </c>
      <c r="BA14" s="169">
        <v>3</v>
      </c>
      <c r="BB14" s="170">
        <v>7</v>
      </c>
      <c r="BC14" s="170">
        <v>1</v>
      </c>
      <c r="BD14" s="170">
        <v>1</v>
      </c>
      <c r="BE14" s="170">
        <v>0</v>
      </c>
      <c r="BF14" s="170">
        <v>0</v>
      </c>
      <c r="BG14" s="170">
        <v>1</v>
      </c>
      <c r="BH14" s="170">
        <v>20</v>
      </c>
      <c r="BI14" s="171">
        <f t="shared" si="4"/>
        <v>86</v>
      </c>
      <c r="BJ14" s="168">
        <v>25</v>
      </c>
      <c r="BK14" s="169">
        <v>20</v>
      </c>
      <c r="BL14" s="170">
        <v>4</v>
      </c>
      <c r="BM14" s="169">
        <v>3</v>
      </c>
      <c r="BN14" s="170">
        <v>0</v>
      </c>
      <c r="BO14" s="170">
        <v>2</v>
      </c>
      <c r="BP14" s="170">
        <v>1</v>
      </c>
      <c r="BQ14" s="170">
        <v>0</v>
      </c>
      <c r="BR14" s="170">
        <v>0</v>
      </c>
      <c r="BS14" s="170">
        <v>3</v>
      </c>
      <c r="BT14" s="170">
        <v>14</v>
      </c>
      <c r="BU14" s="172">
        <f t="shared" si="5"/>
        <v>72</v>
      </c>
      <c r="BV14" s="168">
        <v>26</v>
      </c>
      <c r="BW14" s="169">
        <v>26</v>
      </c>
      <c r="BX14" s="170">
        <v>6</v>
      </c>
      <c r="BY14" s="169">
        <v>3</v>
      </c>
      <c r="BZ14" s="170">
        <v>0</v>
      </c>
      <c r="CA14" s="170">
        <v>4</v>
      </c>
      <c r="CB14" s="170">
        <v>0</v>
      </c>
      <c r="CC14" s="170">
        <v>1</v>
      </c>
      <c r="CD14" s="170">
        <v>0</v>
      </c>
      <c r="CE14" s="170">
        <v>4</v>
      </c>
      <c r="CF14" s="170">
        <v>11</v>
      </c>
      <c r="CG14" s="171">
        <f t="shared" si="6"/>
        <v>81</v>
      </c>
    </row>
    <row r="15" spans="1:85" ht="18" customHeight="1">
      <c r="A15" s="90" t="s">
        <v>15</v>
      </c>
      <c r="B15" s="484">
        <v>7</v>
      </c>
      <c r="C15" s="485">
        <v>4</v>
      </c>
      <c r="D15" s="485">
        <v>1</v>
      </c>
      <c r="E15" s="485">
        <v>0</v>
      </c>
      <c r="F15" s="485">
        <v>0</v>
      </c>
      <c r="G15" s="485">
        <v>0</v>
      </c>
      <c r="H15" s="485">
        <v>0</v>
      </c>
      <c r="I15" s="485">
        <v>0</v>
      </c>
      <c r="J15" s="485">
        <v>0</v>
      </c>
      <c r="K15" s="485">
        <v>1</v>
      </c>
      <c r="L15" s="485">
        <v>5</v>
      </c>
      <c r="M15" s="274">
        <f t="shared" si="0"/>
        <v>18</v>
      </c>
      <c r="N15" s="166">
        <v>9</v>
      </c>
      <c r="O15" s="136">
        <v>4</v>
      </c>
      <c r="P15" s="136">
        <v>4</v>
      </c>
      <c r="Q15" s="136">
        <v>2</v>
      </c>
      <c r="R15" s="136">
        <v>0</v>
      </c>
      <c r="S15" s="136">
        <v>1</v>
      </c>
      <c r="T15" s="136">
        <v>0</v>
      </c>
      <c r="U15" s="136">
        <v>1</v>
      </c>
      <c r="V15" s="136">
        <v>0</v>
      </c>
      <c r="W15" s="136">
        <v>0</v>
      </c>
      <c r="X15" s="136">
        <v>4</v>
      </c>
      <c r="Y15" s="167">
        <f t="shared" si="1"/>
        <v>25</v>
      </c>
      <c r="Z15" s="484">
        <v>8</v>
      </c>
      <c r="AA15" s="485">
        <v>6</v>
      </c>
      <c r="AB15" s="485">
        <v>1</v>
      </c>
      <c r="AC15" s="485">
        <v>1</v>
      </c>
      <c r="AD15" s="485">
        <v>0</v>
      </c>
      <c r="AE15" s="485">
        <v>1</v>
      </c>
      <c r="AF15" s="485">
        <v>0</v>
      </c>
      <c r="AG15" s="485">
        <v>0</v>
      </c>
      <c r="AH15" s="485">
        <v>0</v>
      </c>
      <c r="AI15" s="485">
        <v>0</v>
      </c>
      <c r="AJ15" s="485">
        <v>2</v>
      </c>
      <c r="AK15" s="274">
        <f t="shared" si="2"/>
        <v>19</v>
      </c>
      <c r="AL15" s="166">
        <v>6</v>
      </c>
      <c r="AM15" s="136">
        <v>6</v>
      </c>
      <c r="AN15" s="136">
        <v>3</v>
      </c>
      <c r="AO15" s="136">
        <v>1</v>
      </c>
      <c r="AP15" s="136">
        <v>0</v>
      </c>
      <c r="AQ15" s="136">
        <v>0</v>
      </c>
      <c r="AR15" s="136">
        <v>0</v>
      </c>
      <c r="AS15" s="136">
        <v>0</v>
      </c>
      <c r="AT15" s="136">
        <v>0</v>
      </c>
      <c r="AU15" s="136">
        <v>0</v>
      </c>
      <c r="AV15" s="136">
        <v>3</v>
      </c>
      <c r="AW15" s="167">
        <f t="shared" si="3"/>
        <v>19</v>
      </c>
      <c r="AX15" s="484">
        <v>5</v>
      </c>
      <c r="AY15" s="485">
        <v>4</v>
      </c>
      <c r="AZ15" s="485">
        <v>2</v>
      </c>
      <c r="BA15" s="485">
        <v>2</v>
      </c>
      <c r="BB15" s="485">
        <v>0</v>
      </c>
      <c r="BC15" s="485">
        <v>0</v>
      </c>
      <c r="BD15" s="485">
        <v>0</v>
      </c>
      <c r="BE15" s="485">
        <v>0</v>
      </c>
      <c r="BF15" s="485">
        <v>0</v>
      </c>
      <c r="BG15" s="485">
        <v>0</v>
      </c>
      <c r="BH15" s="485">
        <v>5</v>
      </c>
      <c r="BI15" s="274">
        <f t="shared" si="4"/>
        <v>18</v>
      </c>
      <c r="BJ15" s="166">
        <v>4</v>
      </c>
      <c r="BK15" s="136">
        <v>3</v>
      </c>
      <c r="BL15" s="136">
        <v>0</v>
      </c>
      <c r="BM15" s="136">
        <v>1</v>
      </c>
      <c r="BN15" s="136">
        <v>0</v>
      </c>
      <c r="BO15" s="136">
        <v>0</v>
      </c>
      <c r="BP15" s="136">
        <v>0</v>
      </c>
      <c r="BQ15" s="136">
        <v>0</v>
      </c>
      <c r="BR15" s="136">
        <v>0</v>
      </c>
      <c r="BS15" s="136">
        <v>0</v>
      </c>
      <c r="BT15" s="136">
        <v>5</v>
      </c>
      <c r="BU15" s="167">
        <f t="shared" si="5"/>
        <v>13</v>
      </c>
      <c r="BV15" s="484">
        <v>4</v>
      </c>
      <c r="BW15" s="485">
        <v>5</v>
      </c>
      <c r="BX15" s="485">
        <v>0</v>
      </c>
      <c r="BY15" s="485">
        <v>0</v>
      </c>
      <c r="BZ15" s="485">
        <v>0</v>
      </c>
      <c r="CA15" s="485">
        <v>0</v>
      </c>
      <c r="CB15" s="485">
        <v>0</v>
      </c>
      <c r="CC15" s="485">
        <v>0</v>
      </c>
      <c r="CD15" s="485">
        <v>0</v>
      </c>
      <c r="CE15" s="485">
        <v>0</v>
      </c>
      <c r="CF15" s="485">
        <v>4</v>
      </c>
      <c r="CG15" s="274">
        <f t="shared" si="6"/>
        <v>13</v>
      </c>
    </row>
    <row r="16" spans="1:85" ht="18" customHeight="1">
      <c r="A16" s="92" t="s">
        <v>16</v>
      </c>
      <c r="B16" s="168">
        <v>17</v>
      </c>
      <c r="C16" s="170">
        <v>14</v>
      </c>
      <c r="D16" s="170">
        <v>4</v>
      </c>
      <c r="E16" s="170">
        <v>6</v>
      </c>
      <c r="F16" s="170">
        <v>1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9</v>
      </c>
      <c r="M16" s="172">
        <f t="shared" si="0"/>
        <v>51</v>
      </c>
      <c r="N16" s="168">
        <v>8</v>
      </c>
      <c r="O16" s="169">
        <v>9</v>
      </c>
      <c r="P16" s="170">
        <v>3</v>
      </c>
      <c r="Q16" s="169">
        <v>2</v>
      </c>
      <c r="R16" s="170">
        <v>0</v>
      </c>
      <c r="S16" s="170">
        <v>2</v>
      </c>
      <c r="T16" s="170">
        <v>0</v>
      </c>
      <c r="U16" s="170">
        <v>1</v>
      </c>
      <c r="V16" s="170">
        <v>0</v>
      </c>
      <c r="W16" s="170">
        <v>1</v>
      </c>
      <c r="X16" s="170">
        <v>9</v>
      </c>
      <c r="Y16" s="172">
        <f t="shared" si="1"/>
        <v>35</v>
      </c>
      <c r="Z16" s="168">
        <v>13</v>
      </c>
      <c r="AA16" s="170">
        <v>17</v>
      </c>
      <c r="AB16" s="170">
        <v>1</v>
      </c>
      <c r="AC16" s="170">
        <v>0</v>
      </c>
      <c r="AD16" s="170">
        <v>0</v>
      </c>
      <c r="AE16" s="170">
        <v>0</v>
      </c>
      <c r="AF16" s="170">
        <v>0</v>
      </c>
      <c r="AG16" s="170">
        <v>0</v>
      </c>
      <c r="AH16" s="170">
        <v>0</v>
      </c>
      <c r="AI16" s="170">
        <v>4</v>
      </c>
      <c r="AJ16" s="170">
        <v>7</v>
      </c>
      <c r="AK16" s="172">
        <f t="shared" si="2"/>
        <v>42</v>
      </c>
      <c r="AL16" s="168">
        <v>15</v>
      </c>
      <c r="AM16" s="169">
        <v>13</v>
      </c>
      <c r="AN16" s="170">
        <v>3</v>
      </c>
      <c r="AO16" s="169">
        <v>2</v>
      </c>
      <c r="AP16" s="170">
        <v>2</v>
      </c>
      <c r="AQ16" s="170">
        <v>0</v>
      </c>
      <c r="AR16" s="170">
        <v>1</v>
      </c>
      <c r="AS16" s="170">
        <v>0</v>
      </c>
      <c r="AT16" s="170">
        <v>0</v>
      </c>
      <c r="AU16" s="170">
        <v>0</v>
      </c>
      <c r="AV16" s="170">
        <v>6</v>
      </c>
      <c r="AW16" s="172">
        <f t="shared" si="3"/>
        <v>42</v>
      </c>
      <c r="AX16" s="168">
        <v>8</v>
      </c>
      <c r="AY16" s="170">
        <v>10</v>
      </c>
      <c r="AZ16" s="170">
        <v>2</v>
      </c>
      <c r="BA16" s="170">
        <v>1</v>
      </c>
      <c r="BB16" s="170">
        <v>2</v>
      </c>
      <c r="BC16" s="170">
        <v>0</v>
      </c>
      <c r="BD16" s="170">
        <v>0</v>
      </c>
      <c r="BE16" s="170">
        <v>0</v>
      </c>
      <c r="BF16" s="170">
        <v>0</v>
      </c>
      <c r="BG16" s="170">
        <v>2</v>
      </c>
      <c r="BH16" s="170">
        <v>3</v>
      </c>
      <c r="BI16" s="172">
        <f t="shared" si="4"/>
        <v>28</v>
      </c>
      <c r="BJ16" s="168">
        <v>7</v>
      </c>
      <c r="BK16" s="169">
        <v>19</v>
      </c>
      <c r="BL16" s="170">
        <v>0</v>
      </c>
      <c r="BM16" s="169">
        <v>0</v>
      </c>
      <c r="BN16" s="170">
        <v>0</v>
      </c>
      <c r="BO16" s="170">
        <v>0</v>
      </c>
      <c r="BP16" s="170">
        <v>0</v>
      </c>
      <c r="BQ16" s="170">
        <v>0</v>
      </c>
      <c r="BR16" s="170">
        <v>0</v>
      </c>
      <c r="BS16" s="170">
        <v>0</v>
      </c>
      <c r="BT16" s="170">
        <v>6</v>
      </c>
      <c r="BU16" s="172">
        <f t="shared" si="5"/>
        <v>32</v>
      </c>
      <c r="BV16" s="168">
        <v>14</v>
      </c>
      <c r="BW16" s="170">
        <v>14</v>
      </c>
      <c r="BX16" s="170">
        <v>3</v>
      </c>
      <c r="BY16" s="170">
        <v>1</v>
      </c>
      <c r="BZ16" s="170">
        <v>0</v>
      </c>
      <c r="CA16" s="170">
        <v>1</v>
      </c>
      <c r="CB16" s="170">
        <v>1</v>
      </c>
      <c r="CC16" s="170">
        <v>0</v>
      </c>
      <c r="CD16" s="170">
        <v>0</v>
      </c>
      <c r="CE16" s="170">
        <v>0</v>
      </c>
      <c r="CF16" s="170">
        <v>6</v>
      </c>
      <c r="CG16" s="172">
        <f t="shared" si="6"/>
        <v>40</v>
      </c>
    </row>
    <row r="17" spans="1:85" ht="18" customHeight="1">
      <c r="A17" s="90" t="s">
        <v>17</v>
      </c>
      <c r="B17" s="484">
        <v>81</v>
      </c>
      <c r="C17" s="485">
        <v>100</v>
      </c>
      <c r="D17" s="485">
        <v>20</v>
      </c>
      <c r="E17" s="485">
        <v>15</v>
      </c>
      <c r="F17" s="485">
        <v>8</v>
      </c>
      <c r="G17" s="485">
        <v>10</v>
      </c>
      <c r="H17" s="485">
        <v>6</v>
      </c>
      <c r="I17" s="485">
        <v>1</v>
      </c>
      <c r="J17" s="485">
        <v>0</v>
      </c>
      <c r="K17" s="485">
        <v>5</v>
      </c>
      <c r="L17" s="485">
        <v>44</v>
      </c>
      <c r="M17" s="274">
        <f t="shared" si="0"/>
        <v>290</v>
      </c>
      <c r="N17" s="166">
        <v>56</v>
      </c>
      <c r="O17" s="136">
        <v>73</v>
      </c>
      <c r="P17" s="136">
        <v>15</v>
      </c>
      <c r="Q17" s="136">
        <v>14</v>
      </c>
      <c r="R17" s="136">
        <v>12</v>
      </c>
      <c r="S17" s="136">
        <v>14</v>
      </c>
      <c r="T17" s="136">
        <v>5</v>
      </c>
      <c r="U17" s="136">
        <v>2</v>
      </c>
      <c r="V17" s="136">
        <v>0</v>
      </c>
      <c r="W17" s="136">
        <v>5</v>
      </c>
      <c r="X17" s="136">
        <v>42</v>
      </c>
      <c r="Y17" s="167">
        <f t="shared" si="1"/>
        <v>238</v>
      </c>
      <c r="Z17" s="484">
        <v>70</v>
      </c>
      <c r="AA17" s="485">
        <v>96</v>
      </c>
      <c r="AB17" s="485">
        <v>20</v>
      </c>
      <c r="AC17" s="485">
        <v>10</v>
      </c>
      <c r="AD17" s="485">
        <v>2</v>
      </c>
      <c r="AE17" s="485">
        <v>2</v>
      </c>
      <c r="AF17" s="485">
        <v>4</v>
      </c>
      <c r="AG17" s="485">
        <v>2</v>
      </c>
      <c r="AH17" s="485">
        <v>0</v>
      </c>
      <c r="AI17" s="485">
        <v>4</v>
      </c>
      <c r="AJ17" s="485">
        <v>43</v>
      </c>
      <c r="AK17" s="274">
        <f t="shared" si="2"/>
        <v>253</v>
      </c>
      <c r="AL17" s="166">
        <v>53</v>
      </c>
      <c r="AM17" s="136">
        <v>82</v>
      </c>
      <c r="AN17" s="136">
        <v>18</v>
      </c>
      <c r="AO17" s="136">
        <v>6</v>
      </c>
      <c r="AP17" s="136">
        <v>0</v>
      </c>
      <c r="AQ17" s="136">
        <v>9</v>
      </c>
      <c r="AR17" s="136">
        <v>3</v>
      </c>
      <c r="AS17" s="136">
        <v>3</v>
      </c>
      <c r="AT17" s="136">
        <v>0</v>
      </c>
      <c r="AU17" s="136">
        <v>4</v>
      </c>
      <c r="AV17" s="136">
        <v>39</v>
      </c>
      <c r="AW17" s="167">
        <f t="shared" si="3"/>
        <v>217</v>
      </c>
      <c r="AX17" s="484">
        <v>52</v>
      </c>
      <c r="AY17" s="485">
        <v>81</v>
      </c>
      <c r="AZ17" s="485">
        <v>8</v>
      </c>
      <c r="BA17" s="485">
        <v>6</v>
      </c>
      <c r="BB17" s="485">
        <v>5</v>
      </c>
      <c r="BC17" s="485">
        <v>7</v>
      </c>
      <c r="BD17" s="485">
        <v>8</v>
      </c>
      <c r="BE17" s="485">
        <v>0</v>
      </c>
      <c r="BF17" s="485">
        <v>0</v>
      </c>
      <c r="BG17" s="485">
        <v>3</v>
      </c>
      <c r="BH17" s="485">
        <v>35</v>
      </c>
      <c r="BI17" s="274">
        <f t="shared" si="4"/>
        <v>205</v>
      </c>
      <c r="BJ17" s="166">
        <v>55</v>
      </c>
      <c r="BK17" s="136">
        <v>66</v>
      </c>
      <c r="BL17" s="136">
        <v>12</v>
      </c>
      <c r="BM17" s="136">
        <v>2</v>
      </c>
      <c r="BN17" s="136">
        <v>1</v>
      </c>
      <c r="BO17" s="136">
        <v>6</v>
      </c>
      <c r="BP17" s="136">
        <v>5</v>
      </c>
      <c r="BQ17" s="136">
        <v>1</v>
      </c>
      <c r="BR17" s="136">
        <v>0</v>
      </c>
      <c r="BS17" s="136">
        <v>1</v>
      </c>
      <c r="BT17" s="136">
        <v>33</v>
      </c>
      <c r="BU17" s="167">
        <f t="shared" si="5"/>
        <v>182</v>
      </c>
      <c r="BV17" s="484">
        <v>57</v>
      </c>
      <c r="BW17" s="485">
        <v>83</v>
      </c>
      <c r="BX17" s="485">
        <v>13</v>
      </c>
      <c r="BY17" s="485">
        <v>8</v>
      </c>
      <c r="BZ17" s="485">
        <v>5</v>
      </c>
      <c r="CA17" s="485">
        <v>1</v>
      </c>
      <c r="CB17" s="485">
        <v>3</v>
      </c>
      <c r="CC17" s="485">
        <v>0</v>
      </c>
      <c r="CD17" s="485">
        <v>0</v>
      </c>
      <c r="CE17" s="485">
        <v>2</v>
      </c>
      <c r="CF17" s="485">
        <v>35</v>
      </c>
      <c r="CG17" s="274">
        <f t="shared" si="6"/>
        <v>207</v>
      </c>
    </row>
    <row r="18" spans="1:85" ht="18" customHeight="1">
      <c r="A18" s="92" t="s">
        <v>18</v>
      </c>
      <c r="B18" s="168">
        <v>168</v>
      </c>
      <c r="C18" s="170">
        <v>129</v>
      </c>
      <c r="D18" s="170">
        <v>29</v>
      </c>
      <c r="E18" s="170">
        <v>21</v>
      </c>
      <c r="F18" s="170">
        <v>6</v>
      </c>
      <c r="G18" s="170">
        <v>7</v>
      </c>
      <c r="H18" s="170">
        <v>3</v>
      </c>
      <c r="I18" s="170">
        <v>0</v>
      </c>
      <c r="J18" s="170">
        <v>0</v>
      </c>
      <c r="K18" s="170">
        <v>14</v>
      </c>
      <c r="L18" s="170">
        <v>69</v>
      </c>
      <c r="M18" s="172">
        <f t="shared" si="0"/>
        <v>446</v>
      </c>
      <c r="N18" s="168">
        <v>130</v>
      </c>
      <c r="O18" s="169">
        <v>146</v>
      </c>
      <c r="P18" s="170">
        <v>21</v>
      </c>
      <c r="Q18" s="169">
        <v>35</v>
      </c>
      <c r="R18" s="170">
        <v>7</v>
      </c>
      <c r="S18" s="170">
        <v>7</v>
      </c>
      <c r="T18" s="170">
        <v>1</v>
      </c>
      <c r="U18" s="170">
        <v>0</v>
      </c>
      <c r="V18" s="170">
        <v>0</v>
      </c>
      <c r="W18" s="170">
        <v>14</v>
      </c>
      <c r="X18" s="170">
        <v>69</v>
      </c>
      <c r="Y18" s="172">
        <f t="shared" si="1"/>
        <v>430</v>
      </c>
      <c r="Z18" s="168">
        <v>143</v>
      </c>
      <c r="AA18" s="170">
        <v>117</v>
      </c>
      <c r="AB18" s="170">
        <v>24</v>
      </c>
      <c r="AC18" s="170">
        <v>15</v>
      </c>
      <c r="AD18" s="170">
        <v>12</v>
      </c>
      <c r="AE18" s="170">
        <v>5</v>
      </c>
      <c r="AF18" s="170">
        <v>4</v>
      </c>
      <c r="AG18" s="170">
        <v>2</v>
      </c>
      <c r="AH18" s="170">
        <v>0</v>
      </c>
      <c r="AI18" s="170">
        <v>7</v>
      </c>
      <c r="AJ18" s="170">
        <v>67</v>
      </c>
      <c r="AK18" s="172">
        <f t="shared" si="2"/>
        <v>396</v>
      </c>
      <c r="AL18" s="168">
        <v>144</v>
      </c>
      <c r="AM18" s="169">
        <v>156</v>
      </c>
      <c r="AN18" s="170">
        <v>31</v>
      </c>
      <c r="AO18" s="169">
        <v>14</v>
      </c>
      <c r="AP18" s="170">
        <v>5</v>
      </c>
      <c r="AQ18" s="170">
        <v>3</v>
      </c>
      <c r="AR18" s="170">
        <v>3</v>
      </c>
      <c r="AS18" s="170">
        <v>2</v>
      </c>
      <c r="AT18" s="170">
        <v>0</v>
      </c>
      <c r="AU18" s="170">
        <v>17</v>
      </c>
      <c r="AV18" s="170">
        <v>77</v>
      </c>
      <c r="AW18" s="172">
        <f t="shared" si="3"/>
        <v>452</v>
      </c>
      <c r="AX18" s="168">
        <v>126</v>
      </c>
      <c r="AY18" s="170">
        <v>115</v>
      </c>
      <c r="AZ18" s="170">
        <v>21</v>
      </c>
      <c r="BA18" s="170">
        <v>18</v>
      </c>
      <c r="BB18" s="170">
        <v>6</v>
      </c>
      <c r="BC18" s="170">
        <v>0</v>
      </c>
      <c r="BD18" s="170">
        <v>0</v>
      </c>
      <c r="BE18" s="170">
        <v>1</v>
      </c>
      <c r="BF18" s="170">
        <v>0</v>
      </c>
      <c r="BG18" s="170">
        <v>15</v>
      </c>
      <c r="BH18" s="170">
        <v>57</v>
      </c>
      <c r="BI18" s="172">
        <f t="shared" si="4"/>
        <v>359</v>
      </c>
      <c r="BJ18" s="168">
        <v>141</v>
      </c>
      <c r="BK18" s="169">
        <v>112</v>
      </c>
      <c r="BL18" s="170">
        <v>23</v>
      </c>
      <c r="BM18" s="169">
        <v>17</v>
      </c>
      <c r="BN18" s="170">
        <v>3</v>
      </c>
      <c r="BO18" s="170">
        <v>2</v>
      </c>
      <c r="BP18" s="170">
        <v>1</v>
      </c>
      <c r="BQ18" s="170">
        <v>0</v>
      </c>
      <c r="BR18" s="170">
        <v>0</v>
      </c>
      <c r="BS18" s="170">
        <v>6</v>
      </c>
      <c r="BT18" s="170">
        <v>52</v>
      </c>
      <c r="BU18" s="172">
        <f t="shared" si="5"/>
        <v>357</v>
      </c>
      <c r="BV18" s="168">
        <v>127</v>
      </c>
      <c r="BW18" s="170">
        <v>141</v>
      </c>
      <c r="BX18" s="170">
        <v>22</v>
      </c>
      <c r="BY18" s="170">
        <v>23</v>
      </c>
      <c r="BZ18" s="170">
        <v>6</v>
      </c>
      <c r="CA18" s="170">
        <v>0</v>
      </c>
      <c r="CB18" s="170">
        <v>1</v>
      </c>
      <c r="CC18" s="170">
        <v>1</v>
      </c>
      <c r="CD18" s="170">
        <v>0</v>
      </c>
      <c r="CE18" s="170">
        <v>14</v>
      </c>
      <c r="CF18" s="170">
        <v>51</v>
      </c>
      <c r="CG18" s="172">
        <f t="shared" si="6"/>
        <v>386</v>
      </c>
    </row>
    <row r="19" spans="1:85" ht="18" customHeight="1">
      <c r="A19" s="90" t="s">
        <v>19</v>
      </c>
      <c r="B19" s="484">
        <v>5</v>
      </c>
      <c r="C19" s="485">
        <v>3</v>
      </c>
      <c r="D19" s="485">
        <v>0</v>
      </c>
      <c r="E19" s="485">
        <v>0</v>
      </c>
      <c r="F19" s="485">
        <v>2</v>
      </c>
      <c r="G19" s="485">
        <v>0</v>
      </c>
      <c r="H19" s="485">
        <v>0</v>
      </c>
      <c r="I19" s="485">
        <v>0</v>
      </c>
      <c r="J19" s="485">
        <v>0</v>
      </c>
      <c r="K19" s="485">
        <v>1</v>
      </c>
      <c r="L19" s="485">
        <v>1</v>
      </c>
      <c r="M19" s="274">
        <f t="shared" si="0"/>
        <v>12</v>
      </c>
      <c r="N19" s="166">
        <v>2</v>
      </c>
      <c r="O19" s="136">
        <v>3</v>
      </c>
      <c r="P19" s="136">
        <v>0</v>
      </c>
      <c r="Q19" s="136">
        <v>1</v>
      </c>
      <c r="R19" s="136">
        <v>1</v>
      </c>
      <c r="S19" s="136">
        <v>0</v>
      </c>
      <c r="T19" s="136">
        <v>0</v>
      </c>
      <c r="U19" s="136">
        <v>0</v>
      </c>
      <c r="V19" s="136">
        <v>0</v>
      </c>
      <c r="W19" s="136">
        <v>1</v>
      </c>
      <c r="X19" s="136">
        <v>2</v>
      </c>
      <c r="Y19" s="167">
        <f t="shared" si="1"/>
        <v>10</v>
      </c>
      <c r="Z19" s="484">
        <v>2</v>
      </c>
      <c r="AA19" s="485">
        <v>5</v>
      </c>
      <c r="AB19" s="485">
        <v>1</v>
      </c>
      <c r="AC19" s="485">
        <v>0</v>
      </c>
      <c r="AD19" s="485">
        <v>0</v>
      </c>
      <c r="AE19" s="485">
        <v>0</v>
      </c>
      <c r="AF19" s="485">
        <v>0</v>
      </c>
      <c r="AG19" s="485">
        <v>0</v>
      </c>
      <c r="AH19" s="485">
        <v>0</v>
      </c>
      <c r="AI19" s="485">
        <v>0</v>
      </c>
      <c r="AJ19" s="485">
        <v>2</v>
      </c>
      <c r="AK19" s="274">
        <f t="shared" si="2"/>
        <v>10</v>
      </c>
      <c r="AL19" s="166">
        <v>1</v>
      </c>
      <c r="AM19" s="136">
        <v>5</v>
      </c>
      <c r="AN19" s="136">
        <v>1</v>
      </c>
      <c r="AO19" s="136">
        <v>1</v>
      </c>
      <c r="AP19" s="136">
        <v>0</v>
      </c>
      <c r="AQ19" s="136">
        <v>0</v>
      </c>
      <c r="AR19" s="136">
        <v>0</v>
      </c>
      <c r="AS19" s="136">
        <v>0</v>
      </c>
      <c r="AT19" s="136">
        <v>0</v>
      </c>
      <c r="AU19" s="136">
        <v>0</v>
      </c>
      <c r="AV19" s="136">
        <v>1</v>
      </c>
      <c r="AW19" s="167">
        <f t="shared" si="3"/>
        <v>9</v>
      </c>
      <c r="AX19" s="484">
        <v>2</v>
      </c>
      <c r="AY19" s="485">
        <v>2</v>
      </c>
      <c r="AZ19" s="485">
        <v>0</v>
      </c>
      <c r="BA19" s="485">
        <v>0</v>
      </c>
      <c r="BB19" s="485">
        <v>0</v>
      </c>
      <c r="BC19" s="485">
        <v>0</v>
      </c>
      <c r="BD19" s="485">
        <v>0</v>
      </c>
      <c r="BE19" s="485">
        <v>0</v>
      </c>
      <c r="BF19" s="485">
        <v>0</v>
      </c>
      <c r="BG19" s="485">
        <v>0</v>
      </c>
      <c r="BH19" s="485">
        <v>3</v>
      </c>
      <c r="BI19" s="274">
        <f t="shared" si="4"/>
        <v>7</v>
      </c>
      <c r="BJ19" s="166">
        <v>2</v>
      </c>
      <c r="BK19" s="136">
        <v>2</v>
      </c>
      <c r="BL19" s="136">
        <v>0</v>
      </c>
      <c r="BM19" s="136">
        <v>1</v>
      </c>
      <c r="BN19" s="136">
        <v>0</v>
      </c>
      <c r="BO19" s="136">
        <v>0</v>
      </c>
      <c r="BP19" s="136">
        <v>0</v>
      </c>
      <c r="BQ19" s="136">
        <v>0</v>
      </c>
      <c r="BR19" s="136">
        <v>0</v>
      </c>
      <c r="BS19" s="136">
        <v>1</v>
      </c>
      <c r="BT19" s="136">
        <v>2</v>
      </c>
      <c r="BU19" s="167">
        <f t="shared" si="5"/>
        <v>8</v>
      </c>
      <c r="BV19" s="484">
        <v>9</v>
      </c>
      <c r="BW19" s="485">
        <v>4</v>
      </c>
      <c r="BX19" s="485">
        <v>0</v>
      </c>
      <c r="BY19" s="485">
        <v>1</v>
      </c>
      <c r="BZ19" s="485">
        <v>0</v>
      </c>
      <c r="CA19" s="485">
        <v>0</v>
      </c>
      <c r="CB19" s="485">
        <v>1</v>
      </c>
      <c r="CC19" s="485">
        <v>0</v>
      </c>
      <c r="CD19" s="485">
        <v>0</v>
      </c>
      <c r="CE19" s="485">
        <v>1</v>
      </c>
      <c r="CF19" s="485">
        <v>0</v>
      </c>
      <c r="CG19" s="274">
        <f t="shared" si="6"/>
        <v>16</v>
      </c>
    </row>
    <row r="20" spans="1:85" ht="18" customHeight="1">
      <c r="A20" s="92" t="s">
        <v>20</v>
      </c>
      <c r="B20" s="168">
        <v>11</v>
      </c>
      <c r="C20" s="170">
        <v>17</v>
      </c>
      <c r="D20" s="170">
        <v>4</v>
      </c>
      <c r="E20" s="170">
        <v>1</v>
      </c>
      <c r="F20" s="170">
        <v>1</v>
      </c>
      <c r="G20" s="170">
        <v>0</v>
      </c>
      <c r="H20" s="170">
        <v>2</v>
      </c>
      <c r="I20" s="170">
        <v>0</v>
      </c>
      <c r="J20" s="170">
        <v>0</v>
      </c>
      <c r="K20" s="170">
        <v>1</v>
      </c>
      <c r="L20" s="170">
        <v>13</v>
      </c>
      <c r="M20" s="172">
        <f t="shared" si="0"/>
        <v>50</v>
      </c>
      <c r="N20" s="168">
        <v>7</v>
      </c>
      <c r="O20" s="169">
        <v>17</v>
      </c>
      <c r="P20" s="170">
        <v>5</v>
      </c>
      <c r="Q20" s="169">
        <v>2</v>
      </c>
      <c r="R20" s="170">
        <v>2</v>
      </c>
      <c r="S20" s="170">
        <v>0</v>
      </c>
      <c r="T20" s="170">
        <v>2</v>
      </c>
      <c r="U20" s="170">
        <v>2</v>
      </c>
      <c r="V20" s="170">
        <v>0</v>
      </c>
      <c r="W20" s="170">
        <v>2</v>
      </c>
      <c r="X20" s="170">
        <v>12</v>
      </c>
      <c r="Y20" s="172">
        <f t="shared" si="1"/>
        <v>51</v>
      </c>
      <c r="Z20" s="168">
        <v>11</v>
      </c>
      <c r="AA20" s="170">
        <v>17</v>
      </c>
      <c r="AB20" s="170">
        <v>4</v>
      </c>
      <c r="AC20" s="170">
        <v>3</v>
      </c>
      <c r="AD20" s="170">
        <v>2</v>
      </c>
      <c r="AE20" s="170">
        <v>2</v>
      </c>
      <c r="AF20" s="170">
        <v>2</v>
      </c>
      <c r="AG20" s="170">
        <v>0</v>
      </c>
      <c r="AH20" s="170">
        <v>0</v>
      </c>
      <c r="AI20" s="170">
        <v>0</v>
      </c>
      <c r="AJ20" s="170">
        <v>8</v>
      </c>
      <c r="AK20" s="172">
        <f t="shared" si="2"/>
        <v>49</v>
      </c>
      <c r="AL20" s="168">
        <v>13</v>
      </c>
      <c r="AM20" s="169">
        <v>19</v>
      </c>
      <c r="AN20" s="170">
        <v>3</v>
      </c>
      <c r="AO20" s="169">
        <v>1</v>
      </c>
      <c r="AP20" s="170">
        <v>4</v>
      </c>
      <c r="AQ20" s="170">
        <v>2</v>
      </c>
      <c r="AR20" s="170">
        <v>1</v>
      </c>
      <c r="AS20" s="170">
        <v>0</v>
      </c>
      <c r="AT20" s="170">
        <v>0</v>
      </c>
      <c r="AU20" s="170">
        <v>1</v>
      </c>
      <c r="AV20" s="170">
        <v>5</v>
      </c>
      <c r="AW20" s="172">
        <f t="shared" si="3"/>
        <v>49</v>
      </c>
      <c r="AX20" s="168">
        <v>8</v>
      </c>
      <c r="AY20" s="170">
        <v>15</v>
      </c>
      <c r="AZ20" s="170">
        <v>4</v>
      </c>
      <c r="BA20" s="170">
        <v>0</v>
      </c>
      <c r="BB20" s="170">
        <v>1</v>
      </c>
      <c r="BC20" s="170">
        <v>2</v>
      </c>
      <c r="BD20" s="170">
        <v>0</v>
      </c>
      <c r="BE20" s="170">
        <v>0</v>
      </c>
      <c r="BF20" s="170">
        <v>0</v>
      </c>
      <c r="BG20" s="170">
        <v>0</v>
      </c>
      <c r="BH20" s="170">
        <v>7</v>
      </c>
      <c r="BI20" s="172">
        <f t="shared" si="4"/>
        <v>37</v>
      </c>
      <c r="BJ20" s="168">
        <v>11</v>
      </c>
      <c r="BK20" s="169">
        <v>16</v>
      </c>
      <c r="BL20" s="170">
        <v>3</v>
      </c>
      <c r="BM20" s="169">
        <v>1</v>
      </c>
      <c r="BN20" s="170">
        <v>2</v>
      </c>
      <c r="BO20" s="170">
        <v>0</v>
      </c>
      <c r="BP20" s="170">
        <v>2</v>
      </c>
      <c r="BQ20" s="170">
        <v>1</v>
      </c>
      <c r="BR20" s="170">
        <v>0</v>
      </c>
      <c r="BS20" s="170">
        <v>1</v>
      </c>
      <c r="BT20" s="170">
        <v>6</v>
      </c>
      <c r="BU20" s="172">
        <f t="shared" si="5"/>
        <v>43</v>
      </c>
      <c r="BV20" s="168">
        <v>13</v>
      </c>
      <c r="BW20" s="170">
        <v>15</v>
      </c>
      <c r="BX20" s="170">
        <v>1</v>
      </c>
      <c r="BY20" s="170">
        <v>1</v>
      </c>
      <c r="BZ20" s="170">
        <v>3</v>
      </c>
      <c r="CA20" s="170">
        <v>1</v>
      </c>
      <c r="CB20" s="170">
        <v>1</v>
      </c>
      <c r="CC20" s="170">
        <v>0</v>
      </c>
      <c r="CD20" s="170">
        <v>0</v>
      </c>
      <c r="CE20" s="170">
        <v>2</v>
      </c>
      <c r="CF20" s="170">
        <v>11</v>
      </c>
      <c r="CG20" s="172">
        <f t="shared" si="6"/>
        <v>48</v>
      </c>
    </row>
    <row r="21" spans="1:85" ht="18" customHeight="1">
      <c r="A21" s="90" t="s">
        <v>21</v>
      </c>
      <c r="B21" s="484">
        <v>12</v>
      </c>
      <c r="C21" s="485">
        <v>16</v>
      </c>
      <c r="D21" s="485">
        <v>8</v>
      </c>
      <c r="E21" s="485">
        <v>1</v>
      </c>
      <c r="F21" s="485">
        <v>3</v>
      </c>
      <c r="G21" s="485">
        <v>0</v>
      </c>
      <c r="H21" s="485">
        <v>2</v>
      </c>
      <c r="I21" s="485">
        <v>0</v>
      </c>
      <c r="J21" s="485">
        <v>0</v>
      </c>
      <c r="K21" s="485">
        <v>0</v>
      </c>
      <c r="L21" s="485">
        <v>14</v>
      </c>
      <c r="M21" s="274">
        <f t="shared" si="0"/>
        <v>56</v>
      </c>
      <c r="N21" s="166">
        <v>11</v>
      </c>
      <c r="O21" s="136">
        <v>20</v>
      </c>
      <c r="P21" s="136">
        <v>3</v>
      </c>
      <c r="Q21" s="136">
        <v>1</v>
      </c>
      <c r="R21" s="136">
        <v>3</v>
      </c>
      <c r="S21" s="136">
        <v>2</v>
      </c>
      <c r="T21" s="136">
        <v>2</v>
      </c>
      <c r="U21" s="136">
        <v>0</v>
      </c>
      <c r="V21" s="136">
        <v>0</v>
      </c>
      <c r="W21" s="136">
        <v>1</v>
      </c>
      <c r="X21" s="136">
        <v>5</v>
      </c>
      <c r="Y21" s="167">
        <f t="shared" si="1"/>
        <v>48</v>
      </c>
      <c r="Z21" s="484">
        <v>15</v>
      </c>
      <c r="AA21" s="485">
        <v>16</v>
      </c>
      <c r="AB21" s="485">
        <v>9</v>
      </c>
      <c r="AC21" s="485">
        <v>0</v>
      </c>
      <c r="AD21" s="485">
        <v>2</v>
      </c>
      <c r="AE21" s="485">
        <v>0</v>
      </c>
      <c r="AF21" s="485">
        <v>0</v>
      </c>
      <c r="AG21" s="485">
        <v>1</v>
      </c>
      <c r="AH21" s="485">
        <v>0</v>
      </c>
      <c r="AI21" s="485">
        <v>0</v>
      </c>
      <c r="AJ21" s="485">
        <v>6</v>
      </c>
      <c r="AK21" s="274">
        <f t="shared" si="2"/>
        <v>49</v>
      </c>
      <c r="AL21" s="166">
        <v>16</v>
      </c>
      <c r="AM21" s="136">
        <v>17</v>
      </c>
      <c r="AN21" s="136">
        <v>3</v>
      </c>
      <c r="AO21" s="136">
        <v>3</v>
      </c>
      <c r="AP21" s="136">
        <v>2</v>
      </c>
      <c r="AQ21" s="136">
        <v>0</v>
      </c>
      <c r="AR21" s="136">
        <v>1</v>
      </c>
      <c r="AS21" s="136">
        <v>0</v>
      </c>
      <c r="AT21" s="136">
        <v>0</v>
      </c>
      <c r="AU21" s="136">
        <v>0</v>
      </c>
      <c r="AV21" s="136">
        <v>5</v>
      </c>
      <c r="AW21" s="167">
        <f t="shared" si="3"/>
        <v>47</v>
      </c>
      <c r="AX21" s="484">
        <v>15</v>
      </c>
      <c r="AY21" s="485">
        <v>21</v>
      </c>
      <c r="AZ21" s="485">
        <v>5</v>
      </c>
      <c r="BA21" s="485">
        <v>0</v>
      </c>
      <c r="BB21" s="485">
        <v>1</v>
      </c>
      <c r="BC21" s="485">
        <v>1</v>
      </c>
      <c r="BD21" s="485">
        <v>0</v>
      </c>
      <c r="BE21" s="485">
        <v>0</v>
      </c>
      <c r="BF21" s="485">
        <v>0</v>
      </c>
      <c r="BG21" s="485">
        <v>0</v>
      </c>
      <c r="BH21" s="485">
        <v>10</v>
      </c>
      <c r="BI21" s="274">
        <f t="shared" si="4"/>
        <v>53</v>
      </c>
      <c r="BJ21" s="166">
        <v>10</v>
      </c>
      <c r="BK21" s="136">
        <v>22</v>
      </c>
      <c r="BL21" s="136">
        <v>4</v>
      </c>
      <c r="BM21" s="136">
        <v>2</v>
      </c>
      <c r="BN21" s="136">
        <v>1</v>
      </c>
      <c r="BO21" s="136">
        <v>3</v>
      </c>
      <c r="BP21" s="136">
        <v>2</v>
      </c>
      <c r="BQ21" s="136">
        <v>0</v>
      </c>
      <c r="BR21" s="136">
        <v>0</v>
      </c>
      <c r="BS21" s="136">
        <v>1</v>
      </c>
      <c r="BT21" s="136">
        <v>5</v>
      </c>
      <c r="BU21" s="167">
        <f t="shared" si="5"/>
        <v>50</v>
      </c>
      <c r="BV21" s="484">
        <v>9</v>
      </c>
      <c r="BW21" s="485">
        <v>16</v>
      </c>
      <c r="BX21" s="485">
        <v>3</v>
      </c>
      <c r="BY21" s="485">
        <v>1</v>
      </c>
      <c r="BZ21" s="485">
        <v>2</v>
      </c>
      <c r="CA21" s="485">
        <v>0</v>
      </c>
      <c r="CB21" s="485">
        <v>1</v>
      </c>
      <c r="CC21" s="485">
        <v>1</v>
      </c>
      <c r="CD21" s="485">
        <v>0</v>
      </c>
      <c r="CE21" s="485">
        <v>2</v>
      </c>
      <c r="CF21" s="485">
        <v>15</v>
      </c>
      <c r="CG21" s="274">
        <f t="shared" si="6"/>
        <v>50</v>
      </c>
    </row>
    <row r="22" spans="1:85" ht="18" customHeight="1">
      <c r="A22" s="11" t="s">
        <v>22</v>
      </c>
      <c r="B22" s="168">
        <v>8</v>
      </c>
      <c r="C22" s="170">
        <v>12</v>
      </c>
      <c r="D22" s="170">
        <v>4</v>
      </c>
      <c r="E22" s="170">
        <v>2</v>
      </c>
      <c r="F22" s="170">
        <v>2</v>
      </c>
      <c r="G22" s="170">
        <v>3</v>
      </c>
      <c r="H22" s="170">
        <v>1</v>
      </c>
      <c r="I22" s="170">
        <v>0</v>
      </c>
      <c r="J22" s="170">
        <v>0</v>
      </c>
      <c r="K22" s="170">
        <v>7</v>
      </c>
      <c r="L22" s="170">
        <v>5</v>
      </c>
      <c r="M22" s="172">
        <f t="shared" si="0"/>
        <v>44</v>
      </c>
      <c r="N22" s="168">
        <v>5</v>
      </c>
      <c r="O22" s="169">
        <v>10</v>
      </c>
      <c r="P22" s="170">
        <v>3</v>
      </c>
      <c r="Q22" s="169">
        <v>3</v>
      </c>
      <c r="R22" s="170">
        <v>1</v>
      </c>
      <c r="S22" s="170">
        <v>3</v>
      </c>
      <c r="T22" s="170">
        <v>2</v>
      </c>
      <c r="U22" s="170">
        <v>0</v>
      </c>
      <c r="V22" s="170">
        <v>0</v>
      </c>
      <c r="W22" s="170">
        <v>3</v>
      </c>
      <c r="X22" s="170">
        <v>7</v>
      </c>
      <c r="Y22" s="172">
        <f t="shared" si="1"/>
        <v>37</v>
      </c>
      <c r="Z22" s="168">
        <v>6</v>
      </c>
      <c r="AA22" s="170">
        <v>19</v>
      </c>
      <c r="AB22" s="170">
        <v>5</v>
      </c>
      <c r="AC22" s="170">
        <v>2</v>
      </c>
      <c r="AD22" s="170">
        <v>2</v>
      </c>
      <c r="AE22" s="170">
        <v>2</v>
      </c>
      <c r="AF22" s="170">
        <v>1</v>
      </c>
      <c r="AG22" s="170">
        <v>0</v>
      </c>
      <c r="AH22" s="170">
        <v>0</v>
      </c>
      <c r="AI22" s="170">
        <v>3</v>
      </c>
      <c r="AJ22" s="170">
        <v>11</v>
      </c>
      <c r="AK22" s="172">
        <f t="shared" si="2"/>
        <v>51</v>
      </c>
      <c r="AL22" s="168">
        <v>4</v>
      </c>
      <c r="AM22" s="169">
        <v>11</v>
      </c>
      <c r="AN22" s="170">
        <v>1</v>
      </c>
      <c r="AO22" s="169">
        <v>2</v>
      </c>
      <c r="AP22" s="170">
        <v>1</v>
      </c>
      <c r="AQ22" s="170">
        <v>1</v>
      </c>
      <c r="AR22" s="170">
        <v>0</v>
      </c>
      <c r="AS22" s="170">
        <v>0</v>
      </c>
      <c r="AT22" s="170">
        <v>0</v>
      </c>
      <c r="AU22" s="170">
        <v>2</v>
      </c>
      <c r="AV22" s="170">
        <v>8</v>
      </c>
      <c r="AW22" s="172">
        <f t="shared" si="3"/>
        <v>30</v>
      </c>
      <c r="AX22" s="168">
        <v>8</v>
      </c>
      <c r="AY22" s="170">
        <v>10</v>
      </c>
      <c r="AZ22" s="170">
        <v>4</v>
      </c>
      <c r="BA22" s="170">
        <v>0</v>
      </c>
      <c r="BB22" s="170">
        <v>2</v>
      </c>
      <c r="BC22" s="170">
        <v>3</v>
      </c>
      <c r="BD22" s="170">
        <v>0</v>
      </c>
      <c r="BE22" s="170">
        <v>0</v>
      </c>
      <c r="BF22" s="170">
        <v>0</v>
      </c>
      <c r="BG22" s="170">
        <v>3</v>
      </c>
      <c r="BH22" s="170">
        <v>6</v>
      </c>
      <c r="BI22" s="172">
        <f t="shared" si="4"/>
        <v>36</v>
      </c>
      <c r="BJ22" s="168">
        <v>10</v>
      </c>
      <c r="BK22" s="169">
        <v>8</v>
      </c>
      <c r="BL22" s="170">
        <v>3</v>
      </c>
      <c r="BM22" s="169">
        <v>4</v>
      </c>
      <c r="BN22" s="170">
        <v>0</v>
      </c>
      <c r="BO22" s="170">
        <v>2</v>
      </c>
      <c r="BP22" s="170">
        <v>1</v>
      </c>
      <c r="BQ22" s="170">
        <v>1</v>
      </c>
      <c r="BR22" s="170">
        <v>0</v>
      </c>
      <c r="BS22" s="170">
        <v>1</v>
      </c>
      <c r="BT22" s="170">
        <v>9</v>
      </c>
      <c r="BU22" s="172">
        <f t="shared" si="5"/>
        <v>39</v>
      </c>
      <c r="BV22" s="168">
        <v>12</v>
      </c>
      <c r="BW22" s="170">
        <v>23</v>
      </c>
      <c r="BX22" s="170">
        <v>7</v>
      </c>
      <c r="BY22" s="170">
        <v>0</v>
      </c>
      <c r="BZ22" s="170">
        <v>1</v>
      </c>
      <c r="CA22" s="170">
        <v>3</v>
      </c>
      <c r="CB22" s="170">
        <v>2</v>
      </c>
      <c r="CC22" s="170">
        <v>0</v>
      </c>
      <c r="CD22" s="170">
        <v>0</v>
      </c>
      <c r="CE22" s="170">
        <v>2</v>
      </c>
      <c r="CF22" s="170">
        <v>6</v>
      </c>
      <c r="CG22" s="172">
        <f t="shared" si="6"/>
        <v>56</v>
      </c>
    </row>
    <row r="23" spans="1:85" ht="18" customHeight="1">
      <c r="A23" s="90" t="s">
        <v>23</v>
      </c>
      <c r="B23" s="484">
        <v>7</v>
      </c>
      <c r="C23" s="485">
        <v>7</v>
      </c>
      <c r="D23" s="485">
        <v>4</v>
      </c>
      <c r="E23" s="485">
        <v>2</v>
      </c>
      <c r="F23" s="485">
        <v>3</v>
      </c>
      <c r="G23" s="485">
        <v>0</v>
      </c>
      <c r="H23" s="485">
        <v>1</v>
      </c>
      <c r="I23" s="485">
        <v>0</v>
      </c>
      <c r="J23" s="485">
        <v>0</v>
      </c>
      <c r="K23" s="485">
        <v>1</v>
      </c>
      <c r="L23" s="485">
        <v>8</v>
      </c>
      <c r="M23" s="274">
        <f t="shared" si="0"/>
        <v>33</v>
      </c>
      <c r="N23" s="166">
        <v>5</v>
      </c>
      <c r="O23" s="136">
        <v>9</v>
      </c>
      <c r="P23" s="136">
        <v>1</v>
      </c>
      <c r="Q23" s="136">
        <v>2</v>
      </c>
      <c r="R23" s="136">
        <v>1</v>
      </c>
      <c r="S23" s="136">
        <v>5</v>
      </c>
      <c r="T23" s="136">
        <v>0</v>
      </c>
      <c r="U23" s="136">
        <v>0</v>
      </c>
      <c r="V23" s="136">
        <v>0</v>
      </c>
      <c r="W23" s="136">
        <v>0</v>
      </c>
      <c r="X23" s="136">
        <v>9</v>
      </c>
      <c r="Y23" s="167">
        <f t="shared" si="1"/>
        <v>32</v>
      </c>
      <c r="Z23" s="484">
        <v>4</v>
      </c>
      <c r="AA23" s="485">
        <v>15</v>
      </c>
      <c r="AB23" s="485">
        <v>4</v>
      </c>
      <c r="AC23" s="485">
        <v>3</v>
      </c>
      <c r="AD23" s="485">
        <v>1</v>
      </c>
      <c r="AE23" s="485">
        <v>0</v>
      </c>
      <c r="AF23" s="485">
        <v>0</v>
      </c>
      <c r="AG23" s="485">
        <v>0</v>
      </c>
      <c r="AH23" s="485">
        <v>0</v>
      </c>
      <c r="AI23" s="485">
        <v>0</v>
      </c>
      <c r="AJ23" s="485">
        <v>6</v>
      </c>
      <c r="AK23" s="274">
        <f t="shared" si="2"/>
        <v>33</v>
      </c>
      <c r="AL23" s="166">
        <v>6</v>
      </c>
      <c r="AM23" s="136">
        <v>11</v>
      </c>
      <c r="AN23" s="136">
        <v>3</v>
      </c>
      <c r="AO23" s="136">
        <v>0</v>
      </c>
      <c r="AP23" s="136">
        <v>2</v>
      </c>
      <c r="AQ23" s="136">
        <v>3</v>
      </c>
      <c r="AR23" s="136">
        <v>3</v>
      </c>
      <c r="AS23" s="136">
        <v>0</v>
      </c>
      <c r="AT23" s="136">
        <v>0</v>
      </c>
      <c r="AU23" s="136">
        <v>0</v>
      </c>
      <c r="AV23" s="136">
        <v>7</v>
      </c>
      <c r="AW23" s="167">
        <f t="shared" si="3"/>
        <v>35</v>
      </c>
      <c r="AX23" s="484">
        <v>5</v>
      </c>
      <c r="AY23" s="485">
        <v>10</v>
      </c>
      <c r="AZ23" s="485">
        <v>2</v>
      </c>
      <c r="BA23" s="485">
        <v>1</v>
      </c>
      <c r="BB23" s="485">
        <v>0</v>
      </c>
      <c r="BC23" s="485">
        <v>0</v>
      </c>
      <c r="BD23" s="485">
        <v>0</v>
      </c>
      <c r="BE23" s="485">
        <v>0</v>
      </c>
      <c r="BF23" s="485">
        <v>0</v>
      </c>
      <c r="BG23" s="485">
        <v>0</v>
      </c>
      <c r="BH23" s="485">
        <v>5</v>
      </c>
      <c r="BI23" s="274">
        <f t="shared" si="4"/>
        <v>23</v>
      </c>
      <c r="BJ23" s="166">
        <v>4</v>
      </c>
      <c r="BK23" s="136">
        <v>7</v>
      </c>
      <c r="BL23" s="136">
        <v>3</v>
      </c>
      <c r="BM23" s="136">
        <v>2</v>
      </c>
      <c r="BN23" s="136">
        <v>2</v>
      </c>
      <c r="BO23" s="136">
        <v>0</v>
      </c>
      <c r="BP23" s="136">
        <v>0</v>
      </c>
      <c r="BQ23" s="136">
        <v>0</v>
      </c>
      <c r="BR23" s="136">
        <v>0</v>
      </c>
      <c r="BS23" s="136">
        <v>0</v>
      </c>
      <c r="BT23" s="136">
        <v>5</v>
      </c>
      <c r="BU23" s="167">
        <f t="shared" si="5"/>
        <v>23</v>
      </c>
      <c r="BV23" s="484">
        <v>12</v>
      </c>
      <c r="BW23" s="485">
        <v>14</v>
      </c>
      <c r="BX23" s="485">
        <v>2</v>
      </c>
      <c r="BY23" s="485">
        <v>1</v>
      </c>
      <c r="BZ23" s="485">
        <v>0</v>
      </c>
      <c r="CA23" s="485">
        <v>1</v>
      </c>
      <c r="CB23" s="485">
        <v>1</v>
      </c>
      <c r="CC23" s="485">
        <v>0</v>
      </c>
      <c r="CD23" s="485">
        <v>0</v>
      </c>
      <c r="CE23" s="485">
        <v>1</v>
      </c>
      <c r="CF23" s="485">
        <v>6</v>
      </c>
      <c r="CG23" s="274">
        <f t="shared" si="6"/>
        <v>38</v>
      </c>
    </row>
    <row r="24" spans="1:85" ht="18" customHeight="1">
      <c r="A24" s="11" t="s">
        <v>24</v>
      </c>
      <c r="B24" s="168">
        <v>3</v>
      </c>
      <c r="C24" s="170">
        <v>2</v>
      </c>
      <c r="D24" s="170">
        <v>0</v>
      </c>
      <c r="E24" s="170">
        <v>1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1</v>
      </c>
      <c r="M24" s="172">
        <f t="shared" si="0"/>
        <v>7</v>
      </c>
      <c r="N24" s="168">
        <v>2</v>
      </c>
      <c r="O24" s="169">
        <v>0</v>
      </c>
      <c r="P24" s="170">
        <v>0</v>
      </c>
      <c r="Q24" s="169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1</v>
      </c>
      <c r="X24" s="170">
        <v>1</v>
      </c>
      <c r="Y24" s="172">
        <f t="shared" si="1"/>
        <v>4</v>
      </c>
      <c r="Z24" s="168">
        <v>1</v>
      </c>
      <c r="AA24" s="170">
        <v>6</v>
      </c>
      <c r="AB24" s="170">
        <v>1</v>
      </c>
      <c r="AC24" s="170">
        <v>1</v>
      </c>
      <c r="AD24" s="170">
        <v>0</v>
      </c>
      <c r="AE24" s="170">
        <v>0</v>
      </c>
      <c r="AF24" s="170">
        <v>0</v>
      </c>
      <c r="AG24" s="170">
        <v>0</v>
      </c>
      <c r="AH24" s="170">
        <v>0</v>
      </c>
      <c r="AI24" s="170">
        <v>2</v>
      </c>
      <c r="AJ24" s="170">
        <v>1</v>
      </c>
      <c r="AK24" s="172">
        <f t="shared" si="2"/>
        <v>12</v>
      </c>
      <c r="AL24" s="168">
        <v>1</v>
      </c>
      <c r="AM24" s="169">
        <v>0</v>
      </c>
      <c r="AN24" s="170">
        <v>1</v>
      </c>
      <c r="AO24" s="169">
        <v>1</v>
      </c>
      <c r="AP24" s="170">
        <v>0</v>
      </c>
      <c r="AQ24" s="170">
        <v>0</v>
      </c>
      <c r="AR24" s="170">
        <v>1</v>
      </c>
      <c r="AS24" s="170">
        <v>0</v>
      </c>
      <c r="AT24" s="170">
        <v>0</v>
      </c>
      <c r="AU24" s="170">
        <v>0</v>
      </c>
      <c r="AV24" s="170">
        <v>2</v>
      </c>
      <c r="AW24" s="172">
        <f t="shared" si="3"/>
        <v>6</v>
      </c>
      <c r="AX24" s="168">
        <v>1</v>
      </c>
      <c r="AY24" s="170">
        <v>2</v>
      </c>
      <c r="AZ24" s="170">
        <v>0</v>
      </c>
      <c r="BA24" s="170">
        <v>2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1</v>
      </c>
      <c r="BI24" s="172">
        <f t="shared" si="4"/>
        <v>6</v>
      </c>
      <c r="BJ24" s="168">
        <v>3</v>
      </c>
      <c r="BK24" s="169">
        <v>2</v>
      </c>
      <c r="BL24" s="170">
        <v>0</v>
      </c>
      <c r="BM24" s="169">
        <v>0</v>
      </c>
      <c r="BN24" s="170">
        <v>0</v>
      </c>
      <c r="BO24" s="170">
        <v>1</v>
      </c>
      <c r="BP24" s="170">
        <v>0</v>
      </c>
      <c r="BQ24" s="170">
        <v>0</v>
      </c>
      <c r="BR24" s="170">
        <v>0</v>
      </c>
      <c r="BS24" s="170">
        <v>0</v>
      </c>
      <c r="BT24" s="170">
        <v>2</v>
      </c>
      <c r="BU24" s="172">
        <f t="shared" si="5"/>
        <v>8</v>
      </c>
      <c r="BV24" s="168">
        <v>3</v>
      </c>
      <c r="BW24" s="170">
        <v>9</v>
      </c>
      <c r="BX24" s="170">
        <v>0</v>
      </c>
      <c r="BY24" s="170">
        <v>1</v>
      </c>
      <c r="BZ24" s="170">
        <v>0</v>
      </c>
      <c r="CA24" s="170">
        <v>0</v>
      </c>
      <c r="CB24" s="170">
        <v>1</v>
      </c>
      <c r="CC24" s="170">
        <v>0</v>
      </c>
      <c r="CD24" s="170">
        <v>0</v>
      </c>
      <c r="CE24" s="170">
        <v>0</v>
      </c>
      <c r="CF24" s="170">
        <v>1</v>
      </c>
      <c r="CG24" s="172">
        <f t="shared" si="6"/>
        <v>15</v>
      </c>
    </row>
    <row r="25" spans="1:85" ht="18" customHeight="1">
      <c r="A25" s="90" t="s">
        <v>25</v>
      </c>
      <c r="B25" s="484">
        <v>49</v>
      </c>
      <c r="C25" s="485">
        <v>35</v>
      </c>
      <c r="D25" s="485">
        <v>2</v>
      </c>
      <c r="E25" s="485">
        <v>2</v>
      </c>
      <c r="F25" s="485">
        <v>1</v>
      </c>
      <c r="G25" s="485">
        <v>2</v>
      </c>
      <c r="H25" s="485">
        <v>0</v>
      </c>
      <c r="I25" s="485">
        <v>2</v>
      </c>
      <c r="J25" s="485">
        <v>0</v>
      </c>
      <c r="K25" s="485">
        <v>7</v>
      </c>
      <c r="L25" s="485">
        <v>26</v>
      </c>
      <c r="M25" s="274">
        <f t="shared" si="0"/>
        <v>126</v>
      </c>
      <c r="N25" s="166">
        <v>19</v>
      </c>
      <c r="O25" s="136">
        <v>42</v>
      </c>
      <c r="P25" s="136">
        <v>8</v>
      </c>
      <c r="Q25" s="136">
        <v>10</v>
      </c>
      <c r="R25" s="136">
        <v>4</v>
      </c>
      <c r="S25" s="136">
        <v>1</v>
      </c>
      <c r="T25" s="136">
        <v>0</v>
      </c>
      <c r="U25" s="136">
        <v>0</v>
      </c>
      <c r="V25" s="136">
        <v>0</v>
      </c>
      <c r="W25" s="136">
        <v>5</v>
      </c>
      <c r="X25" s="136">
        <v>20</v>
      </c>
      <c r="Y25" s="167">
        <f t="shared" si="1"/>
        <v>109</v>
      </c>
      <c r="Z25" s="484">
        <v>36</v>
      </c>
      <c r="AA25" s="485">
        <v>23</v>
      </c>
      <c r="AB25" s="485">
        <v>4</v>
      </c>
      <c r="AC25" s="485">
        <v>7</v>
      </c>
      <c r="AD25" s="485">
        <v>1</v>
      </c>
      <c r="AE25" s="485">
        <v>2</v>
      </c>
      <c r="AF25" s="485">
        <v>0</v>
      </c>
      <c r="AG25" s="485">
        <v>1</v>
      </c>
      <c r="AH25" s="485">
        <v>0</v>
      </c>
      <c r="AI25" s="485">
        <v>4</v>
      </c>
      <c r="AJ25" s="485">
        <v>13</v>
      </c>
      <c r="AK25" s="274">
        <f t="shared" si="2"/>
        <v>91</v>
      </c>
      <c r="AL25" s="166">
        <v>37</v>
      </c>
      <c r="AM25" s="136">
        <v>34</v>
      </c>
      <c r="AN25" s="136">
        <v>3</v>
      </c>
      <c r="AO25" s="136">
        <v>3</v>
      </c>
      <c r="AP25" s="136">
        <v>3</v>
      </c>
      <c r="AQ25" s="136">
        <v>1</v>
      </c>
      <c r="AR25" s="136">
        <v>1</v>
      </c>
      <c r="AS25" s="136">
        <v>1</v>
      </c>
      <c r="AT25" s="136">
        <v>0</v>
      </c>
      <c r="AU25" s="136">
        <v>3</v>
      </c>
      <c r="AV25" s="136">
        <v>16</v>
      </c>
      <c r="AW25" s="167">
        <f t="shared" si="3"/>
        <v>102</v>
      </c>
      <c r="AX25" s="484">
        <v>34</v>
      </c>
      <c r="AY25" s="485">
        <v>30</v>
      </c>
      <c r="AZ25" s="485">
        <v>3</v>
      </c>
      <c r="BA25" s="485">
        <v>5</v>
      </c>
      <c r="BB25" s="485">
        <v>3</v>
      </c>
      <c r="BC25" s="485">
        <v>1</v>
      </c>
      <c r="BD25" s="485">
        <v>1</v>
      </c>
      <c r="BE25" s="485">
        <v>0</v>
      </c>
      <c r="BF25" s="485">
        <v>0</v>
      </c>
      <c r="BG25" s="485">
        <v>4</v>
      </c>
      <c r="BH25" s="485">
        <v>19</v>
      </c>
      <c r="BI25" s="274">
        <f t="shared" si="4"/>
        <v>100</v>
      </c>
      <c r="BJ25" s="166">
        <v>37</v>
      </c>
      <c r="BK25" s="136">
        <v>31</v>
      </c>
      <c r="BL25" s="136">
        <v>4</v>
      </c>
      <c r="BM25" s="136">
        <v>6</v>
      </c>
      <c r="BN25" s="136">
        <v>0</v>
      </c>
      <c r="BO25" s="136">
        <v>0</v>
      </c>
      <c r="BP25" s="136">
        <v>1</v>
      </c>
      <c r="BQ25" s="136">
        <v>1</v>
      </c>
      <c r="BR25" s="136">
        <v>0</v>
      </c>
      <c r="BS25" s="136">
        <v>0</v>
      </c>
      <c r="BT25" s="136">
        <v>14</v>
      </c>
      <c r="BU25" s="167">
        <f t="shared" si="5"/>
        <v>94</v>
      </c>
      <c r="BV25" s="484">
        <v>26</v>
      </c>
      <c r="BW25" s="485">
        <v>26</v>
      </c>
      <c r="BX25" s="485">
        <v>3</v>
      </c>
      <c r="BY25" s="485">
        <v>0</v>
      </c>
      <c r="BZ25" s="485">
        <v>1</v>
      </c>
      <c r="CA25" s="485">
        <v>1</v>
      </c>
      <c r="CB25" s="485">
        <v>0</v>
      </c>
      <c r="CC25" s="485">
        <v>0</v>
      </c>
      <c r="CD25" s="485">
        <v>0</v>
      </c>
      <c r="CE25" s="485">
        <v>5</v>
      </c>
      <c r="CF25" s="485">
        <v>7</v>
      </c>
      <c r="CG25" s="274">
        <f t="shared" si="6"/>
        <v>69</v>
      </c>
    </row>
    <row r="26" spans="1:85" ht="18" customHeight="1">
      <c r="A26" s="92" t="s">
        <v>26</v>
      </c>
      <c r="B26" s="173">
        <v>1</v>
      </c>
      <c r="C26" s="174">
        <v>1</v>
      </c>
      <c r="D26" s="174">
        <v>0</v>
      </c>
      <c r="E26" s="174">
        <v>1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5">
        <f t="shared" si="0"/>
        <v>3</v>
      </c>
      <c r="N26" s="168">
        <v>0</v>
      </c>
      <c r="O26" s="169">
        <v>1</v>
      </c>
      <c r="P26" s="170">
        <v>0</v>
      </c>
      <c r="Q26" s="169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2">
        <f t="shared" si="1"/>
        <v>1</v>
      </c>
      <c r="Z26" s="173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4">
        <v>0</v>
      </c>
      <c r="AK26" s="175">
        <f t="shared" si="2"/>
        <v>0</v>
      </c>
      <c r="AL26" s="168">
        <v>1</v>
      </c>
      <c r="AM26" s="169">
        <v>0</v>
      </c>
      <c r="AN26" s="170">
        <v>0</v>
      </c>
      <c r="AO26" s="169">
        <v>0</v>
      </c>
      <c r="AP26" s="170">
        <v>0</v>
      </c>
      <c r="AQ26" s="170">
        <v>1</v>
      </c>
      <c r="AR26" s="170">
        <v>0</v>
      </c>
      <c r="AS26" s="170">
        <v>0</v>
      </c>
      <c r="AT26" s="170">
        <v>0</v>
      </c>
      <c r="AU26" s="170">
        <v>0</v>
      </c>
      <c r="AV26" s="170">
        <v>1</v>
      </c>
      <c r="AW26" s="172">
        <f t="shared" si="3"/>
        <v>3</v>
      </c>
      <c r="AX26" s="173">
        <v>0</v>
      </c>
      <c r="AY26" s="174">
        <v>1</v>
      </c>
      <c r="AZ26" s="174">
        <v>0</v>
      </c>
      <c r="BA26" s="174">
        <v>0</v>
      </c>
      <c r="BB26" s="174">
        <v>0</v>
      </c>
      <c r="BC26" s="174">
        <v>0</v>
      </c>
      <c r="BD26" s="174">
        <v>0</v>
      </c>
      <c r="BE26" s="174">
        <v>0</v>
      </c>
      <c r="BF26" s="174">
        <v>0</v>
      </c>
      <c r="BG26" s="174">
        <v>0</v>
      </c>
      <c r="BH26" s="174">
        <v>0</v>
      </c>
      <c r="BI26" s="175">
        <f t="shared" si="4"/>
        <v>1</v>
      </c>
      <c r="BJ26" s="168">
        <v>0</v>
      </c>
      <c r="BK26" s="169">
        <v>0</v>
      </c>
      <c r="BL26" s="170">
        <v>0</v>
      </c>
      <c r="BM26" s="169">
        <v>0</v>
      </c>
      <c r="BN26" s="170">
        <v>0</v>
      </c>
      <c r="BO26" s="170">
        <v>0</v>
      </c>
      <c r="BP26" s="170">
        <v>0</v>
      </c>
      <c r="BQ26" s="170">
        <v>0</v>
      </c>
      <c r="BR26" s="170">
        <v>0</v>
      </c>
      <c r="BS26" s="170">
        <v>0</v>
      </c>
      <c r="BT26" s="170">
        <v>0</v>
      </c>
      <c r="BU26" s="172">
        <f t="shared" si="5"/>
        <v>0</v>
      </c>
      <c r="BV26" s="173">
        <v>1</v>
      </c>
      <c r="BW26" s="174">
        <v>0</v>
      </c>
      <c r="BX26" s="174">
        <v>0</v>
      </c>
      <c r="BY26" s="174">
        <v>0</v>
      </c>
      <c r="BZ26" s="174">
        <v>0</v>
      </c>
      <c r="CA26" s="174">
        <v>0</v>
      </c>
      <c r="CB26" s="174">
        <v>0</v>
      </c>
      <c r="CC26" s="174">
        <v>0</v>
      </c>
      <c r="CD26" s="174">
        <v>0</v>
      </c>
      <c r="CE26" s="174">
        <v>0</v>
      </c>
      <c r="CF26" s="174">
        <v>0</v>
      </c>
      <c r="CG26" s="175">
        <f t="shared" si="6"/>
        <v>1</v>
      </c>
    </row>
    <row r="27" spans="1:85" ht="24.95" customHeight="1">
      <c r="A27" s="93" t="s">
        <v>36</v>
      </c>
      <c r="B27" s="482">
        <f t="shared" ref="B27:L27" si="7">+SUM(B8:B26)</f>
        <v>512</v>
      </c>
      <c r="C27" s="483">
        <f t="shared" si="7"/>
        <v>497</v>
      </c>
      <c r="D27" s="483">
        <f t="shared" si="7"/>
        <v>121</v>
      </c>
      <c r="E27" s="483">
        <f t="shared" si="7"/>
        <v>85</v>
      </c>
      <c r="F27" s="483">
        <f t="shared" si="7"/>
        <v>45</v>
      </c>
      <c r="G27" s="483">
        <f t="shared" si="7"/>
        <v>35</v>
      </c>
      <c r="H27" s="483">
        <f t="shared" si="7"/>
        <v>18</v>
      </c>
      <c r="I27" s="483">
        <f t="shared" si="7"/>
        <v>5</v>
      </c>
      <c r="J27" s="483">
        <f t="shared" si="7"/>
        <v>0</v>
      </c>
      <c r="K27" s="483">
        <f t="shared" si="7"/>
        <v>49</v>
      </c>
      <c r="L27" s="483">
        <f t="shared" si="7"/>
        <v>282</v>
      </c>
      <c r="M27" s="52">
        <f t="shared" si="0"/>
        <v>1649</v>
      </c>
      <c r="N27" s="23">
        <f>+SUM(N8:N26)</f>
        <v>391</v>
      </c>
      <c r="O27" s="24">
        <f t="shared" ref="O27:X27" si="8">+SUM(O8:O26)</f>
        <v>502</v>
      </c>
      <c r="P27" s="24">
        <f t="shared" si="8"/>
        <v>102</v>
      </c>
      <c r="Q27" s="24">
        <f t="shared" si="8"/>
        <v>98</v>
      </c>
      <c r="R27" s="24">
        <f t="shared" si="8"/>
        <v>57</v>
      </c>
      <c r="S27" s="24">
        <f t="shared" si="8"/>
        <v>44</v>
      </c>
      <c r="T27" s="24">
        <f>+SUM(T8:T26)</f>
        <v>17</v>
      </c>
      <c r="U27" s="24">
        <f>+SUM(U8:U26)</f>
        <v>9</v>
      </c>
      <c r="V27" s="24">
        <f>+SUM(V8:V26)</f>
        <v>0</v>
      </c>
      <c r="W27" s="24">
        <f>+SUM(W8:W26)</f>
        <v>49</v>
      </c>
      <c r="X27" s="24">
        <f t="shared" si="8"/>
        <v>253</v>
      </c>
      <c r="Y27" s="25">
        <f t="shared" si="1"/>
        <v>1522</v>
      </c>
      <c r="Z27" s="482">
        <f>+SUM(Z8:Z26)</f>
        <v>445</v>
      </c>
      <c r="AA27" s="483">
        <f t="shared" ref="AA27:AJ27" si="9">+SUM(AA8:AA26)</f>
        <v>500</v>
      </c>
      <c r="AB27" s="483">
        <f t="shared" si="9"/>
        <v>105</v>
      </c>
      <c r="AC27" s="483">
        <f t="shared" si="9"/>
        <v>60</v>
      </c>
      <c r="AD27" s="483">
        <f t="shared" si="9"/>
        <v>32</v>
      </c>
      <c r="AE27" s="483">
        <f t="shared" si="9"/>
        <v>24</v>
      </c>
      <c r="AF27" s="483">
        <f>+SUM(AF8:AF26)</f>
        <v>17</v>
      </c>
      <c r="AG27" s="483">
        <f>+SUM(AG8:AG26)</f>
        <v>6</v>
      </c>
      <c r="AH27" s="483">
        <f t="shared" si="9"/>
        <v>0</v>
      </c>
      <c r="AI27" s="483">
        <f t="shared" si="9"/>
        <v>31</v>
      </c>
      <c r="AJ27" s="483">
        <f t="shared" si="9"/>
        <v>241</v>
      </c>
      <c r="AK27" s="52">
        <f t="shared" si="2"/>
        <v>1461</v>
      </c>
      <c r="AL27" s="23">
        <f>+SUM(AL8:AL26)</f>
        <v>432</v>
      </c>
      <c r="AM27" s="24">
        <f t="shared" ref="AM27:AV27" si="10">+SUM(AM8:AM26)</f>
        <v>494</v>
      </c>
      <c r="AN27" s="24">
        <f t="shared" si="10"/>
        <v>106</v>
      </c>
      <c r="AO27" s="24">
        <f t="shared" si="10"/>
        <v>51</v>
      </c>
      <c r="AP27" s="24">
        <f t="shared" si="10"/>
        <v>37</v>
      </c>
      <c r="AQ27" s="24">
        <f>+SUM(AQ8:AQ26)</f>
        <v>37</v>
      </c>
      <c r="AR27" s="24">
        <f>+SUM(AR8:AR26)</f>
        <v>19</v>
      </c>
      <c r="AS27" s="24">
        <f t="shared" si="10"/>
        <v>8</v>
      </c>
      <c r="AT27" s="24">
        <f t="shared" si="10"/>
        <v>0</v>
      </c>
      <c r="AU27" s="24">
        <f t="shared" si="10"/>
        <v>39</v>
      </c>
      <c r="AV27" s="24">
        <f t="shared" si="10"/>
        <v>254</v>
      </c>
      <c r="AW27" s="25">
        <f t="shared" si="3"/>
        <v>1477</v>
      </c>
      <c r="AX27" s="482">
        <f>+SUM(AX8:AX26)</f>
        <v>381</v>
      </c>
      <c r="AY27" s="483">
        <f t="shared" ref="AY27:BH27" si="11">+SUM(AY8:AY26)</f>
        <v>445</v>
      </c>
      <c r="AZ27" s="483">
        <f t="shared" si="11"/>
        <v>89</v>
      </c>
      <c r="BA27" s="483">
        <f t="shared" si="11"/>
        <v>53</v>
      </c>
      <c r="BB27" s="483">
        <f>+SUM(BB8:BB26)</f>
        <v>40</v>
      </c>
      <c r="BC27" s="483">
        <f>+SUM(BC8:BC26)</f>
        <v>24</v>
      </c>
      <c r="BD27" s="483">
        <f t="shared" si="11"/>
        <v>15</v>
      </c>
      <c r="BE27" s="483">
        <f t="shared" si="11"/>
        <v>1</v>
      </c>
      <c r="BF27" s="483">
        <f t="shared" si="11"/>
        <v>0</v>
      </c>
      <c r="BG27" s="483">
        <f t="shared" si="11"/>
        <v>36</v>
      </c>
      <c r="BH27" s="483">
        <f t="shared" si="11"/>
        <v>224</v>
      </c>
      <c r="BI27" s="52">
        <f t="shared" si="4"/>
        <v>1308</v>
      </c>
      <c r="BJ27" s="23">
        <f>+SUM(BJ8:BJ26)</f>
        <v>403</v>
      </c>
      <c r="BK27" s="24">
        <f t="shared" ref="BK27:BT27" si="12">+SUM(BK8:BK26)</f>
        <v>445</v>
      </c>
      <c r="BL27" s="24">
        <f t="shared" si="12"/>
        <v>83</v>
      </c>
      <c r="BM27" s="24">
        <f t="shared" si="12"/>
        <v>48</v>
      </c>
      <c r="BN27" s="24">
        <f t="shared" si="12"/>
        <v>16</v>
      </c>
      <c r="BO27" s="24">
        <f t="shared" si="12"/>
        <v>22</v>
      </c>
      <c r="BP27" s="24">
        <f t="shared" si="12"/>
        <v>16</v>
      </c>
      <c r="BQ27" s="24">
        <f t="shared" si="12"/>
        <v>5</v>
      </c>
      <c r="BR27" s="24">
        <f t="shared" si="12"/>
        <v>0</v>
      </c>
      <c r="BS27" s="24">
        <f t="shared" si="12"/>
        <v>20</v>
      </c>
      <c r="BT27" s="24">
        <f t="shared" si="12"/>
        <v>199</v>
      </c>
      <c r="BU27" s="25">
        <f t="shared" si="5"/>
        <v>1257</v>
      </c>
      <c r="BV27" s="482">
        <f>+SUM(BV8:BV26)</f>
        <v>430</v>
      </c>
      <c r="BW27" s="483">
        <f t="shared" ref="BW27:BY27" si="13">+SUM(BW8:BW26)</f>
        <v>508</v>
      </c>
      <c r="BX27" s="483">
        <f t="shared" si="13"/>
        <v>91</v>
      </c>
      <c r="BY27" s="483">
        <f t="shared" si="13"/>
        <v>50</v>
      </c>
      <c r="BZ27" s="483">
        <f>+SUM(BZ8:BZ26)</f>
        <v>24</v>
      </c>
      <c r="CA27" s="483">
        <f>+SUM(CA8:CA26)</f>
        <v>19</v>
      </c>
      <c r="CB27" s="483">
        <f t="shared" ref="CB27:CF27" si="14">+SUM(CB8:CB26)</f>
        <v>14</v>
      </c>
      <c r="CC27" s="483">
        <f t="shared" si="14"/>
        <v>5</v>
      </c>
      <c r="CD27" s="483">
        <f t="shared" si="14"/>
        <v>0</v>
      </c>
      <c r="CE27" s="483">
        <f t="shared" si="14"/>
        <v>50</v>
      </c>
      <c r="CF27" s="483">
        <f t="shared" si="14"/>
        <v>218</v>
      </c>
      <c r="CG27" s="52">
        <f t="shared" si="6"/>
        <v>1409</v>
      </c>
    </row>
    <row r="28" spans="1:85" ht="4.5" customHeight="1">
      <c r="B28" s="154"/>
      <c r="C28" s="176"/>
      <c r="D28" s="154"/>
      <c r="E28" s="176"/>
      <c r="F28" s="154"/>
      <c r="G28" s="176"/>
      <c r="H28" s="176"/>
      <c r="I28" s="176"/>
      <c r="J28" s="176"/>
      <c r="K28" s="176"/>
      <c r="L28" s="176"/>
      <c r="M28" s="119"/>
      <c r="N28" s="94"/>
      <c r="O28" s="122"/>
      <c r="P28" s="94"/>
      <c r="Q28" s="122"/>
      <c r="R28" s="94"/>
      <c r="S28" s="122"/>
      <c r="T28" s="122"/>
      <c r="U28" s="122"/>
      <c r="V28" s="122"/>
      <c r="W28" s="122"/>
      <c r="X28" s="122"/>
      <c r="Y28" s="119"/>
      <c r="Z28" s="154"/>
      <c r="AA28" s="176"/>
      <c r="AB28" s="154"/>
      <c r="AC28" s="176"/>
      <c r="AD28" s="154"/>
      <c r="AE28" s="176"/>
      <c r="AF28" s="176"/>
      <c r="AG28" s="176"/>
      <c r="AH28" s="176"/>
      <c r="AI28" s="176"/>
      <c r="AJ28" s="176"/>
      <c r="AK28" s="119"/>
      <c r="AL28" s="94"/>
      <c r="AM28" s="122"/>
      <c r="AN28" s="94"/>
      <c r="AO28" s="122"/>
      <c r="AP28" s="94"/>
      <c r="AQ28" s="94"/>
      <c r="AR28" s="122"/>
      <c r="AS28" s="122"/>
      <c r="AT28" s="122"/>
      <c r="AU28" s="122"/>
      <c r="AV28" s="122"/>
      <c r="AW28" s="119"/>
      <c r="AX28" s="119"/>
      <c r="AZ28" s="94"/>
      <c r="BA28" s="122"/>
      <c r="BB28" s="122"/>
      <c r="BC28" s="94"/>
      <c r="BD28" s="122"/>
      <c r="BE28" s="94"/>
      <c r="BF28" s="122"/>
      <c r="BG28" s="122"/>
      <c r="BH28" s="119"/>
      <c r="BJ28" s="94"/>
      <c r="BK28" s="122"/>
      <c r="BL28" s="94"/>
      <c r="BM28" s="122"/>
      <c r="BN28" s="94"/>
      <c r="BO28" s="94"/>
      <c r="BP28" s="122"/>
      <c r="BQ28" s="122"/>
      <c r="BR28" s="122"/>
      <c r="BS28" s="122"/>
      <c r="BT28" s="122"/>
      <c r="BU28" s="119"/>
      <c r="BV28" s="119"/>
      <c r="BX28" s="94"/>
      <c r="BY28" s="122"/>
      <c r="BZ28" s="122"/>
      <c r="CA28" s="94"/>
      <c r="CB28" s="122"/>
      <c r="CC28" s="94"/>
      <c r="CD28" s="122"/>
      <c r="CE28" s="122"/>
      <c r="CF28" s="119"/>
    </row>
    <row r="29" spans="1:85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74"/>
      <c r="AF29" s="424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03"/>
      <c r="BG29" s="403"/>
      <c r="BH29" s="403"/>
      <c r="BJ29" s="403"/>
      <c r="BK29" s="403"/>
      <c r="BL29" s="403"/>
      <c r="BM29" s="403"/>
      <c r="BN29" s="403"/>
      <c r="BO29" s="403"/>
      <c r="BP29" s="403"/>
      <c r="BQ29" s="403"/>
      <c r="BR29" s="403"/>
      <c r="BS29" s="403"/>
      <c r="BT29" s="403"/>
      <c r="BU29" s="403"/>
      <c r="BV29" s="403"/>
      <c r="BW29" s="403"/>
      <c r="BX29" s="403"/>
      <c r="BY29" s="403"/>
      <c r="BZ29" s="403"/>
      <c r="CA29" s="403"/>
      <c r="CB29" s="403"/>
      <c r="CC29" s="403"/>
      <c r="CD29" s="403"/>
      <c r="CE29" s="403"/>
      <c r="CF29" s="403"/>
    </row>
    <row r="30" spans="1:85" s="404" customFormat="1" ht="12" customHeight="1">
      <c r="A30" s="675" t="s">
        <v>599</v>
      </c>
      <c r="B30" s="413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03"/>
      <c r="N30" s="409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13"/>
      <c r="AA30" s="414"/>
      <c r="AB30" s="414"/>
      <c r="AC30" s="414"/>
      <c r="AD30" s="414"/>
      <c r="AE30" s="414"/>
      <c r="AF30" s="414"/>
      <c r="AG30" s="414"/>
      <c r="AH30" s="414"/>
      <c r="AI30" s="414"/>
      <c r="AJ30" s="414"/>
      <c r="AK30" s="403"/>
      <c r="AL30" s="409"/>
      <c r="AM30" s="403"/>
      <c r="AN30" s="403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9"/>
      <c r="BA30" s="403"/>
      <c r="BB30" s="403"/>
      <c r="BC30" s="403"/>
      <c r="BD30" s="403"/>
      <c r="BE30" s="403"/>
      <c r="BF30" s="403"/>
      <c r="BG30" s="403"/>
      <c r="BH30" s="403"/>
      <c r="BJ30" s="409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/>
      <c r="BU30" s="403"/>
      <c r="BV30" s="403"/>
      <c r="BW30" s="403"/>
      <c r="BX30" s="409"/>
      <c r="BY30" s="403"/>
      <c r="BZ30" s="403"/>
      <c r="CA30" s="403"/>
      <c r="CB30" s="403"/>
      <c r="CC30" s="403"/>
      <c r="CD30" s="403"/>
      <c r="CE30" s="403"/>
      <c r="CF30" s="403"/>
    </row>
    <row r="31" spans="1:85" s="404" customFormat="1" ht="12" customHeight="1">
      <c r="A31" s="415" t="s">
        <v>231</v>
      </c>
      <c r="B31" s="413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03"/>
      <c r="N31" s="409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13"/>
      <c r="AA31" s="414"/>
      <c r="AB31" s="414"/>
      <c r="AC31" s="414"/>
      <c r="AD31" s="414"/>
      <c r="AE31" s="414"/>
      <c r="AF31" s="414"/>
      <c r="AG31" s="414"/>
      <c r="AH31" s="414"/>
      <c r="AI31" s="414"/>
      <c r="AJ31" s="414"/>
      <c r="AK31" s="403"/>
      <c r="AL31" s="409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9"/>
      <c r="BA31" s="403"/>
      <c r="BB31" s="403"/>
      <c r="BC31" s="403"/>
      <c r="BD31" s="403"/>
      <c r="BE31" s="403"/>
      <c r="BF31" s="403"/>
      <c r="BG31" s="403"/>
      <c r="BH31" s="403"/>
      <c r="BJ31" s="409"/>
      <c r="BK31" s="403"/>
      <c r="BL31" s="403"/>
      <c r="BM31" s="403"/>
      <c r="BN31" s="403"/>
      <c r="BO31" s="403"/>
      <c r="BP31" s="403"/>
      <c r="BQ31" s="403"/>
      <c r="BR31" s="403"/>
      <c r="BS31" s="403"/>
      <c r="BT31" s="403"/>
      <c r="BU31" s="403"/>
      <c r="BV31" s="403"/>
      <c r="BW31" s="403"/>
      <c r="BX31" s="409"/>
      <c r="BY31" s="403"/>
      <c r="BZ31" s="403"/>
      <c r="CA31" s="403"/>
      <c r="CB31" s="403"/>
      <c r="CC31" s="403"/>
      <c r="CD31" s="403"/>
      <c r="CE31" s="403"/>
      <c r="CF31" s="403"/>
    </row>
    <row r="32" spans="1:85" s="404" customFormat="1" ht="12" customHeight="1">
      <c r="A32" s="411" t="s">
        <v>65</v>
      </c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03"/>
      <c r="N32" s="409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13"/>
      <c r="AA32" s="414"/>
      <c r="AB32" s="414"/>
      <c r="AC32" s="414"/>
      <c r="AD32" s="414"/>
      <c r="AE32" s="414"/>
      <c r="AF32" s="414"/>
      <c r="AG32" s="414"/>
      <c r="AH32" s="414"/>
      <c r="AI32" s="414"/>
      <c r="AJ32" s="414"/>
      <c r="AK32" s="403"/>
      <c r="AL32" s="409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403"/>
      <c r="AZ32" s="409"/>
      <c r="BA32" s="403"/>
      <c r="BB32" s="403"/>
      <c r="BC32" s="403"/>
      <c r="BD32" s="403"/>
      <c r="BE32" s="403"/>
      <c r="BF32" s="403"/>
      <c r="BG32" s="403"/>
      <c r="BH32" s="403"/>
      <c r="BJ32" s="409"/>
      <c r="BK32" s="403"/>
      <c r="BL32" s="403"/>
      <c r="BM32" s="403"/>
      <c r="BN32" s="403"/>
      <c r="BO32" s="403"/>
      <c r="BP32" s="403"/>
      <c r="BQ32" s="403"/>
      <c r="BR32" s="403"/>
      <c r="BS32" s="403"/>
      <c r="BT32" s="403"/>
      <c r="BU32" s="403"/>
      <c r="BV32" s="403"/>
      <c r="BW32" s="403"/>
      <c r="BX32" s="409"/>
      <c r="BY32" s="403"/>
      <c r="BZ32" s="403"/>
      <c r="CA32" s="403"/>
      <c r="CB32" s="403"/>
      <c r="CC32" s="403"/>
      <c r="CD32" s="403"/>
      <c r="CE32" s="403"/>
      <c r="CF32" s="403"/>
    </row>
    <row r="33" spans="1:84" s="404" customFormat="1" ht="12" customHeight="1">
      <c r="A33" s="411" t="s">
        <v>86</v>
      </c>
      <c r="B33" s="413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03"/>
      <c r="N33" s="409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13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03"/>
      <c r="AL33" s="409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9"/>
      <c r="BA33" s="403"/>
      <c r="BB33" s="403"/>
      <c r="BC33" s="403"/>
      <c r="BD33" s="403"/>
      <c r="BE33" s="403"/>
      <c r="BF33" s="403"/>
      <c r="BG33" s="403"/>
      <c r="BH33" s="403"/>
      <c r="BJ33" s="409"/>
      <c r="BK33" s="403"/>
      <c r="BL33" s="403"/>
      <c r="BM33" s="403"/>
      <c r="BN33" s="403"/>
      <c r="BO33" s="403"/>
      <c r="BP33" s="403"/>
      <c r="BQ33" s="403"/>
      <c r="BR33" s="403"/>
      <c r="BS33" s="403"/>
      <c r="BT33" s="403"/>
      <c r="BU33" s="403"/>
      <c r="BV33" s="403"/>
      <c r="BW33" s="403"/>
      <c r="BX33" s="409"/>
      <c r="BY33" s="403"/>
      <c r="BZ33" s="403"/>
      <c r="CA33" s="403"/>
      <c r="CB33" s="403"/>
      <c r="CC33" s="403"/>
      <c r="CD33" s="403"/>
      <c r="CE33" s="403"/>
      <c r="CF33" s="403"/>
    </row>
    <row r="34" spans="1:84" s="403" customFormat="1" ht="12" customHeight="1">
      <c r="A34" s="411" t="s">
        <v>87</v>
      </c>
      <c r="B34" s="413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N34" s="409"/>
      <c r="Z34" s="413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L34" s="409"/>
      <c r="AZ34" s="409"/>
      <c r="BE34" s="416"/>
      <c r="BJ34" s="409"/>
      <c r="BX34" s="409"/>
      <c r="CC34" s="416"/>
    </row>
    <row r="35" spans="1:84" s="404" customFormat="1" ht="12" customHeight="1">
      <c r="A35" s="411" t="s">
        <v>88</v>
      </c>
      <c r="B35" s="413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03"/>
      <c r="N35" s="409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13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03"/>
      <c r="AL35" s="409"/>
      <c r="AM35" s="403"/>
      <c r="AN35" s="403"/>
      <c r="AO35" s="403"/>
      <c r="AP35" s="403"/>
      <c r="AQ35" s="403"/>
      <c r="AR35" s="403"/>
      <c r="AS35" s="403"/>
      <c r="AT35" s="403"/>
      <c r="AU35" s="403"/>
      <c r="AV35" s="403"/>
      <c r="AW35" s="403"/>
      <c r="AX35" s="403"/>
      <c r="AY35" s="403"/>
      <c r="AZ35" s="409"/>
      <c r="BA35" s="403"/>
      <c r="BB35" s="403"/>
      <c r="BC35" s="403"/>
      <c r="BD35" s="403"/>
      <c r="BE35" s="403"/>
      <c r="BF35" s="403"/>
      <c r="BG35" s="403"/>
      <c r="BH35" s="403"/>
      <c r="BJ35" s="409"/>
      <c r="BK35" s="403"/>
      <c r="BL35" s="403"/>
      <c r="BM35" s="403"/>
      <c r="BN35" s="403"/>
      <c r="BO35" s="403"/>
      <c r="BP35" s="403"/>
      <c r="BQ35" s="403"/>
      <c r="BR35" s="403"/>
      <c r="BS35" s="403"/>
      <c r="BT35" s="403"/>
      <c r="BU35" s="403"/>
      <c r="BV35" s="403"/>
      <c r="BW35" s="403"/>
      <c r="BX35" s="409"/>
      <c r="BY35" s="403"/>
      <c r="BZ35" s="403"/>
      <c r="CA35" s="403"/>
      <c r="CB35" s="403"/>
      <c r="CC35" s="403"/>
      <c r="CD35" s="403"/>
      <c r="CE35" s="403"/>
      <c r="CF35" s="403"/>
    </row>
    <row r="36" spans="1:84" s="404" customFormat="1" ht="12" customHeight="1">
      <c r="A36" s="411" t="s">
        <v>89</v>
      </c>
      <c r="B36" s="413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03"/>
      <c r="N36" s="409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13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03"/>
      <c r="AL36" s="409"/>
      <c r="AM36" s="403"/>
      <c r="AN36" s="403"/>
      <c r="AO36" s="403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9"/>
      <c r="BA36" s="403"/>
      <c r="BB36" s="403"/>
      <c r="BC36" s="403"/>
      <c r="BD36" s="403"/>
      <c r="BE36" s="403"/>
      <c r="BF36" s="403"/>
      <c r="BG36" s="403"/>
      <c r="BH36" s="403"/>
      <c r="BJ36" s="409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/>
      <c r="BU36" s="403"/>
      <c r="BV36" s="403"/>
      <c r="BW36" s="403"/>
      <c r="BX36" s="409"/>
      <c r="BY36" s="403"/>
      <c r="BZ36" s="403"/>
      <c r="CA36" s="403"/>
      <c r="CB36" s="403"/>
      <c r="CC36" s="403"/>
      <c r="CD36" s="403"/>
      <c r="CE36" s="403"/>
      <c r="CF36" s="403"/>
    </row>
    <row r="37" spans="1:84" s="404" customFormat="1" ht="12" customHeight="1">
      <c r="A37" s="411" t="s">
        <v>90</v>
      </c>
      <c r="B37" s="413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03"/>
      <c r="N37" s="409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13"/>
      <c r="AA37" s="414"/>
      <c r="AB37" s="414"/>
      <c r="AC37" s="414"/>
      <c r="AD37" s="414"/>
      <c r="AE37" s="414"/>
      <c r="AF37" s="414"/>
      <c r="AG37" s="414"/>
      <c r="AH37" s="414"/>
      <c r="AI37" s="414"/>
      <c r="AJ37" s="414"/>
      <c r="AK37" s="403"/>
      <c r="AL37" s="409"/>
      <c r="AM37" s="403"/>
      <c r="AN37" s="403"/>
      <c r="AO37" s="403"/>
      <c r="AP37" s="403"/>
      <c r="AQ37" s="403"/>
      <c r="AR37" s="403"/>
      <c r="AS37" s="403"/>
      <c r="AT37" s="403"/>
      <c r="AU37" s="403"/>
      <c r="AV37" s="403"/>
      <c r="AW37" s="403"/>
      <c r="AX37" s="403"/>
      <c r="AY37" s="403"/>
      <c r="AZ37" s="409"/>
      <c r="BA37" s="403"/>
      <c r="BB37" s="403"/>
      <c r="BC37" s="403"/>
      <c r="BD37" s="403"/>
      <c r="BE37" s="403"/>
      <c r="BF37" s="403"/>
      <c r="BG37" s="403"/>
      <c r="BH37" s="403"/>
      <c r="BJ37" s="409"/>
      <c r="BK37" s="403"/>
      <c r="BL37" s="403"/>
      <c r="BM37" s="403"/>
      <c r="BN37" s="403"/>
      <c r="BO37" s="403"/>
      <c r="BP37" s="403"/>
      <c r="BQ37" s="403"/>
      <c r="BR37" s="403"/>
      <c r="BS37" s="403"/>
      <c r="BT37" s="403"/>
      <c r="BU37" s="403"/>
      <c r="BV37" s="403"/>
      <c r="BW37" s="403"/>
      <c r="BX37" s="409"/>
      <c r="BY37" s="403"/>
      <c r="BZ37" s="403"/>
      <c r="CA37" s="403"/>
      <c r="CB37" s="403"/>
      <c r="CC37" s="403"/>
      <c r="CD37" s="403"/>
      <c r="CE37" s="403"/>
      <c r="CF37" s="403"/>
    </row>
    <row r="38" spans="1:84" s="404" customFormat="1" ht="12" customHeight="1">
      <c r="A38" s="411" t="s">
        <v>91</v>
      </c>
      <c r="B38" s="413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03"/>
      <c r="N38" s="409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13"/>
      <c r="AA38" s="414"/>
      <c r="AB38" s="414"/>
      <c r="AC38" s="414"/>
      <c r="AD38" s="414"/>
      <c r="AE38" s="414"/>
      <c r="AF38" s="414"/>
      <c r="AG38" s="414"/>
      <c r="AH38" s="414"/>
      <c r="AI38" s="414"/>
      <c r="AJ38" s="414"/>
      <c r="AK38" s="403"/>
      <c r="AL38" s="409"/>
      <c r="AM38" s="403"/>
      <c r="AN38" s="403"/>
      <c r="AO38" s="403"/>
      <c r="AP38" s="403"/>
      <c r="AQ38" s="403"/>
      <c r="AR38" s="403"/>
      <c r="AS38" s="403"/>
      <c r="AT38" s="403"/>
      <c r="AU38" s="403"/>
      <c r="AV38" s="403"/>
      <c r="AW38" s="403"/>
      <c r="AX38" s="403"/>
      <c r="AY38" s="403"/>
      <c r="AZ38" s="409"/>
      <c r="BA38" s="403"/>
      <c r="BB38" s="403"/>
      <c r="BC38" s="403"/>
      <c r="BD38" s="403"/>
      <c r="BE38" s="403"/>
      <c r="BF38" s="403"/>
      <c r="BG38" s="403"/>
      <c r="BH38" s="403"/>
      <c r="BJ38" s="409"/>
      <c r="BK38" s="403"/>
      <c r="BL38" s="403"/>
      <c r="BM38" s="403"/>
      <c r="BN38" s="403"/>
      <c r="BO38" s="403"/>
      <c r="BP38" s="403"/>
      <c r="BQ38" s="403"/>
      <c r="BR38" s="403"/>
      <c r="BS38" s="403"/>
      <c r="BT38" s="403"/>
      <c r="BU38" s="403"/>
      <c r="BV38" s="403"/>
      <c r="BW38" s="403"/>
      <c r="BX38" s="409"/>
      <c r="BY38" s="403"/>
      <c r="BZ38" s="403"/>
      <c r="CA38" s="403"/>
      <c r="CB38" s="403"/>
      <c r="CC38" s="403"/>
      <c r="CD38" s="403"/>
      <c r="CE38" s="403"/>
      <c r="CF38" s="403"/>
    </row>
    <row r="39" spans="1:84" s="404" customFormat="1" ht="12" customHeight="1">
      <c r="A39" s="411" t="s">
        <v>234</v>
      </c>
      <c r="B39" s="413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03"/>
      <c r="N39" s="409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13"/>
      <c r="AA39" s="414"/>
      <c r="AB39" s="414"/>
      <c r="AC39" s="414"/>
      <c r="AD39" s="414"/>
      <c r="AE39" s="414"/>
      <c r="AF39" s="414"/>
      <c r="AG39" s="414"/>
      <c r="AH39" s="414"/>
      <c r="AI39" s="414"/>
      <c r="AJ39" s="414"/>
      <c r="AK39" s="403"/>
      <c r="AL39" s="409"/>
      <c r="AM39" s="403"/>
      <c r="AN39" s="403"/>
      <c r="AO39" s="403"/>
      <c r="AP39" s="403"/>
      <c r="AQ39" s="403"/>
      <c r="AR39" s="403"/>
      <c r="AS39" s="403"/>
      <c r="AT39" s="403"/>
      <c r="AU39" s="403"/>
      <c r="AV39" s="403"/>
      <c r="AW39" s="403"/>
      <c r="AX39" s="403"/>
      <c r="AY39" s="403"/>
      <c r="AZ39" s="409"/>
      <c r="BA39" s="403"/>
      <c r="BB39" s="403"/>
      <c r="BC39" s="403"/>
      <c r="BD39" s="403"/>
      <c r="BE39" s="403"/>
      <c r="BF39" s="403"/>
      <c r="BG39" s="403"/>
      <c r="BH39" s="403"/>
      <c r="BJ39" s="409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/>
      <c r="BU39" s="403"/>
      <c r="BV39" s="403"/>
      <c r="BW39" s="403"/>
      <c r="BX39" s="409"/>
      <c r="BY39" s="403"/>
      <c r="BZ39" s="403"/>
      <c r="CA39" s="403"/>
      <c r="CB39" s="403"/>
      <c r="CC39" s="403"/>
      <c r="CD39" s="403"/>
      <c r="CE39" s="403"/>
      <c r="CF39" s="403"/>
    </row>
    <row r="40" spans="1:84" s="404" customFormat="1" ht="12" customHeight="1">
      <c r="A40" s="411" t="s">
        <v>93</v>
      </c>
      <c r="B40" s="413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03"/>
      <c r="N40" s="409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13"/>
      <c r="AA40" s="414"/>
      <c r="AB40" s="414"/>
      <c r="AC40" s="414"/>
      <c r="AD40" s="414"/>
      <c r="AE40" s="414"/>
      <c r="AF40" s="414"/>
      <c r="AG40" s="414"/>
      <c r="AH40" s="414"/>
      <c r="AI40" s="414"/>
      <c r="AJ40" s="414"/>
      <c r="AK40" s="403"/>
      <c r="AL40" s="409"/>
      <c r="AM40" s="403"/>
      <c r="AN40" s="403"/>
      <c r="AO40" s="403"/>
      <c r="AP40" s="403"/>
      <c r="AQ40" s="403"/>
      <c r="AR40" s="403"/>
      <c r="AS40" s="403"/>
      <c r="AT40" s="403"/>
      <c r="AU40" s="403"/>
      <c r="AV40" s="403"/>
      <c r="AW40" s="403"/>
      <c r="AX40" s="403"/>
      <c r="AY40" s="403"/>
      <c r="AZ40" s="409"/>
      <c r="BA40" s="403"/>
      <c r="BB40" s="403"/>
      <c r="BC40" s="403"/>
      <c r="BD40" s="403"/>
      <c r="BE40" s="403"/>
      <c r="BF40" s="403"/>
      <c r="BG40" s="403"/>
      <c r="BH40" s="403"/>
      <c r="BJ40" s="409"/>
      <c r="BK40" s="403"/>
      <c r="BL40" s="403"/>
      <c r="BM40" s="403"/>
      <c r="BN40" s="403"/>
      <c r="BO40" s="403"/>
      <c r="BP40" s="403"/>
      <c r="BQ40" s="403"/>
      <c r="BR40" s="403"/>
      <c r="BS40" s="403"/>
      <c r="BT40" s="403"/>
      <c r="BU40" s="403"/>
      <c r="BV40" s="403"/>
      <c r="BW40" s="403"/>
      <c r="BX40" s="409"/>
      <c r="BY40" s="403"/>
      <c r="BZ40" s="403"/>
      <c r="CA40" s="403"/>
      <c r="CB40" s="403"/>
      <c r="CC40" s="403"/>
      <c r="CD40" s="403"/>
      <c r="CE40" s="403"/>
      <c r="CF40" s="403"/>
    </row>
    <row r="41" spans="1:84" s="404" customFormat="1" ht="12" customHeight="1">
      <c r="A41" s="411" t="s">
        <v>94</v>
      </c>
      <c r="B41" s="413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03"/>
      <c r="N41" s="409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13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03"/>
      <c r="AL41" s="409"/>
      <c r="AM41" s="403"/>
      <c r="AN41" s="403"/>
      <c r="AO41" s="403"/>
      <c r="AP41" s="403"/>
      <c r="AQ41" s="403"/>
      <c r="AR41" s="403"/>
      <c r="AS41" s="403"/>
      <c r="AT41" s="403"/>
      <c r="AU41" s="403"/>
      <c r="AV41" s="403"/>
      <c r="AW41" s="403"/>
      <c r="AX41" s="403"/>
      <c r="AY41" s="403"/>
      <c r="AZ41" s="409"/>
      <c r="BA41" s="403"/>
      <c r="BB41" s="403"/>
      <c r="BC41" s="403"/>
      <c r="BD41" s="403"/>
      <c r="BE41" s="403"/>
      <c r="BF41" s="403"/>
      <c r="BG41" s="403"/>
      <c r="BH41" s="403"/>
      <c r="BJ41" s="409"/>
      <c r="BK41" s="403"/>
      <c r="BL41" s="403"/>
      <c r="BM41" s="403"/>
      <c r="BN41" s="403"/>
      <c r="BO41" s="403"/>
      <c r="BP41" s="403"/>
      <c r="BQ41" s="403"/>
      <c r="BR41" s="403"/>
      <c r="BS41" s="403"/>
      <c r="BT41" s="403"/>
      <c r="BU41" s="403"/>
      <c r="BV41" s="403"/>
      <c r="BW41" s="403"/>
      <c r="BX41" s="409"/>
      <c r="BY41" s="403"/>
      <c r="BZ41" s="403"/>
      <c r="CA41" s="403"/>
      <c r="CB41" s="403"/>
      <c r="CC41" s="403"/>
      <c r="CD41" s="403"/>
      <c r="CE41" s="403"/>
      <c r="CF41" s="403"/>
    </row>
    <row r="42" spans="1:84" s="404" customFormat="1" ht="12" customHeight="1">
      <c r="A42" s="411" t="s">
        <v>85</v>
      </c>
      <c r="B42" s="413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03"/>
      <c r="N42" s="409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13"/>
      <c r="AA42" s="414"/>
      <c r="AB42" s="414"/>
      <c r="AC42" s="414"/>
      <c r="AD42" s="414"/>
      <c r="AE42" s="414"/>
      <c r="AF42" s="414"/>
      <c r="AG42" s="414"/>
      <c r="AH42" s="414"/>
      <c r="AI42" s="414"/>
      <c r="AJ42" s="414"/>
      <c r="AK42" s="403"/>
      <c r="AL42" s="409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9"/>
      <c r="BA42" s="403"/>
      <c r="BB42" s="403"/>
      <c r="BC42" s="403"/>
      <c r="BD42" s="403"/>
      <c r="BE42" s="403"/>
      <c r="BF42" s="403"/>
      <c r="BG42" s="403"/>
      <c r="BH42" s="403"/>
      <c r="BJ42" s="409"/>
      <c r="BK42" s="403"/>
      <c r="BL42" s="403"/>
      <c r="BM42" s="403"/>
      <c r="BN42" s="403"/>
      <c r="BO42" s="403"/>
      <c r="BP42" s="403"/>
      <c r="BQ42" s="403"/>
      <c r="BR42" s="403"/>
      <c r="BS42" s="403"/>
      <c r="BT42" s="403"/>
      <c r="BU42" s="403"/>
      <c r="BV42" s="403"/>
      <c r="BW42" s="403"/>
      <c r="BX42" s="409"/>
      <c r="BY42" s="403"/>
      <c r="BZ42" s="403"/>
      <c r="CA42" s="403"/>
      <c r="CB42" s="403"/>
      <c r="CC42" s="403"/>
      <c r="CD42" s="403"/>
      <c r="CE42" s="403"/>
      <c r="CF42" s="403"/>
    </row>
  </sheetData>
  <mergeCells count="14">
    <mergeCell ref="A29:AE29"/>
    <mergeCell ref="A1:BH1"/>
    <mergeCell ref="A2:BH2"/>
    <mergeCell ref="A3:BH3"/>
    <mergeCell ref="A4:B4"/>
    <mergeCell ref="A5:A7"/>
    <mergeCell ref="B6:M6"/>
    <mergeCell ref="N6:Y6"/>
    <mergeCell ref="Z6:AK6"/>
    <mergeCell ref="BV6:CG6"/>
    <mergeCell ref="B5:CG5"/>
    <mergeCell ref="BJ6:BU6"/>
    <mergeCell ref="AL6:AW6"/>
    <mergeCell ref="AX6:BI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4"/>
  <sheetViews>
    <sheetView showGridLines="0" zoomScaleNormal="100" workbookViewId="0">
      <selection activeCell="P29" sqref="P29"/>
    </sheetView>
  </sheetViews>
  <sheetFormatPr baseColWidth="10" defaultColWidth="11.42578125" defaultRowHeight="18" customHeight="1"/>
  <cols>
    <col min="1" max="1" width="18.7109375" style="121" customWidth="1"/>
    <col min="2" max="13" width="5.28515625" style="97" customWidth="1"/>
    <col min="14" max="14" width="9.28515625" style="97" customWidth="1"/>
    <col min="15" max="16384" width="11.42578125" style="97"/>
  </cols>
  <sheetData>
    <row r="1" spans="1:14" s="266" customFormat="1" ht="18" customHeight="1">
      <c r="A1" s="814" t="s">
        <v>399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4" s="266" customFormat="1" ht="33" customHeight="1">
      <c r="A2" s="820" t="s">
        <v>420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</row>
    <row r="3" spans="1:14" s="266" customFormat="1" ht="18" customHeight="1">
      <c r="A3" s="821" t="s">
        <v>623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</row>
    <row r="4" spans="1:14" ht="3.95" customHeight="1">
      <c r="A4" s="192"/>
    </row>
    <row r="5" spans="1:14" ht="18" customHeight="1">
      <c r="A5" s="803" t="s">
        <v>0</v>
      </c>
      <c r="B5" s="822" t="s">
        <v>548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4" t="s">
        <v>34</v>
      </c>
    </row>
    <row r="6" spans="1:14" ht="18" customHeight="1">
      <c r="A6" s="804"/>
      <c r="B6" s="815" t="s">
        <v>220</v>
      </c>
      <c r="C6" s="816"/>
      <c r="D6" s="816"/>
      <c r="E6" s="817" t="s">
        <v>221</v>
      </c>
      <c r="F6" s="817"/>
      <c r="G6" s="817"/>
      <c r="H6" s="817" t="s">
        <v>222</v>
      </c>
      <c r="I6" s="817"/>
      <c r="J6" s="817"/>
      <c r="K6" s="818" t="s">
        <v>223</v>
      </c>
      <c r="L6" s="819"/>
      <c r="M6" s="819"/>
      <c r="N6" s="825"/>
    </row>
    <row r="7" spans="1:14" ht="18" customHeight="1">
      <c r="A7" s="805"/>
      <c r="B7" s="371" t="s">
        <v>224</v>
      </c>
      <c r="C7" s="372" t="s">
        <v>225</v>
      </c>
      <c r="D7" s="376" t="s">
        <v>226</v>
      </c>
      <c r="E7" s="371" t="s">
        <v>224</v>
      </c>
      <c r="F7" s="372" t="s">
        <v>225</v>
      </c>
      <c r="G7" s="376" t="s">
        <v>226</v>
      </c>
      <c r="H7" s="372" t="s">
        <v>224</v>
      </c>
      <c r="I7" s="372" t="s">
        <v>225</v>
      </c>
      <c r="J7" s="372" t="s">
        <v>226</v>
      </c>
      <c r="K7" s="371" t="s">
        <v>224</v>
      </c>
      <c r="L7" s="372" t="s">
        <v>225</v>
      </c>
      <c r="M7" s="372" t="s">
        <v>226</v>
      </c>
      <c r="N7" s="826"/>
    </row>
    <row r="8" spans="1:14" ht="18" customHeight="1">
      <c r="A8" s="89" t="s">
        <v>8</v>
      </c>
      <c r="B8" s="102">
        <v>19</v>
      </c>
      <c r="C8" s="104">
        <v>2</v>
      </c>
      <c r="D8" s="193">
        <v>0</v>
      </c>
      <c r="E8" s="102">
        <v>17</v>
      </c>
      <c r="F8" s="104">
        <v>2</v>
      </c>
      <c r="G8" s="193">
        <v>0</v>
      </c>
      <c r="H8" s="104">
        <v>9</v>
      </c>
      <c r="I8" s="104">
        <v>0</v>
      </c>
      <c r="J8" s="104">
        <v>0</v>
      </c>
      <c r="K8" s="102">
        <v>18</v>
      </c>
      <c r="L8" s="104">
        <v>5</v>
      </c>
      <c r="M8" s="193">
        <v>0</v>
      </c>
      <c r="N8" s="489">
        <f>+SUM(B8:M8)</f>
        <v>72</v>
      </c>
    </row>
    <row r="9" spans="1:14" ht="18" customHeight="1">
      <c r="A9" s="90" t="s">
        <v>9</v>
      </c>
      <c r="B9" s="477">
        <v>20</v>
      </c>
      <c r="C9" s="114">
        <v>1</v>
      </c>
      <c r="D9" s="487">
        <v>0</v>
      </c>
      <c r="E9" s="477">
        <v>32</v>
      </c>
      <c r="F9" s="114">
        <v>0</v>
      </c>
      <c r="G9" s="487">
        <v>0</v>
      </c>
      <c r="H9" s="114">
        <v>19</v>
      </c>
      <c r="I9" s="114">
        <v>0</v>
      </c>
      <c r="J9" s="114">
        <v>0</v>
      </c>
      <c r="K9" s="477">
        <v>12</v>
      </c>
      <c r="L9" s="114">
        <v>3</v>
      </c>
      <c r="M9" s="487">
        <v>0</v>
      </c>
      <c r="N9" s="383">
        <f t="shared" ref="N9:N27" si="0">+SUM(B9:M9)</f>
        <v>87</v>
      </c>
    </row>
    <row r="10" spans="1:14" ht="18" customHeight="1">
      <c r="A10" s="89" t="s">
        <v>10</v>
      </c>
      <c r="B10" s="101">
        <v>18</v>
      </c>
      <c r="C10" s="107">
        <v>0</v>
      </c>
      <c r="D10" s="120">
        <v>0</v>
      </c>
      <c r="E10" s="101">
        <v>10</v>
      </c>
      <c r="F10" s="107">
        <v>0</v>
      </c>
      <c r="G10" s="120">
        <v>0</v>
      </c>
      <c r="H10" s="107">
        <v>6</v>
      </c>
      <c r="I10" s="107">
        <v>1</v>
      </c>
      <c r="J10" s="107">
        <v>0</v>
      </c>
      <c r="K10" s="101">
        <v>11</v>
      </c>
      <c r="L10" s="107">
        <v>2</v>
      </c>
      <c r="M10" s="120">
        <v>0</v>
      </c>
      <c r="N10" s="185">
        <f t="shared" si="0"/>
        <v>48</v>
      </c>
    </row>
    <row r="11" spans="1:14" ht="18" customHeight="1">
      <c r="A11" s="90" t="s">
        <v>11</v>
      </c>
      <c r="B11" s="110">
        <v>11</v>
      </c>
      <c r="C11" s="112">
        <v>0</v>
      </c>
      <c r="D11" s="486">
        <v>0</v>
      </c>
      <c r="E11" s="110">
        <v>5</v>
      </c>
      <c r="F11" s="112">
        <v>0</v>
      </c>
      <c r="G11" s="486">
        <v>0</v>
      </c>
      <c r="H11" s="112">
        <v>5</v>
      </c>
      <c r="I11" s="112">
        <v>0</v>
      </c>
      <c r="J11" s="112">
        <v>0</v>
      </c>
      <c r="K11" s="110">
        <v>7</v>
      </c>
      <c r="L11" s="112">
        <v>2</v>
      </c>
      <c r="M11" s="486">
        <v>0</v>
      </c>
      <c r="N11" s="255">
        <f t="shared" si="0"/>
        <v>30</v>
      </c>
    </row>
    <row r="12" spans="1:14" ht="18" customHeight="1">
      <c r="A12" s="89" t="s">
        <v>12</v>
      </c>
      <c r="B12" s="101">
        <v>27</v>
      </c>
      <c r="C12" s="107">
        <v>3</v>
      </c>
      <c r="D12" s="120">
        <v>1</v>
      </c>
      <c r="E12" s="101">
        <v>32</v>
      </c>
      <c r="F12" s="107">
        <v>1</v>
      </c>
      <c r="G12" s="120">
        <v>0</v>
      </c>
      <c r="H12" s="107">
        <v>23</v>
      </c>
      <c r="I12" s="107">
        <v>0</v>
      </c>
      <c r="J12" s="107">
        <v>0</v>
      </c>
      <c r="K12" s="101">
        <v>25</v>
      </c>
      <c r="L12" s="107">
        <v>5</v>
      </c>
      <c r="M12" s="120">
        <v>0</v>
      </c>
      <c r="N12" s="185">
        <f t="shared" si="0"/>
        <v>117</v>
      </c>
    </row>
    <row r="13" spans="1:14" ht="18" customHeight="1">
      <c r="A13" s="90" t="s">
        <v>13</v>
      </c>
      <c r="B13" s="477">
        <v>9</v>
      </c>
      <c r="C13" s="114">
        <v>0</v>
      </c>
      <c r="D13" s="487">
        <v>0</v>
      </c>
      <c r="E13" s="477">
        <v>14</v>
      </c>
      <c r="F13" s="114">
        <v>1</v>
      </c>
      <c r="G13" s="487">
        <v>0</v>
      </c>
      <c r="H13" s="114">
        <v>3</v>
      </c>
      <c r="I13" s="114">
        <v>0</v>
      </c>
      <c r="J13" s="114">
        <v>0</v>
      </c>
      <c r="K13" s="477">
        <v>5</v>
      </c>
      <c r="L13" s="114">
        <v>3</v>
      </c>
      <c r="M13" s="487">
        <v>0</v>
      </c>
      <c r="N13" s="383">
        <f t="shared" si="0"/>
        <v>35</v>
      </c>
    </row>
    <row r="14" spans="1:14" ht="18" customHeight="1">
      <c r="A14" s="89" t="s">
        <v>14</v>
      </c>
      <c r="B14" s="101">
        <v>21</v>
      </c>
      <c r="C14" s="107">
        <v>0</v>
      </c>
      <c r="D14" s="120">
        <v>1</v>
      </c>
      <c r="E14" s="101">
        <v>21</v>
      </c>
      <c r="F14" s="107">
        <v>0</v>
      </c>
      <c r="G14" s="120">
        <v>1</v>
      </c>
      <c r="H14" s="107">
        <v>12</v>
      </c>
      <c r="I14" s="107">
        <v>0</v>
      </c>
      <c r="J14" s="107">
        <v>0</v>
      </c>
      <c r="K14" s="101">
        <v>22</v>
      </c>
      <c r="L14" s="107">
        <v>2</v>
      </c>
      <c r="M14" s="120">
        <v>1</v>
      </c>
      <c r="N14" s="185">
        <f t="shared" si="0"/>
        <v>81</v>
      </c>
    </row>
    <row r="15" spans="1:14" ht="18" customHeight="1">
      <c r="A15" s="90" t="s">
        <v>15</v>
      </c>
      <c r="B15" s="110">
        <v>4</v>
      </c>
      <c r="C15" s="112">
        <v>0</v>
      </c>
      <c r="D15" s="486">
        <v>0</v>
      </c>
      <c r="E15" s="110">
        <v>5</v>
      </c>
      <c r="F15" s="112">
        <v>0</v>
      </c>
      <c r="G15" s="486">
        <v>0</v>
      </c>
      <c r="H15" s="112">
        <v>0</v>
      </c>
      <c r="I15" s="112">
        <v>0</v>
      </c>
      <c r="J15" s="112">
        <v>0</v>
      </c>
      <c r="K15" s="110">
        <v>3</v>
      </c>
      <c r="L15" s="112">
        <v>1</v>
      </c>
      <c r="M15" s="486">
        <v>0</v>
      </c>
      <c r="N15" s="255">
        <f t="shared" si="0"/>
        <v>13</v>
      </c>
    </row>
    <row r="16" spans="1:14" ht="18" customHeight="1">
      <c r="A16" s="92" t="s">
        <v>16</v>
      </c>
      <c r="B16" s="101">
        <v>12</v>
      </c>
      <c r="C16" s="107">
        <v>1</v>
      </c>
      <c r="D16" s="120">
        <v>0</v>
      </c>
      <c r="E16" s="101">
        <v>8</v>
      </c>
      <c r="F16" s="107">
        <v>1</v>
      </c>
      <c r="G16" s="120">
        <v>0</v>
      </c>
      <c r="H16" s="107">
        <v>7</v>
      </c>
      <c r="I16" s="107">
        <v>0</v>
      </c>
      <c r="J16" s="107">
        <v>0</v>
      </c>
      <c r="K16" s="101">
        <v>10</v>
      </c>
      <c r="L16" s="107">
        <v>1</v>
      </c>
      <c r="M16" s="120">
        <v>0</v>
      </c>
      <c r="N16" s="185">
        <f t="shared" si="0"/>
        <v>40</v>
      </c>
    </row>
    <row r="17" spans="1:14" ht="18" customHeight="1">
      <c r="A17" s="90" t="s">
        <v>17</v>
      </c>
      <c r="B17" s="477">
        <v>53</v>
      </c>
      <c r="C17" s="114">
        <v>3</v>
      </c>
      <c r="D17" s="487">
        <v>1</v>
      </c>
      <c r="E17" s="477">
        <v>66</v>
      </c>
      <c r="F17" s="114">
        <v>1</v>
      </c>
      <c r="G17" s="487">
        <v>0</v>
      </c>
      <c r="H17" s="114">
        <v>34</v>
      </c>
      <c r="I17" s="114">
        <v>2</v>
      </c>
      <c r="J17" s="114">
        <v>0</v>
      </c>
      <c r="K17" s="477">
        <v>40</v>
      </c>
      <c r="L17" s="114">
        <v>6</v>
      </c>
      <c r="M17" s="487">
        <v>1</v>
      </c>
      <c r="N17" s="383">
        <f t="shared" si="0"/>
        <v>207</v>
      </c>
    </row>
    <row r="18" spans="1:14" ht="18" customHeight="1">
      <c r="A18" s="92" t="s">
        <v>18</v>
      </c>
      <c r="B18" s="101">
        <v>105</v>
      </c>
      <c r="C18" s="107">
        <v>5</v>
      </c>
      <c r="D18" s="120">
        <v>1</v>
      </c>
      <c r="E18" s="101">
        <v>94</v>
      </c>
      <c r="F18" s="107">
        <v>6</v>
      </c>
      <c r="G18" s="120">
        <v>0</v>
      </c>
      <c r="H18" s="107">
        <v>78</v>
      </c>
      <c r="I18" s="107">
        <v>6</v>
      </c>
      <c r="J18" s="107">
        <v>0</v>
      </c>
      <c r="K18" s="101">
        <v>79</v>
      </c>
      <c r="L18" s="107">
        <v>12</v>
      </c>
      <c r="M18" s="120">
        <v>0</v>
      </c>
      <c r="N18" s="185">
        <f t="shared" si="0"/>
        <v>386</v>
      </c>
    </row>
    <row r="19" spans="1:14" ht="18" customHeight="1">
      <c r="A19" s="90" t="s">
        <v>19</v>
      </c>
      <c r="B19" s="110">
        <v>4</v>
      </c>
      <c r="C19" s="112">
        <v>1</v>
      </c>
      <c r="D19" s="486">
        <v>0</v>
      </c>
      <c r="E19" s="110">
        <v>5</v>
      </c>
      <c r="F19" s="112">
        <v>0</v>
      </c>
      <c r="G19" s="486">
        <v>0</v>
      </c>
      <c r="H19" s="112">
        <v>3</v>
      </c>
      <c r="I19" s="112">
        <v>0</v>
      </c>
      <c r="J19" s="112">
        <v>0</v>
      </c>
      <c r="K19" s="110">
        <v>3</v>
      </c>
      <c r="L19" s="112">
        <v>0</v>
      </c>
      <c r="M19" s="486">
        <v>0</v>
      </c>
      <c r="N19" s="255">
        <f t="shared" si="0"/>
        <v>16</v>
      </c>
    </row>
    <row r="20" spans="1:14" ht="18" customHeight="1">
      <c r="A20" s="92" t="s">
        <v>20</v>
      </c>
      <c r="B20" s="101">
        <v>9</v>
      </c>
      <c r="C20" s="107">
        <v>3</v>
      </c>
      <c r="D20" s="120">
        <v>0</v>
      </c>
      <c r="E20" s="101">
        <v>12</v>
      </c>
      <c r="F20" s="107">
        <v>0</v>
      </c>
      <c r="G20" s="120">
        <v>0</v>
      </c>
      <c r="H20" s="107">
        <v>2</v>
      </c>
      <c r="I20" s="107">
        <v>1</v>
      </c>
      <c r="J20" s="107">
        <v>0</v>
      </c>
      <c r="K20" s="101">
        <v>17</v>
      </c>
      <c r="L20" s="107">
        <v>4</v>
      </c>
      <c r="M20" s="120">
        <v>0</v>
      </c>
      <c r="N20" s="185">
        <f t="shared" si="0"/>
        <v>48</v>
      </c>
    </row>
    <row r="21" spans="1:14" ht="18" customHeight="1">
      <c r="A21" s="90" t="s">
        <v>21</v>
      </c>
      <c r="B21" s="477">
        <v>7</v>
      </c>
      <c r="C21" s="114">
        <v>0</v>
      </c>
      <c r="D21" s="487">
        <v>0</v>
      </c>
      <c r="E21" s="477">
        <v>18</v>
      </c>
      <c r="F21" s="114">
        <v>0</v>
      </c>
      <c r="G21" s="487">
        <v>0</v>
      </c>
      <c r="H21" s="114">
        <v>5</v>
      </c>
      <c r="I21" s="114">
        <v>1</v>
      </c>
      <c r="J21" s="114">
        <v>0</v>
      </c>
      <c r="K21" s="477">
        <v>16</v>
      </c>
      <c r="L21" s="114">
        <v>3</v>
      </c>
      <c r="M21" s="487">
        <v>0</v>
      </c>
      <c r="N21" s="383">
        <f t="shared" si="0"/>
        <v>50</v>
      </c>
    </row>
    <row r="22" spans="1:14" ht="18" customHeight="1">
      <c r="A22" s="11" t="s">
        <v>22</v>
      </c>
      <c r="B22" s="101">
        <v>21</v>
      </c>
      <c r="C22" s="107">
        <v>3</v>
      </c>
      <c r="D22" s="120">
        <v>0</v>
      </c>
      <c r="E22" s="101">
        <v>9</v>
      </c>
      <c r="F22" s="107">
        <v>3</v>
      </c>
      <c r="G22" s="120">
        <v>0</v>
      </c>
      <c r="H22" s="107">
        <v>6</v>
      </c>
      <c r="I22" s="107">
        <v>1</v>
      </c>
      <c r="J22" s="107">
        <v>0</v>
      </c>
      <c r="K22" s="101">
        <v>12</v>
      </c>
      <c r="L22" s="107">
        <v>1</v>
      </c>
      <c r="M22" s="120">
        <v>0</v>
      </c>
      <c r="N22" s="185">
        <f t="shared" si="0"/>
        <v>56</v>
      </c>
    </row>
    <row r="23" spans="1:14" ht="18" customHeight="1">
      <c r="A23" s="90" t="s">
        <v>23</v>
      </c>
      <c r="B23" s="110">
        <v>10</v>
      </c>
      <c r="C23" s="112">
        <v>1</v>
      </c>
      <c r="D23" s="486">
        <v>0</v>
      </c>
      <c r="E23" s="110">
        <v>7</v>
      </c>
      <c r="F23" s="112">
        <v>1</v>
      </c>
      <c r="G23" s="486">
        <v>0</v>
      </c>
      <c r="H23" s="112">
        <v>4</v>
      </c>
      <c r="I23" s="112">
        <v>0</v>
      </c>
      <c r="J23" s="112">
        <v>0</v>
      </c>
      <c r="K23" s="110">
        <v>12</v>
      </c>
      <c r="L23" s="112">
        <v>3</v>
      </c>
      <c r="M23" s="486">
        <v>0</v>
      </c>
      <c r="N23" s="255">
        <f t="shared" si="0"/>
        <v>38</v>
      </c>
    </row>
    <row r="24" spans="1:14" ht="18" customHeight="1">
      <c r="A24" s="11" t="s">
        <v>24</v>
      </c>
      <c r="B24" s="101">
        <v>1</v>
      </c>
      <c r="C24" s="107">
        <v>0</v>
      </c>
      <c r="D24" s="120">
        <v>0</v>
      </c>
      <c r="E24" s="101">
        <v>5</v>
      </c>
      <c r="F24" s="107">
        <v>1</v>
      </c>
      <c r="G24" s="120">
        <v>0</v>
      </c>
      <c r="H24" s="107">
        <v>5</v>
      </c>
      <c r="I24" s="107">
        <v>1</v>
      </c>
      <c r="J24" s="107">
        <v>0</v>
      </c>
      <c r="K24" s="101">
        <v>2</v>
      </c>
      <c r="L24" s="107">
        <v>0</v>
      </c>
      <c r="M24" s="120">
        <v>0</v>
      </c>
      <c r="N24" s="185">
        <f t="shared" si="0"/>
        <v>15</v>
      </c>
    </row>
    <row r="25" spans="1:14" ht="18" customHeight="1">
      <c r="A25" s="90" t="s">
        <v>25</v>
      </c>
      <c r="B25" s="110">
        <v>7</v>
      </c>
      <c r="C25" s="112">
        <v>1</v>
      </c>
      <c r="D25" s="486">
        <v>0</v>
      </c>
      <c r="E25" s="110">
        <v>24</v>
      </c>
      <c r="F25" s="112">
        <v>3</v>
      </c>
      <c r="G25" s="486">
        <v>0</v>
      </c>
      <c r="H25" s="112">
        <v>11</v>
      </c>
      <c r="I25" s="112">
        <v>2</v>
      </c>
      <c r="J25" s="112">
        <v>0</v>
      </c>
      <c r="K25" s="110">
        <v>19</v>
      </c>
      <c r="L25" s="112">
        <v>1</v>
      </c>
      <c r="M25" s="486">
        <v>1</v>
      </c>
      <c r="N25" s="255">
        <f t="shared" si="0"/>
        <v>69</v>
      </c>
    </row>
    <row r="26" spans="1:14" ht="18" customHeight="1">
      <c r="A26" s="92" t="s">
        <v>26</v>
      </c>
      <c r="B26" s="194">
        <v>1</v>
      </c>
      <c r="C26" s="195">
        <v>0</v>
      </c>
      <c r="D26" s="196">
        <v>0</v>
      </c>
      <c r="E26" s="194">
        <v>0</v>
      </c>
      <c r="F26" s="195">
        <v>0</v>
      </c>
      <c r="G26" s="196">
        <v>0</v>
      </c>
      <c r="H26" s="195">
        <v>0</v>
      </c>
      <c r="I26" s="195">
        <v>0</v>
      </c>
      <c r="J26" s="195">
        <v>0</v>
      </c>
      <c r="K26" s="194">
        <v>0</v>
      </c>
      <c r="L26" s="195">
        <v>0</v>
      </c>
      <c r="M26" s="196">
        <v>0</v>
      </c>
      <c r="N26" s="197">
        <f t="shared" si="0"/>
        <v>1</v>
      </c>
    </row>
    <row r="27" spans="1:14" ht="24.95" customHeight="1">
      <c r="A27" s="93" t="s">
        <v>36</v>
      </c>
      <c r="B27" s="68">
        <f t="shared" ref="B27:M27" si="1">+SUM(B8:B26)</f>
        <v>359</v>
      </c>
      <c r="C27" s="70">
        <f t="shared" si="1"/>
        <v>24</v>
      </c>
      <c r="D27" s="488">
        <f t="shared" si="1"/>
        <v>4</v>
      </c>
      <c r="E27" s="68">
        <f t="shared" si="1"/>
        <v>384</v>
      </c>
      <c r="F27" s="70">
        <f t="shared" si="1"/>
        <v>20</v>
      </c>
      <c r="G27" s="488">
        <f t="shared" si="1"/>
        <v>1</v>
      </c>
      <c r="H27" s="70">
        <f t="shared" si="1"/>
        <v>232</v>
      </c>
      <c r="I27" s="70">
        <f t="shared" si="1"/>
        <v>15</v>
      </c>
      <c r="J27" s="70">
        <f t="shared" si="1"/>
        <v>0</v>
      </c>
      <c r="K27" s="68">
        <f t="shared" si="1"/>
        <v>313</v>
      </c>
      <c r="L27" s="70">
        <f t="shared" si="1"/>
        <v>54</v>
      </c>
      <c r="M27" s="488">
        <f t="shared" si="1"/>
        <v>3</v>
      </c>
      <c r="N27" s="198">
        <f t="shared" si="0"/>
        <v>1409</v>
      </c>
    </row>
    <row r="28" spans="1:14" ht="3.75" customHeight="1"/>
    <row r="29" spans="1:14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</row>
    <row r="30" spans="1:14" s="404" customFormat="1" ht="12" customHeight="1">
      <c r="A30" s="425" t="s">
        <v>227</v>
      </c>
    </row>
    <row r="31" spans="1:14" s="404" customFormat="1" ht="12" customHeight="1">
      <c r="A31" s="425" t="s">
        <v>228</v>
      </c>
    </row>
    <row r="32" spans="1:14" s="404" customFormat="1" ht="12" customHeight="1">
      <c r="A32" s="425" t="s">
        <v>229</v>
      </c>
    </row>
    <row r="33" spans="1:1" ht="18" customHeight="1">
      <c r="A33" s="99"/>
    </row>
    <row r="34" spans="1:1" ht="18" customHeight="1">
      <c r="A34" s="99"/>
    </row>
    <row r="35" spans="1:1" ht="18" customHeight="1">
      <c r="A35" s="99"/>
    </row>
    <row r="36" spans="1:1" ht="18" customHeight="1">
      <c r="A36" s="99"/>
    </row>
    <row r="37" spans="1:1" ht="18" customHeight="1">
      <c r="A37" s="99"/>
    </row>
    <row r="38" spans="1:1" ht="18" customHeight="1">
      <c r="A38" s="99"/>
    </row>
    <row r="39" spans="1:1" ht="18" customHeight="1">
      <c r="A39" s="99"/>
    </row>
    <row r="40" spans="1:1" ht="18" customHeight="1">
      <c r="A40" s="99"/>
    </row>
    <row r="41" spans="1:1" ht="18" customHeight="1">
      <c r="A41" s="99"/>
    </row>
    <row r="42" spans="1:1" ht="18" customHeight="1">
      <c r="A42" s="99"/>
    </row>
    <row r="43" spans="1:1" ht="18" customHeight="1">
      <c r="A43" s="99"/>
    </row>
    <row r="44" spans="1:1" ht="18" customHeight="1">
      <c r="A44" s="99"/>
    </row>
  </sheetData>
  <mergeCells count="11">
    <mergeCell ref="A5:A7"/>
    <mergeCell ref="A29:N29"/>
    <mergeCell ref="A1:N1"/>
    <mergeCell ref="B6:D6"/>
    <mergeCell ref="E6:G6"/>
    <mergeCell ref="H6:J6"/>
    <mergeCell ref="K6:M6"/>
    <mergeCell ref="A2:N2"/>
    <mergeCell ref="A3:N3"/>
    <mergeCell ref="B5:M5"/>
    <mergeCell ref="N5:N7"/>
  </mergeCells>
  <pageMargins left="0.70866141732283472" right="0.31496062992125984" top="0.94488188976377963" bottom="0.35433070866141736" header="0.31496062992125984" footer="0.31496062992125984"/>
  <pageSetup paperSize="9" orientation="landscape" r:id="rId1"/>
  <headerFooter>
    <oddHeader>&amp;C&amp;12MINISTERIO DE SALUD PÚBLICA Y BIENESTAR SOCIAL
DIRECCIÓN DE INFORMACIÓN ESTRATÉGICA EN SALUD
DIRECCIÓN DE ESTADISTICAS EN SALUD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6"/>
  <sheetViews>
    <sheetView showGridLines="0" zoomScaleNormal="100" zoomScaleSheetLayoutView="100" workbookViewId="0">
      <pane ySplit="6" topLeftCell="A7" activePane="bottomLeft" state="frozen"/>
      <selection activeCell="BH19" sqref="BH19"/>
      <selection pane="bottomLeft" activeCell="K24" sqref="K24"/>
    </sheetView>
  </sheetViews>
  <sheetFormatPr baseColWidth="10" defaultColWidth="11.42578125" defaultRowHeight="18" customHeight="1"/>
  <cols>
    <col min="1" max="1" width="16.140625" style="199" customWidth="1"/>
    <col min="2" max="9" width="9.85546875" style="199" customWidth="1"/>
    <col min="10" max="11" width="11.42578125" style="199"/>
    <col min="12" max="12" width="119.28515625" style="199" customWidth="1"/>
    <col min="13" max="16384" width="11.42578125" style="199"/>
  </cols>
  <sheetData>
    <row r="1" spans="1:9" s="645" customFormat="1" ht="18" customHeight="1">
      <c r="A1" s="829" t="s">
        <v>398</v>
      </c>
      <c r="B1" s="829"/>
      <c r="C1" s="829"/>
      <c r="D1" s="829"/>
      <c r="E1" s="829"/>
      <c r="F1" s="829"/>
      <c r="G1" s="829"/>
      <c r="H1" s="829"/>
      <c r="I1" s="829"/>
    </row>
    <row r="2" spans="1:9" s="645" customFormat="1" ht="18" customHeight="1">
      <c r="A2" s="829" t="s">
        <v>427</v>
      </c>
      <c r="B2" s="829"/>
      <c r="C2" s="829"/>
      <c r="D2" s="829"/>
      <c r="E2" s="829"/>
      <c r="F2" s="829"/>
      <c r="G2" s="829"/>
      <c r="H2" s="829"/>
      <c r="I2" s="829"/>
    </row>
    <row r="3" spans="1:9" s="645" customFormat="1" ht="18" customHeight="1">
      <c r="A3" s="830" t="s">
        <v>624</v>
      </c>
      <c r="B3" s="830"/>
      <c r="C3" s="830"/>
      <c r="D3" s="830"/>
      <c r="E3" s="830"/>
      <c r="F3" s="830"/>
      <c r="G3" s="830"/>
      <c r="H3" s="830"/>
      <c r="I3" s="830"/>
    </row>
    <row r="4" spans="1:9" ht="3.95" customHeight="1">
      <c r="A4" s="200"/>
      <c r="B4" s="200"/>
      <c r="C4" s="200"/>
      <c r="D4" s="200"/>
      <c r="E4" s="200"/>
      <c r="F4" s="200"/>
      <c r="G4" s="200"/>
      <c r="H4" s="200"/>
      <c r="I4" s="200"/>
    </row>
    <row r="5" spans="1:9" ht="18" customHeight="1" thickBot="1">
      <c r="A5" s="831" t="s">
        <v>270</v>
      </c>
      <c r="B5" s="832" t="s">
        <v>271</v>
      </c>
      <c r="C5" s="832"/>
      <c r="D5" s="832" t="s">
        <v>2</v>
      </c>
      <c r="E5" s="832"/>
      <c r="F5" s="832" t="s">
        <v>3</v>
      </c>
      <c r="G5" s="832"/>
      <c r="H5" s="832" t="s">
        <v>4</v>
      </c>
      <c r="I5" s="832"/>
    </row>
    <row r="6" spans="1:9" ht="18" customHeight="1" thickTop="1" thickBot="1">
      <c r="A6" s="831"/>
      <c r="B6" s="491" t="s">
        <v>6</v>
      </c>
      <c r="C6" s="491" t="s">
        <v>7</v>
      </c>
      <c r="D6" s="491" t="s">
        <v>6</v>
      </c>
      <c r="E6" s="491" t="s">
        <v>7</v>
      </c>
      <c r="F6" s="491" t="s">
        <v>6</v>
      </c>
      <c r="G6" s="491" t="s">
        <v>7</v>
      </c>
      <c r="H6" s="491" t="s">
        <v>6</v>
      </c>
      <c r="I6" s="491" t="s">
        <v>7</v>
      </c>
    </row>
    <row r="7" spans="1:9" ht="18" customHeight="1" thickTop="1">
      <c r="A7" s="201">
        <v>1988</v>
      </c>
      <c r="B7" s="201">
        <v>1743</v>
      </c>
      <c r="C7" s="202">
        <v>33.17</v>
      </c>
      <c r="D7" s="201">
        <v>867</v>
      </c>
      <c r="E7" s="202">
        <v>16.5</v>
      </c>
      <c r="F7" s="201">
        <v>1052</v>
      </c>
      <c r="G7" s="202">
        <v>20.02</v>
      </c>
      <c r="H7" s="201">
        <v>1919</v>
      </c>
      <c r="I7" s="202">
        <v>36.520000000000003</v>
      </c>
    </row>
    <row r="8" spans="1:9" ht="18" customHeight="1">
      <c r="A8" s="494">
        <v>1989</v>
      </c>
      <c r="B8" s="494">
        <v>1393</v>
      </c>
      <c r="C8" s="495">
        <v>22.95</v>
      </c>
      <c r="D8" s="494">
        <v>894</v>
      </c>
      <c r="E8" s="495">
        <v>14.75</v>
      </c>
      <c r="F8" s="494">
        <v>1019</v>
      </c>
      <c r="G8" s="495">
        <v>16.809999999999999</v>
      </c>
      <c r="H8" s="494">
        <v>1913</v>
      </c>
      <c r="I8" s="495">
        <v>31.56</v>
      </c>
    </row>
    <row r="9" spans="1:9" ht="18" customHeight="1">
      <c r="A9" s="201">
        <v>1990</v>
      </c>
      <c r="B9" s="201">
        <v>1565</v>
      </c>
      <c r="C9" s="202">
        <v>23.96</v>
      </c>
      <c r="D9" s="201">
        <v>937</v>
      </c>
      <c r="E9" s="202">
        <v>14.35</v>
      </c>
      <c r="F9" s="201">
        <v>1051</v>
      </c>
      <c r="G9" s="202">
        <v>16.09</v>
      </c>
      <c r="H9" s="201">
        <v>1988</v>
      </c>
      <c r="I9" s="202">
        <v>30.4</v>
      </c>
    </row>
    <row r="10" spans="1:9" ht="18" customHeight="1">
      <c r="A10" s="492">
        <v>1991</v>
      </c>
      <c r="B10" s="492">
        <v>1541</v>
      </c>
      <c r="C10" s="493">
        <v>21.84</v>
      </c>
      <c r="D10" s="492">
        <v>897</v>
      </c>
      <c r="E10" s="493">
        <v>12.71</v>
      </c>
      <c r="F10" s="492">
        <v>798</v>
      </c>
      <c r="G10" s="493">
        <v>11.31</v>
      </c>
      <c r="H10" s="492">
        <v>1695</v>
      </c>
      <c r="I10" s="493">
        <v>24.02</v>
      </c>
    </row>
    <row r="11" spans="1:9" ht="18" customHeight="1">
      <c r="A11" s="201">
        <v>1992</v>
      </c>
      <c r="B11" s="201">
        <v>1480</v>
      </c>
      <c r="C11" s="202">
        <v>19.63</v>
      </c>
      <c r="D11" s="201">
        <v>865</v>
      </c>
      <c r="E11" s="202">
        <v>11.48</v>
      </c>
      <c r="F11" s="201">
        <v>746</v>
      </c>
      <c r="G11" s="202">
        <v>9.89</v>
      </c>
      <c r="H11" s="201">
        <v>1611</v>
      </c>
      <c r="I11" s="202">
        <v>21.37</v>
      </c>
    </row>
    <row r="12" spans="1:9" ht="18" customHeight="1">
      <c r="A12" s="494">
        <v>1993</v>
      </c>
      <c r="B12" s="494">
        <v>1451</v>
      </c>
      <c r="C12" s="495">
        <v>18.63</v>
      </c>
      <c r="D12" s="494">
        <v>856</v>
      </c>
      <c r="E12" s="495">
        <v>11.1</v>
      </c>
      <c r="F12" s="494">
        <v>1054</v>
      </c>
      <c r="G12" s="495">
        <v>13.67</v>
      </c>
      <c r="H12" s="494">
        <v>1910</v>
      </c>
      <c r="I12" s="495">
        <v>24.77</v>
      </c>
    </row>
    <row r="13" spans="1:9" ht="18" customHeight="1">
      <c r="A13" s="201">
        <v>1994</v>
      </c>
      <c r="B13" s="201">
        <v>1794</v>
      </c>
      <c r="C13" s="202">
        <v>22.54</v>
      </c>
      <c r="D13" s="201">
        <v>835</v>
      </c>
      <c r="E13" s="202">
        <v>10.49</v>
      </c>
      <c r="F13" s="201">
        <v>890</v>
      </c>
      <c r="G13" s="202">
        <v>11.18</v>
      </c>
      <c r="H13" s="201">
        <v>1725</v>
      </c>
      <c r="I13" s="202">
        <v>21.68</v>
      </c>
    </row>
    <row r="14" spans="1:9" ht="18" customHeight="1">
      <c r="A14" s="492">
        <v>1995</v>
      </c>
      <c r="B14" s="492">
        <v>1684</v>
      </c>
      <c r="C14" s="493">
        <v>21.16</v>
      </c>
      <c r="D14" s="492">
        <v>783</v>
      </c>
      <c r="E14" s="493">
        <v>9.84</v>
      </c>
      <c r="F14" s="492">
        <v>787</v>
      </c>
      <c r="G14" s="493">
        <v>9.89</v>
      </c>
      <c r="H14" s="492">
        <v>1570</v>
      </c>
      <c r="I14" s="493">
        <v>19.73</v>
      </c>
    </row>
    <row r="15" spans="1:9" ht="18" customHeight="1">
      <c r="A15" s="201">
        <v>1996</v>
      </c>
      <c r="B15" s="201">
        <v>1977</v>
      </c>
      <c r="C15" s="202">
        <v>22.35</v>
      </c>
      <c r="D15" s="201">
        <v>998</v>
      </c>
      <c r="E15" s="202">
        <v>11.28</v>
      </c>
      <c r="F15" s="201">
        <v>850</v>
      </c>
      <c r="G15" s="202">
        <v>9.61</v>
      </c>
      <c r="H15" s="201">
        <v>1848</v>
      </c>
      <c r="I15" s="202">
        <v>20.9</v>
      </c>
    </row>
    <row r="16" spans="1:9" ht="18" customHeight="1">
      <c r="A16" s="494">
        <v>1997</v>
      </c>
      <c r="B16" s="494">
        <v>1847</v>
      </c>
      <c r="C16" s="495">
        <v>20.89</v>
      </c>
      <c r="D16" s="494">
        <v>952</v>
      </c>
      <c r="E16" s="495">
        <v>10.77</v>
      </c>
      <c r="F16" s="494">
        <v>787</v>
      </c>
      <c r="G16" s="495">
        <v>8.9</v>
      </c>
      <c r="H16" s="494">
        <v>1739</v>
      </c>
      <c r="I16" s="495">
        <v>19.670000000000002</v>
      </c>
    </row>
    <row r="17" spans="1:9" ht="18" customHeight="1">
      <c r="A17" s="201">
        <v>1998</v>
      </c>
      <c r="B17" s="201">
        <v>1719</v>
      </c>
      <c r="C17" s="202">
        <v>19.899999999999999</v>
      </c>
      <c r="D17" s="201">
        <v>905</v>
      </c>
      <c r="E17" s="202">
        <v>10.5</v>
      </c>
      <c r="F17" s="201">
        <v>794</v>
      </c>
      <c r="G17" s="202">
        <v>9.1999999999999993</v>
      </c>
      <c r="H17" s="201">
        <v>1699</v>
      </c>
      <c r="I17" s="202">
        <v>19.600000000000001</v>
      </c>
    </row>
    <row r="18" spans="1:9" ht="18" customHeight="1">
      <c r="A18" s="492">
        <v>1999</v>
      </c>
      <c r="B18" s="492">
        <v>1879</v>
      </c>
      <c r="C18" s="493">
        <v>20.9</v>
      </c>
      <c r="D18" s="492">
        <v>966</v>
      </c>
      <c r="E18" s="493">
        <v>10.7</v>
      </c>
      <c r="F18" s="492">
        <v>783</v>
      </c>
      <c r="G18" s="493">
        <v>8.6999999999999993</v>
      </c>
      <c r="H18" s="492">
        <v>1749</v>
      </c>
      <c r="I18" s="493">
        <v>19.399999999999999</v>
      </c>
    </row>
    <row r="19" spans="1:9" ht="18" customHeight="1">
      <c r="A19" s="201">
        <v>2000</v>
      </c>
      <c r="B19" s="201">
        <v>1848</v>
      </c>
      <c r="C19" s="202">
        <f>B19/86000*1000</f>
        <v>21.488372093023255</v>
      </c>
      <c r="D19" s="201">
        <v>943</v>
      </c>
      <c r="E19" s="202">
        <f>D19/86000*1000</f>
        <v>10.965116279069768</v>
      </c>
      <c r="F19" s="201">
        <v>794</v>
      </c>
      <c r="G19" s="202">
        <f>F19/86000*1000</f>
        <v>9.2325581395348841</v>
      </c>
      <c r="H19" s="201">
        <v>1737</v>
      </c>
      <c r="I19" s="202">
        <f>H19/86000*1000</f>
        <v>20.197674418604649</v>
      </c>
    </row>
    <row r="20" spans="1:9" ht="18" customHeight="1">
      <c r="A20" s="494">
        <v>2001</v>
      </c>
      <c r="B20" s="494">
        <v>1657</v>
      </c>
      <c r="C20" s="495">
        <f>B20/83919*1000</f>
        <v>19.745230519906102</v>
      </c>
      <c r="D20" s="494">
        <v>979</v>
      </c>
      <c r="E20" s="495">
        <f>D20/83919*1000</f>
        <v>11.666011272774938</v>
      </c>
      <c r="F20" s="494">
        <v>673</v>
      </c>
      <c r="G20" s="495">
        <f>F20/83919*1000</f>
        <v>8.0196379842467138</v>
      </c>
      <c r="H20" s="494">
        <v>1652</v>
      </c>
      <c r="I20" s="495">
        <f>H20/83919*1000</f>
        <v>19.685649257021652</v>
      </c>
    </row>
    <row r="21" spans="1:9" ht="18" customHeight="1">
      <c r="A21" s="201">
        <v>2002</v>
      </c>
      <c r="B21" s="201">
        <v>1697</v>
      </c>
      <c r="C21" s="202">
        <f>B21/90085*1000</f>
        <v>18.837764333684856</v>
      </c>
      <c r="D21" s="201">
        <v>1058</v>
      </c>
      <c r="E21" s="202">
        <f>D21/90085*1000</f>
        <v>11.744463562191264</v>
      </c>
      <c r="F21" s="201">
        <v>709</v>
      </c>
      <c r="G21" s="202">
        <f>F21/90085*1000</f>
        <v>7.8703446744741079</v>
      </c>
      <c r="H21" s="201">
        <v>1767</v>
      </c>
      <c r="I21" s="202">
        <f>H21/90085*1000</f>
        <v>19.614808236665372</v>
      </c>
    </row>
    <row r="22" spans="1:9" ht="18" customHeight="1">
      <c r="A22" s="492">
        <v>2003</v>
      </c>
      <c r="B22" s="492">
        <v>1672</v>
      </c>
      <c r="C22" s="493">
        <f>B22/86739*1000</f>
        <v>19.27621946298666</v>
      </c>
      <c r="D22" s="492">
        <v>1025</v>
      </c>
      <c r="E22" s="493">
        <f>D22/86739*1000</f>
        <v>11.817060376531895</v>
      </c>
      <c r="F22" s="492">
        <v>658</v>
      </c>
      <c r="G22" s="493">
        <f>F22/86739*1000</f>
        <v>7.5859763197638896</v>
      </c>
      <c r="H22" s="492">
        <v>1683</v>
      </c>
      <c r="I22" s="493">
        <f>H22/86739*1000</f>
        <v>19.403036696295782</v>
      </c>
    </row>
    <row r="23" spans="1:9" ht="18" customHeight="1">
      <c r="A23" s="201">
        <v>2004</v>
      </c>
      <c r="B23" s="201">
        <v>1792</v>
      </c>
      <c r="C23" s="202">
        <f>B23/101000*1000</f>
        <v>17.742574257425741</v>
      </c>
      <c r="D23" s="201">
        <v>1083</v>
      </c>
      <c r="E23" s="202">
        <f>D23/101000*1000</f>
        <v>10.722772277227724</v>
      </c>
      <c r="F23" s="201">
        <v>631</v>
      </c>
      <c r="G23" s="202">
        <f>F23/101000*1000</f>
        <v>6.2475247524752477</v>
      </c>
      <c r="H23" s="201">
        <v>1714</v>
      </c>
      <c r="I23" s="202">
        <f>H23/101000*1000</f>
        <v>16.970297029702973</v>
      </c>
    </row>
    <row r="24" spans="1:9" ht="18" customHeight="1">
      <c r="A24" s="494">
        <v>2005</v>
      </c>
      <c r="B24" s="494">
        <v>1922</v>
      </c>
      <c r="C24" s="495">
        <f>B24/105808*1000</f>
        <v>18.164978073491607</v>
      </c>
      <c r="D24" s="494">
        <v>1237</v>
      </c>
      <c r="E24" s="495">
        <f>D24/105808*1000</f>
        <v>11.690987448964162</v>
      </c>
      <c r="F24" s="494">
        <v>642</v>
      </c>
      <c r="G24" s="495">
        <f>F24/105808*1000</f>
        <v>6.0675941327687886</v>
      </c>
      <c r="H24" s="494">
        <v>1879</v>
      </c>
      <c r="I24" s="495">
        <f>H24/105808*1000</f>
        <v>17.758581581732948</v>
      </c>
    </row>
    <row r="25" spans="1:9" ht="18" customHeight="1">
      <c r="A25" s="201">
        <v>2006</v>
      </c>
      <c r="B25" s="201">
        <v>2024</v>
      </c>
      <c r="C25" s="202">
        <f>B25/(102109+1338)*1000</f>
        <v>19.565574642087252</v>
      </c>
      <c r="D25" s="201">
        <v>1256</v>
      </c>
      <c r="E25" s="202">
        <f>D25/102109*1000</f>
        <v>12.300580751941553</v>
      </c>
      <c r="F25" s="201">
        <v>583</v>
      </c>
      <c r="G25" s="202">
        <f>F25/102109*1000</f>
        <v>5.7095848553996218</v>
      </c>
      <c r="H25" s="201">
        <v>1839</v>
      </c>
      <c r="I25" s="202">
        <f>H25/102109*1000</f>
        <v>18.010165607341175</v>
      </c>
    </row>
    <row r="26" spans="1:9" ht="18" customHeight="1">
      <c r="A26" s="492">
        <v>2007</v>
      </c>
      <c r="B26" s="492">
        <v>1774</v>
      </c>
      <c r="C26" s="493">
        <v>18.291299775225291</v>
      </c>
      <c r="D26" s="492">
        <v>1084</v>
      </c>
      <c r="E26" s="493">
        <v>11.307921804260291</v>
      </c>
      <c r="F26" s="492">
        <v>520</v>
      </c>
      <c r="G26" s="493">
        <v>5.4244643341470029</v>
      </c>
      <c r="H26" s="492">
        <v>1604</v>
      </c>
      <c r="I26" s="493">
        <v>16.732386138407293</v>
      </c>
    </row>
    <row r="27" spans="1:9" ht="18" customHeight="1">
      <c r="A27" s="201">
        <v>2008</v>
      </c>
      <c r="B27" s="201">
        <v>1884</v>
      </c>
      <c r="C27" s="202">
        <v>18.7</v>
      </c>
      <c r="D27" s="201">
        <v>1152</v>
      </c>
      <c r="E27" s="202">
        <v>11.6</v>
      </c>
      <c r="F27" s="201">
        <v>530</v>
      </c>
      <c r="G27" s="202">
        <v>5.3</v>
      </c>
      <c r="H27" s="201">
        <v>1682</v>
      </c>
      <c r="I27" s="202">
        <v>16.899999999999999</v>
      </c>
    </row>
    <row r="28" spans="1:9" ht="18" customHeight="1">
      <c r="A28" s="494">
        <v>2009</v>
      </c>
      <c r="B28" s="494">
        <v>1882</v>
      </c>
      <c r="C28" s="495">
        <v>18.215077283417699</v>
      </c>
      <c r="D28" s="494">
        <v>1123</v>
      </c>
      <c r="E28" s="495">
        <v>10.992345490495486</v>
      </c>
      <c r="F28" s="494">
        <v>455</v>
      </c>
      <c r="G28" s="495">
        <v>4.4537107730858834</v>
      </c>
      <c r="H28" s="494">
        <v>1578</v>
      </c>
      <c r="I28" s="495">
        <v>15.446056263581371</v>
      </c>
    </row>
    <row r="29" spans="1:9" ht="18" customHeight="1">
      <c r="A29" s="201">
        <v>2010</v>
      </c>
      <c r="B29" s="201">
        <v>1887</v>
      </c>
      <c r="C29" s="202">
        <v>18.449174333453914</v>
      </c>
      <c r="D29" s="201">
        <v>1180</v>
      </c>
      <c r="E29" s="202">
        <v>11.665496821646416</v>
      </c>
      <c r="F29" s="201">
        <v>471</v>
      </c>
      <c r="G29" s="202">
        <v>4.6563127144029348</v>
      </c>
      <c r="H29" s="201">
        <v>1651</v>
      </c>
      <c r="I29" s="202">
        <v>16.321809536049351</v>
      </c>
    </row>
    <row r="30" spans="1:9" ht="18" customHeight="1">
      <c r="A30" s="492">
        <v>2011</v>
      </c>
      <c r="B30" s="492">
        <v>1900</v>
      </c>
      <c r="C30" s="493">
        <v>17.8</v>
      </c>
      <c r="D30" s="492">
        <v>1182</v>
      </c>
      <c r="E30" s="493">
        <v>11.2</v>
      </c>
      <c r="F30" s="492">
        <v>425</v>
      </c>
      <c r="G30" s="493">
        <v>4</v>
      </c>
      <c r="H30" s="492">
        <v>1607</v>
      </c>
      <c r="I30" s="493">
        <v>15.2</v>
      </c>
    </row>
    <row r="31" spans="1:9" ht="18" customHeight="1">
      <c r="A31" s="201">
        <v>2012</v>
      </c>
      <c r="B31" s="201">
        <v>1967</v>
      </c>
      <c r="C31" s="202">
        <v>17.899999999999999</v>
      </c>
      <c r="D31" s="201">
        <v>1159</v>
      </c>
      <c r="E31" s="202">
        <v>10.7</v>
      </c>
      <c r="F31" s="201">
        <v>431</v>
      </c>
      <c r="G31" s="202">
        <v>4</v>
      </c>
      <c r="H31" s="201">
        <v>1590</v>
      </c>
      <c r="I31" s="202">
        <v>14.7</v>
      </c>
    </row>
    <row r="32" spans="1:9" ht="18" customHeight="1">
      <c r="A32" s="494">
        <v>2013</v>
      </c>
      <c r="B32" s="494">
        <v>1884</v>
      </c>
      <c r="C32" s="495">
        <v>17.399999999999999</v>
      </c>
      <c r="D32" s="494">
        <v>1135</v>
      </c>
      <c r="E32" s="495">
        <v>10.6</v>
      </c>
      <c r="F32" s="494">
        <v>427</v>
      </c>
      <c r="G32" s="495">
        <v>4</v>
      </c>
      <c r="H32" s="494">
        <v>1562</v>
      </c>
      <c r="I32" s="495">
        <v>14.6</v>
      </c>
    </row>
    <row r="33" spans="1:17" ht="18" customHeight="1">
      <c r="A33" s="201">
        <v>2014</v>
      </c>
      <c r="B33" s="201">
        <v>1882</v>
      </c>
      <c r="C33" s="202">
        <v>16.552185117105392</v>
      </c>
      <c r="D33" s="201">
        <v>1172</v>
      </c>
      <c r="E33" s="202">
        <v>10.404275340447064</v>
      </c>
      <c r="F33" s="201">
        <v>464</v>
      </c>
      <c r="G33" s="202">
        <v>4.11909876959679</v>
      </c>
      <c r="H33" s="201">
        <v>1636</v>
      </c>
      <c r="I33" s="202">
        <v>14.523374110043854</v>
      </c>
    </row>
    <row r="34" spans="1:17" ht="18" customHeight="1">
      <c r="A34" s="492">
        <v>2015</v>
      </c>
      <c r="B34" s="492">
        <v>1951</v>
      </c>
      <c r="C34" s="493">
        <v>16.600000000000001</v>
      </c>
      <c r="D34" s="492">
        <v>1129</v>
      </c>
      <c r="E34" s="493">
        <v>9.7175958203148536</v>
      </c>
      <c r="F34" s="492">
        <v>520</v>
      </c>
      <c r="G34" s="493">
        <v>4.4757748685241125</v>
      </c>
      <c r="H34" s="492">
        <v>1649</v>
      </c>
      <c r="I34" s="493">
        <v>14.193370688838968</v>
      </c>
    </row>
    <row r="35" spans="1:17" ht="18" customHeight="1">
      <c r="A35" s="201">
        <v>2016</v>
      </c>
      <c r="B35" s="201">
        <v>1776</v>
      </c>
      <c r="C35" s="202">
        <v>15.830005704506561</v>
      </c>
      <c r="D35" s="201">
        <v>1055</v>
      </c>
      <c r="E35" s="202">
        <v>9.492019505875156</v>
      </c>
      <c r="F35" s="201">
        <v>467</v>
      </c>
      <c r="G35" s="202">
        <v>4.2016806722689077</v>
      </c>
      <c r="H35" s="201">
        <v>1522</v>
      </c>
      <c r="I35" s="202">
        <v>13.693700178144063</v>
      </c>
    </row>
    <row r="36" spans="1:17" ht="18" customHeight="1">
      <c r="A36" s="494">
        <v>2017</v>
      </c>
      <c r="B36" s="494">
        <v>1832</v>
      </c>
      <c r="C36" s="495">
        <v>15.660127366756424</v>
      </c>
      <c r="D36" s="494">
        <v>1041</v>
      </c>
      <c r="E36" s="495">
        <v>8.9822684326329867</v>
      </c>
      <c r="F36" s="494">
        <v>420</v>
      </c>
      <c r="G36" s="495">
        <v>3.6239699728202255</v>
      </c>
      <c r="H36" s="494">
        <v>1461</v>
      </c>
      <c r="I36" s="495">
        <v>12.606238405453212</v>
      </c>
    </row>
    <row r="37" spans="1:17" ht="18" customHeight="1">
      <c r="A37" s="201">
        <v>2018</v>
      </c>
      <c r="B37" s="201">
        <v>1779</v>
      </c>
      <c r="C37" s="202">
        <v>15.8</v>
      </c>
      <c r="D37" s="201">
        <v>1052</v>
      </c>
      <c r="E37" s="202">
        <v>9.4</v>
      </c>
      <c r="F37" s="201">
        <v>425</v>
      </c>
      <c r="G37" s="202">
        <v>3.8</v>
      </c>
      <c r="H37" s="201">
        <v>1477</v>
      </c>
      <c r="I37" s="202">
        <v>13.2</v>
      </c>
    </row>
    <row r="38" spans="1:17" ht="18" customHeight="1">
      <c r="A38" s="492">
        <v>2019</v>
      </c>
      <c r="B38" s="492">
        <v>1582</v>
      </c>
      <c r="C38" s="493">
        <v>14.464264489407807</v>
      </c>
      <c r="D38" s="492">
        <v>910</v>
      </c>
      <c r="E38" s="493">
        <v>8.4328752397809303</v>
      </c>
      <c r="F38" s="492">
        <v>398</v>
      </c>
      <c r="G38" s="493">
        <v>3.6882245554206707</v>
      </c>
      <c r="H38" s="492">
        <v>1308</v>
      </c>
      <c r="I38" s="493">
        <v>12.1210997952016</v>
      </c>
    </row>
    <row r="39" spans="1:17" ht="18" customHeight="1">
      <c r="A39" s="201">
        <v>2020</v>
      </c>
      <c r="B39" s="201">
        <v>1722</v>
      </c>
      <c r="C39" s="202">
        <v>16.526387515955356</v>
      </c>
      <c r="D39" s="201">
        <v>941</v>
      </c>
      <c r="E39" s="202">
        <v>9.160647183660755</v>
      </c>
      <c r="F39" s="201">
        <v>316</v>
      </c>
      <c r="G39" s="202">
        <v>3.0762640914312414</v>
      </c>
      <c r="H39" s="201">
        <v>1257</v>
      </c>
      <c r="I39" s="202">
        <v>12.236911275091996</v>
      </c>
    </row>
    <row r="40" spans="1:17" ht="18" customHeight="1">
      <c r="A40" s="717">
        <v>2021</v>
      </c>
      <c r="B40" s="717">
        <v>1832</v>
      </c>
      <c r="C40" s="718">
        <v>17.43168151023826</v>
      </c>
      <c r="D40" s="717">
        <v>1039</v>
      </c>
      <c r="E40" s="718">
        <v>10.012913671144689</v>
      </c>
      <c r="F40" s="717">
        <v>370</v>
      </c>
      <c r="G40" s="718">
        <v>3.5657151668176477</v>
      </c>
      <c r="H40" s="717">
        <v>1409</v>
      </c>
      <c r="I40" s="718">
        <v>13.57862883796234</v>
      </c>
    </row>
    <row r="41" spans="1:17" ht="6.75" customHeight="1">
      <c r="A41" s="429"/>
      <c r="B41" s="429"/>
      <c r="C41" s="429"/>
      <c r="D41" s="429"/>
      <c r="E41" s="429"/>
      <c r="F41" s="429"/>
      <c r="G41" s="429"/>
      <c r="H41" s="429"/>
      <c r="I41" s="429"/>
    </row>
    <row r="42" spans="1:17" s="426" customFormat="1" ht="12" customHeight="1">
      <c r="A42" s="828" t="s">
        <v>534</v>
      </c>
      <c r="B42" s="828"/>
      <c r="C42" s="828"/>
      <c r="D42" s="828"/>
      <c r="E42" s="828"/>
      <c r="F42" s="828"/>
      <c r="G42" s="828"/>
      <c r="H42" s="828"/>
      <c r="I42" s="828"/>
    </row>
    <row r="43" spans="1:17" s="426" customFormat="1" ht="12" customHeight="1">
      <c r="A43" s="427" t="s">
        <v>28</v>
      </c>
      <c r="B43" s="427"/>
      <c r="C43" s="427"/>
      <c r="D43" s="427"/>
      <c r="E43" s="427"/>
      <c r="F43" s="427"/>
      <c r="G43" s="427"/>
      <c r="H43" s="427"/>
      <c r="I43" s="427"/>
    </row>
    <row r="44" spans="1:17" s="428" customFormat="1" ht="31.5" customHeight="1">
      <c r="A44" s="827" t="s">
        <v>535</v>
      </c>
      <c r="B44" s="827"/>
      <c r="C44" s="827"/>
      <c r="D44" s="827"/>
      <c r="E44" s="827"/>
      <c r="F44" s="827"/>
      <c r="G44" s="827"/>
      <c r="H44" s="827"/>
      <c r="I44" s="827"/>
    </row>
    <row r="45" spans="1:17" ht="18" customHeight="1">
      <c r="J45" s="32"/>
      <c r="K45" s="32"/>
      <c r="L45" s="32"/>
      <c r="M45" s="32"/>
      <c r="N45" s="32"/>
      <c r="O45" s="32"/>
      <c r="P45" s="32"/>
      <c r="Q45" s="32"/>
    </row>
    <row r="46" spans="1:17" ht="18.75" customHeight="1"/>
  </sheetData>
  <sheetProtection selectLockedCells="1" selectUnlockedCells="1"/>
  <mergeCells count="10">
    <mergeCell ref="A44:I44"/>
    <mergeCell ref="A42:I42"/>
    <mergeCell ref="A1:I1"/>
    <mergeCell ref="A2:I2"/>
    <mergeCell ref="A3:I3"/>
    <mergeCell ref="A5:A6"/>
    <mergeCell ref="B5:C5"/>
    <mergeCell ref="D5:E5"/>
    <mergeCell ref="F5:G5"/>
    <mergeCell ref="H5:I5"/>
  </mergeCells>
  <pageMargins left="0.39370078740157483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J27" sqref="J27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801" t="s">
        <v>400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129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25" t="s">
        <v>7</v>
      </c>
      <c r="T7" s="686" t="s">
        <v>6</v>
      </c>
      <c r="U7" s="694" t="s">
        <v>33</v>
      </c>
      <c r="V7" s="697" t="s">
        <v>7</v>
      </c>
    </row>
    <row r="8" spans="1:22" ht="27.75" customHeight="1">
      <c r="A8" s="126" t="s">
        <v>65</v>
      </c>
      <c r="B8" s="102">
        <v>555</v>
      </c>
      <c r="C8" s="127">
        <f t="shared" ref="C8:C20" si="0">B8/$B$21*100</f>
        <v>29.210526315789476</v>
      </c>
      <c r="D8" s="127">
        <f>B8/116181*1000</f>
        <v>4.7770289462132363</v>
      </c>
      <c r="E8" s="102">
        <v>427</v>
      </c>
      <c r="F8" s="127">
        <f t="shared" ref="F8:F20" si="1">E8/$E$21*100</f>
        <v>23.881431767337808</v>
      </c>
      <c r="G8" s="128">
        <f>E8/111146*1000</f>
        <v>3.8417936767854894</v>
      </c>
      <c r="H8" s="102">
        <v>482</v>
      </c>
      <c r="I8" s="127">
        <f t="shared" ref="I8:I20" si="2">H8/$H$21*100</f>
        <v>28.724672228843861</v>
      </c>
      <c r="J8" s="127">
        <f>H8/115895*1000</f>
        <v>4.1589369688079723</v>
      </c>
      <c r="K8" s="102">
        <v>470</v>
      </c>
      <c r="L8" s="127">
        <f t="shared" ref="L8:L20" si="3">K8/$K$21*100</f>
        <v>27.199074074074076</v>
      </c>
      <c r="M8" s="128">
        <f>K8/111642*1000</f>
        <v>4.2098851686641225</v>
      </c>
      <c r="N8" s="102">
        <v>421</v>
      </c>
      <c r="O8" s="127">
        <f t="shared" ref="O8:O20" si="4">N8/$N$21*100</f>
        <v>26.461345065996227</v>
      </c>
      <c r="P8" s="128">
        <f>N8/107911*1000</f>
        <v>3.901363160382167</v>
      </c>
      <c r="Q8" s="102">
        <v>435</v>
      </c>
      <c r="R8" s="127">
        <f>Q8/$Q$21*100</f>
        <v>29.632152588555861</v>
      </c>
      <c r="S8" s="128">
        <f>Q8/102722*1000</f>
        <v>4.2347306321917406</v>
      </c>
      <c r="T8" s="102">
        <v>459</v>
      </c>
      <c r="U8" s="127">
        <f t="shared" ref="U8" si="5">T8/$N$21*100</f>
        <v>28.849780012570708</v>
      </c>
      <c r="V8" s="128">
        <f>T8/103766*1000</f>
        <v>4.4234142204575679</v>
      </c>
    </row>
    <row r="9" spans="1:22" ht="27.75" customHeight="1">
      <c r="A9" s="129" t="s">
        <v>130</v>
      </c>
      <c r="B9" s="110">
        <v>498</v>
      </c>
      <c r="C9" s="111">
        <f t="shared" si="0"/>
        <v>26.210526315789473</v>
      </c>
      <c r="D9" s="111">
        <f>B9/116181*1000</f>
        <v>4.2864151625480931</v>
      </c>
      <c r="E9" s="115">
        <v>504</v>
      </c>
      <c r="F9" s="116">
        <f t="shared" si="1"/>
        <v>28.187919463087248</v>
      </c>
      <c r="G9" s="118">
        <f t="shared" ref="G9:G21" si="6">E9/111146*1000</f>
        <v>4.53457614309107</v>
      </c>
      <c r="H9" s="110">
        <v>502</v>
      </c>
      <c r="I9" s="111">
        <f t="shared" si="2"/>
        <v>29.916567342073897</v>
      </c>
      <c r="J9" s="111">
        <f t="shared" ref="J9:J20" si="7">H9/115895*1000</f>
        <v>4.3315069675136977</v>
      </c>
      <c r="K9" s="115">
        <v>494</v>
      </c>
      <c r="L9" s="116">
        <f t="shared" si="3"/>
        <v>28.587962962962965</v>
      </c>
      <c r="M9" s="118">
        <f t="shared" ref="M9:M21" si="8">K9/111642*1000</f>
        <v>4.4248580283405889</v>
      </c>
      <c r="N9" s="110">
        <v>447</v>
      </c>
      <c r="O9" s="111">
        <f t="shared" si="4"/>
        <v>28.09553739786298</v>
      </c>
      <c r="P9" s="113">
        <f t="shared" ref="P9:P21" si="9">N9/107911*1000</f>
        <v>4.1423024529473365</v>
      </c>
      <c r="Q9" s="115">
        <v>445</v>
      </c>
      <c r="R9" s="116">
        <f t="shared" ref="R9:R21" si="10">Q9/$Q$21*100</f>
        <v>30.313351498637601</v>
      </c>
      <c r="S9" s="118">
        <f t="shared" ref="S9:S21" si="11">Q9/102722*1000</f>
        <v>4.3320807616674122</v>
      </c>
      <c r="T9" s="110">
        <v>509</v>
      </c>
      <c r="U9" s="111">
        <f>T9/$T$21*100</f>
        <v>31.169626454378445</v>
      </c>
      <c r="V9" s="113">
        <f>T9/103766*1000</f>
        <v>4.9052676213788713</v>
      </c>
    </row>
    <row r="10" spans="1:22" ht="27.75" customHeight="1">
      <c r="A10" s="126" t="s">
        <v>87</v>
      </c>
      <c r="B10" s="101">
        <v>126</v>
      </c>
      <c r="C10" s="108">
        <f t="shared" si="0"/>
        <v>6.6315789473684212</v>
      </c>
      <c r="D10" s="108">
        <f>B10/116181*1000</f>
        <v>1.0845146796808429</v>
      </c>
      <c r="E10" s="101">
        <v>108</v>
      </c>
      <c r="F10" s="108">
        <f t="shared" si="1"/>
        <v>6.0402684563758395</v>
      </c>
      <c r="G10" s="109">
        <f t="shared" si="6"/>
        <v>0.97169488780522917</v>
      </c>
      <c r="H10" s="101">
        <v>106</v>
      </c>
      <c r="I10" s="108">
        <f t="shared" si="2"/>
        <v>6.3170441001191904</v>
      </c>
      <c r="J10" s="108">
        <f t="shared" si="7"/>
        <v>0.91462099314034251</v>
      </c>
      <c r="K10" s="101">
        <v>109</v>
      </c>
      <c r="L10" s="108">
        <f t="shared" si="3"/>
        <v>6.3078703703703702</v>
      </c>
      <c r="M10" s="109">
        <f t="shared" si="8"/>
        <v>0.97633507103061568</v>
      </c>
      <c r="N10" s="101">
        <v>91</v>
      </c>
      <c r="O10" s="108">
        <f t="shared" si="4"/>
        <v>5.7196731615336267</v>
      </c>
      <c r="P10" s="109">
        <f t="shared" si="9"/>
        <v>0.84328752397809303</v>
      </c>
      <c r="Q10" s="101">
        <v>84</v>
      </c>
      <c r="R10" s="108">
        <f t="shared" si="10"/>
        <v>5.7220708446866482</v>
      </c>
      <c r="S10" s="109">
        <f t="shared" si="11"/>
        <v>0.81774108759564657</v>
      </c>
      <c r="T10" s="101">
        <v>93</v>
      </c>
      <c r="U10" s="108">
        <f t="shared" ref="U10:U19" si="12">T10/$T$21*100</f>
        <v>5.6950398040416417</v>
      </c>
      <c r="V10" s="109">
        <f t="shared" ref="V10:V20" si="13">T10/103766*1000</f>
        <v>0.89624732571362486</v>
      </c>
    </row>
    <row r="11" spans="1:22" ht="18" customHeight="1">
      <c r="A11" s="129" t="s">
        <v>131</v>
      </c>
      <c r="B11" s="110">
        <v>86</v>
      </c>
      <c r="C11" s="111">
        <f t="shared" si="0"/>
        <v>4.526315789473685</v>
      </c>
      <c r="D11" s="111">
        <f>B11/116181*1000</f>
        <v>0.74022430517898796</v>
      </c>
      <c r="E11" s="115">
        <v>121</v>
      </c>
      <c r="F11" s="116">
        <f t="shared" si="1"/>
        <v>6.7673378076062631</v>
      </c>
      <c r="G11" s="118">
        <f t="shared" si="6"/>
        <v>1.0886581613373401</v>
      </c>
      <c r="H11" s="110">
        <v>91</v>
      </c>
      <c r="I11" s="111">
        <f t="shared" si="2"/>
        <v>5.4231227651966627</v>
      </c>
      <c r="J11" s="111">
        <f t="shared" si="7"/>
        <v>0.78519349411104888</v>
      </c>
      <c r="K11" s="115">
        <v>99</v>
      </c>
      <c r="L11" s="116">
        <f t="shared" si="3"/>
        <v>5.7291666666666661</v>
      </c>
      <c r="M11" s="118">
        <f t="shared" si="8"/>
        <v>0.88676304616542156</v>
      </c>
      <c r="N11" s="110">
        <v>104</v>
      </c>
      <c r="O11" s="111">
        <f t="shared" si="4"/>
        <v>6.5367693274670016</v>
      </c>
      <c r="P11" s="113">
        <f t="shared" si="9"/>
        <v>0.96375717026067786</v>
      </c>
      <c r="Q11" s="115">
        <v>71</v>
      </c>
      <c r="R11" s="116">
        <f t="shared" si="10"/>
        <v>4.8365122615803813</v>
      </c>
      <c r="S11" s="118">
        <f t="shared" si="11"/>
        <v>0.69118591927727269</v>
      </c>
      <c r="T11" s="110">
        <v>97</v>
      </c>
      <c r="U11" s="111">
        <f t="shared" si="12"/>
        <v>5.9399877526025717</v>
      </c>
      <c r="V11" s="113">
        <f t="shared" si="13"/>
        <v>0.93479559778732912</v>
      </c>
    </row>
    <row r="12" spans="1:22" ht="18" customHeight="1">
      <c r="A12" s="126" t="s">
        <v>132</v>
      </c>
      <c r="B12" s="101">
        <v>85</v>
      </c>
      <c r="C12" s="108">
        <f t="shared" si="0"/>
        <v>4.4736842105263159</v>
      </c>
      <c r="D12" s="108">
        <f t="shared" ref="D12:D20" si="14">B12/116181*1000</f>
        <v>0.7316170458164416</v>
      </c>
      <c r="E12" s="101">
        <v>98</v>
      </c>
      <c r="F12" s="108">
        <f t="shared" si="1"/>
        <v>5.4809843400447429</v>
      </c>
      <c r="G12" s="109">
        <f t="shared" si="6"/>
        <v>0.8817231389343746</v>
      </c>
      <c r="H12" s="101">
        <v>60</v>
      </c>
      <c r="I12" s="108">
        <f t="shared" si="2"/>
        <v>3.5756853396901072</v>
      </c>
      <c r="J12" s="108">
        <f t="shared" si="7"/>
        <v>0.51770999611717505</v>
      </c>
      <c r="K12" s="101">
        <v>51</v>
      </c>
      <c r="L12" s="108">
        <f t="shared" si="3"/>
        <v>2.9513888888888888</v>
      </c>
      <c r="M12" s="109">
        <f t="shared" si="8"/>
        <v>0.45681732681248993</v>
      </c>
      <c r="N12" s="101">
        <v>53</v>
      </c>
      <c r="O12" s="108">
        <f t="shared" si="4"/>
        <v>3.3312382149591451</v>
      </c>
      <c r="P12" s="109">
        <f t="shared" si="9"/>
        <v>0.49114548099822997</v>
      </c>
      <c r="Q12" s="101">
        <v>48</v>
      </c>
      <c r="R12" s="108">
        <f t="shared" si="10"/>
        <v>3.2697547683923704</v>
      </c>
      <c r="S12" s="109">
        <f t="shared" si="11"/>
        <v>0.46728062148322658</v>
      </c>
      <c r="T12" s="101">
        <v>50</v>
      </c>
      <c r="U12" s="108">
        <f t="shared" si="12"/>
        <v>3.061849357011635</v>
      </c>
      <c r="V12" s="109">
        <f t="shared" si="13"/>
        <v>0.48185340092130374</v>
      </c>
    </row>
    <row r="13" spans="1:22" ht="18" customHeight="1">
      <c r="A13" s="129" t="s">
        <v>133</v>
      </c>
      <c r="B13" s="110">
        <v>65</v>
      </c>
      <c r="C13" s="111">
        <f t="shared" si="0"/>
        <v>3.4210526315789478</v>
      </c>
      <c r="D13" s="111">
        <f t="shared" si="14"/>
        <v>0.55947185856551407</v>
      </c>
      <c r="E13" s="115">
        <v>97</v>
      </c>
      <c r="F13" s="116">
        <f t="shared" si="1"/>
        <v>5.4250559284116333</v>
      </c>
      <c r="G13" s="118">
        <f t="shared" si="6"/>
        <v>0.87272596404728908</v>
      </c>
      <c r="H13" s="110">
        <v>63</v>
      </c>
      <c r="I13" s="111">
        <f t="shared" si="2"/>
        <v>3.7544696066746126</v>
      </c>
      <c r="J13" s="111">
        <f t="shared" si="7"/>
        <v>0.5435954959230338</v>
      </c>
      <c r="K13" s="115">
        <v>72</v>
      </c>
      <c r="L13" s="116">
        <f t="shared" si="3"/>
        <v>4.1666666666666661</v>
      </c>
      <c r="M13" s="118">
        <f t="shared" si="8"/>
        <v>0.64491857902939753</v>
      </c>
      <c r="N13" s="110">
        <v>81</v>
      </c>
      <c r="O13" s="111">
        <f t="shared" si="4"/>
        <v>5.0911376492771838</v>
      </c>
      <c r="P13" s="113">
        <f t="shared" si="9"/>
        <v>0.75061856529918169</v>
      </c>
      <c r="Q13" s="115">
        <v>42</v>
      </c>
      <c r="R13" s="116">
        <f t="shared" si="10"/>
        <v>2.8610354223433241</v>
      </c>
      <c r="S13" s="118">
        <f t="shared" si="11"/>
        <v>0.40887054379782328</v>
      </c>
      <c r="T13" s="110">
        <v>47</v>
      </c>
      <c r="U13" s="111">
        <f t="shared" si="12"/>
        <v>2.8781383955909368</v>
      </c>
      <c r="V13" s="113">
        <f t="shared" si="13"/>
        <v>0.45294219686602549</v>
      </c>
    </row>
    <row r="14" spans="1:22" ht="27.75" customHeight="1">
      <c r="A14" s="126" t="s">
        <v>134</v>
      </c>
      <c r="B14" s="101">
        <v>61</v>
      </c>
      <c r="C14" s="108">
        <f t="shared" si="0"/>
        <v>3.2105263157894735</v>
      </c>
      <c r="D14" s="108">
        <f t="shared" si="14"/>
        <v>0.52504282111532874</v>
      </c>
      <c r="E14" s="101">
        <v>60</v>
      </c>
      <c r="F14" s="108">
        <f t="shared" si="1"/>
        <v>3.3557046979865772</v>
      </c>
      <c r="G14" s="109">
        <f t="shared" si="6"/>
        <v>0.53983049322512733</v>
      </c>
      <c r="H14" s="101">
        <v>38</v>
      </c>
      <c r="I14" s="108">
        <f t="shared" si="2"/>
        <v>2.264600715137068</v>
      </c>
      <c r="J14" s="108">
        <f t="shared" si="7"/>
        <v>0.32788299754087752</v>
      </c>
      <c r="K14" s="101">
        <v>45</v>
      </c>
      <c r="L14" s="108">
        <f t="shared" si="3"/>
        <v>2.604166666666667</v>
      </c>
      <c r="M14" s="109">
        <f t="shared" si="8"/>
        <v>0.4030741118933735</v>
      </c>
      <c r="N14" s="101">
        <v>37</v>
      </c>
      <c r="O14" s="108">
        <f t="shared" si="4"/>
        <v>2.3255813953488373</v>
      </c>
      <c r="P14" s="109">
        <f t="shared" si="9"/>
        <v>0.34287514711197187</v>
      </c>
      <c r="Q14" s="101">
        <v>38</v>
      </c>
      <c r="R14" s="108">
        <f t="shared" si="10"/>
        <v>2.588555858310627</v>
      </c>
      <c r="S14" s="109">
        <f t="shared" si="11"/>
        <v>0.36993049200755435</v>
      </c>
      <c r="T14" s="101">
        <v>31</v>
      </c>
      <c r="U14" s="108">
        <f t="shared" si="12"/>
        <v>1.8983466013472137</v>
      </c>
      <c r="V14" s="109">
        <f t="shared" si="13"/>
        <v>0.29874910857120829</v>
      </c>
    </row>
    <row r="15" spans="1:22" ht="18" customHeight="1">
      <c r="A15" s="129" t="s">
        <v>135</v>
      </c>
      <c r="B15" s="110">
        <v>27</v>
      </c>
      <c r="C15" s="111">
        <f t="shared" si="0"/>
        <v>1.4210526315789473</v>
      </c>
      <c r="D15" s="111">
        <f>B15/116181*1000</f>
        <v>0.23239600278875203</v>
      </c>
      <c r="E15" s="115">
        <v>30</v>
      </c>
      <c r="F15" s="116">
        <f t="shared" si="1"/>
        <v>1.6778523489932886</v>
      </c>
      <c r="G15" s="118">
        <f>E15/111146*1000</f>
        <v>0.26991524661256366</v>
      </c>
      <c r="H15" s="110">
        <v>24</v>
      </c>
      <c r="I15" s="111">
        <f t="shared" si="2"/>
        <v>1.4302741358760429</v>
      </c>
      <c r="J15" s="111">
        <f>H15/115895*1000</f>
        <v>0.20708399844687</v>
      </c>
      <c r="K15" s="115">
        <v>31</v>
      </c>
      <c r="L15" s="116">
        <f t="shared" si="3"/>
        <v>1.7939814814814814</v>
      </c>
      <c r="M15" s="118">
        <f>K15/111642*1000</f>
        <v>0.27767327708210171</v>
      </c>
      <c r="N15" s="110">
        <v>31</v>
      </c>
      <c r="O15" s="111">
        <f t="shared" si="4"/>
        <v>1.9484600879949718</v>
      </c>
      <c r="P15" s="113">
        <f>N15/107911*1000</f>
        <v>0.28727377190462511</v>
      </c>
      <c r="Q15" s="115">
        <v>23</v>
      </c>
      <c r="R15" s="116">
        <f t="shared" si="10"/>
        <v>1.5667574931880108</v>
      </c>
      <c r="S15" s="118">
        <f t="shared" si="11"/>
        <v>0.22390529779404605</v>
      </c>
      <c r="T15" s="110">
        <v>18</v>
      </c>
      <c r="U15" s="111">
        <f t="shared" si="12"/>
        <v>1.1022657685241886</v>
      </c>
      <c r="V15" s="113">
        <f t="shared" si="13"/>
        <v>0.17346722433166933</v>
      </c>
    </row>
    <row r="16" spans="1:22" ht="18" customHeight="1">
      <c r="A16" s="126" t="s">
        <v>136</v>
      </c>
      <c r="B16" s="101">
        <v>10</v>
      </c>
      <c r="C16" s="108">
        <f t="shared" si="0"/>
        <v>0.52631578947368418</v>
      </c>
      <c r="D16" s="108">
        <f>B16/116181*1000</f>
        <v>8.6072593625463711E-2</v>
      </c>
      <c r="E16" s="101">
        <v>10</v>
      </c>
      <c r="F16" s="108">
        <f t="shared" si="1"/>
        <v>0.5592841163310962</v>
      </c>
      <c r="G16" s="109">
        <f>E16/111146*1000</f>
        <v>8.9971748870854545E-2</v>
      </c>
      <c r="H16" s="101">
        <v>7</v>
      </c>
      <c r="I16" s="108">
        <f t="shared" si="2"/>
        <v>0.41716328963051252</v>
      </c>
      <c r="J16" s="108">
        <f>H16/115895*1000</f>
        <v>6.0399499547003757E-2</v>
      </c>
      <c r="K16" s="101">
        <v>11</v>
      </c>
      <c r="L16" s="108">
        <f t="shared" si="3"/>
        <v>0.63657407407407407</v>
      </c>
      <c r="M16" s="109">
        <f>K16/111642*1000</f>
        <v>9.8529227351713516E-2</v>
      </c>
      <c r="N16" s="101">
        <v>3</v>
      </c>
      <c r="O16" s="108">
        <f t="shared" si="4"/>
        <v>0.18856065367693275</v>
      </c>
      <c r="P16" s="109">
        <f>N16/107911*1000</f>
        <v>2.7800687603673397E-2</v>
      </c>
      <c r="Q16" s="101">
        <v>5</v>
      </c>
      <c r="R16" s="108">
        <f t="shared" si="10"/>
        <v>0.34059945504087191</v>
      </c>
      <c r="S16" s="109">
        <f t="shared" si="11"/>
        <v>4.8675064737836102E-2</v>
      </c>
      <c r="T16" s="101">
        <v>13</v>
      </c>
      <c r="U16" s="108">
        <f t="shared" si="12"/>
        <v>0.79608083282302522</v>
      </c>
      <c r="V16" s="109">
        <f t="shared" si="13"/>
        <v>0.12528188423953895</v>
      </c>
    </row>
    <row r="17" spans="1:22" ht="18" customHeight="1">
      <c r="A17" s="129" t="s">
        <v>137</v>
      </c>
      <c r="B17" s="110">
        <v>0</v>
      </c>
      <c r="C17" s="111">
        <f t="shared" si="0"/>
        <v>0</v>
      </c>
      <c r="D17" s="111">
        <f>B17/116181*1000</f>
        <v>0</v>
      </c>
      <c r="E17" s="115">
        <v>0</v>
      </c>
      <c r="F17" s="116">
        <f t="shared" si="1"/>
        <v>0</v>
      </c>
      <c r="G17" s="118">
        <f>E17/111146*1000</f>
        <v>0</v>
      </c>
      <c r="H17" s="110">
        <v>0</v>
      </c>
      <c r="I17" s="111">
        <f t="shared" si="2"/>
        <v>0</v>
      </c>
      <c r="J17" s="111">
        <f>H17/115895*1000</f>
        <v>0</v>
      </c>
      <c r="K17" s="115">
        <v>0</v>
      </c>
      <c r="L17" s="116">
        <f t="shared" si="3"/>
        <v>0</v>
      </c>
      <c r="M17" s="118">
        <f>K17/111642*1000</f>
        <v>0</v>
      </c>
      <c r="N17" s="110">
        <v>0</v>
      </c>
      <c r="O17" s="111">
        <f t="shared" si="4"/>
        <v>0</v>
      </c>
      <c r="P17" s="113">
        <f>N17/107911*1000</f>
        <v>0</v>
      </c>
      <c r="Q17" s="115">
        <v>0</v>
      </c>
      <c r="R17" s="116">
        <f t="shared" si="10"/>
        <v>0</v>
      </c>
      <c r="S17" s="118">
        <f t="shared" si="11"/>
        <v>0</v>
      </c>
      <c r="T17" s="110">
        <v>0</v>
      </c>
      <c r="U17" s="111">
        <f t="shared" si="12"/>
        <v>0</v>
      </c>
      <c r="V17" s="113">
        <f t="shared" si="13"/>
        <v>0</v>
      </c>
    </row>
    <row r="18" spans="1:22" ht="18" customHeight="1">
      <c r="A18" s="126" t="s">
        <v>138</v>
      </c>
      <c r="B18" s="101">
        <v>0</v>
      </c>
      <c r="C18" s="108">
        <f t="shared" si="0"/>
        <v>0</v>
      </c>
      <c r="D18" s="108">
        <f t="shared" si="14"/>
        <v>0</v>
      </c>
      <c r="E18" s="101">
        <v>0</v>
      </c>
      <c r="F18" s="108">
        <f t="shared" si="1"/>
        <v>0</v>
      </c>
      <c r="G18" s="109">
        <f t="shared" si="6"/>
        <v>0</v>
      </c>
      <c r="H18" s="101">
        <v>0</v>
      </c>
      <c r="I18" s="108">
        <f t="shared" si="2"/>
        <v>0</v>
      </c>
      <c r="J18" s="108">
        <f t="shared" si="7"/>
        <v>0</v>
      </c>
      <c r="K18" s="101">
        <v>0</v>
      </c>
      <c r="L18" s="108">
        <f t="shared" si="3"/>
        <v>0</v>
      </c>
      <c r="M18" s="109">
        <f t="shared" si="8"/>
        <v>0</v>
      </c>
      <c r="N18" s="101">
        <v>0</v>
      </c>
      <c r="O18" s="108">
        <f t="shared" si="4"/>
        <v>0</v>
      </c>
      <c r="P18" s="109">
        <f t="shared" si="9"/>
        <v>0</v>
      </c>
      <c r="Q18" s="101">
        <v>0</v>
      </c>
      <c r="R18" s="108">
        <f t="shared" si="10"/>
        <v>0</v>
      </c>
      <c r="S18" s="109">
        <f t="shared" si="11"/>
        <v>0</v>
      </c>
      <c r="T18" s="101">
        <v>0</v>
      </c>
      <c r="U18" s="108">
        <f t="shared" si="12"/>
        <v>0</v>
      </c>
      <c r="V18" s="109">
        <f t="shared" si="13"/>
        <v>0</v>
      </c>
    </row>
    <row r="19" spans="1:22" ht="38.25" customHeight="1">
      <c r="A19" s="129" t="s">
        <v>139</v>
      </c>
      <c r="B19" s="110">
        <v>52</v>
      </c>
      <c r="C19" s="111">
        <f t="shared" si="0"/>
        <v>2.736842105263158</v>
      </c>
      <c r="D19" s="111">
        <f t="shared" si="14"/>
        <v>0.44757748685241133</v>
      </c>
      <c r="E19" s="115">
        <v>60</v>
      </c>
      <c r="F19" s="116">
        <f t="shared" si="1"/>
        <v>3.3557046979865772</v>
      </c>
      <c r="G19" s="118">
        <f t="shared" si="6"/>
        <v>0.53983049322512733</v>
      </c>
      <c r="H19" s="110">
        <v>39</v>
      </c>
      <c r="I19" s="111">
        <f t="shared" si="2"/>
        <v>2.3241954707985695</v>
      </c>
      <c r="J19" s="111">
        <f t="shared" si="7"/>
        <v>0.33651149747616377</v>
      </c>
      <c r="K19" s="115">
        <v>52</v>
      </c>
      <c r="L19" s="116">
        <f t="shared" si="3"/>
        <v>3.0092592592592591</v>
      </c>
      <c r="M19" s="118">
        <f t="shared" si="8"/>
        <v>0.46577452929900931</v>
      </c>
      <c r="N19" s="110">
        <v>49</v>
      </c>
      <c r="O19" s="111">
        <f t="shared" si="4"/>
        <v>3.0798240100565684</v>
      </c>
      <c r="P19" s="113">
        <f t="shared" si="9"/>
        <v>0.4540778975266655</v>
      </c>
      <c r="Q19" s="115">
        <v>32</v>
      </c>
      <c r="R19" s="116">
        <f t="shared" si="10"/>
        <v>2.1798365122615802</v>
      </c>
      <c r="S19" s="118">
        <f t="shared" si="11"/>
        <v>0.31152041432215105</v>
      </c>
      <c r="T19" s="110">
        <v>61</v>
      </c>
      <c r="U19" s="111">
        <f t="shared" si="12"/>
        <v>3.735456215554195</v>
      </c>
      <c r="V19" s="113">
        <f t="shared" si="13"/>
        <v>0.58786114912399057</v>
      </c>
    </row>
    <row r="20" spans="1:22" ht="18" customHeight="1">
      <c r="A20" s="126" t="s">
        <v>140</v>
      </c>
      <c r="B20" s="101">
        <v>335</v>
      </c>
      <c r="C20" s="108">
        <f t="shared" si="0"/>
        <v>17.631578947368421</v>
      </c>
      <c r="D20" s="108">
        <f t="shared" si="14"/>
        <v>2.8834318864530344</v>
      </c>
      <c r="E20" s="101">
        <v>273</v>
      </c>
      <c r="F20" s="108">
        <f t="shared" si="1"/>
        <v>15.268456375838927</v>
      </c>
      <c r="G20" s="109">
        <f t="shared" si="6"/>
        <v>2.4562287441743291</v>
      </c>
      <c r="H20" s="101">
        <v>266</v>
      </c>
      <c r="I20" s="108">
        <f t="shared" si="2"/>
        <v>15.852205005959474</v>
      </c>
      <c r="J20" s="108">
        <f t="shared" si="7"/>
        <v>2.2951809827861429</v>
      </c>
      <c r="K20" s="101">
        <v>294</v>
      </c>
      <c r="L20" s="108">
        <f t="shared" si="3"/>
        <v>17.013888888888889</v>
      </c>
      <c r="M20" s="109">
        <f t="shared" si="8"/>
        <v>2.6334175310367067</v>
      </c>
      <c r="N20" s="101">
        <v>274</v>
      </c>
      <c r="O20" s="108">
        <f t="shared" si="4"/>
        <v>17.221873035826523</v>
      </c>
      <c r="P20" s="109">
        <f t="shared" si="9"/>
        <v>2.5391294678021703</v>
      </c>
      <c r="Q20" s="101">
        <v>245</v>
      </c>
      <c r="R20" s="108">
        <f t="shared" si="10"/>
        <v>16.689373297002724</v>
      </c>
      <c r="S20" s="109">
        <f t="shared" si="11"/>
        <v>2.3850781721539693</v>
      </c>
      <c r="T20" s="101">
        <v>255</v>
      </c>
      <c r="U20" s="108">
        <f>T20/$T$21*100</f>
        <v>15.615431720759338</v>
      </c>
      <c r="V20" s="109">
        <f t="shared" si="13"/>
        <v>2.4574523446986487</v>
      </c>
    </row>
    <row r="21" spans="1:22" ht="24.95" customHeight="1">
      <c r="A21" s="93" t="s">
        <v>36</v>
      </c>
      <c r="B21" s="68">
        <f>SUM(B8:B20)</f>
        <v>1900</v>
      </c>
      <c r="C21" s="69">
        <f>+SUM(C8:C20)</f>
        <v>100.00000000000001</v>
      </c>
      <c r="D21" s="69">
        <f>B21/116181*1000</f>
        <v>16.353792788838106</v>
      </c>
      <c r="E21" s="4">
        <f>SUM(E8:E20)</f>
        <v>1788</v>
      </c>
      <c r="F21" s="132">
        <f>+SUM(F8:F20)</f>
        <v>100.00000000000001</v>
      </c>
      <c r="G21" s="133">
        <f t="shared" si="6"/>
        <v>16.086948698108792</v>
      </c>
      <c r="H21" s="68">
        <f>SUM(H8:H20)</f>
        <v>1678</v>
      </c>
      <c r="I21" s="69">
        <f>+SUM(I8:I20)</f>
        <v>100.00000000000001</v>
      </c>
      <c r="J21" s="69">
        <f>H21/115895*1000</f>
        <v>14.478622891410328</v>
      </c>
      <c r="K21" s="4">
        <f>SUM(K8:K20)</f>
        <v>1728</v>
      </c>
      <c r="L21" s="132">
        <f>+SUM(L8:L20)</f>
        <v>100</v>
      </c>
      <c r="M21" s="133">
        <f t="shared" si="8"/>
        <v>15.47804589670554</v>
      </c>
      <c r="N21" s="68">
        <f>SUM(N8:N20)</f>
        <v>1591</v>
      </c>
      <c r="O21" s="69">
        <f>+SUM(O8:O20)</f>
        <v>100</v>
      </c>
      <c r="P21" s="71">
        <f t="shared" si="9"/>
        <v>14.743631325814793</v>
      </c>
      <c r="Q21" s="4">
        <f>SUM(Q8:Q20)</f>
        <v>1468</v>
      </c>
      <c r="R21" s="132">
        <f t="shared" si="10"/>
        <v>100</v>
      </c>
      <c r="S21" s="133">
        <f t="shared" si="11"/>
        <v>14.290999007028681</v>
      </c>
      <c r="T21" s="68">
        <f>SUM(T8:T20)</f>
        <v>1633</v>
      </c>
      <c r="U21" s="69">
        <f>T21/$T$21*100</f>
        <v>100</v>
      </c>
      <c r="V21" s="71">
        <f>T21/103766*1000</f>
        <v>15.73733207408978</v>
      </c>
    </row>
    <row r="22" spans="1:22" ht="6.75" customHeight="1">
      <c r="B22" s="94"/>
      <c r="C22" s="94"/>
      <c r="D22" s="122"/>
      <c r="F22" s="122"/>
      <c r="G22" s="119"/>
      <c r="H22" s="94"/>
      <c r="I22" s="94"/>
      <c r="J22" s="122"/>
      <c r="L22" s="122"/>
      <c r="M22" s="119"/>
      <c r="N22" s="94"/>
      <c r="O22" s="94"/>
      <c r="P22" s="122"/>
      <c r="R22" s="122"/>
      <c r="S22" s="119"/>
      <c r="T22" s="94"/>
      <c r="U22" s="94"/>
      <c r="V22" s="122"/>
    </row>
    <row r="23" spans="1:22" s="404" customFormat="1" ht="12" customHeight="1">
      <c r="A23" s="774" t="s">
        <v>533</v>
      </c>
      <c r="B23" s="774"/>
      <c r="C23" s="774"/>
      <c r="D23" s="774"/>
      <c r="E23" s="774"/>
      <c r="F23" s="774"/>
      <c r="G23" s="774"/>
      <c r="H23" s="774"/>
      <c r="I23" s="774"/>
      <c r="M23" s="403"/>
      <c r="S23" s="403"/>
    </row>
    <row r="24" spans="1:22" s="404" customFormat="1" ht="12" customHeight="1">
      <c r="A24" s="412" t="s">
        <v>28</v>
      </c>
      <c r="B24" s="660"/>
      <c r="C24" s="660"/>
      <c r="D24" s="660"/>
      <c r="E24" s="660"/>
      <c r="F24" s="660"/>
      <c r="G24" s="660"/>
      <c r="H24" s="660"/>
      <c r="I24" s="660"/>
      <c r="M24" s="403"/>
      <c r="S24" s="403"/>
    </row>
    <row r="25" spans="1:22" s="404" customFormat="1" ht="12" customHeight="1">
      <c r="A25" s="675" t="s">
        <v>599</v>
      </c>
      <c r="B25" s="409"/>
      <c r="C25" s="403"/>
      <c r="D25" s="403"/>
      <c r="E25" s="410"/>
      <c r="F25" s="403"/>
      <c r="G25" s="403"/>
      <c r="H25" s="409"/>
      <c r="I25" s="403"/>
      <c r="J25" s="403"/>
      <c r="K25" s="410"/>
      <c r="L25" s="403"/>
      <c r="M25" s="403"/>
      <c r="N25" s="409"/>
      <c r="O25" s="403"/>
      <c r="P25" s="403"/>
      <c r="Q25" s="410"/>
      <c r="R25" s="403"/>
      <c r="S25" s="403"/>
      <c r="T25" s="409"/>
      <c r="U25" s="403"/>
      <c r="V25" s="403"/>
    </row>
  </sheetData>
  <mergeCells count="14">
    <mergeCell ref="T6:V6"/>
    <mergeCell ref="B5:V5"/>
    <mergeCell ref="Q6:S6"/>
    <mergeCell ref="A23:I23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U4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4.140625" style="177" customWidth="1"/>
    <col min="3" max="14" width="4.140625" style="178" customWidth="1"/>
    <col min="15" max="15" width="5.42578125" style="99" customWidth="1"/>
    <col min="16" max="16" width="4.140625" style="177" customWidth="1"/>
    <col min="17" max="28" width="4.140625" style="178" customWidth="1"/>
    <col min="29" max="29" width="5.42578125" style="99" customWidth="1"/>
    <col min="30" max="30" width="4.140625" style="177" customWidth="1"/>
    <col min="31" max="42" width="4.140625" style="178" customWidth="1"/>
    <col min="43" max="43" width="5.42578125" style="99" customWidth="1"/>
    <col min="44" max="44" width="4.140625" style="177" customWidth="1"/>
    <col min="45" max="56" width="4.140625" style="178" customWidth="1"/>
    <col min="57" max="57" width="5.28515625" style="99" customWidth="1"/>
    <col min="58" max="58" width="4.140625" style="177" customWidth="1"/>
    <col min="59" max="70" width="4.140625" style="178" customWidth="1"/>
    <col min="71" max="71" width="5.42578125" style="99" customWidth="1"/>
    <col min="72" max="72" width="4.140625" style="177" customWidth="1"/>
    <col min="73" max="84" width="4.140625" style="178" customWidth="1"/>
    <col min="85" max="85" width="5.28515625" style="99" customWidth="1"/>
    <col min="86" max="86" width="4.140625" style="177" customWidth="1"/>
    <col min="87" max="98" width="4.140625" style="178" customWidth="1"/>
    <col min="99" max="99" width="5.42578125" style="99" customWidth="1"/>
    <col min="100" max="16384" width="11.42578125" style="97"/>
  </cols>
  <sheetData>
    <row r="1" spans="1:99" ht="18" customHeight="1">
      <c r="A1" s="14" t="s">
        <v>488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</row>
    <row r="2" spans="1:99" ht="18" customHeight="1">
      <c r="A2" s="784" t="s">
        <v>482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</row>
    <row r="3" spans="1:99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</row>
    <row r="4" spans="1:99" ht="3.95" customHeight="1">
      <c r="A4" s="802"/>
      <c r="B4" s="80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98"/>
      <c r="P4" s="98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98"/>
      <c r="AD4" s="9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98"/>
      <c r="AR4" s="98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98"/>
      <c r="BF4" s="9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98"/>
      <c r="BT4" s="98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98"/>
      <c r="CH4" s="9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98"/>
    </row>
    <row r="5" spans="1:99" ht="18" customHeight="1">
      <c r="A5" s="803" t="s">
        <v>0</v>
      </c>
      <c r="B5" s="812" t="s">
        <v>232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  <c r="CH5" s="812"/>
      <c r="CI5" s="812"/>
      <c r="CJ5" s="812"/>
      <c r="CK5" s="812"/>
      <c r="CL5" s="812"/>
      <c r="CM5" s="812"/>
      <c r="CN5" s="812"/>
      <c r="CO5" s="812"/>
      <c r="CP5" s="812"/>
      <c r="CQ5" s="812"/>
      <c r="CR5" s="812"/>
      <c r="CS5" s="812"/>
      <c r="CT5" s="812"/>
      <c r="CU5" s="812"/>
    </row>
    <row r="6" spans="1:99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811"/>
      <c r="P6" s="762">
        <v>2016</v>
      </c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  <c r="AC6" s="810"/>
      <c r="AD6" s="771">
        <v>2017</v>
      </c>
      <c r="AE6" s="792"/>
      <c r="AF6" s="792"/>
      <c r="AG6" s="792"/>
      <c r="AH6" s="792"/>
      <c r="AI6" s="792"/>
      <c r="AJ6" s="792"/>
      <c r="AK6" s="792"/>
      <c r="AL6" s="792"/>
      <c r="AM6" s="792"/>
      <c r="AN6" s="792"/>
      <c r="AO6" s="792"/>
      <c r="AP6" s="792"/>
      <c r="AQ6" s="811"/>
      <c r="AR6" s="762">
        <v>2018</v>
      </c>
      <c r="AS6" s="798"/>
      <c r="AT6" s="798"/>
      <c r="AU6" s="798"/>
      <c r="AV6" s="798"/>
      <c r="AW6" s="798"/>
      <c r="AX6" s="798"/>
      <c r="AY6" s="798"/>
      <c r="AZ6" s="798"/>
      <c r="BA6" s="798"/>
      <c r="BB6" s="798"/>
      <c r="BC6" s="798"/>
      <c r="BD6" s="798"/>
      <c r="BE6" s="810"/>
      <c r="BF6" s="771">
        <v>2019</v>
      </c>
      <c r="BG6" s="792"/>
      <c r="BH6" s="792"/>
      <c r="BI6" s="792"/>
      <c r="BJ6" s="792"/>
      <c r="BK6" s="792"/>
      <c r="BL6" s="792"/>
      <c r="BM6" s="792"/>
      <c r="BN6" s="792"/>
      <c r="BO6" s="792"/>
      <c r="BP6" s="792"/>
      <c r="BQ6" s="792"/>
      <c r="BR6" s="792"/>
      <c r="BS6" s="811"/>
      <c r="BT6" s="762">
        <v>2020</v>
      </c>
      <c r="BU6" s="798"/>
      <c r="BV6" s="798"/>
      <c r="BW6" s="798"/>
      <c r="BX6" s="798"/>
      <c r="BY6" s="798"/>
      <c r="BZ6" s="798"/>
      <c r="CA6" s="798"/>
      <c r="CB6" s="798"/>
      <c r="CC6" s="798"/>
      <c r="CD6" s="798"/>
      <c r="CE6" s="798"/>
      <c r="CF6" s="798"/>
      <c r="CG6" s="810"/>
      <c r="CH6" s="771">
        <v>2021</v>
      </c>
      <c r="CI6" s="792"/>
      <c r="CJ6" s="792"/>
      <c r="CK6" s="792"/>
      <c r="CL6" s="792"/>
      <c r="CM6" s="792"/>
      <c r="CN6" s="792"/>
      <c r="CO6" s="792"/>
      <c r="CP6" s="792"/>
      <c r="CQ6" s="792"/>
      <c r="CR6" s="792"/>
      <c r="CS6" s="792"/>
      <c r="CT6" s="792"/>
      <c r="CU6" s="811"/>
    </row>
    <row r="7" spans="1:99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481">
        <v>11</v>
      </c>
      <c r="M7" s="481">
        <v>12</v>
      </c>
      <c r="N7" s="481">
        <v>13</v>
      </c>
      <c r="O7" s="608" t="s">
        <v>34</v>
      </c>
      <c r="P7" s="21">
        <v>1</v>
      </c>
      <c r="Q7" s="22">
        <v>2</v>
      </c>
      <c r="R7" s="22">
        <v>3</v>
      </c>
      <c r="S7" s="22">
        <v>4</v>
      </c>
      <c r="T7" s="22">
        <v>5</v>
      </c>
      <c r="U7" s="22">
        <v>6</v>
      </c>
      <c r="V7" s="22">
        <v>7</v>
      </c>
      <c r="W7" s="22">
        <v>8</v>
      </c>
      <c r="X7" s="22">
        <v>9</v>
      </c>
      <c r="Y7" s="22">
        <v>10</v>
      </c>
      <c r="Z7" s="22">
        <v>11</v>
      </c>
      <c r="AA7" s="22">
        <v>12</v>
      </c>
      <c r="AB7" s="22">
        <v>13</v>
      </c>
      <c r="AC7" s="614" t="s">
        <v>34</v>
      </c>
      <c r="AD7" s="480">
        <v>1</v>
      </c>
      <c r="AE7" s="481">
        <v>2</v>
      </c>
      <c r="AF7" s="481">
        <v>3</v>
      </c>
      <c r="AG7" s="481">
        <v>4</v>
      </c>
      <c r="AH7" s="481">
        <v>5</v>
      </c>
      <c r="AI7" s="481">
        <v>6</v>
      </c>
      <c r="AJ7" s="481">
        <v>7</v>
      </c>
      <c r="AK7" s="481">
        <v>8</v>
      </c>
      <c r="AL7" s="481">
        <v>9</v>
      </c>
      <c r="AM7" s="481">
        <v>10</v>
      </c>
      <c r="AN7" s="481">
        <v>11</v>
      </c>
      <c r="AO7" s="481">
        <v>12</v>
      </c>
      <c r="AP7" s="481">
        <v>13</v>
      </c>
      <c r="AQ7" s="608" t="s">
        <v>34</v>
      </c>
      <c r="AR7" s="21">
        <v>1</v>
      </c>
      <c r="AS7" s="22">
        <v>2</v>
      </c>
      <c r="AT7" s="22">
        <v>3</v>
      </c>
      <c r="AU7" s="22">
        <v>4</v>
      </c>
      <c r="AV7" s="22">
        <v>5</v>
      </c>
      <c r="AW7" s="22">
        <v>6</v>
      </c>
      <c r="AX7" s="22">
        <v>7</v>
      </c>
      <c r="AY7" s="22">
        <v>8</v>
      </c>
      <c r="AZ7" s="22">
        <v>9</v>
      </c>
      <c r="BA7" s="22">
        <v>10</v>
      </c>
      <c r="BB7" s="22">
        <v>11</v>
      </c>
      <c r="BC7" s="22">
        <v>12</v>
      </c>
      <c r="BD7" s="22">
        <v>13</v>
      </c>
      <c r="BE7" s="22" t="s">
        <v>34</v>
      </c>
      <c r="BF7" s="480">
        <v>1</v>
      </c>
      <c r="BG7" s="481">
        <v>2</v>
      </c>
      <c r="BH7" s="481">
        <v>3</v>
      </c>
      <c r="BI7" s="481">
        <v>4</v>
      </c>
      <c r="BJ7" s="481">
        <v>5</v>
      </c>
      <c r="BK7" s="481">
        <v>6</v>
      </c>
      <c r="BL7" s="481">
        <v>7</v>
      </c>
      <c r="BM7" s="481">
        <v>8</v>
      </c>
      <c r="BN7" s="481">
        <v>9</v>
      </c>
      <c r="BO7" s="481">
        <v>10</v>
      </c>
      <c r="BP7" s="481">
        <v>11</v>
      </c>
      <c r="BQ7" s="481">
        <v>12</v>
      </c>
      <c r="BR7" s="481">
        <v>13</v>
      </c>
      <c r="BS7" s="608" t="s">
        <v>34</v>
      </c>
      <c r="BT7" s="21">
        <v>1</v>
      </c>
      <c r="BU7" s="22">
        <v>2</v>
      </c>
      <c r="BV7" s="22">
        <v>3</v>
      </c>
      <c r="BW7" s="22">
        <v>4</v>
      </c>
      <c r="BX7" s="22">
        <v>5</v>
      </c>
      <c r="BY7" s="22">
        <v>6</v>
      </c>
      <c r="BZ7" s="22">
        <v>7</v>
      </c>
      <c r="CA7" s="22">
        <v>8</v>
      </c>
      <c r="CB7" s="22">
        <v>9</v>
      </c>
      <c r="CC7" s="22">
        <v>10</v>
      </c>
      <c r="CD7" s="22">
        <v>11</v>
      </c>
      <c r="CE7" s="22">
        <v>12</v>
      </c>
      <c r="CF7" s="22">
        <v>13</v>
      </c>
      <c r="CG7" s="617" t="s">
        <v>34</v>
      </c>
      <c r="CH7" s="480">
        <v>1</v>
      </c>
      <c r="CI7" s="481">
        <v>2</v>
      </c>
      <c r="CJ7" s="481">
        <v>3</v>
      </c>
      <c r="CK7" s="481">
        <v>4</v>
      </c>
      <c r="CL7" s="481">
        <v>5</v>
      </c>
      <c r="CM7" s="481">
        <v>6</v>
      </c>
      <c r="CN7" s="481">
        <v>7</v>
      </c>
      <c r="CO7" s="481">
        <v>8</v>
      </c>
      <c r="CP7" s="481">
        <v>9</v>
      </c>
      <c r="CQ7" s="481">
        <v>10</v>
      </c>
      <c r="CR7" s="481">
        <v>11</v>
      </c>
      <c r="CS7" s="481">
        <v>12</v>
      </c>
      <c r="CT7" s="481">
        <v>13</v>
      </c>
      <c r="CU7" s="699" t="s">
        <v>34</v>
      </c>
    </row>
    <row r="8" spans="1:99" ht="18" customHeight="1">
      <c r="A8" s="89" t="s">
        <v>8</v>
      </c>
      <c r="B8" s="158">
        <v>12</v>
      </c>
      <c r="C8" s="159">
        <v>24</v>
      </c>
      <c r="D8" s="160">
        <v>6</v>
      </c>
      <c r="E8" s="159">
        <v>6</v>
      </c>
      <c r="F8" s="160">
        <v>8</v>
      </c>
      <c r="G8" s="160">
        <v>2</v>
      </c>
      <c r="H8" s="160">
        <v>5</v>
      </c>
      <c r="I8" s="160">
        <v>3</v>
      </c>
      <c r="J8" s="160">
        <v>0</v>
      </c>
      <c r="K8" s="160">
        <v>0</v>
      </c>
      <c r="L8" s="160">
        <v>0</v>
      </c>
      <c r="M8" s="160">
        <v>1</v>
      </c>
      <c r="N8" s="160">
        <v>19</v>
      </c>
      <c r="O8" s="161">
        <f t="shared" ref="O8:O27" si="0">+SUM(B8:N8)</f>
        <v>86</v>
      </c>
      <c r="P8" s="158">
        <v>18</v>
      </c>
      <c r="Q8" s="162">
        <v>33</v>
      </c>
      <c r="R8" s="160">
        <v>9</v>
      </c>
      <c r="S8" s="159">
        <v>5</v>
      </c>
      <c r="T8" s="160">
        <v>4</v>
      </c>
      <c r="U8" s="160">
        <v>5</v>
      </c>
      <c r="V8" s="160">
        <v>3</v>
      </c>
      <c r="W8" s="160">
        <v>3</v>
      </c>
      <c r="X8" s="160">
        <v>0</v>
      </c>
      <c r="Y8" s="160">
        <v>0</v>
      </c>
      <c r="Z8" s="160">
        <v>0</v>
      </c>
      <c r="AA8" s="160">
        <v>7</v>
      </c>
      <c r="AB8" s="160">
        <v>14</v>
      </c>
      <c r="AC8" s="163">
        <f t="shared" ref="AC8:AC27" si="1">+SUM(P8:AB8)</f>
        <v>101</v>
      </c>
      <c r="AD8" s="158">
        <v>18</v>
      </c>
      <c r="AE8" s="159">
        <v>27</v>
      </c>
      <c r="AF8" s="160">
        <v>7</v>
      </c>
      <c r="AG8" s="159">
        <v>4</v>
      </c>
      <c r="AH8" s="160">
        <v>5</v>
      </c>
      <c r="AI8" s="160">
        <v>1</v>
      </c>
      <c r="AJ8" s="160">
        <v>4</v>
      </c>
      <c r="AK8" s="160">
        <v>2</v>
      </c>
      <c r="AL8" s="160">
        <v>0</v>
      </c>
      <c r="AM8" s="160">
        <v>0</v>
      </c>
      <c r="AN8" s="160">
        <v>0</v>
      </c>
      <c r="AO8" s="160">
        <v>1</v>
      </c>
      <c r="AP8" s="160">
        <v>5</v>
      </c>
      <c r="AQ8" s="161">
        <f t="shared" ref="AQ8:AQ26" si="2">+SUM(AM8:AP8)</f>
        <v>6</v>
      </c>
      <c r="AR8" s="158">
        <v>22</v>
      </c>
      <c r="AS8" s="162">
        <v>16</v>
      </c>
      <c r="AT8" s="160">
        <v>5</v>
      </c>
      <c r="AU8" s="159">
        <v>7</v>
      </c>
      <c r="AV8" s="160">
        <v>3</v>
      </c>
      <c r="AW8" s="160">
        <v>1</v>
      </c>
      <c r="AX8" s="160">
        <v>4</v>
      </c>
      <c r="AY8" s="160">
        <v>1</v>
      </c>
      <c r="AZ8" s="160">
        <v>1</v>
      </c>
      <c r="BA8" s="160">
        <v>0</v>
      </c>
      <c r="BB8" s="160">
        <v>0</v>
      </c>
      <c r="BC8" s="160">
        <v>3</v>
      </c>
      <c r="BD8" s="160">
        <v>12</v>
      </c>
      <c r="BE8" s="160">
        <f t="shared" ref="BE8:BE26" si="3">+SUM(BA8:BD8)</f>
        <v>15</v>
      </c>
      <c r="BF8" s="158">
        <v>14</v>
      </c>
      <c r="BG8" s="159">
        <v>26</v>
      </c>
      <c r="BH8" s="160">
        <v>3</v>
      </c>
      <c r="BI8" s="159">
        <v>4</v>
      </c>
      <c r="BJ8" s="160">
        <v>4</v>
      </c>
      <c r="BK8" s="160">
        <v>3</v>
      </c>
      <c r="BL8" s="160">
        <v>1</v>
      </c>
      <c r="BM8" s="160">
        <v>2</v>
      </c>
      <c r="BN8" s="160">
        <v>0</v>
      </c>
      <c r="BO8" s="160">
        <v>0</v>
      </c>
      <c r="BP8" s="160">
        <v>0</v>
      </c>
      <c r="BQ8" s="160">
        <v>0</v>
      </c>
      <c r="BR8" s="160">
        <v>10</v>
      </c>
      <c r="BS8" s="161">
        <f t="shared" ref="BS8:BS26" si="4">+SUM(BO8:BR8)</f>
        <v>10</v>
      </c>
      <c r="BT8" s="158">
        <v>13</v>
      </c>
      <c r="BU8" s="162">
        <v>24</v>
      </c>
      <c r="BV8" s="160">
        <v>6</v>
      </c>
      <c r="BW8" s="159">
        <v>2</v>
      </c>
      <c r="BX8" s="160">
        <v>3</v>
      </c>
      <c r="BY8" s="160">
        <v>2</v>
      </c>
      <c r="BZ8" s="160">
        <v>0</v>
      </c>
      <c r="CA8" s="160">
        <v>2</v>
      </c>
      <c r="CB8" s="160">
        <v>0</v>
      </c>
      <c r="CC8" s="160">
        <v>0</v>
      </c>
      <c r="CD8" s="160">
        <v>0</v>
      </c>
      <c r="CE8" s="160">
        <v>3</v>
      </c>
      <c r="CF8" s="160">
        <v>5</v>
      </c>
      <c r="CG8" s="618">
        <f t="shared" ref="CG8:CG26" si="5">+SUM(CC8:CF8)</f>
        <v>8</v>
      </c>
      <c r="CH8" s="158">
        <v>23</v>
      </c>
      <c r="CI8" s="159">
        <v>24</v>
      </c>
      <c r="CJ8" s="160">
        <v>3</v>
      </c>
      <c r="CK8" s="159">
        <v>5</v>
      </c>
      <c r="CL8" s="160">
        <v>1</v>
      </c>
      <c r="CM8" s="160">
        <v>2</v>
      </c>
      <c r="CN8" s="160">
        <v>3</v>
      </c>
      <c r="CO8" s="160">
        <v>0</v>
      </c>
      <c r="CP8" s="160">
        <v>1</v>
      </c>
      <c r="CQ8" s="160">
        <v>0</v>
      </c>
      <c r="CR8" s="160">
        <v>0</v>
      </c>
      <c r="CS8" s="160">
        <v>6</v>
      </c>
      <c r="CT8" s="160">
        <v>11</v>
      </c>
      <c r="CU8" s="161">
        <f t="shared" ref="CU8:CU26" si="6">+SUM(CQ8:CT8)</f>
        <v>17</v>
      </c>
    </row>
    <row r="9" spans="1:99" ht="18" customHeight="1">
      <c r="A9" s="90" t="s">
        <v>9</v>
      </c>
      <c r="B9" s="484">
        <v>35</v>
      </c>
      <c r="C9" s="485">
        <v>15</v>
      </c>
      <c r="D9" s="485">
        <v>16</v>
      </c>
      <c r="E9" s="485">
        <v>4</v>
      </c>
      <c r="F9" s="485">
        <v>4</v>
      </c>
      <c r="G9" s="485">
        <v>6</v>
      </c>
      <c r="H9" s="485">
        <v>3</v>
      </c>
      <c r="I9" s="485">
        <v>0</v>
      </c>
      <c r="J9" s="485">
        <v>3</v>
      </c>
      <c r="K9" s="485">
        <v>0</v>
      </c>
      <c r="L9" s="485">
        <v>0</v>
      </c>
      <c r="M9" s="485">
        <v>2</v>
      </c>
      <c r="N9" s="485">
        <v>17</v>
      </c>
      <c r="O9" s="274">
        <f t="shared" si="0"/>
        <v>105</v>
      </c>
      <c r="P9" s="166">
        <v>30</v>
      </c>
      <c r="Q9" s="136">
        <v>26</v>
      </c>
      <c r="R9" s="136">
        <v>7</v>
      </c>
      <c r="S9" s="136">
        <v>3</v>
      </c>
      <c r="T9" s="136">
        <v>3</v>
      </c>
      <c r="U9" s="136">
        <v>11</v>
      </c>
      <c r="V9" s="136">
        <v>1</v>
      </c>
      <c r="W9" s="136">
        <v>0</v>
      </c>
      <c r="X9" s="136">
        <v>1</v>
      </c>
      <c r="Y9" s="136">
        <v>0</v>
      </c>
      <c r="Z9" s="136">
        <v>0</v>
      </c>
      <c r="AA9" s="136">
        <v>3</v>
      </c>
      <c r="AB9" s="136">
        <v>11</v>
      </c>
      <c r="AC9" s="167">
        <f t="shared" si="1"/>
        <v>96</v>
      </c>
      <c r="AD9" s="484">
        <v>30</v>
      </c>
      <c r="AE9" s="485">
        <v>36</v>
      </c>
      <c r="AF9" s="485">
        <v>5</v>
      </c>
      <c r="AG9" s="485">
        <v>4</v>
      </c>
      <c r="AH9" s="485">
        <v>2</v>
      </c>
      <c r="AI9" s="485">
        <v>5</v>
      </c>
      <c r="AJ9" s="485">
        <v>1</v>
      </c>
      <c r="AK9" s="485">
        <v>2</v>
      </c>
      <c r="AL9" s="485">
        <v>0</v>
      </c>
      <c r="AM9" s="485">
        <v>0</v>
      </c>
      <c r="AN9" s="485">
        <v>0</v>
      </c>
      <c r="AO9" s="485">
        <v>0</v>
      </c>
      <c r="AP9" s="485">
        <v>23</v>
      </c>
      <c r="AQ9" s="274">
        <f t="shared" si="2"/>
        <v>23</v>
      </c>
      <c r="AR9" s="166">
        <v>25</v>
      </c>
      <c r="AS9" s="136">
        <v>37</v>
      </c>
      <c r="AT9" s="136">
        <v>7</v>
      </c>
      <c r="AU9" s="136">
        <v>4</v>
      </c>
      <c r="AV9" s="136">
        <v>2</v>
      </c>
      <c r="AW9" s="136">
        <v>1</v>
      </c>
      <c r="AX9" s="136">
        <v>1</v>
      </c>
      <c r="AY9" s="136">
        <v>1</v>
      </c>
      <c r="AZ9" s="136">
        <v>0</v>
      </c>
      <c r="BA9" s="136">
        <v>0</v>
      </c>
      <c r="BB9" s="136">
        <v>0</v>
      </c>
      <c r="BC9" s="136">
        <v>3</v>
      </c>
      <c r="BD9" s="136">
        <v>6</v>
      </c>
      <c r="BE9" s="136">
        <f t="shared" si="3"/>
        <v>9</v>
      </c>
      <c r="BF9" s="484">
        <v>25</v>
      </c>
      <c r="BG9" s="485">
        <v>28</v>
      </c>
      <c r="BH9" s="485">
        <v>10</v>
      </c>
      <c r="BI9" s="485">
        <v>5</v>
      </c>
      <c r="BJ9" s="485">
        <v>4</v>
      </c>
      <c r="BK9" s="485">
        <v>1</v>
      </c>
      <c r="BL9" s="485">
        <v>3</v>
      </c>
      <c r="BM9" s="485">
        <v>1</v>
      </c>
      <c r="BN9" s="485">
        <v>0</v>
      </c>
      <c r="BO9" s="485">
        <v>0</v>
      </c>
      <c r="BP9" s="485">
        <v>0</v>
      </c>
      <c r="BQ9" s="485">
        <v>2</v>
      </c>
      <c r="BR9" s="485">
        <v>14</v>
      </c>
      <c r="BS9" s="274">
        <f t="shared" si="4"/>
        <v>16</v>
      </c>
      <c r="BT9" s="166">
        <v>24</v>
      </c>
      <c r="BU9" s="136">
        <v>33</v>
      </c>
      <c r="BV9" s="136">
        <v>3</v>
      </c>
      <c r="BW9" s="136">
        <v>5</v>
      </c>
      <c r="BX9" s="136">
        <v>2</v>
      </c>
      <c r="BY9" s="136">
        <v>8</v>
      </c>
      <c r="BZ9" s="136">
        <v>1</v>
      </c>
      <c r="CA9" s="136">
        <v>0</v>
      </c>
      <c r="CB9" s="136">
        <v>0</v>
      </c>
      <c r="CC9" s="136">
        <v>0</v>
      </c>
      <c r="CD9" s="136">
        <v>0</v>
      </c>
      <c r="CE9" s="136">
        <v>3</v>
      </c>
      <c r="CF9" s="136">
        <v>14</v>
      </c>
      <c r="CG9" s="288">
        <f t="shared" si="5"/>
        <v>17</v>
      </c>
      <c r="CH9" s="484">
        <v>22</v>
      </c>
      <c r="CI9" s="485">
        <v>38</v>
      </c>
      <c r="CJ9" s="485">
        <v>11</v>
      </c>
      <c r="CK9" s="485">
        <v>5</v>
      </c>
      <c r="CL9" s="485">
        <v>1</v>
      </c>
      <c r="CM9" s="485">
        <v>1</v>
      </c>
      <c r="CN9" s="485">
        <v>2</v>
      </c>
      <c r="CO9" s="485">
        <v>1</v>
      </c>
      <c r="CP9" s="485">
        <v>1</v>
      </c>
      <c r="CQ9" s="485">
        <v>0</v>
      </c>
      <c r="CR9" s="485">
        <v>0</v>
      </c>
      <c r="CS9" s="485">
        <v>2</v>
      </c>
      <c r="CT9" s="485">
        <v>16</v>
      </c>
      <c r="CU9" s="274">
        <f t="shared" si="6"/>
        <v>18</v>
      </c>
    </row>
    <row r="10" spans="1:99" ht="18" customHeight="1">
      <c r="A10" s="89" t="s">
        <v>10</v>
      </c>
      <c r="B10" s="168">
        <v>22</v>
      </c>
      <c r="C10" s="169">
        <v>27</v>
      </c>
      <c r="D10" s="170">
        <v>7</v>
      </c>
      <c r="E10" s="169">
        <v>5</v>
      </c>
      <c r="F10" s="170">
        <v>8</v>
      </c>
      <c r="G10" s="170">
        <v>1</v>
      </c>
      <c r="H10" s="170">
        <v>1</v>
      </c>
      <c r="I10" s="170">
        <v>1</v>
      </c>
      <c r="J10" s="170">
        <v>0</v>
      </c>
      <c r="K10" s="170">
        <v>0</v>
      </c>
      <c r="L10" s="170">
        <v>0</v>
      </c>
      <c r="M10" s="170">
        <v>2</v>
      </c>
      <c r="N10" s="170">
        <v>18</v>
      </c>
      <c r="O10" s="171">
        <f t="shared" si="0"/>
        <v>92</v>
      </c>
      <c r="P10" s="168">
        <v>18</v>
      </c>
      <c r="Q10" s="169">
        <v>25</v>
      </c>
      <c r="R10" s="170">
        <v>4</v>
      </c>
      <c r="S10" s="169">
        <v>6</v>
      </c>
      <c r="T10" s="170">
        <v>5</v>
      </c>
      <c r="U10" s="170">
        <v>5</v>
      </c>
      <c r="V10" s="170">
        <v>1</v>
      </c>
      <c r="W10" s="170">
        <v>0</v>
      </c>
      <c r="X10" s="170">
        <v>0</v>
      </c>
      <c r="Y10" s="170">
        <v>0</v>
      </c>
      <c r="Z10" s="170">
        <v>0</v>
      </c>
      <c r="AA10" s="170">
        <v>1</v>
      </c>
      <c r="AB10" s="170">
        <v>11</v>
      </c>
      <c r="AC10" s="172">
        <f t="shared" si="1"/>
        <v>76</v>
      </c>
      <c r="AD10" s="168">
        <v>20</v>
      </c>
      <c r="AE10" s="169">
        <v>26</v>
      </c>
      <c r="AF10" s="170">
        <v>2</v>
      </c>
      <c r="AG10" s="169">
        <v>2</v>
      </c>
      <c r="AH10" s="170">
        <v>2</v>
      </c>
      <c r="AI10" s="170">
        <v>2</v>
      </c>
      <c r="AJ10" s="170">
        <v>0</v>
      </c>
      <c r="AK10" s="170">
        <v>1</v>
      </c>
      <c r="AL10" s="170">
        <v>0</v>
      </c>
      <c r="AM10" s="170">
        <v>0</v>
      </c>
      <c r="AN10" s="170">
        <v>0</v>
      </c>
      <c r="AO10" s="170">
        <v>0</v>
      </c>
      <c r="AP10" s="170">
        <v>8</v>
      </c>
      <c r="AQ10" s="171">
        <f t="shared" si="2"/>
        <v>8</v>
      </c>
      <c r="AR10" s="168">
        <v>16</v>
      </c>
      <c r="AS10" s="169">
        <v>12</v>
      </c>
      <c r="AT10" s="170">
        <v>1</v>
      </c>
      <c r="AU10" s="169">
        <v>4</v>
      </c>
      <c r="AV10" s="170">
        <v>3</v>
      </c>
      <c r="AW10" s="170">
        <v>3</v>
      </c>
      <c r="AX10" s="170">
        <v>1</v>
      </c>
      <c r="AY10" s="170">
        <v>1</v>
      </c>
      <c r="AZ10" s="170">
        <v>0</v>
      </c>
      <c r="BA10" s="170">
        <v>0</v>
      </c>
      <c r="BB10" s="170">
        <v>0</v>
      </c>
      <c r="BC10" s="170">
        <v>0</v>
      </c>
      <c r="BD10" s="170">
        <v>17</v>
      </c>
      <c r="BE10" s="170">
        <f t="shared" si="3"/>
        <v>17</v>
      </c>
      <c r="BF10" s="168">
        <v>24</v>
      </c>
      <c r="BG10" s="169">
        <v>19</v>
      </c>
      <c r="BH10" s="170">
        <v>3</v>
      </c>
      <c r="BI10" s="169">
        <v>3</v>
      </c>
      <c r="BJ10" s="170">
        <v>2</v>
      </c>
      <c r="BK10" s="170">
        <v>4</v>
      </c>
      <c r="BL10" s="170">
        <v>0</v>
      </c>
      <c r="BM10" s="170">
        <v>0</v>
      </c>
      <c r="BN10" s="170">
        <v>0</v>
      </c>
      <c r="BO10" s="170">
        <v>0</v>
      </c>
      <c r="BP10" s="170">
        <v>0</v>
      </c>
      <c r="BQ10" s="170">
        <v>1</v>
      </c>
      <c r="BR10" s="170">
        <v>7</v>
      </c>
      <c r="BS10" s="171">
        <f t="shared" si="4"/>
        <v>8</v>
      </c>
      <c r="BT10" s="168">
        <v>11</v>
      </c>
      <c r="BU10" s="169">
        <v>17</v>
      </c>
      <c r="BV10" s="170">
        <v>6</v>
      </c>
      <c r="BW10" s="169">
        <v>3</v>
      </c>
      <c r="BX10" s="170">
        <v>1</v>
      </c>
      <c r="BY10" s="170">
        <v>2</v>
      </c>
      <c r="BZ10" s="170">
        <v>0</v>
      </c>
      <c r="CA10" s="170">
        <v>0</v>
      </c>
      <c r="CB10" s="170">
        <v>1</v>
      </c>
      <c r="CC10" s="170">
        <v>0</v>
      </c>
      <c r="CD10" s="170">
        <v>0</v>
      </c>
      <c r="CE10" s="170">
        <v>1</v>
      </c>
      <c r="CF10" s="170">
        <v>7</v>
      </c>
      <c r="CG10" s="285">
        <f t="shared" si="5"/>
        <v>8</v>
      </c>
      <c r="CH10" s="168">
        <v>20</v>
      </c>
      <c r="CI10" s="169">
        <v>13</v>
      </c>
      <c r="CJ10" s="170">
        <v>5</v>
      </c>
      <c r="CK10" s="169">
        <v>1</v>
      </c>
      <c r="CL10" s="170">
        <v>1</v>
      </c>
      <c r="CM10" s="170">
        <v>2</v>
      </c>
      <c r="CN10" s="170">
        <v>0</v>
      </c>
      <c r="CO10" s="170">
        <v>0</v>
      </c>
      <c r="CP10" s="170">
        <v>1</v>
      </c>
      <c r="CQ10" s="170">
        <v>0</v>
      </c>
      <c r="CR10" s="170">
        <v>0</v>
      </c>
      <c r="CS10" s="170">
        <v>4</v>
      </c>
      <c r="CT10" s="170">
        <v>6</v>
      </c>
      <c r="CU10" s="171">
        <f t="shared" si="6"/>
        <v>10</v>
      </c>
    </row>
    <row r="11" spans="1:99" ht="18" customHeight="1">
      <c r="A11" s="90" t="s">
        <v>11</v>
      </c>
      <c r="B11" s="484">
        <v>18</v>
      </c>
      <c r="C11" s="485">
        <v>13</v>
      </c>
      <c r="D11" s="485">
        <v>1</v>
      </c>
      <c r="E11" s="485">
        <v>2</v>
      </c>
      <c r="F11" s="485">
        <v>4</v>
      </c>
      <c r="G11" s="485">
        <v>0</v>
      </c>
      <c r="H11" s="485">
        <v>2</v>
      </c>
      <c r="I11" s="485">
        <v>0</v>
      </c>
      <c r="J11" s="485">
        <v>0</v>
      </c>
      <c r="K11" s="485">
        <v>0</v>
      </c>
      <c r="L11" s="485">
        <v>0</v>
      </c>
      <c r="M11" s="485">
        <v>0</v>
      </c>
      <c r="N11" s="485">
        <v>4</v>
      </c>
      <c r="O11" s="274">
        <f t="shared" si="0"/>
        <v>44</v>
      </c>
      <c r="P11" s="166">
        <v>13</v>
      </c>
      <c r="Q11" s="136">
        <v>17</v>
      </c>
      <c r="R11" s="136">
        <v>2</v>
      </c>
      <c r="S11" s="136">
        <v>2</v>
      </c>
      <c r="T11" s="136">
        <v>4</v>
      </c>
      <c r="U11" s="136">
        <v>3</v>
      </c>
      <c r="V11" s="136">
        <v>1</v>
      </c>
      <c r="W11" s="136">
        <v>0</v>
      </c>
      <c r="X11" s="136">
        <v>2</v>
      </c>
      <c r="Y11" s="136">
        <v>0</v>
      </c>
      <c r="Z11" s="136">
        <v>0</v>
      </c>
      <c r="AA11" s="136">
        <v>2</v>
      </c>
      <c r="AB11" s="136">
        <v>11</v>
      </c>
      <c r="AC11" s="167">
        <f t="shared" si="1"/>
        <v>57</v>
      </c>
      <c r="AD11" s="484">
        <v>12</v>
      </c>
      <c r="AE11" s="485">
        <v>14</v>
      </c>
      <c r="AF11" s="485">
        <v>1</v>
      </c>
      <c r="AG11" s="485">
        <v>0</v>
      </c>
      <c r="AH11" s="485">
        <v>1</v>
      </c>
      <c r="AI11" s="485">
        <v>0</v>
      </c>
      <c r="AJ11" s="485">
        <v>2</v>
      </c>
      <c r="AK11" s="485">
        <v>0</v>
      </c>
      <c r="AL11" s="485">
        <v>0</v>
      </c>
      <c r="AM11" s="485">
        <v>0</v>
      </c>
      <c r="AN11" s="485">
        <v>0</v>
      </c>
      <c r="AO11" s="485">
        <v>1</v>
      </c>
      <c r="AP11" s="485">
        <v>7</v>
      </c>
      <c r="AQ11" s="274">
        <f t="shared" si="2"/>
        <v>8</v>
      </c>
      <c r="AR11" s="166">
        <v>10</v>
      </c>
      <c r="AS11" s="136">
        <v>19</v>
      </c>
      <c r="AT11" s="136">
        <v>4</v>
      </c>
      <c r="AU11" s="136">
        <v>1</v>
      </c>
      <c r="AV11" s="136">
        <v>0</v>
      </c>
      <c r="AW11" s="136">
        <v>2</v>
      </c>
      <c r="AX11" s="136">
        <v>4</v>
      </c>
      <c r="AY11" s="136">
        <v>1</v>
      </c>
      <c r="AZ11" s="136">
        <v>0</v>
      </c>
      <c r="BA11" s="136">
        <v>0</v>
      </c>
      <c r="BB11" s="136">
        <v>0</v>
      </c>
      <c r="BC11" s="136">
        <v>0</v>
      </c>
      <c r="BD11" s="136">
        <v>9</v>
      </c>
      <c r="BE11" s="136">
        <f t="shared" si="3"/>
        <v>9</v>
      </c>
      <c r="BF11" s="484">
        <v>7</v>
      </c>
      <c r="BG11" s="485">
        <v>12</v>
      </c>
      <c r="BH11" s="485">
        <v>4</v>
      </c>
      <c r="BI11" s="485">
        <v>1</v>
      </c>
      <c r="BJ11" s="485">
        <v>1</v>
      </c>
      <c r="BK11" s="485">
        <v>3</v>
      </c>
      <c r="BL11" s="485">
        <v>1</v>
      </c>
      <c r="BM11" s="485">
        <v>0</v>
      </c>
      <c r="BN11" s="485">
        <v>0</v>
      </c>
      <c r="BO11" s="485">
        <v>0</v>
      </c>
      <c r="BP11" s="485">
        <v>0</v>
      </c>
      <c r="BQ11" s="485">
        <v>1</v>
      </c>
      <c r="BR11" s="485">
        <v>6</v>
      </c>
      <c r="BS11" s="274">
        <f t="shared" si="4"/>
        <v>7</v>
      </c>
      <c r="BT11" s="166">
        <v>7</v>
      </c>
      <c r="BU11" s="136">
        <v>23</v>
      </c>
      <c r="BV11" s="136">
        <v>1</v>
      </c>
      <c r="BW11" s="136">
        <v>7</v>
      </c>
      <c r="BX11" s="136">
        <v>0</v>
      </c>
      <c r="BY11" s="136">
        <v>1</v>
      </c>
      <c r="BZ11" s="136">
        <v>1</v>
      </c>
      <c r="CA11" s="136">
        <v>0</v>
      </c>
      <c r="CB11" s="136">
        <v>0</v>
      </c>
      <c r="CC11" s="136">
        <v>0</v>
      </c>
      <c r="CD11" s="136">
        <v>0</v>
      </c>
      <c r="CE11" s="136">
        <v>3</v>
      </c>
      <c r="CF11" s="136">
        <v>5</v>
      </c>
      <c r="CG11" s="288">
        <f t="shared" si="5"/>
        <v>8</v>
      </c>
      <c r="CH11" s="484">
        <v>12</v>
      </c>
      <c r="CI11" s="485">
        <v>9</v>
      </c>
      <c r="CJ11" s="485">
        <v>1</v>
      </c>
      <c r="CK11" s="485">
        <v>3</v>
      </c>
      <c r="CL11" s="485">
        <v>0</v>
      </c>
      <c r="CM11" s="485">
        <v>1</v>
      </c>
      <c r="CN11" s="485">
        <v>1</v>
      </c>
      <c r="CO11" s="485">
        <v>1</v>
      </c>
      <c r="CP11" s="485">
        <v>0</v>
      </c>
      <c r="CQ11" s="485">
        <v>0</v>
      </c>
      <c r="CR11" s="485">
        <v>0</v>
      </c>
      <c r="CS11" s="485">
        <v>2</v>
      </c>
      <c r="CT11" s="485">
        <v>5</v>
      </c>
      <c r="CU11" s="274">
        <f t="shared" si="6"/>
        <v>7</v>
      </c>
    </row>
    <row r="12" spans="1:99" ht="18" customHeight="1">
      <c r="A12" s="89" t="s">
        <v>12</v>
      </c>
      <c r="B12" s="168">
        <v>21</v>
      </c>
      <c r="C12" s="169">
        <v>37</v>
      </c>
      <c r="D12" s="170">
        <v>13</v>
      </c>
      <c r="E12" s="169">
        <v>7</v>
      </c>
      <c r="F12" s="170">
        <v>5</v>
      </c>
      <c r="G12" s="170">
        <v>7</v>
      </c>
      <c r="H12" s="170">
        <v>8</v>
      </c>
      <c r="I12" s="170">
        <v>0</v>
      </c>
      <c r="J12" s="170">
        <v>1</v>
      </c>
      <c r="K12" s="170">
        <v>0</v>
      </c>
      <c r="L12" s="170">
        <v>0</v>
      </c>
      <c r="M12" s="170">
        <v>2</v>
      </c>
      <c r="N12" s="170">
        <v>25</v>
      </c>
      <c r="O12" s="171">
        <f t="shared" si="0"/>
        <v>126</v>
      </c>
      <c r="P12" s="168">
        <v>28</v>
      </c>
      <c r="Q12" s="169">
        <v>27</v>
      </c>
      <c r="R12" s="170">
        <v>9</v>
      </c>
      <c r="S12" s="169">
        <v>7</v>
      </c>
      <c r="T12" s="170">
        <v>4</v>
      </c>
      <c r="U12" s="170">
        <v>11</v>
      </c>
      <c r="V12" s="170">
        <v>5</v>
      </c>
      <c r="W12" s="170">
        <v>3</v>
      </c>
      <c r="X12" s="170">
        <v>1</v>
      </c>
      <c r="Y12" s="170">
        <v>0</v>
      </c>
      <c r="Z12" s="170">
        <v>0</v>
      </c>
      <c r="AA12" s="170">
        <v>1</v>
      </c>
      <c r="AB12" s="170">
        <v>15</v>
      </c>
      <c r="AC12" s="172">
        <f t="shared" si="1"/>
        <v>111</v>
      </c>
      <c r="AD12" s="168">
        <v>35</v>
      </c>
      <c r="AE12" s="169">
        <v>27</v>
      </c>
      <c r="AF12" s="170">
        <v>5</v>
      </c>
      <c r="AG12" s="169">
        <v>5</v>
      </c>
      <c r="AH12" s="170">
        <v>1</v>
      </c>
      <c r="AI12" s="170">
        <v>7</v>
      </c>
      <c r="AJ12" s="170">
        <v>1</v>
      </c>
      <c r="AK12" s="170">
        <v>1</v>
      </c>
      <c r="AL12" s="170">
        <v>0</v>
      </c>
      <c r="AM12" s="170">
        <v>0</v>
      </c>
      <c r="AN12" s="170">
        <v>0</v>
      </c>
      <c r="AO12" s="170">
        <v>5</v>
      </c>
      <c r="AP12" s="170">
        <v>26</v>
      </c>
      <c r="AQ12" s="171">
        <f t="shared" si="2"/>
        <v>31</v>
      </c>
      <c r="AR12" s="168">
        <v>33</v>
      </c>
      <c r="AS12" s="169">
        <v>27</v>
      </c>
      <c r="AT12" s="170">
        <v>9</v>
      </c>
      <c r="AU12" s="169">
        <v>2</v>
      </c>
      <c r="AV12" s="170">
        <v>2</v>
      </c>
      <c r="AW12" s="170">
        <v>10</v>
      </c>
      <c r="AX12" s="170">
        <v>5</v>
      </c>
      <c r="AY12" s="170">
        <v>7</v>
      </c>
      <c r="AZ12" s="170">
        <v>2</v>
      </c>
      <c r="BA12" s="170">
        <v>0</v>
      </c>
      <c r="BB12" s="170">
        <v>0</v>
      </c>
      <c r="BC12" s="170">
        <v>5</v>
      </c>
      <c r="BD12" s="170">
        <v>22</v>
      </c>
      <c r="BE12" s="170">
        <f t="shared" si="3"/>
        <v>27</v>
      </c>
      <c r="BF12" s="168">
        <v>21</v>
      </c>
      <c r="BG12" s="169">
        <v>32</v>
      </c>
      <c r="BH12" s="170">
        <v>13</v>
      </c>
      <c r="BI12" s="169">
        <v>11</v>
      </c>
      <c r="BJ12" s="170">
        <v>4</v>
      </c>
      <c r="BK12" s="170">
        <v>10</v>
      </c>
      <c r="BL12" s="170">
        <v>10</v>
      </c>
      <c r="BM12" s="170">
        <v>1</v>
      </c>
      <c r="BN12" s="170">
        <v>0</v>
      </c>
      <c r="BO12" s="170">
        <v>0</v>
      </c>
      <c r="BP12" s="170">
        <v>0</v>
      </c>
      <c r="BQ12" s="170">
        <v>4</v>
      </c>
      <c r="BR12" s="170">
        <v>18</v>
      </c>
      <c r="BS12" s="171">
        <f t="shared" si="4"/>
        <v>22</v>
      </c>
      <c r="BT12" s="168">
        <v>28</v>
      </c>
      <c r="BU12" s="169">
        <v>29</v>
      </c>
      <c r="BV12" s="170">
        <v>7</v>
      </c>
      <c r="BW12" s="169">
        <v>7</v>
      </c>
      <c r="BX12" s="170">
        <v>2</v>
      </c>
      <c r="BY12" s="170">
        <v>2</v>
      </c>
      <c r="BZ12" s="170">
        <v>7</v>
      </c>
      <c r="CA12" s="170">
        <v>3</v>
      </c>
      <c r="CB12" s="170">
        <v>0</v>
      </c>
      <c r="CC12" s="170">
        <v>0</v>
      </c>
      <c r="CD12" s="170">
        <v>0</v>
      </c>
      <c r="CE12" s="170">
        <v>1</v>
      </c>
      <c r="CF12" s="170">
        <v>18</v>
      </c>
      <c r="CG12" s="285">
        <f t="shared" si="5"/>
        <v>19</v>
      </c>
      <c r="CH12" s="168">
        <v>34</v>
      </c>
      <c r="CI12" s="169">
        <v>37</v>
      </c>
      <c r="CJ12" s="170">
        <v>9</v>
      </c>
      <c r="CK12" s="169">
        <v>7</v>
      </c>
      <c r="CL12" s="170">
        <v>5</v>
      </c>
      <c r="CM12" s="170">
        <v>5</v>
      </c>
      <c r="CN12" s="170">
        <v>5</v>
      </c>
      <c r="CO12" s="170">
        <v>0</v>
      </c>
      <c r="CP12" s="170">
        <v>2</v>
      </c>
      <c r="CQ12" s="170">
        <v>0</v>
      </c>
      <c r="CR12" s="170">
        <v>0</v>
      </c>
      <c r="CS12" s="170">
        <v>2</v>
      </c>
      <c r="CT12" s="170">
        <v>33</v>
      </c>
      <c r="CU12" s="171">
        <f t="shared" si="6"/>
        <v>35</v>
      </c>
    </row>
    <row r="13" spans="1:99" ht="18" customHeight="1">
      <c r="A13" s="90" t="s">
        <v>13</v>
      </c>
      <c r="B13" s="484">
        <v>7</v>
      </c>
      <c r="C13" s="485">
        <v>22</v>
      </c>
      <c r="D13" s="485">
        <v>0</v>
      </c>
      <c r="E13" s="485">
        <v>2</v>
      </c>
      <c r="F13" s="485">
        <v>1</v>
      </c>
      <c r="G13" s="485">
        <v>4</v>
      </c>
      <c r="H13" s="485">
        <v>0</v>
      </c>
      <c r="I13" s="485">
        <v>0</v>
      </c>
      <c r="J13" s="485">
        <v>1</v>
      </c>
      <c r="K13" s="485">
        <v>0</v>
      </c>
      <c r="L13" s="485">
        <v>0</v>
      </c>
      <c r="M13" s="485">
        <v>0</v>
      </c>
      <c r="N13" s="485">
        <v>6</v>
      </c>
      <c r="O13" s="274">
        <f t="shared" si="0"/>
        <v>43</v>
      </c>
      <c r="P13" s="166">
        <v>9</v>
      </c>
      <c r="Q13" s="136">
        <v>14</v>
      </c>
      <c r="R13" s="136">
        <v>4</v>
      </c>
      <c r="S13" s="136">
        <v>1</v>
      </c>
      <c r="T13" s="136">
        <v>1</v>
      </c>
      <c r="U13" s="136">
        <v>4</v>
      </c>
      <c r="V13" s="136">
        <v>0</v>
      </c>
      <c r="W13" s="136">
        <v>0</v>
      </c>
      <c r="X13" s="136">
        <v>0</v>
      </c>
      <c r="Y13" s="136">
        <v>0</v>
      </c>
      <c r="Z13" s="136">
        <v>0</v>
      </c>
      <c r="AA13" s="136">
        <v>2</v>
      </c>
      <c r="AB13" s="136">
        <v>5</v>
      </c>
      <c r="AC13" s="167">
        <f t="shared" si="1"/>
        <v>40</v>
      </c>
      <c r="AD13" s="484">
        <v>6</v>
      </c>
      <c r="AE13" s="485">
        <v>9</v>
      </c>
      <c r="AF13" s="485">
        <v>5</v>
      </c>
      <c r="AG13" s="485">
        <v>3</v>
      </c>
      <c r="AH13" s="485">
        <v>4</v>
      </c>
      <c r="AI13" s="485">
        <v>0</v>
      </c>
      <c r="AJ13" s="485">
        <v>2</v>
      </c>
      <c r="AK13" s="485">
        <v>1</v>
      </c>
      <c r="AL13" s="485">
        <v>1</v>
      </c>
      <c r="AM13" s="485">
        <v>0</v>
      </c>
      <c r="AN13" s="485">
        <v>0</v>
      </c>
      <c r="AO13" s="485">
        <v>1</v>
      </c>
      <c r="AP13" s="485">
        <v>4</v>
      </c>
      <c r="AQ13" s="274">
        <f t="shared" si="2"/>
        <v>5</v>
      </c>
      <c r="AR13" s="166">
        <v>11</v>
      </c>
      <c r="AS13" s="136">
        <v>4</v>
      </c>
      <c r="AT13" s="136">
        <v>4</v>
      </c>
      <c r="AU13" s="136">
        <v>2</v>
      </c>
      <c r="AV13" s="136">
        <v>0</v>
      </c>
      <c r="AW13" s="136">
        <v>4</v>
      </c>
      <c r="AX13" s="136">
        <v>2</v>
      </c>
      <c r="AY13" s="136">
        <v>2</v>
      </c>
      <c r="AZ13" s="136">
        <v>0</v>
      </c>
      <c r="BA13" s="136">
        <v>0</v>
      </c>
      <c r="BB13" s="136">
        <v>0</v>
      </c>
      <c r="BC13" s="136">
        <v>3</v>
      </c>
      <c r="BD13" s="136">
        <v>8</v>
      </c>
      <c r="BE13" s="136">
        <f t="shared" si="3"/>
        <v>11</v>
      </c>
      <c r="BF13" s="484">
        <v>15</v>
      </c>
      <c r="BG13" s="485">
        <v>8</v>
      </c>
      <c r="BH13" s="485">
        <v>1</v>
      </c>
      <c r="BI13" s="485">
        <v>4</v>
      </c>
      <c r="BJ13" s="485">
        <v>0</v>
      </c>
      <c r="BK13" s="485">
        <v>1</v>
      </c>
      <c r="BL13" s="485">
        <v>0</v>
      </c>
      <c r="BM13" s="485">
        <v>4</v>
      </c>
      <c r="BN13" s="485">
        <v>0</v>
      </c>
      <c r="BO13" s="485">
        <v>0</v>
      </c>
      <c r="BP13" s="485">
        <v>0</v>
      </c>
      <c r="BQ13" s="485">
        <v>1</v>
      </c>
      <c r="BR13" s="485">
        <v>6</v>
      </c>
      <c r="BS13" s="274">
        <f t="shared" si="4"/>
        <v>7</v>
      </c>
      <c r="BT13" s="166">
        <v>16</v>
      </c>
      <c r="BU13" s="136">
        <v>11</v>
      </c>
      <c r="BV13" s="136">
        <v>4</v>
      </c>
      <c r="BW13" s="136">
        <v>0</v>
      </c>
      <c r="BX13" s="136">
        <v>1</v>
      </c>
      <c r="BY13" s="136">
        <v>1</v>
      </c>
      <c r="BZ13" s="136">
        <v>0</v>
      </c>
      <c r="CA13" s="136">
        <v>0</v>
      </c>
      <c r="CB13" s="136">
        <v>0</v>
      </c>
      <c r="CC13" s="136">
        <v>0</v>
      </c>
      <c r="CD13" s="136">
        <v>0</v>
      </c>
      <c r="CE13" s="136">
        <v>0</v>
      </c>
      <c r="CF13" s="136">
        <v>5</v>
      </c>
      <c r="CG13" s="288">
        <f t="shared" si="5"/>
        <v>5</v>
      </c>
      <c r="CH13" s="484">
        <v>8</v>
      </c>
      <c r="CI13" s="485">
        <v>11</v>
      </c>
      <c r="CJ13" s="485">
        <v>3</v>
      </c>
      <c r="CK13" s="485">
        <v>5</v>
      </c>
      <c r="CL13" s="485">
        <v>2</v>
      </c>
      <c r="CM13" s="485">
        <v>2</v>
      </c>
      <c r="CN13" s="485">
        <v>1</v>
      </c>
      <c r="CO13" s="485">
        <v>1</v>
      </c>
      <c r="CP13" s="485">
        <v>0</v>
      </c>
      <c r="CQ13" s="485">
        <v>0</v>
      </c>
      <c r="CR13" s="485">
        <v>0</v>
      </c>
      <c r="CS13" s="485">
        <v>4</v>
      </c>
      <c r="CT13" s="485">
        <v>4</v>
      </c>
      <c r="CU13" s="274">
        <f t="shared" si="6"/>
        <v>8</v>
      </c>
    </row>
    <row r="14" spans="1:99" ht="18" customHeight="1">
      <c r="A14" s="89" t="s">
        <v>14</v>
      </c>
      <c r="B14" s="168">
        <v>40</v>
      </c>
      <c r="C14" s="169">
        <v>19</v>
      </c>
      <c r="D14" s="170">
        <v>4</v>
      </c>
      <c r="E14" s="169">
        <v>4</v>
      </c>
      <c r="F14" s="170">
        <v>3</v>
      </c>
      <c r="G14" s="170">
        <v>4</v>
      </c>
      <c r="H14" s="170">
        <v>6</v>
      </c>
      <c r="I14" s="170">
        <v>1</v>
      </c>
      <c r="J14" s="170">
        <v>0</v>
      </c>
      <c r="K14" s="170">
        <v>0</v>
      </c>
      <c r="L14" s="170">
        <v>0</v>
      </c>
      <c r="M14" s="170">
        <v>6</v>
      </c>
      <c r="N14" s="170">
        <v>18</v>
      </c>
      <c r="O14" s="171">
        <f t="shared" si="0"/>
        <v>105</v>
      </c>
      <c r="P14" s="168">
        <v>31</v>
      </c>
      <c r="Q14" s="169">
        <v>26</v>
      </c>
      <c r="R14" s="170">
        <v>6</v>
      </c>
      <c r="S14" s="169">
        <v>4</v>
      </c>
      <c r="T14" s="170">
        <v>5</v>
      </c>
      <c r="U14" s="170">
        <v>7</v>
      </c>
      <c r="V14" s="170">
        <v>3</v>
      </c>
      <c r="W14" s="170">
        <v>1</v>
      </c>
      <c r="X14" s="170">
        <v>0</v>
      </c>
      <c r="Y14" s="170">
        <v>0</v>
      </c>
      <c r="Z14" s="170">
        <v>0</v>
      </c>
      <c r="AA14" s="170">
        <v>2</v>
      </c>
      <c r="AB14" s="170">
        <v>12</v>
      </c>
      <c r="AC14" s="172">
        <f t="shared" si="1"/>
        <v>97</v>
      </c>
      <c r="AD14" s="168">
        <v>30</v>
      </c>
      <c r="AE14" s="169">
        <v>24</v>
      </c>
      <c r="AF14" s="170">
        <v>6</v>
      </c>
      <c r="AG14" s="169">
        <v>7</v>
      </c>
      <c r="AH14" s="170">
        <v>3</v>
      </c>
      <c r="AI14" s="170">
        <v>2</v>
      </c>
      <c r="AJ14" s="170">
        <v>3</v>
      </c>
      <c r="AK14" s="170">
        <v>1</v>
      </c>
      <c r="AL14" s="170">
        <v>0</v>
      </c>
      <c r="AM14" s="170">
        <v>0</v>
      </c>
      <c r="AN14" s="170">
        <v>0</v>
      </c>
      <c r="AO14" s="170">
        <v>0</v>
      </c>
      <c r="AP14" s="170">
        <v>18</v>
      </c>
      <c r="AQ14" s="171">
        <f t="shared" si="2"/>
        <v>18</v>
      </c>
      <c r="AR14" s="168">
        <v>27</v>
      </c>
      <c r="AS14" s="169">
        <v>25</v>
      </c>
      <c r="AT14" s="170">
        <v>7</v>
      </c>
      <c r="AU14" s="169">
        <v>11</v>
      </c>
      <c r="AV14" s="170">
        <v>7</v>
      </c>
      <c r="AW14" s="170">
        <v>12</v>
      </c>
      <c r="AX14" s="170">
        <v>2</v>
      </c>
      <c r="AY14" s="170">
        <v>0</v>
      </c>
      <c r="AZ14" s="170">
        <v>0</v>
      </c>
      <c r="BA14" s="170">
        <v>0</v>
      </c>
      <c r="BB14" s="170">
        <v>0</v>
      </c>
      <c r="BC14" s="170">
        <v>2</v>
      </c>
      <c r="BD14" s="170">
        <v>19</v>
      </c>
      <c r="BE14" s="170">
        <f t="shared" si="3"/>
        <v>21</v>
      </c>
      <c r="BF14" s="168">
        <v>29</v>
      </c>
      <c r="BG14" s="169">
        <v>20</v>
      </c>
      <c r="BH14" s="170">
        <v>5</v>
      </c>
      <c r="BI14" s="169">
        <v>10</v>
      </c>
      <c r="BJ14" s="170">
        <v>3</v>
      </c>
      <c r="BK14" s="170">
        <v>11</v>
      </c>
      <c r="BL14" s="170">
        <v>1</v>
      </c>
      <c r="BM14" s="170">
        <v>5</v>
      </c>
      <c r="BN14" s="170">
        <v>0</v>
      </c>
      <c r="BO14" s="170">
        <v>0</v>
      </c>
      <c r="BP14" s="170">
        <v>0</v>
      </c>
      <c r="BQ14" s="170">
        <v>3</v>
      </c>
      <c r="BR14" s="170">
        <v>24</v>
      </c>
      <c r="BS14" s="171">
        <f t="shared" si="4"/>
        <v>27</v>
      </c>
      <c r="BT14" s="168">
        <v>28</v>
      </c>
      <c r="BU14" s="169">
        <v>20</v>
      </c>
      <c r="BV14" s="170">
        <v>4</v>
      </c>
      <c r="BW14" s="169">
        <v>3</v>
      </c>
      <c r="BX14" s="170">
        <v>3</v>
      </c>
      <c r="BY14" s="170">
        <v>2</v>
      </c>
      <c r="BZ14" s="170">
        <v>3</v>
      </c>
      <c r="CA14" s="170">
        <v>1</v>
      </c>
      <c r="CB14" s="170">
        <v>0</v>
      </c>
      <c r="CC14" s="170">
        <v>0</v>
      </c>
      <c r="CD14" s="170">
        <v>0</v>
      </c>
      <c r="CE14" s="170">
        <v>4</v>
      </c>
      <c r="CF14" s="170">
        <v>18</v>
      </c>
      <c r="CG14" s="285">
        <f t="shared" si="5"/>
        <v>22</v>
      </c>
      <c r="CH14" s="168">
        <v>27</v>
      </c>
      <c r="CI14" s="169">
        <v>26</v>
      </c>
      <c r="CJ14" s="170">
        <v>6</v>
      </c>
      <c r="CK14" s="169">
        <v>6</v>
      </c>
      <c r="CL14" s="170">
        <v>3</v>
      </c>
      <c r="CM14" s="170">
        <v>0</v>
      </c>
      <c r="CN14" s="170">
        <v>4</v>
      </c>
      <c r="CO14" s="170">
        <v>1</v>
      </c>
      <c r="CP14" s="170">
        <v>2</v>
      </c>
      <c r="CQ14" s="170">
        <v>0</v>
      </c>
      <c r="CR14" s="170">
        <v>0</v>
      </c>
      <c r="CS14" s="170">
        <v>6</v>
      </c>
      <c r="CT14" s="170">
        <v>17</v>
      </c>
      <c r="CU14" s="171">
        <f t="shared" si="6"/>
        <v>23</v>
      </c>
    </row>
    <row r="15" spans="1:99" ht="18" customHeight="1">
      <c r="A15" s="90" t="s">
        <v>15</v>
      </c>
      <c r="B15" s="484">
        <v>8</v>
      </c>
      <c r="C15" s="485">
        <v>4</v>
      </c>
      <c r="D15" s="485">
        <v>1</v>
      </c>
      <c r="E15" s="485">
        <v>0</v>
      </c>
      <c r="F15" s="485">
        <v>0</v>
      </c>
      <c r="G15" s="485">
        <v>2</v>
      </c>
      <c r="H15" s="485">
        <v>0</v>
      </c>
      <c r="I15" s="485">
        <v>0</v>
      </c>
      <c r="J15" s="485">
        <v>0</v>
      </c>
      <c r="K15" s="485">
        <v>0</v>
      </c>
      <c r="L15" s="485">
        <v>0</v>
      </c>
      <c r="M15" s="485">
        <v>1</v>
      </c>
      <c r="N15" s="485">
        <v>6</v>
      </c>
      <c r="O15" s="274">
        <f t="shared" si="0"/>
        <v>22</v>
      </c>
      <c r="P15" s="166">
        <v>9</v>
      </c>
      <c r="Q15" s="136">
        <v>4</v>
      </c>
      <c r="R15" s="136">
        <v>4</v>
      </c>
      <c r="S15" s="136">
        <v>6</v>
      </c>
      <c r="T15" s="136">
        <v>2</v>
      </c>
      <c r="U15" s="136">
        <v>0</v>
      </c>
      <c r="V15" s="136">
        <v>1</v>
      </c>
      <c r="W15" s="136">
        <v>0</v>
      </c>
      <c r="X15" s="136">
        <v>1</v>
      </c>
      <c r="Y15" s="136">
        <v>0</v>
      </c>
      <c r="Z15" s="136">
        <v>0</v>
      </c>
      <c r="AA15" s="136">
        <v>0</v>
      </c>
      <c r="AB15" s="136">
        <v>4</v>
      </c>
      <c r="AC15" s="167">
        <f t="shared" si="1"/>
        <v>31</v>
      </c>
      <c r="AD15" s="484">
        <v>8</v>
      </c>
      <c r="AE15" s="485">
        <v>6</v>
      </c>
      <c r="AF15" s="485">
        <v>1</v>
      </c>
      <c r="AG15" s="485">
        <v>4</v>
      </c>
      <c r="AH15" s="485">
        <v>1</v>
      </c>
      <c r="AI15" s="485">
        <v>1</v>
      </c>
      <c r="AJ15" s="485">
        <v>1</v>
      </c>
      <c r="AK15" s="485">
        <v>0</v>
      </c>
      <c r="AL15" s="485">
        <v>0</v>
      </c>
      <c r="AM15" s="485">
        <v>0</v>
      </c>
      <c r="AN15" s="485">
        <v>0</v>
      </c>
      <c r="AO15" s="485">
        <v>0</v>
      </c>
      <c r="AP15" s="485">
        <v>3</v>
      </c>
      <c r="AQ15" s="274">
        <f t="shared" si="2"/>
        <v>3</v>
      </c>
      <c r="AR15" s="166">
        <v>6</v>
      </c>
      <c r="AS15" s="136">
        <v>6</v>
      </c>
      <c r="AT15" s="136">
        <v>3</v>
      </c>
      <c r="AU15" s="136">
        <v>3</v>
      </c>
      <c r="AV15" s="136">
        <v>1</v>
      </c>
      <c r="AW15" s="136">
        <v>0</v>
      </c>
      <c r="AX15" s="136">
        <v>0</v>
      </c>
      <c r="AY15" s="136">
        <v>0</v>
      </c>
      <c r="AZ15" s="136">
        <v>1</v>
      </c>
      <c r="BA15" s="136">
        <v>0</v>
      </c>
      <c r="BB15" s="136">
        <v>0</v>
      </c>
      <c r="BC15" s="136">
        <v>0</v>
      </c>
      <c r="BD15" s="136">
        <v>3</v>
      </c>
      <c r="BE15" s="136">
        <f t="shared" si="3"/>
        <v>3</v>
      </c>
      <c r="BF15" s="484">
        <v>5</v>
      </c>
      <c r="BG15" s="485">
        <v>4</v>
      </c>
      <c r="BH15" s="485">
        <v>2</v>
      </c>
      <c r="BI15" s="485">
        <v>1</v>
      </c>
      <c r="BJ15" s="485">
        <v>2</v>
      </c>
      <c r="BK15" s="485">
        <v>0</v>
      </c>
      <c r="BL15" s="485">
        <v>1</v>
      </c>
      <c r="BM15" s="485">
        <v>1</v>
      </c>
      <c r="BN15" s="485">
        <v>0</v>
      </c>
      <c r="BO15" s="485">
        <v>0</v>
      </c>
      <c r="BP15" s="485">
        <v>0</v>
      </c>
      <c r="BQ15" s="485">
        <v>0</v>
      </c>
      <c r="BR15" s="485">
        <v>5</v>
      </c>
      <c r="BS15" s="274">
        <f t="shared" si="4"/>
        <v>5</v>
      </c>
      <c r="BT15" s="166">
        <v>5</v>
      </c>
      <c r="BU15" s="136">
        <v>3</v>
      </c>
      <c r="BV15" s="136">
        <v>0</v>
      </c>
      <c r="BW15" s="136">
        <v>1</v>
      </c>
      <c r="BX15" s="136">
        <v>1</v>
      </c>
      <c r="BY15" s="136">
        <v>1</v>
      </c>
      <c r="BZ15" s="136">
        <v>1</v>
      </c>
      <c r="CA15" s="136">
        <v>0</v>
      </c>
      <c r="CB15" s="136">
        <v>0</v>
      </c>
      <c r="CC15" s="136">
        <v>0</v>
      </c>
      <c r="CD15" s="136">
        <v>0</v>
      </c>
      <c r="CE15" s="136">
        <v>0</v>
      </c>
      <c r="CF15" s="136">
        <v>6</v>
      </c>
      <c r="CG15" s="288">
        <f t="shared" si="5"/>
        <v>6</v>
      </c>
      <c r="CH15" s="484">
        <v>4</v>
      </c>
      <c r="CI15" s="485">
        <v>5</v>
      </c>
      <c r="CJ15" s="485">
        <v>0</v>
      </c>
      <c r="CK15" s="485">
        <v>0</v>
      </c>
      <c r="CL15" s="485">
        <v>0</v>
      </c>
      <c r="CM15" s="485">
        <v>0</v>
      </c>
      <c r="CN15" s="485">
        <v>0</v>
      </c>
      <c r="CO15" s="485">
        <v>0</v>
      </c>
      <c r="CP15" s="485">
        <v>0</v>
      </c>
      <c r="CQ15" s="485">
        <v>0</v>
      </c>
      <c r="CR15" s="485">
        <v>0</v>
      </c>
      <c r="CS15" s="485">
        <v>0</v>
      </c>
      <c r="CT15" s="485">
        <v>5</v>
      </c>
      <c r="CU15" s="274">
        <f t="shared" si="6"/>
        <v>5</v>
      </c>
    </row>
    <row r="16" spans="1:99" ht="18" customHeight="1">
      <c r="A16" s="92" t="s">
        <v>16</v>
      </c>
      <c r="B16" s="168">
        <v>18</v>
      </c>
      <c r="C16" s="170">
        <v>14</v>
      </c>
      <c r="D16" s="170">
        <v>4</v>
      </c>
      <c r="E16" s="170">
        <v>2</v>
      </c>
      <c r="F16" s="170">
        <v>6</v>
      </c>
      <c r="G16" s="170">
        <v>1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19</v>
      </c>
      <c r="O16" s="172">
        <f t="shared" si="0"/>
        <v>64</v>
      </c>
      <c r="P16" s="168">
        <v>10</v>
      </c>
      <c r="Q16" s="169">
        <v>9</v>
      </c>
      <c r="R16" s="170">
        <v>3</v>
      </c>
      <c r="S16" s="169">
        <v>3</v>
      </c>
      <c r="T16" s="170">
        <v>2</v>
      </c>
      <c r="U16" s="170">
        <v>0</v>
      </c>
      <c r="V16" s="170">
        <v>2</v>
      </c>
      <c r="W16" s="170">
        <v>0</v>
      </c>
      <c r="X16" s="170">
        <v>1</v>
      </c>
      <c r="Y16" s="170">
        <v>0</v>
      </c>
      <c r="Z16" s="170">
        <v>0</v>
      </c>
      <c r="AA16" s="170">
        <v>2</v>
      </c>
      <c r="AB16" s="170">
        <v>8</v>
      </c>
      <c r="AC16" s="172">
        <f t="shared" si="1"/>
        <v>40</v>
      </c>
      <c r="AD16" s="168">
        <v>15</v>
      </c>
      <c r="AE16" s="170">
        <v>17</v>
      </c>
      <c r="AF16" s="170">
        <v>1</v>
      </c>
      <c r="AG16" s="170">
        <v>5</v>
      </c>
      <c r="AH16" s="170">
        <v>0</v>
      </c>
      <c r="AI16" s="170">
        <v>2</v>
      </c>
      <c r="AJ16" s="170">
        <v>2</v>
      </c>
      <c r="AK16" s="170">
        <v>0</v>
      </c>
      <c r="AL16" s="170">
        <v>0</v>
      </c>
      <c r="AM16" s="170">
        <v>0</v>
      </c>
      <c r="AN16" s="170">
        <v>0</v>
      </c>
      <c r="AO16" s="170">
        <v>4</v>
      </c>
      <c r="AP16" s="170">
        <v>5</v>
      </c>
      <c r="AQ16" s="172">
        <f t="shared" si="2"/>
        <v>9</v>
      </c>
      <c r="AR16" s="168">
        <v>17</v>
      </c>
      <c r="AS16" s="169">
        <v>13</v>
      </c>
      <c r="AT16" s="170">
        <v>3</v>
      </c>
      <c r="AU16" s="169">
        <v>3</v>
      </c>
      <c r="AV16" s="170">
        <v>2</v>
      </c>
      <c r="AW16" s="170">
        <v>3</v>
      </c>
      <c r="AX16" s="170">
        <v>0</v>
      </c>
      <c r="AY16" s="170">
        <v>1</v>
      </c>
      <c r="AZ16" s="170">
        <v>0</v>
      </c>
      <c r="BA16" s="170">
        <v>0</v>
      </c>
      <c r="BB16" s="170">
        <v>0</v>
      </c>
      <c r="BC16" s="170">
        <v>0</v>
      </c>
      <c r="BD16" s="170">
        <v>8</v>
      </c>
      <c r="BE16" s="170">
        <f t="shared" si="3"/>
        <v>8</v>
      </c>
      <c r="BF16" s="168">
        <v>9</v>
      </c>
      <c r="BG16" s="170">
        <v>10</v>
      </c>
      <c r="BH16" s="170">
        <v>2</v>
      </c>
      <c r="BI16" s="170">
        <v>3</v>
      </c>
      <c r="BJ16" s="170">
        <v>1</v>
      </c>
      <c r="BK16" s="170">
        <v>3</v>
      </c>
      <c r="BL16" s="170">
        <v>0</v>
      </c>
      <c r="BM16" s="170">
        <v>0</v>
      </c>
      <c r="BN16" s="170">
        <v>0</v>
      </c>
      <c r="BO16" s="170">
        <v>0</v>
      </c>
      <c r="BP16" s="170">
        <v>0</v>
      </c>
      <c r="BQ16" s="170">
        <v>3</v>
      </c>
      <c r="BR16" s="170">
        <v>5</v>
      </c>
      <c r="BS16" s="172">
        <f t="shared" si="4"/>
        <v>8</v>
      </c>
      <c r="BT16" s="168">
        <v>8</v>
      </c>
      <c r="BU16" s="169">
        <v>19</v>
      </c>
      <c r="BV16" s="170">
        <v>0</v>
      </c>
      <c r="BW16" s="169">
        <v>3</v>
      </c>
      <c r="BX16" s="170">
        <v>0</v>
      </c>
      <c r="BY16" s="170">
        <v>0</v>
      </c>
      <c r="BZ16" s="170">
        <v>0</v>
      </c>
      <c r="CA16" s="170">
        <v>0</v>
      </c>
      <c r="CB16" s="170">
        <v>0</v>
      </c>
      <c r="CC16" s="170">
        <v>0</v>
      </c>
      <c r="CD16" s="170">
        <v>0</v>
      </c>
      <c r="CE16" s="170">
        <v>0</v>
      </c>
      <c r="CF16" s="170">
        <v>4</v>
      </c>
      <c r="CG16" s="285">
        <f t="shared" si="5"/>
        <v>4</v>
      </c>
      <c r="CH16" s="168">
        <v>16</v>
      </c>
      <c r="CI16" s="170">
        <v>14</v>
      </c>
      <c r="CJ16" s="170">
        <v>3</v>
      </c>
      <c r="CK16" s="170">
        <v>6</v>
      </c>
      <c r="CL16" s="170">
        <v>1</v>
      </c>
      <c r="CM16" s="170">
        <v>0</v>
      </c>
      <c r="CN16" s="170">
        <v>1</v>
      </c>
      <c r="CO16" s="170">
        <v>1</v>
      </c>
      <c r="CP16" s="170">
        <v>1</v>
      </c>
      <c r="CQ16" s="170">
        <v>0</v>
      </c>
      <c r="CR16" s="170">
        <v>0</v>
      </c>
      <c r="CS16" s="170">
        <v>0</v>
      </c>
      <c r="CT16" s="170">
        <v>7</v>
      </c>
      <c r="CU16" s="172">
        <f t="shared" si="6"/>
        <v>7</v>
      </c>
    </row>
    <row r="17" spans="1:99" ht="18" customHeight="1">
      <c r="A17" s="90" t="s">
        <v>17</v>
      </c>
      <c r="B17" s="484">
        <v>88</v>
      </c>
      <c r="C17" s="485">
        <v>100</v>
      </c>
      <c r="D17" s="485">
        <v>20</v>
      </c>
      <c r="E17" s="485">
        <v>19</v>
      </c>
      <c r="F17" s="485">
        <v>15</v>
      </c>
      <c r="G17" s="485">
        <v>10</v>
      </c>
      <c r="H17" s="485">
        <v>12</v>
      </c>
      <c r="I17" s="485">
        <v>7</v>
      </c>
      <c r="J17" s="485">
        <v>2</v>
      </c>
      <c r="K17" s="485">
        <v>0</v>
      </c>
      <c r="L17" s="485">
        <v>0</v>
      </c>
      <c r="M17" s="485">
        <v>5</v>
      </c>
      <c r="N17" s="485">
        <v>43</v>
      </c>
      <c r="O17" s="274">
        <f t="shared" si="0"/>
        <v>321</v>
      </c>
      <c r="P17" s="166">
        <v>62</v>
      </c>
      <c r="Q17" s="136">
        <v>73</v>
      </c>
      <c r="R17" s="136">
        <v>15</v>
      </c>
      <c r="S17" s="136">
        <v>22</v>
      </c>
      <c r="T17" s="136">
        <v>14</v>
      </c>
      <c r="U17" s="136">
        <v>16</v>
      </c>
      <c r="V17" s="136">
        <v>16</v>
      </c>
      <c r="W17" s="136">
        <v>11</v>
      </c>
      <c r="X17" s="136">
        <v>2</v>
      </c>
      <c r="Y17" s="136">
        <v>0</v>
      </c>
      <c r="Z17" s="136">
        <v>0</v>
      </c>
      <c r="AA17" s="136">
        <v>6</v>
      </c>
      <c r="AB17" s="136">
        <v>42</v>
      </c>
      <c r="AC17" s="167">
        <f t="shared" si="1"/>
        <v>279</v>
      </c>
      <c r="AD17" s="484">
        <v>73</v>
      </c>
      <c r="AE17" s="485">
        <v>96</v>
      </c>
      <c r="AF17" s="485">
        <v>20</v>
      </c>
      <c r="AG17" s="485">
        <v>16</v>
      </c>
      <c r="AH17" s="485">
        <v>10</v>
      </c>
      <c r="AI17" s="485">
        <v>7</v>
      </c>
      <c r="AJ17" s="485">
        <v>7</v>
      </c>
      <c r="AK17" s="485">
        <v>5</v>
      </c>
      <c r="AL17" s="485">
        <v>2</v>
      </c>
      <c r="AM17" s="485">
        <v>0</v>
      </c>
      <c r="AN17" s="485">
        <v>0</v>
      </c>
      <c r="AO17" s="485">
        <v>6</v>
      </c>
      <c r="AP17" s="485">
        <v>40</v>
      </c>
      <c r="AQ17" s="274">
        <f t="shared" si="2"/>
        <v>46</v>
      </c>
      <c r="AR17" s="166">
        <v>57</v>
      </c>
      <c r="AS17" s="136">
        <v>82</v>
      </c>
      <c r="AT17" s="136">
        <v>18</v>
      </c>
      <c r="AU17" s="136">
        <v>10</v>
      </c>
      <c r="AV17" s="136">
        <v>6</v>
      </c>
      <c r="AW17" s="136">
        <v>2</v>
      </c>
      <c r="AX17" s="136">
        <v>12</v>
      </c>
      <c r="AY17" s="136">
        <v>3</v>
      </c>
      <c r="AZ17" s="136">
        <v>4</v>
      </c>
      <c r="BA17" s="136">
        <v>0</v>
      </c>
      <c r="BB17" s="136">
        <v>0</v>
      </c>
      <c r="BC17" s="136">
        <v>4</v>
      </c>
      <c r="BD17" s="136">
        <v>48</v>
      </c>
      <c r="BE17" s="136">
        <f t="shared" si="3"/>
        <v>52</v>
      </c>
      <c r="BF17" s="484">
        <v>55</v>
      </c>
      <c r="BG17" s="485">
        <v>81</v>
      </c>
      <c r="BH17" s="485">
        <v>8</v>
      </c>
      <c r="BI17" s="485">
        <v>15</v>
      </c>
      <c r="BJ17" s="485">
        <v>6</v>
      </c>
      <c r="BK17" s="485">
        <v>14</v>
      </c>
      <c r="BL17" s="485">
        <v>8</v>
      </c>
      <c r="BM17" s="485">
        <v>9</v>
      </c>
      <c r="BN17" s="485">
        <v>1</v>
      </c>
      <c r="BO17" s="485">
        <v>0</v>
      </c>
      <c r="BP17" s="485">
        <v>0</v>
      </c>
      <c r="BQ17" s="485">
        <v>4</v>
      </c>
      <c r="BR17" s="485">
        <v>36</v>
      </c>
      <c r="BS17" s="274">
        <f t="shared" si="4"/>
        <v>40</v>
      </c>
      <c r="BT17" s="166">
        <v>62</v>
      </c>
      <c r="BU17" s="136">
        <v>66</v>
      </c>
      <c r="BV17" s="136">
        <v>12</v>
      </c>
      <c r="BW17" s="136">
        <v>11</v>
      </c>
      <c r="BX17" s="136">
        <v>2</v>
      </c>
      <c r="BY17" s="136">
        <v>8</v>
      </c>
      <c r="BZ17" s="136">
        <v>12</v>
      </c>
      <c r="CA17" s="136">
        <v>6</v>
      </c>
      <c r="CB17" s="136">
        <v>1</v>
      </c>
      <c r="CC17" s="136">
        <v>0</v>
      </c>
      <c r="CD17" s="136">
        <v>0</v>
      </c>
      <c r="CE17" s="136">
        <v>1</v>
      </c>
      <c r="CF17" s="136">
        <v>37</v>
      </c>
      <c r="CG17" s="288">
        <f t="shared" si="5"/>
        <v>38</v>
      </c>
      <c r="CH17" s="484">
        <v>63</v>
      </c>
      <c r="CI17" s="485">
        <v>83</v>
      </c>
      <c r="CJ17" s="485">
        <v>13</v>
      </c>
      <c r="CK17" s="485">
        <v>16</v>
      </c>
      <c r="CL17" s="485">
        <v>8</v>
      </c>
      <c r="CM17" s="485">
        <v>7</v>
      </c>
      <c r="CN17" s="485">
        <v>3</v>
      </c>
      <c r="CO17" s="485">
        <v>2</v>
      </c>
      <c r="CP17" s="485">
        <v>2</v>
      </c>
      <c r="CQ17" s="485">
        <v>0</v>
      </c>
      <c r="CR17" s="485">
        <v>0</v>
      </c>
      <c r="CS17" s="485">
        <v>3</v>
      </c>
      <c r="CT17" s="485">
        <v>38</v>
      </c>
      <c r="CU17" s="274">
        <f t="shared" si="6"/>
        <v>41</v>
      </c>
    </row>
    <row r="18" spans="1:99" ht="18" customHeight="1">
      <c r="A18" s="92" t="s">
        <v>18</v>
      </c>
      <c r="B18" s="168">
        <v>183</v>
      </c>
      <c r="C18" s="170">
        <v>129</v>
      </c>
      <c r="D18" s="170">
        <v>31</v>
      </c>
      <c r="E18" s="170">
        <v>23</v>
      </c>
      <c r="F18" s="170">
        <v>21</v>
      </c>
      <c r="G18" s="170">
        <v>10</v>
      </c>
      <c r="H18" s="170">
        <v>11</v>
      </c>
      <c r="I18" s="170">
        <v>7</v>
      </c>
      <c r="J18" s="170">
        <v>1</v>
      </c>
      <c r="K18" s="170">
        <v>0</v>
      </c>
      <c r="L18" s="170">
        <v>0</v>
      </c>
      <c r="M18" s="170">
        <v>14</v>
      </c>
      <c r="N18" s="170">
        <v>87</v>
      </c>
      <c r="O18" s="172">
        <f t="shared" si="0"/>
        <v>517</v>
      </c>
      <c r="P18" s="168">
        <v>145</v>
      </c>
      <c r="Q18" s="169">
        <v>147</v>
      </c>
      <c r="R18" s="170">
        <v>23</v>
      </c>
      <c r="S18" s="169">
        <v>32</v>
      </c>
      <c r="T18" s="170">
        <v>35</v>
      </c>
      <c r="U18" s="170">
        <v>14</v>
      </c>
      <c r="V18" s="170">
        <v>9</v>
      </c>
      <c r="W18" s="170">
        <v>2</v>
      </c>
      <c r="X18" s="170">
        <v>0</v>
      </c>
      <c r="Y18" s="170">
        <v>0</v>
      </c>
      <c r="Z18" s="170">
        <v>0</v>
      </c>
      <c r="AA18" s="170">
        <v>17</v>
      </c>
      <c r="AB18" s="170">
        <v>80</v>
      </c>
      <c r="AC18" s="172">
        <f t="shared" si="1"/>
        <v>504</v>
      </c>
      <c r="AD18" s="168">
        <v>155</v>
      </c>
      <c r="AE18" s="170">
        <v>117</v>
      </c>
      <c r="AF18" s="170">
        <v>25</v>
      </c>
      <c r="AG18" s="170">
        <v>23</v>
      </c>
      <c r="AH18" s="170">
        <v>15</v>
      </c>
      <c r="AI18" s="170">
        <v>22</v>
      </c>
      <c r="AJ18" s="170">
        <v>7</v>
      </c>
      <c r="AK18" s="170">
        <v>5</v>
      </c>
      <c r="AL18" s="170">
        <v>2</v>
      </c>
      <c r="AM18" s="170">
        <v>0</v>
      </c>
      <c r="AN18" s="170">
        <v>0</v>
      </c>
      <c r="AO18" s="170">
        <v>11</v>
      </c>
      <c r="AP18" s="170">
        <v>70</v>
      </c>
      <c r="AQ18" s="172">
        <f t="shared" si="2"/>
        <v>81</v>
      </c>
      <c r="AR18" s="168">
        <v>159</v>
      </c>
      <c r="AS18" s="169">
        <v>156</v>
      </c>
      <c r="AT18" s="170">
        <v>33</v>
      </c>
      <c r="AU18" s="169">
        <v>24</v>
      </c>
      <c r="AV18" s="170">
        <v>14</v>
      </c>
      <c r="AW18" s="170">
        <v>11</v>
      </c>
      <c r="AX18" s="170">
        <v>5</v>
      </c>
      <c r="AY18" s="170">
        <v>4</v>
      </c>
      <c r="AZ18" s="170">
        <v>2</v>
      </c>
      <c r="BA18" s="170">
        <v>0</v>
      </c>
      <c r="BB18" s="170">
        <v>0</v>
      </c>
      <c r="BC18" s="170">
        <v>21</v>
      </c>
      <c r="BD18" s="170">
        <v>89</v>
      </c>
      <c r="BE18" s="170">
        <f t="shared" si="3"/>
        <v>110</v>
      </c>
      <c r="BF18" s="168">
        <v>140</v>
      </c>
      <c r="BG18" s="170">
        <v>115</v>
      </c>
      <c r="BH18" s="170">
        <v>21</v>
      </c>
      <c r="BI18" s="170">
        <v>13</v>
      </c>
      <c r="BJ18" s="170">
        <v>18</v>
      </c>
      <c r="BK18" s="170">
        <v>17</v>
      </c>
      <c r="BL18" s="170">
        <v>2</v>
      </c>
      <c r="BM18" s="170">
        <v>2</v>
      </c>
      <c r="BN18" s="170">
        <v>1</v>
      </c>
      <c r="BO18" s="170">
        <v>0</v>
      </c>
      <c r="BP18" s="170">
        <v>0</v>
      </c>
      <c r="BQ18" s="170">
        <v>18</v>
      </c>
      <c r="BR18" s="170">
        <v>85</v>
      </c>
      <c r="BS18" s="172">
        <f t="shared" si="4"/>
        <v>103</v>
      </c>
      <c r="BT18" s="168">
        <v>152</v>
      </c>
      <c r="BU18" s="169">
        <v>112</v>
      </c>
      <c r="BV18" s="170">
        <v>24</v>
      </c>
      <c r="BW18" s="169">
        <v>14</v>
      </c>
      <c r="BX18" s="170">
        <v>17</v>
      </c>
      <c r="BY18" s="170">
        <v>8</v>
      </c>
      <c r="BZ18" s="170">
        <v>6</v>
      </c>
      <c r="CA18" s="170">
        <v>1</v>
      </c>
      <c r="CB18" s="170">
        <v>0</v>
      </c>
      <c r="CC18" s="170">
        <v>0</v>
      </c>
      <c r="CD18" s="170">
        <v>0</v>
      </c>
      <c r="CE18" s="170">
        <v>8</v>
      </c>
      <c r="CF18" s="170">
        <v>75</v>
      </c>
      <c r="CG18" s="285">
        <f t="shared" si="5"/>
        <v>83</v>
      </c>
      <c r="CH18" s="168">
        <v>138</v>
      </c>
      <c r="CI18" s="170">
        <v>142</v>
      </c>
      <c r="CJ18" s="170">
        <v>22</v>
      </c>
      <c r="CK18" s="170">
        <v>14</v>
      </c>
      <c r="CL18" s="170">
        <v>23</v>
      </c>
      <c r="CM18" s="170">
        <v>14</v>
      </c>
      <c r="CN18" s="170">
        <v>2</v>
      </c>
      <c r="CO18" s="170">
        <v>2</v>
      </c>
      <c r="CP18" s="170">
        <v>2</v>
      </c>
      <c r="CQ18" s="170">
        <v>0</v>
      </c>
      <c r="CR18" s="170">
        <v>0</v>
      </c>
      <c r="CS18" s="170">
        <v>17</v>
      </c>
      <c r="CT18" s="170">
        <v>71</v>
      </c>
      <c r="CU18" s="172">
        <f t="shared" si="6"/>
        <v>88</v>
      </c>
    </row>
    <row r="19" spans="1:99" ht="18" customHeight="1">
      <c r="A19" s="90" t="s">
        <v>19</v>
      </c>
      <c r="B19" s="484">
        <v>6</v>
      </c>
      <c r="C19" s="485">
        <v>3</v>
      </c>
      <c r="D19" s="485">
        <v>0</v>
      </c>
      <c r="E19" s="485">
        <v>0</v>
      </c>
      <c r="F19" s="485">
        <v>0</v>
      </c>
      <c r="G19" s="485">
        <v>2</v>
      </c>
      <c r="H19" s="485">
        <v>0</v>
      </c>
      <c r="I19" s="485">
        <v>0</v>
      </c>
      <c r="J19" s="485">
        <v>0</v>
      </c>
      <c r="K19" s="485">
        <v>0</v>
      </c>
      <c r="L19" s="485">
        <v>0</v>
      </c>
      <c r="M19" s="485">
        <v>2</v>
      </c>
      <c r="N19" s="485">
        <v>1</v>
      </c>
      <c r="O19" s="274">
        <f t="shared" si="0"/>
        <v>14</v>
      </c>
      <c r="P19" s="166">
        <v>2</v>
      </c>
      <c r="Q19" s="136">
        <v>3</v>
      </c>
      <c r="R19" s="136">
        <v>0</v>
      </c>
      <c r="S19" s="136">
        <v>1</v>
      </c>
      <c r="T19" s="136">
        <v>1</v>
      </c>
      <c r="U19" s="136">
        <v>1</v>
      </c>
      <c r="V19" s="136">
        <v>0</v>
      </c>
      <c r="W19" s="136">
        <v>0</v>
      </c>
      <c r="X19" s="136">
        <v>0</v>
      </c>
      <c r="Y19" s="136">
        <v>0</v>
      </c>
      <c r="Z19" s="136">
        <v>0</v>
      </c>
      <c r="AA19" s="136">
        <v>1</v>
      </c>
      <c r="AB19" s="136">
        <v>2</v>
      </c>
      <c r="AC19" s="167">
        <f t="shared" si="1"/>
        <v>11</v>
      </c>
      <c r="AD19" s="484">
        <v>2</v>
      </c>
      <c r="AE19" s="485">
        <v>5</v>
      </c>
      <c r="AF19" s="485">
        <v>1</v>
      </c>
      <c r="AG19" s="485">
        <v>2</v>
      </c>
      <c r="AH19" s="485">
        <v>0</v>
      </c>
      <c r="AI19" s="485">
        <v>0</v>
      </c>
      <c r="AJ19" s="485">
        <v>0</v>
      </c>
      <c r="AK19" s="485">
        <v>0</v>
      </c>
      <c r="AL19" s="485">
        <v>0</v>
      </c>
      <c r="AM19" s="485">
        <v>0</v>
      </c>
      <c r="AN19" s="485">
        <v>0</v>
      </c>
      <c r="AO19" s="485">
        <v>0</v>
      </c>
      <c r="AP19" s="485">
        <v>3</v>
      </c>
      <c r="AQ19" s="274">
        <f t="shared" si="2"/>
        <v>3</v>
      </c>
      <c r="AR19" s="166">
        <v>1</v>
      </c>
      <c r="AS19" s="136">
        <v>5</v>
      </c>
      <c r="AT19" s="136">
        <v>1</v>
      </c>
      <c r="AU19" s="136">
        <v>1</v>
      </c>
      <c r="AV19" s="136">
        <v>1</v>
      </c>
      <c r="AW19" s="136">
        <v>0</v>
      </c>
      <c r="AX19" s="136">
        <v>0</v>
      </c>
      <c r="AY19" s="136">
        <v>0</v>
      </c>
      <c r="AZ19" s="136">
        <v>0</v>
      </c>
      <c r="BA19" s="136">
        <v>0</v>
      </c>
      <c r="BB19" s="136">
        <v>0</v>
      </c>
      <c r="BC19" s="136">
        <v>1</v>
      </c>
      <c r="BD19" s="136">
        <v>1</v>
      </c>
      <c r="BE19" s="136">
        <f t="shared" si="3"/>
        <v>2</v>
      </c>
      <c r="BF19" s="484">
        <v>2</v>
      </c>
      <c r="BG19" s="485">
        <v>2</v>
      </c>
      <c r="BH19" s="485">
        <v>0</v>
      </c>
      <c r="BI19" s="485">
        <v>1</v>
      </c>
      <c r="BJ19" s="485">
        <v>0</v>
      </c>
      <c r="BK19" s="485">
        <v>1</v>
      </c>
      <c r="BL19" s="485">
        <v>0</v>
      </c>
      <c r="BM19" s="485">
        <v>0</v>
      </c>
      <c r="BN19" s="485">
        <v>0</v>
      </c>
      <c r="BO19" s="485">
        <v>0</v>
      </c>
      <c r="BP19" s="485">
        <v>0</v>
      </c>
      <c r="BQ19" s="485">
        <v>0</v>
      </c>
      <c r="BR19" s="485">
        <v>3</v>
      </c>
      <c r="BS19" s="274">
        <f t="shared" si="4"/>
        <v>3</v>
      </c>
      <c r="BT19" s="166">
        <v>2</v>
      </c>
      <c r="BU19" s="136">
        <v>2</v>
      </c>
      <c r="BV19" s="136">
        <v>0</v>
      </c>
      <c r="BW19" s="136">
        <v>0</v>
      </c>
      <c r="BX19" s="136">
        <v>1</v>
      </c>
      <c r="BY19" s="136">
        <v>0</v>
      </c>
      <c r="BZ19" s="136">
        <v>0</v>
      </c>
      <c r="CA19" s="136">
        <v>0</v>
      </c>
      <c r="CB19" s="136">
        <v>0</v>
      </c>
      <c r="CC19" s="136">
        <v>0</v>
      </c>
      <c r="CD19" s="136">
        <v>0</v>
      </c>
      <c r="CE19" s="136">
        <v>1</v>
      </c>
      <c r="CF19" s="136">
        <v>2</v>
      </c>
      <c r="CG19" s="288">
        <f t="shared" si="5"/>
        <v>3</v>
      </c>
      <c r="CH19" s="484">
        <v>9</v>
      </c>
      <c r="CI19" s="485">
        <v>4</v>
      </c>
      <c r="CJ19" s="485">
        <v>0</v>
      </c>
      <c r="CK19" s="485">
        <v>0</v>
      </c>
      <c r="CL19" s="485">
        <v>1</v>
      </c>
      <c r="CM19" s="485">
        <v>0</v>
      </c>
      <c r="CN19" s="485">
        <v>0</v>
      </c>
      <c r="CO19" s="485">
        <v>1</v>
      </c>
      <c r="CP19" s="485">
        <v>0</v>
      </c>
      <c r="CQ19" s="485">
        <v>0</v>
      </c>
      <c r="CR19" s="485">
        <v>0</v>
      </c>
      <c r="CS19" s="485">
        <v>1</v>
      </c>
      <c r="CT19" s="485">
        <v>0</v>
      </c>
      <c r="CU19" s="274">
        <f t="shared" si="6"/>
        <v>1</v>
      </c>
    </row>
    <row r="20" spans="1:99" ht="18" customHeight="1">
      <c r="A20" s="92" t="s">
        <v>20</v>
      </c>
      <c r="B20" s="168">
        <v>11</v>
      </c>
      <c r="C20" s="170">
        <v>17</v>
      </c>
      <c r="D20" s="170">
        <v>4</v>
      </c>
      <c r="E20" s="170">
        <v>4</v>
      </c>
      <c r="F20" s="170">
        <v>1</v>
      </c>
      <c r="G20" s="170">
        <v>2</v>
      </c>
      <c r="H20" s="170">
        <v>1</v>
      </c>
      <c r="I20" s="170">
        <v>3</v>
      </c>
      <c r="J20" s="170">
        <v>0</v>
      </c>
      <c r="K20" s="170">
        <v>0</v>
      </c>
      <c r="L20" s="170">
        <v>0</v>
      </c>
      <c r="M20" s="170">
        <v>1</v>
      </c>
      <c r="N20" s="170">
        <v>13</v>
      </c>
      <c r="O20" s="172">
        <f t="shared" si="0"/>
        <v>57</v>
      </c>
      <c r="P20" s="168">
        <v>7</v>
      </c>
      <c r="Q20" s="169">
        <v>17</v>
      </c>
      <c r="R20" s="170">
        <v>5</v>
      </c>
      <c r="S20" s="169">
        <v>10</v>
      </c>
      <c r="T20" s="170">
        <v>2</v>
      </c>
      <c r="U20" s="170">
        <v>3</v>
      </c>
      <c r="V20" s="170">
        <v>2</v>
      </c>
      <c r="W20" s="170">
        <v>3</v>
      </c>
      <c r="X20" s="170">
        <v>2</v>
      </c>
      <c r="Y20" s="170">
        <v>0</v>
      </c>
      <c r="Z20" s="170">
        <v>0</v>
      </c>
      <c r="AA20" s="170">
        <v>2</v>
      </c>
      <c r="AB20" s="170">
        <v>10</v>
      </c>
      <c r="AC20" s="172">
        <f t="shared" si="1"/>
        <v>63</v>
      </c>
      <c r="AD20" s="168">
        <v>13</v>
      </c>
      <c r="AE20" s="170">
        <v>17</v>
      </c>
      <c r="AF20" s="170">
        <v>4</v>
      </c>
      <c r="AG20" s="170">
        <v>1</v>
      </c>
      <c r="AH20" s="170">
        <v>3</v>
      </c>
      <c r="AI20" s="170">
        <v>3</v>
      </c>
      <c r="AJ20" s="170">
        <v>2</v>
      </c>
      <c r="AK20" s="170">
        <v>3</v>
      </c>
      <c r="AL20" s="170">
        <v>0</v>
      </c>
      <c r="AM20" s="170">
        <v>0</v>
      </c>
      <c r="AN20" s="170">
        <v>0</v>
      </c>
      <c r="AO20" s="170">
        <v>1</v>
      </c>
      <c r="AP20" s="170">
        <v>12</v>
      </c>
      <c r="AQ20" s="172">
        <f t="shared" si="2"/>
        <v>13</v>
      </c>
      <c r="AR20" s="168">
        <v>13</v>
      </c>
      <c r="AS20" s="169">
        <v>19</v>
      </c>
      <c r="AT20" s="170">
        <v>3</v>
      </c>
      <c r="AU20" s="169">
        <v>6</v>
      </c>
      <c r="AV20" s="170">
        <v>1</v>
      </c>
      <c r="AW20" s="170">
        <v>6</v>
      </c>
      <c r="AX20" s="170">
        <v>3</v>
      </c>
      <c r="AY20" s="170">
        <v>1</v>
      </c>
      <c r="AZ20" s="170">
        <v>0</v>
      </c>
      <c r="BA20" s="170">
        <v>0</v>
      </c>
      <c r="BB20" s="170">
        <v>0</v>
      </c>
      <c r="BC20" s="170">
        <v>1</v>
      </c>
      <c r="BD20" s="170">
        <v>3</v>
      </c>
      <c r="BE20" s="170">
        <f t="shared" si="3"/>
        <v>4</v>
      </c>
      <c r="BF20" s="168">
        <v>8</v>
      </c>
      <c r="BG20" s="170">
        <v>15</v>
      </c>
      <c r="BH20" s="170">
        <v>4</v>
      </c>
      <c r="BI20" s="170">
        <v>10</v>
      </c>
      <c r="BJ20" s="170">
        <v>0</v>
      </c>
      <c r="BK20" s="170">
        <v>1</v>
      </c>
      <c r="BL20" s="170">
        <v>2</v>
      </c>
      <c r="BM20" s="170">
        <v>2</v>
      </c>
      <c r="BN20" s="170">
        <v>0</v>
      </c>
      <c r="BO20" s="170">
        <v>0</v>
      </c>
      <c r="BP20" s="170">
        <v>0</v>
      </c>
      <c r="BQ20" s="170">
        <v>0</v>
      </c>
      <c r="BR20" s="170">
        <v>9</v>
      </c>
      <c r="BS20" s="172">
        <f t="shared" si="4"/>
        <v>9</v>
      </c>
      <c r="BT20" s="168">
        <v>12</v>
      </c>
      <c r="BU20" s="169">
        <v>16</v>
      </c>
      <c r="BV20" s="170">
        <v>3</v>
      </c>
      <c r="BW20" s="169">
        <v>3</v>
      </c>
      <c r="BX20" s="170">
        <v>1</v>
      </c>
      <c r="BY20" s="170">
        <v>2</v>
      </c>
      <c r="BZ20" s="170">
        <v>0</v>
      </c>
      <c r="CA20" s="170">
        <v>3</v>
      </c>
      <c r="CB20" s="170">
        <v>1</v>
      </c>
      <c r="CC20" s="170">
        <v>0</v>
      </c>
      <c r="CD20" s="170">
        <v>0</v>
      </c>
      <c r="CE20" s="170">
        <v>1</v>
      </c>
      <c r="CF20" s="170">
        <v>7</v>
      </c>
      <c r="CG20" s="285">
        <f t="shared" si="5"/>
        <v>8</v>
      </c>
      <c r="CH20" s="168">
        <v>14</v>
      </c>
      <c r="CI20" s="170">
        <v>15</v>
      </c>
      <c r="CJ20" s="170">
        <v>1</v>
      </c>
      <c r="CK20" s="170">
        <v>8</v>
      </c>
      <c r="CL20" s="170">
        <v>1</v>
      </c>
      <c r="CM20" s="170">
        <v>3</v>
      </c>
      <c r="CN20" s="170">
        <v>2</v>
      </c>
      <c r="CO20" s="170">
        <v>1</v>
      </c>
      <c r="CP20" s="170">
        <v>0</v>
      </c>
      <c r="CQ20" s="170">
        <v>0</v>
      </c>
      <c r="CR20" s="170">
        <v>0</v>
      </c>
      <c r="CS20" s="170">
        <v>2</v>
      </c>
      <c r="CT20" s="170">
        <v>7</v>
      </c>
      <c r="CU20" s="172">
        <f t="shared" si="6"/>
        <v>9</v>
      </c>
    </row>
    <row r="21" spans="1:99" ht="18" customHeight="1">
      <c r="A21" s="90" t="s">
        <v>21</v>
      </c>
      <c r="B21" s="484">
        <v>14</v>
      </c>
      <c r="C21" s="485">
        <v>16</v>
      </c>
      <c r="D21" s="485">
        <v>8</v>
      </c>
      <c r="E21" s="485">
        <v>1</v>
      </c>
      <c r="F21" s="485">
        <v>1</v>
      </c>
      <c r="G21" s="485">
        <v>4</v>
      </c>
      <c r="H21" s="485">
        <v>2</v>
      </c>
      <c r="I21" s="485">
        <v>2</v>
      </c>
      <c r="J21" s="485">
        <v>0</v>
      </c>
      <c r="K21" s="485">
        <v>0</v>
      </c>
      <c r="L21" s="485">
        <v>0</v>
      </c>
      <c r="M21" s="485">
        <v>0</v>
      </c>
      <c r="N21" s="485">
        <v>15</v>
      </c>
      <c r="O21" s="274">
        <f t="shared" si="0"/>
        <v>63</v>
      </c>
      <c r="P21" s="166">
        <v>12</v>
      </c>
      <c r="Q21" s="136">
        <v>20</v>
      </c>
      <c r="R21" s="136">
        <v>3</v>
      </c>
      <c r="S21" s="136">
        <v>5</v>
      </c>
      <c r="T21" s="136">
        <v>1</v>
      </c>
      <c r="U21" s="136">
        <v>4</v>
      </c>
      <c r="V21" s="136">
        <v>4</v>
      </c>
      <c r="W21" s="136">
        <v>3</v>
      </c>
      <c r="X21" s="136">
        <v>0</v>
      </c>
      <c r="Y21" s="136">
        <v>0</v>
      </c>
      <c r="Z21" s="136">
        <v>0</v>
      </c>
      <c r="AA21" s="136">
        <v>1</v>
      </c>
      <c r="AB21" s="136">
        <v>8</v>
      </c>
      <c r="AC21" s="167">
        <f t="shared" si="1"/>
        <v>61</v>
      </c>
      <c r="AD21" s="484">
        <v>15</v>
      </c>
      <c r="AE21" s="485">
        <v>17</v>
      </c>
      <c r="AF21" s="485">
        <v>9</v>
      </c>
      <c r="AG21" s="485">
        <v>5</v>
      </c>
      <c r="AH21" s="485">
        <v>0</v>
      </c>
      <c r="AI21" s="485">
        <v>3</v>
      </c>
      <c r="AJ21" s="485">
        <v>0</v>
      </c>
      <c r="AK21" s="485">
        <v>0</v>
      </c>
      <c r="AL21" s="485">
        <v>1</v>
      </c>
      <c r="AM21" s="485">
        <v>0</v>
      </c>
      <c r="AN21" s="485">
        <v>0</v>
      </c>
      <c r="AO21" s="485">
        <v>0</v>
      </c>
      <c r="AP21" s="485">
        <v>8</v>
      </c>
      <c r="AQ21" s="274">
        <f t="shared" si="2"/>
        <v>8</v>
      </c>
      <c r="AR21" s="166">
        <v>19</v>
      </c>
      <c r="AS21" s="136">
        <v>17</v>
      </c>
      <c r="AT21" s="136">
        <v>3</v>
      </c>
      <c r="AU21" s="136">
        <v>3</v>
      </c>
      <c r="AV21" s="136">
        <v>3</v>
      </c>
      <c r="AW21" s="136">
        <v>7</v>
      </c>
      <c r="AX21" s="136">
        <v>0</v>
      </c>
      <c r="AY21" s="136">
        <v>1</v>
      </c>
      <c r="AZ21" s="136">
        <v>0</v>
      </c>
      <c r="BA21" s="136">
        <v>0</v>
      </c>
      <c r="BB21" s="136">
        <v>0</v>
      </c>
      <c r="BC21" s="136">
        <v>1</v>
      </c>
      <c r="BD21" s="136">
        <v>6</v>
      </c>
      <c r="BE21" s="136">
        <f t="shared" si="3"/>
        <v>7</v>
      </c>
      <c r="BF21" s="484">
        <v>16</v>
      </c>
      <c r="BG21" s="485">
        <v>21</v>
      </c>
      <c r="BH21" s="485">
        <v>5</v>
      </c>
      <c r="BI21" s="485">
        <v>4</v>
      </c>
      <c r="BJ21" s="485">
        <v>0</v>
      </c>
      <c r="BK21" s="485">
        <v>3</v>
      </c>
      <c r="BL21" s="485">
        <v>1</v>
      </c>
      <c r="BM21" s="485">
        <v>0</v>
      </c>
      <c r="BN21" s="485">
        <v>1</v>
      </c>
      <c r="BO21" s="485">
        <v>0</v>
      </c>
      <c r="BP21" s="485">
        <v>0</v>
      </c>
      <c r="BQ21" s="485">
        <v>1</v>
      </c>
      <c r="BR21" s="485">
        <v>14</v>
      </c>
      <c r="BS21" s="274">
        <f t="shared" si="4"/>
        <v>15</v>
      </c>
      <c r="BT21" s="166">
        <v>10</v>
      </c>
      <c r="BU21" s="136">
        <v>22</v>
      </c>
      <c r="BV21" s="136">
        <v>4</v>
      </c>
      <c r="BW21" s="136">
        <v>4</v>
      </c>
      <c r="BX21" s="136">
        <v>2</v>
      </c>
      <c r="BY21" s="136">
        <v>1</v>
      </c>
      <c r="BZ21" s="136">
        <v>3</v>
      </c>
      <c r="CA21" s="136">
        <v>2</v>
      </c>
      <c r="CB21" s="136">
        <v>0</v>
      </c>
      <c r="CC21" s="136">
        <v>0</v>
      </c>
      <c r="CD21" s="136">
        <v>0</v>
      </c>
      <c r="CE21" s="136">
        <v>4</v>
      </c>
      <c r="CF21" s="136">
        <v>6</v>
      </c>
      <c r="CG21" s="288">
        <f t="shared" si="5"/>
        <v>10</v>
      </c>
      <c r="CH21" s="484">
        <v>9</v>
      </c>
      <c r="CI21" s="485">
        <v>16</v>
      </c>
      <c r="CJ21" s="485">
        <v>4</v>
      </c>
      <c r="CK21" s="485">
        <v>10</v>
      </c>
      <c r="CL21" s="485">
        <v>1</v>
      </c>
      <c r="CM21" s="485">
        <v>3</v>
      </c>
      <c r="CN21" s="485">
        <v>0</v>
      </c>
      <c r="CO21" s="485">
        <v>1</v>
      </c>
      <c r="CP21" s="485">
        <v>1</v>
      </c>
      <c r="CQ21" s="485">
        <v>0</v>
      </c>
      <c r="CR21" s="485">
        <v>0</v>
      </c>
      <c r="CS21" s="485">
        <v>3</v>
      </c>
      <c r="CT21" s="485">
        <v>11</v>
      </c>
      <c r="CU21" s="274">
        <f t="shared" si="6"/>
        <v>14</v>
      </c>
    </row>
    <row r="22" spans="1:99" ht="18" customHeight="1">
      <c r="A22" s="11" t="s">
        <v>22</v>
      </c>
      <c r="B22" s="168">
        <v>9</v>
      </c>
      <c r="C22" s="170">
        <v>13</v>
      </c>
      <c r="D22" s="170">
        <v>5</v>
      </c>
      <c r="E22" s="170">
        <v>1</v>
      </c>
      <c r="F22" s="170">
        <v>2</v>
      </c>
      <c r="G22" s="170">
        <v>5</v>
      </c>
      <c r="H22" s="170">
        <v>4</v>
      </c>
      <c r="I22" s="170">
        <v>1</v>
      </c>
      <c r="J22" s="170">
        <v>0</v>
      </c>
      <c r="K22" s="170">
        <v>0</v>
      </c>
      <c r="L22" s="170">
        <v>0</v>
      </c>
      <c r="M22" s="170">
        <v>8</v>
      </c>
      <c r="N22" s="170">
        <v>5</v>
      </c>
      <c r="O22" s="172">
        <f t="shared" si="0"/>
        <v>53</v>
      </c>
      <c r="P22" s="168">
        <v>5</v>
      </c>
      <c r="Q22" s="169">
        <v>10</v>
      </c>
      <c r="R22" s="170">
        <v>3</v>
      </c>
      <c r="S22" s="169">
        <v>4</v>
      </c>
      <c r="T22" s="170">
        <v>3</v>
      </c>
      <c r="U22" s="170">
        <v>4</v>
      </c>
      <c r="V22" s="170">
        <v>3</v>
      </c>
      <c r="W22" s="170">
        <v>3</v>
      </c>
      <c r="X22" s="170">
        <v>0</v>
      </c>
      <c r="Y22" s="170">
        <v>0</v>
      </c>
      <c r="Z22" s="170">
        <v>0</v>
      </c>
      <c r="AA22" s="170">
        <v>4</v>
      </c>
      <c r="AB22" s="170">
        <v>5</v>
      </c>
      <c r="AC22" s="172">
        <f t="shared" si="1"/>
        <v>44</v>
      </c>
      <c r="AD22" s="168">
        <v>6</v>
      </c>
      <c r="AE22" s="170">
        <v>20</v>
      </c>
      <c r="AF22" s="170">
        <v>5</v>
      </c>
      <c r="AG22" s="170">
        <v>3</v>
      </c>
      <c r="AH22" s="170">
        <v>2</v>
      </c>
      <c r="AI22" s="170">
        <v>4</v>
      </c>
      <c r="AJ22" s="170">
        <v>3</v>
      </c>
      <c r="AK22" s="170">
        <v>1</v>
      </c>
      <c r="AL22" s="170">
        <v>0</v>
      </c>
      <c r="AM22" s="170">
        <v>0</v>
      </c>
      <c r="AN22" s="170">
        <v>0</v>
      </c>
      <c r="AO22" s="170">
        <v>3</v>
      </c>
      <c r="AP22" s="170">
        <v>9</v>
      </c>
      <c r="AQ22" s="172">
        <f t="shared" si="2"/>
        <v>12</v>
      </c>
      <c r="AR22" s="168">
        <v>4</v>
      </c>
      <c r="AS22" s="169">
        <v>11</v>
      </c>
      <c r="AT22" s="170">
        <v>1</v>
      </c>
      <c r="AU22" s="169">
        <v>2</v>
      </c>
      <c r="AV22" s="170">
        <v>2</v>
      </c>
      <c r="AW22" s="170">
        <v>3</v>
      </c>
      <c r="AX22" s="170">
        <v>1</v>
      </c>
      <c r="AY22" s="170">
        <v>1</v>
      </c>
      <c r="AZ22" s="170">
        <v>0</v>
      </c>
      <c r="BA22" s="170">
        <v>0</v>
      </c>
      <c r="BB22" s="170">
        <v>0</v>
      </c>
      <c r="BC22" s="170">
        <v>3</v>
      </c>
      <c r="BD22" s="170">
        <v>15</v>
      </c>
      <c r="BE22" s="170">
        <f t="shared" si="3"/>
        <v>18</v>
      </c>
      <c r="BF22" s="168">
        <v>10</v>
      </c>
      <c r="BG22" s="170">
        <v>10</v>
      </c>
      <c r="BH22" s="170">
        <v>4</v>
      </c>
      <c r="BI22" s="170">
        <v>4</v>
      </c>
      <c r="BJ22" s="170">
        <v>0</v>
      </c>
      <c r="BK22" s="170">
        <v>3</v>
      </c>
      <c r="BL22" s="170">
        <v>3</v>
      </c>
      <c r="BM22" s="170">
        <v>1</v>
      </c>
      <c r="BN22" s="170">
        <v>0</v>
      </c>
      <c r="BO22" s="170">
        <v>0</v>
      </c>
      <c r="BP22" s="170">
        <v>0</v>
      </c>
      <c r="BQ22" s="170">
        <v>6</v>
      </c>
      <c r="BR22" s="170">
        <v>5</v>
      </c>
      <c r="BS22" s="172">
        <f t="shared" si="4"/>
        <v>11</v>
      </c>
      <c r="BT22" s="168">
        <v>11</v>
      </c>
      <c r="BU22" s="169">
        <v>8</v>
      </c>
      <c r="BV22" s="170">
        <v>3</v>
      </c>
      <c r="BW22" s="169">
        <v>1</v>
      </c>
      <c r="BX22" s="170">
        <v>4</v>
      </c>
      <c r="BY22" s="170">
        <v>2</v>
      </c>
      <c r="BZ22" s="170">
        <v>2</v>
      </c>
      <c r="CA22" s="170">
        <v>2</v>
      </c>
      <c r="CB22" s="170">
        <v>1</v>
      </c>
      <c r="CC22" s="170">
        <v>0</v>
      </c>
      <c r="CD22" s="170">
        <v>0</v>
      </c>
      <c r="CE22" s="170">
        <v>1</v>
      </c>
      <c r="CF22" s="170">
        <v>12</v>
      </c>
      <c r="CG22" s="285">
        <f t="shared" si="5"/>
        <v>13</v>
      </c>
      <c r="CH22" s="168">
        <v>14</v>
      </c>
      <c r="CI22" s="170">
        <v>23</v>
      </c>
      <c r="CJ22" s="170">
        <v>7</v>
      </c>
      <c r="CK22" s="170">
        <v>2</v>
      </c>
      <c r="CL22" s="170">
        <v>0</v>
      </c>
      <c r="CM22" s="170">
        <v>4</v>
      </c>
      <c r="CN22" s="170">
        <v>4</v>
      </c>
      <c r="CO22" s="170">
        <v>3</v>
      </c>
      <c r="CP22" s="170">
        <v>0</v>
      </c>
      <c r="CQ22" s="170">
        <v>0</v>
      </c>
      <c r="CR22" s="170">
        <v>0</v>
      </c>
      <c r="CS22" s="170">
        <v>2</v>
      </c>
      <c r="CT22" s="170">
        <v>9</v>
      </c>
      <c r="CU22" s="172">
        <f t="shared" si="6"/>
        <v>11</v>
      </c>
    </row>
    <row r="23" spans="1:99" ht="18" customHeight="1">
      <c r="A23" s="90" t="s">
        <v>23</v>
      </c>
      <c r="B23" s="484">
        <v>8</v>
      </c>
      <c r="C23" s="485">
        <v>7</v>
      </c>
      <c r="D23" s="485">
        <v>4</v>
      </c>
      <c r="E23" s="485">
        <v>1</v>
      </c>
      <c r="F23" s="485">
        <v>2</v>
      </c>
      <c r="G23" s="485">
        <v>4</v>
      </c>
      <c r="H23" s="485">
        <v>2</v>
      </c>
      <c r="I23" s="485">
        <v>1</v>
      </c>
      <c r="J23" s="485">
        <v>0</v>
      </c>
      <c r="K23" s="485">
        <v>0</v>
      </c>
      <c r="L23" s="485">
        <v>0</v>
      </c>
      <c r="M23" s="485">
        <v>1</v>
      </c>
      <c r="N23" s="485">
        <v>8</v>
      </c>
      <c r="O23" s="274">
        <f t="shared" si="0"/>
        <v>38</v>
      </c>
      <c r="P23" s="166">
        <v>5</v>
      </c>
      <c r="Q23" s="136">
        <v>10</v>
      </c>
      <c r="R23" s="136">
        <v>1</v>
      </c>
      <c r="S23" s="136">
        <v>5</v>
      </c>
      <c r="T23" s="136">
        <v>2</v>
      </c>
      <c r="U23" s="136">
        <v>3</v>
      </c>
      <c r="V23" s="136">
        <v>7</v>
      </c>
      <c r="W23" s="136">
        <v>0</v>
      </c>
      <c r="X23" s="136">
        <v>0</v>
      </c>
      <c r="Y23" s="136">
        <v>0</v>
      </c>
      <c r="Z23" s="136">
        <v>0</v>
      </c>
      <c r="AA23" s="136">
        <v>2</v>
      </c>
      <c r="AB23" s="136">
        <v>7</v>
      </c>
      <c r="AC23" s="167">
        <f t="shared" si="1"/>
        <v>42</v>
      </c>
      <c r="AD23" s="484">
        <v>4</v>
      </c>
      <c r="AE23" s="485">
        <v>15</v>
      </c>
      <c r="AF23" s="485">
        <v>4</v>
      </c>
      <c r="AG23" s="485">
        <v>1</v>
      </c>
      <c r="AH23" s="485">
        <v>3</v>
      </c>
      <c r="AI23" s="485">
        <v>2</v>
      </c>
      <c r="AJ23" s="485">
        <v>1</v>
      </c>
      <c r="AK23" s="485">
        <v>2</v>
      </c>
      <c r="AL23" s="485">
        <v>0</v>
      </c>
      <c r="AM23" s="485">
        <v>0</v>
      </c>
      <c r="AN23" s="485">
        <v>0</v>
      </c>
      <c r="AO23" s="485">
        <v>0</v>
      </c>
      <c r="AP23" s="485">
        <v>8</v>
      </c>
      <c r="AQ23" s="274">
        <f t="shared" si="2"/>
        <v>8</v>
      </c>
      <c r="AR23" s="166">
        <v>8</v>
      </c>
      <c r="AS23" s="136">
        <v>11</v>
      </c>
      <c r="AT23" s="136">
        <v>3</v>
      </c>
      <c r="AU23" s="136">
        <v>5</v>
      </c>
      <c r="AV23" s="136">
        <v>0</v>
      </c>
      <c r="AW23" s="136">
        <v>3</v>
      </c>
      <c r="AX23" s="136">
        <v>3</v>
      </c>
      <c r="AY23" s="136">
        <v>5</v>
      </c>
      <c r="AZ23" s="136">
        <v>0</v>
      </c>
      <c r="BA23" s="136">
        <v>0</v>
      </c>
      <c r="BB23" s="136">
        <v>0</v>
      </c>
      <c r="BC23" s="136">
        <v>0</v>
      </c>
      <c r="BD23" s="136">
        <v>7</v>
      </c>
      <c r="BE23" s="136">
        <f t="shared" si="3"/>
        <v>7</v>
      </c>
      <c r="BF23" s="484">
        <v>5</v>
      </c>
      <c r="BG23" s="485">
        <v>10</v>
      </c>
      <c r="BH23" s="485">
        <v>3</v>
      </c>
      <c r="BI23" s="485">
        <v>6</v>
      </c>
      <c r="BJ23" s="485">
        <v>1</v>
      </c>
      <c r="BK23" s="485">
        <v>1</v>
      </c>
      <c r="BL23" s="485">
        <v>2</v>
      </c>
      <c r="BM23" s="485">
        <v>1</v>
      </c>
      <c r="BN23" s="485">
        <v>0</v>
      </c>
      <c r="BO23" s="485">
        <v>0</v>
      </c>
      <c r="BP23" s="485">
        <v>0</v>
      </c>
      <c r="BQ23" s="485">
        <v>1</v>
      </c>
      <c r="BR23" s="485">
        <v>5</v>
      </c>
      <c r="BS23" s="274">
        <f t="shared" si="4"/>
        <v>6</v>
      </c>
      <c r="BT23" s="166">
        <v>4</v>
      </c>
      <c r="BU23" s="136">
        <v>7</v>
      </c>
      <c r="BV23" s="136">
        <v>3</v>
      </c>
      <c r="BW23" s="136">
        <v>0</v>
      </c>
      <c r="BX23" s="136">
        <v>2</v>
      </c>
      <c r="BY23" s="136">
        <v>2</v>
      </c>
      <c r="BZ23" s="136">
        <v>1</v>
      </c>
      <c r="CA23" s="136">
        <v>1</v>
      </c>
      <c r="CB23" s="136">
        <v>0</v>
      </c>
      <c r="CC23" s="136">
        <v>0</v>
      </c>
      <c r="CD23" s="136">
        <v>0</v>
      </c>
      <c r="CE23" s="136">
        <v>0</v>
      </c>
      <c r="CF23" s="136">
        <v>6</v>
      </c>
      <c r="CG23" s="288">
        <f t="shared" si="5"/>
        <v>6</v>
      </c>
      <c r="CH23" s="484">
        <v>13</v>
      </c>
      <c r="CI23" s="485">
        <v>14</v>
      </c>
      <c r="CJ23" s="485">
        <v>2</v>
      </c>
      <c r="CK23" s="485">
        <v>4</v>
      </c>
      <c r="CL23" s="485">
        <v>1</v>
      </c>
      <c r="CM23" s="485">
        <v>1</v>
      </c>
      <c r="CN23" s="485">
        <v>1</v>
      </c>
      <c r="CO23" s="485">
        <v>2</v>
      </c>
      <c r="CP23" s="485">
        <v>0</v>
      </c>
      <c r="CQ23" s="485">
        <v>0</v>
      </c>
      <c r="CR23" s="485">
        <v>0</v>
      </c>
      <c r="CS23" s="485">
        <v>1</v>
      </c>
      <c r="CT23" s="485">
        <v>6</v>
      </c>
      <c r="CU23" s="274">
        <f t="shared" si="6"/>
        <v>7</v>
      </c>
    </row>
    <row r="24" spans="1:99" ht="18" customHeight="1">
      <c r="A24" s="11" t="s">
        <v>24</v>
      </c>
      <c r="B24" s="168">
        <v>3</v>
      </c>
      <c r="C24" s="170">
        <v>2</v>
      </c>
      <c r="D24" s="170">
        <v>0</v>
      </c>
      <c r="E24" s="170">
        <v>1</v>
      </c>
      <c r="F24" s="170">
        <v>1</v>
      </c>
      <c r="G24" s="170">
        <v>0</v>
      </c>
      <c r="H24" s="170">
        <v>0</v>
      </c>
      <c r="I24" s="170">
        <v>1</v>
      </c>
      <c r="J24" s="170">
        <v>0</v>
      </c>
      <c r="K24" s="170">
        <v>0</v>
      </c>
      <c r="L24" s="170">
        <v>0</v>
      </c>
      <c r="M24" s="170">
        <v>0</v>
      </c>
      <c r="N24" s="170">
        <v>1</v>
      </c>
      <c r="O24" s="172">
        <f t="shared" si="0"/>
        <v>9</v>
      </c>
      <c r="P24" s="168">
        <v>2</v>
      </c>
      <c r="Q24" s="169">
        <v>0</v>
      </c>
      <c r="R24" s="170">
        <v>0</v>
      </c>
      <c r="S24" s="169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  <c r="Z24" s="170">
        <v>0</v>
      </c>
      <c r="AA24" s="170">
        <v>1</v>
      </c>
      <c r="AB24" s="170">
        <v>1</v>
      </c>
      <c r="AC24" s="172">
        <f t="shared" si="1"/>
        <v>4</v>
      </c>
      <c r="AD24" s="168">
        <v>1</v>
      </c>
      <c r="AE24" s="170">
        <v>6</v>
      </c>
      <c r="AF24" s="170">
        <v>1</v>
      </c>
      <c r="AG24" s="170">
        <v>1</v>
      </c>
      <c r="AH24" s="170">
        <v>1</v>
      </c>
      <c r="AI24" s="170">
        <v>0</v>
      </c>
      <c r="AJ24" s="170">
        <v>0</v>
      </c>
      <c r="AK24" s="170">
        <v>0</v>
      </c>
      <c r="AL24" s="170">
        <v>0</v>
      </c>
      <c r="AM24" s="170">
        <v>0</v>
      </c>
      <c r="AN24" s="170">
        <v>0</v>
      </c>
      <c r="AO24" s="170">
        <v>2</v>
      </c>
      <c r="AP24" s="170">
        <v>0</v>
      </c>
      <c r="AQ24" s="172">
        <f t="shared" si="2"/>
        <v>2</v>
      </c>
      <c r="AR24" s="168">
        <v>1</v>
      </c>
      <c r="AS24" s="169">
        <v>0</v>
      </c>
      <c r="AT24" s="170">
        <v>1</v>
      </c>
      <c r="AU24" s="169">
        <v>2</v>
      </c>
      <c r="AV24" s="170">
        <v>1</v>
      </c>
      <c r="AW24" s="170">
        <v>0</v>
      </c>
      <c r="AX24" s="170">
        <v>0</v>
      </c>
      <c r="AY24" s="170">
        <v>1</v>
      </c>
      <c r="AZ24" s="170">
        <v>0</v>
      </c>
      <c r="BA24" s="170">
        <v>0</v>
      </c>
      <c r="BB24" s="170">
        <v>0</v>
      </c>
      <c r="BC24" s="170">
        <v>0</v>
      </c>
      <c r="BD24" s="170">
        <v>1</v>
      </c>
      <c r="BE24" s="170">
        <f t="shared" si="3"/>
        <v>1</v>
      </c>
      <c r="BF24" s="168">
        <v>1</v>
      </c>
      <c r="BG24" s="170">
        <v>2</v>
      </c>
      <c r="BH24" s="170">
        <v>0</v>
      </c>
      <c r="BI24" s="170">
        <v>2</v>
      </c>
      <c r="BJ24" s="170">
        <v>2</v>
      </c>
      <c r="BK24" s="170">
        <v>1</v>
      </c>
      <c r="BL24" s="170">
        <v>0</v>
      </c>
      <c r="BM24" s="170">
        <v>0</v>
      </c>
      <c r="BN24" s="170">
        <v>0</v>
      </c>
      <c r="BO24" s="170">
        <v>0</v>
      </c>
      <c r="BP24" s="170">
        <v>0</v>
      </c>
      <c r="BQ24" s="170">
        <v>0</v>
      </c>
      <c r="BR24" s="170">
        <v>1</v>
      </c>
      <c r="BS24" s="172">
        <f t="shared" si="4"/>
        <v>1</v>
      </c>
      <c r="BT24" s="168">
        <v>3</v>
      </c>
      <c r="BU24" s="169">
        <v>2</v>
      </c>
      <c r="BV24" s="170">
        <v>0</v>
      </c>
      <c r="BW24" s="169">
        <v>2</v>
      </c>
      <c r="BX24" s="170">
        <v>0</v>
      </c>
      <c r="BY24" s="170">
        <v>0</v>
      </c>
      <c r="BZ24" s="170">
        <v>1</v>
      </c>
      <c r="CA24" s="170">
        <v>0</v>
      </c>
      <c r="CB24" s="170">
        <v>0</v>
      </c>
      <c r="CC24" s="170">
        <v>0</v>
      </c>
      <c r="CD24" s="170">
        <v>0</v>
      </c>
      <c r="CE24" s="170">
        <v>0</v>
      </c>
      <c r="CF24" s="170">
        <v>3</v>
      </c>
      <c r="CG24" s="285">
        <f t="shared" si="5"/>
        <v>3</v>
      </c>
      <c r="CH24" s="168">
        <v>3</v>
      </c>
      <c r="CI24" s="170">
        <v>9</v>
      </c>
      <c r="CJ24" s="170">
        <v>0</v>
      </c>
      <c r="CK24" s="170">
        <v>1</v>
      </c>
      <c r="CL24" s="170">
        <v>1</v>
      </c>
      <c r="CM24" s="170">
        <v>0</v>
      </c>
      <c r="CN24" s="170">
        <v>0</v>
      </c>
      <c r="CO24" s="170">
        <v>1</v>
      </c>
      <c r="CP24" s="170">
        <v>0</v>
      </c>
      <c r="CQ24" s="170">
        <v>0</v>
      </c>
      <c r="CR24" s="170">
        <v>0</v>
      </c>
      <c r="CS24" s="170">
        <v>0</v>
      </c>
      <c r="CT24" s="170">
        <v>1</v>
      </c>
      <c r="CU24" s="172">
        <f t="shared" si="6"/>
        <v>1</v>
      </c>
    </row>
    <row r="25" spans="1:99" ht="18" customHeight="1">
      <c r="A25" s="90" t="s">
        <v>25</v>
      </c>
      <c r="B25" s="484">
        <v>51</v>
      </c>
      <c r="C25" s="485">
        <v>35</v>
      </c>
      <c r="D25" s="485">
        <v>2</v>
      </c>
      <c r="E25" s="485">
        <v>4</v>
      </c>
      <c r="F25" s="485">
        <v>2</v>
      </c>
      <c r="G25" s="485">
        <v>1</v>
      </c>
      <c r="H25" s="485">
        <v>4</v>
      </c>
      <c r="I25" s="485">
        <v>0</v>
      </c>
      <c r="J25" s="485">
        <v>2</v>
      </c>
      <c r="K25" s="485">
        <v>0</v>
      </c>
      <c r="L25" s="485">
        <v>0</v>
      </c>
      <c r="M25" s="485">
        <v>7</v>
      </c>
      <c r="N25" s="485">
        <v>29</v>
      </c>
      <c r="O25" s="274">
        <f t="shared" si="0"/>
        <v>137</v>
      </c>
      <c r="P25" s="166">
        <v>21</v>
      </c>
      <c r="Q25" s="136">
        <v>42</v>
      </c>
      <c r="R25" s="136">
        <v>10</v>
      </c>
      <c r="S25" s="136">
        <v>5</v>
      </c>
      <c r="T25" s="136">
        <v>10</v>
      </c>
      <c r="U25" s="136">
        <v>6</v>
      </c>
      <c r="V25" s="136">
        <v>2</v>
      </c>
      <c r="W25" s="136">
        <v>1</v>
      </c>
      <c r="X25" s="136">
        <v>0</v>
      </c>
      <c r="Y25" s="136">
        <v>0</v>
      </c>
      <c r="Z25" s="136">
        <v>0</v>
      </c>
      <c r="AA25" s="136">
        <v>6</v>
      </c>
      <c r="AB25" s="136">
        <v>27</v>
      </c>
      <c r="AC25" s="167">
        <f t="shared" si="1"/>
        <v>130</v>
      </c>
      <c r="AD25" s="484">
        <v>39</v>
      </c>
      <c r="AE25" s="485">
        <v>23</v>
      </c>
      <c r="AF25" s="485">
        <v>4</v>
      </c>
      <c r="AG25" s="485">
        <v>5</v>
      </c>
      <c r="AH25" s="485">
        <v>7</v>
      </c>
      <c r="AI25" s="485">
        <v>2</v>
      </c>
      <c r="AJ25" s="485">
        <v>2</v>
      </c>
      <c r="AK25" s="485">
        <v>0</v>
      </c>
      <c r="AL25" s="485">
        <v>1</v>
      </c>
      <c r="AM25" s="485">
        <v>0</v>
      </c>
      <c r="AN25" s="485">
        <v>0</v>
      </c>
      <c r="AO25" s="485">
        <v>4</v>
      </c>
      <c r="AP25" s="485">
        <v>17</v>
      </c>
      <c r="AQ25" s="274">
        <f t="shared" si="2"/>
        <v>21</v>
      </c>
      <c r="AR25" s="166">
        <v>40</v>
      </c>
      <c r="AS25" s="136">
        <v>34</v>
      </c>
      <c r="AT25" s="136">
        <v>3</v>
      </c>
      <c r="AU25" s="136">
        <v>9</v>
      </c>
      <c r="AV25" s="136">
        <v>3</v>
      </c>
      <c r="AW25" s="136">
        <v>4</v>
      </c>
      <c r="AX25" s="136">
        <v>1</v>
      </c>
      <c r="AY25" s="136">
        <v>1</v>
      </c>
      <c r="AZ25" s="136">
        <v>1</v>
      </c>
      <c r="BA25" s="136">
        <v>0</v>
      </c>
      <c r="BB25" s="136">
        <v>0</v>
      </c>
      <c r="BC25" s="136">
        <v>5</v>
      </c>
      <c r="BD25" s="136">
        <v>19</v>
      </c>
      <c r="BE25" s="136">
        <f t="shared" si="3"/>
        <v>24</v>
      </c>
      <c r="BF25" s="484">
        <v>35</v>
      </c>
      <c r="BG25" s="485">
        <v>31</v>
      </c>
      <c r="BH25" s="485">
        <v>3</v>
      </c>
      <c r="BI25" s="485">
        <v>6</v>
      </c>
      <c r="BJ25" s="485">
        <v>5</v>
      </c>
      <c r="BK25" s="485">
        <v>4</v>
      </c>
      <c r="BL25" s="485">
        <v>1</v>
      </c>
      <c r="BM25" s="485">
        <v>2</v>
      </c>
      <c r="BN25" s="485">
        <v>0</v>
      </c>
      <c r="BO25" s="485">
        <v>0</v>
      </c>
      <c r="BP25" s="485">
        <v>0</v>
      </c>
      <c r="BQ25" s="485">
        <v>4</v>
      </c>
      <c r="BR25" s="485">
        <v>21</v>
      </c>
      <c r="BS25" s="274">
        <f t="shared" si="4"/>
        <v>25</v>
      </c>
      <c r="BT25" s="166">
        <v>39</v>
      </c>
      <c r="BU25" s="136">
        <v>31</v>
      </c>
      <c r="BV25" s="136">
        <v>4</v>
      </c>
      <c r="BW25" s="136">
        <v>5</v>
      </c>
      <c r="BX25" s="136">
        <v>6</v>
      </c>
      <c r="BY25" s="136">
        <v>0</v>
      </c>
      <c r="BZ25" s="136">
        <v>0</v>
      </c>
      <c r="CA25" s="136">
        <v>2</v>
      </c>
      <c r="CB25" s="136">
        <v>1</v>
      </c>
      <c r="CC25" s="136">
        <v>0</v>
      </c>
      <c r="CD25" s="136">
        <v>0</v>
      </c>
      <c r="CE25" s="136">
        <v>0</v>
      </c>
      <c r="CF25" s="136">
        <v>15</v>
      </c>
      <c r="CG25" s="288">
        <f t="shared" si="5"/>
        <v>15</v>
      </c>
      <c r="CH25" s="484">
        <v>29</v>
      </c>
      <c r="CI25" s="485">
        <v>26</v>
      </c>
      <c r="CJ25" s="485">
        <v>3</v>
      </c>
      <c r="CK25" s="485">
        <v>4</v>
      </c>
      <c r="CL25" s="485">
        <v>0</v>
      </c>
      <c r="CM25" s="485">
        <v>2</v>
      </c>
      <c r="CN25" s="485">
        <v>2</v>
      </c>
      <c r="CO25" s="485">
        <v>0</v>
      </c>
      <c r="CP25" s="485">
        <v>0</v>
      </c>
      <c r="CQ25" s="485">
        <v>0</v>
      </c>
      <c r="CR25" s="485">
        <v>0</v>
      </c>
      <c r="CS25" s="485">
        <v>6</v>
      </c>
      <c r="CT25" s="485">
        <v>8</v>
      </c>
      <c r="CU25" s="274">
        <f t="shared" si="6"/>
        <v>14</v>
      </c>
    </row>
    <row r="26" spans="1:99" ht="18" customHeight="1">
      <c r="A26" s="92" t="s">
        <v>26</v>
      </c>
      <c r="B26" s="173">
        <v>1</v>
      </c>
      <c r="C26" s="174">
        <v>1</v>
      </c>
      <c r="D26" s="174">
        <v>0</v>
      </c>
      <c r="E26" s="174">
        <v>0</v>
      </c>
      <c r="F26" s="174">
        <v>1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4">
        <v>0</v>
      </c>
      <c r="N26" s="174">
        <v>1</v>
      </c>
      <c r="O26" s="175">
        <f t="shared" si="0"/>
        <v>4</v>
      </c>
      <c r="P26" s="168">
        <v>0</v>
      </c>
      <c r="Q26" s="169">
        <v>1</v>
      </c>
      <c r="R26" s="170">
        <v>0</v>
      </c>
      <c r="S26" s="169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0">
        <v>0</v>
      </c>
      <c r="AA26" s="170">
        <v>0</v>
      </c>
      <c r="AB26" s="170">
        <v>0</v>
      </c>
      <c r="AC26" s="172">
        <f t="shared" si="1"/>
        <v>1</v>
      </c>
      <c r="AD26" s="173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4">
        <v>0</v>
      </c>
      <c r="AK26" s="174">
        <v>0</v>
      </c>
      <c r="AL26" s="174">
        <v>0</v>
      </c>
      <c r="AM26" s="174">
        <v>0</v>
      </c>
      <c r="AN26" s="174">
        <v>0</v>
      </c>
      <c r="AO26" s="174">
        <v>0</v>
      </c>
      <c r="AP26" s="174">
        <v>0</v>
      </c>
      <c r="AQ26" s="175">
        <f t="shared" si="2"/>
        <v>0</v>
      </c>
      <c r="AR26" s="168">
        <v>1</v>
      </c>
      <c r="AS26" s="169">
        <v>0</v>
      </c>
      <c r="AT26" s="170">
        <v>0</v>
      </c>
      <c r="AU26" s="169">
        <v>0</v>
      </c>
      <c r="AV26" s="170">
        <v>0</v>
      </c>
      <c r="AW26" s="170">
        <v>0</v>
      </c>
      <c r="AX26" s="170">
        <v>1</v>
      </c>
      <c r="AY26" s="170">
        <v>0</v>
      </c>
      <c r="AZ26" s="170">
        <v>0</v>
      </c>
      <c r="BA26" s="170">
        <v>0</v>
      </c>
      <c r="BB26" s="170">
        <v>0</v>
      </c>
      <c r="BC26" s="170">
        <v>0</v>
      </c>
      <c r="BD26" s="170">
        <v>1</v>
      </c>
      <c r="BE26" s="170">
        <f t="shared" si="3"/>
        <v>1</v>
      </c>
      <c r="BF26" s="173">
        <v>0</v>
      </c>
      <c r="BG26" s="174">
        <v>1</v>
      </c>
      <c r="BH26" s="174">
        <v>0</v>
      </c>
      <c r="BI26" s="174">
        <v>1</v>
      </c>
      <c r="BJ26" s="174">
        <v>0</v>
      </c>
      <c r="BK26" s="174">
        <v>0</v>
      </c>
      <c r="BL26" s="174">
        <v>1</v>
      </c>
      <c r="BM26" s="174">
        <v>0</v>
      </c>
      <c r="BN26" s="174">
        <v>0</v>
      </c>
      <c r="BO26" s="174">
        <v>0</v>
      </c>
      <c r="BP26" s="174">
        <v>0</v>
      </c>
      <c r="BQ26" s="174">
        <v>0</v>
      </c>
      <c r="BR26" s="174">
        <v>0</v>
      </c>
      <c r="BS26" s="175">
        <f t="shared" si="4"/>
        <v>0</v>
      </c>
      <c r="BT26" s="168">
        <v>0</v>
      </c>
      <c r="BU26" s="169">
        <v>0</v>
      </c>
      <c r="BV26" s="170">
        <v>0</v>
      </c>
      <c r="BW26" s="169">
        <v>0</v>
      </c>
      <c r="BX26" s="170">
        <v>0</v>
      </c>
      <c r="BY26" s="170">
        <v>0</v>
      </c>
      <c r="BZ26" s="170">
        <v>0</v>
      </c>
      <c r="CA26" s="170">
        <v>0</v>
      </c>
      <c r="CB26" s="170">
        <v>0</v>
      </c>
      <c r="CC26" s="170">
        <v>0</v>
      </c>
      <c r="CD26" s="170">
        <v>0</v>
      </c>
      <c r="CE26" s="170">
        <v>1</v>
      </c>
      <c r="CF26" s="170">
        <v>0</v>
      </c>
      <c r="CG26" s="285">
        <f t="shared" si="5"/>
        <v>1</v>
      </c>
      <c r="CH26" s="173">
        <v>1</v>
      </c>
      <c r="CI26" s="174">
        <v>0</v>
      </c>
      <c r="CJ26" s="174">
        <v>0</v>
      </c>
      <c r="CK26" s="174">
        <v>0</v>
      </c>
      <c r="CL26" s="174">
        <v>0</v>
      </c>
      <c r="CM26" s="174">
        <v>0</v>
      </c>
      <c r="CN26" s="174">
        <v>0</v>
      </c>
      <c r="CO26" s="174">
        <v>0</v>
      </c>
      <c r="CP26" s="174">
        <v>0</v>
      </c>
      <c r="CQ26" s="174">
        <v>0</v>
      </c>
      <c r="CR26" s="174">
        <v>0</v>
      </c>
      <c r="CS26" s="174">
        <v>0</v>
      </c>
      <c r="CT26" s="174">
        <v>0</v>
      </c>
      <c r="CU26" s="175">
        <f t="shared" si="6"/>
        <v>0</v>
      </c>
    </row>
    <row r="27" spans="1:99" s="164" customFormat="1" ht="24.95" customHeight="1">
      <c r="A27" s="204" t="s">
        <v>36</v>
      </c>
      <c r="B27" s="496">
        <f>+SUM(B8:B26)</f>
        <v>555</v>
      </c>
      <c r="C27" s="497">
        <f t="shared" ref="C27:N27" si="7">+SUM(C8:C26)</f>
        <v>498</v>
      </c>
      <c r="D27" s="497">
        <f t="shared" si="7"/>
        <v>126</v>
      </c>
      <c r="E27" s="497">
        <f t="shared" si="7"/>
        <v>86</v>
      </c>
      <c r="F27" s="497">
        <f t="shared" si="7"/>
        <v>85</v>
      </c>
      <c r="G27" s="497">
        <f t="shared" si="7"/>
        <v>65</v>
      </c>
      <c r="H27" s="497">
        <f t="shared" si="7"/>
        <v>61</v>
      </c>
      <c r="I27" s="497">
        <f t="shared" si="7"/>
        <v>27</v>
      </c>
      <c r="J27" s="497">
        <f t="shared" si="7"/>
        <v>10</v>
      </c>
      <c r="K27" s="497">
        <f t="shared" si="7"/>
        <v>0</v>
      </c>
      <c r="L27" s="497">
        <f t="shared" si="7"/>
        <v>0</v>
      </c>
      <c r="M27" s="497">
        <f t="shared" si="7"/>
        <v>52</v>
      </c>
      <c r="N27" s="497">
        <f t="shared" si="7"/>
        <v>335</v>
      </c>
      <c r="O27" s="52">
        <f t="shared" si="0"/>
        <v>1900</v>
      </c>
      <c r="P27" s="23">
        <f>+SUM(P8:P26)</f>
        <v>427</v>
      </c>
      <c r="Q27" s="24">
        <f t="shared" ref="Q27:AB27" si="8">+SUM(Q8:Q26)</f>
        <v>504</v>
      </c>
      <c r="R27" s="24">
        <f t="shared" si="8"/>
        <v>108</v>
      </c>
      <c r="S27" s="24">
        <f t="shared" si="8"/>
        <v>121</v>
      </c>
      <c r="T27" s="24">
        <f t="shared" si="8"/>
        <v>98</v>
      </c>
      <c r="U27" s="24">
        <f t="shared" si="8"/>
        <v>97</v>
      </c>
      <c r="V27" s="24">
        <f t="shared" si="8"/>
        <v>60</v>
      </c>
      <c r="W27" s="24">
        <f t="shared" si="8"/>
        <v>30</v>
      </c>
      <c r="X27" s="24">
        <f t="shared" si="8"/>
        <v>10</v>
      </c>
      <c r="Y27" s="24">
        <f t="shared" si="8"/>
        <v>0</v>
      </c>
      <c r="Z27" s="24">
        <f t="shared" si="8"/>
        <v>0</v>
      </c>
      <c r="AA27" s="24">
        <f t="shared" si="8"/>
        <v>60</v>
      </c>
      <c r="AB27" s="24">
        <f t="shared" si="8"/>
        <v>273</v>
      </c>
      <c r="AC27" s="25">
        <f t="shared" si="1"/>
        <v>1788</v>
      </c>
      <c r="AD27" s="496">
        <f>+SUM(AD8:AD26)</f>
        <v>482</v>
      </c>
      <c r="AE27" s="497">
        <f t="shared" ref="AE27:AP27" si="9">+SUM(AE8:AE26)</f>
        <v>502</v>
      </c>
      <c r="AF27" s="497">
        <f t="shared" si="9"/>
        <v>106</v>
      </c>
      <c r="AG27" s="497">
        <f t="shared" si="9"/>
        <v>91</v>
      </c>
      <c r="AH27" s="497">
        <f t="shared" si="9"/>
        <v>60</v>
      </c>
      <c r="AI27" s="497">
        <f t="shared" si="9"/>
        <v>63</v>
      </c>
      <c r="AJ27" s="497">
        <f t="shared" si="9"/>
        <v>38</v>
      </c>
      <c r="AK27" s="497">
        <f t="shared" si="9"/>
        <v>24</v>
      </c>
      <c r="AL27" s="497">
        <f t="shared" si="9"/>
        <v>7</v>
      </c>
      <c r="AM27" s="497">
        <f t="shared" si="9"/>
        <v>0</v>
      </c>
      <c r="AN27" s="497">
        <f t="shared" si="9"/>
        <v>0</v>
      </c>
      <c r="AO27" s="497">
        <f t="shared" si="9"/>
        <v>39</v>
      </c>
      <c r="AP27" s="497">
        <f t="shared" si="9"/>
        <v>266</v>
      </c>
      <c r="AQ27" s="52">
        <f>+SUM(AD27:AP27)</f>
        <v>1678</v>
      </c>
      <c r="AR27" s="23">
        <f>+SUM(AR8:AR26)</f>
        <v>470</v>
      </c>
      <c r="AS27" s="24">
        <f t="shared" ref="AS27:BD27" si="10">+SUM(AS8:AS26)</f>
        <v>494</v>
      </c>
      <c r="AT27" s="24">
        <f t="shared" si="10"/>
        <v>109</v>
      </c>
      <c r="AU27" s="24">
        <f t="shared" si="10"/>
        <v>99</v>
      </c>
      <c r="AV27" s="24">
        <f t="shared" si="10"/>
        <v>51</v>
      </c>
      <c r="AW27" s="24">
        <f t="shared" si="10"/>
        <v>72</v>
      </c>
      <c r="AX27" s="24">
        <f t="shared" si="10"/>
        <v>45</v>
      </c>
      <c r="AY27" s="24">
        <f t="shared" si="10"/>
        <v>31</v>
      </c>
      <c r="AZ27" s="24">
        <f t="shared" si="10"/>
        <v>11</v>
      </c>
      <c r="BA27" s="24">
        <f t="shared" si="10"/>
        <v>0</v>
      </c>
      <c r="BB27" s="24">
        <f t="shared" si="10"/>
        <v>0</v>
      </c>
      <c r="BC27" s="24">
        <f t="shared" si="10"/>
        <v>52</v>
      </c>
      <c r="BD27" s="24">
        <f t="shared" si="10"/>
        <v>294</v>
      </c>
      <c r="BE27" s="24">
        <f>+SUM(AR27:BD27)</f>
        <v>1728</v>
      </c>
      <c r="BF27" s="496">
        <f>+SUM(BF8:BF26)</f>
        <v>421</v>
      </c>
      <c r="BG27" s="497">
        <f t="shared" ref="BG27:BR27" si="11">+SUM(BG8:BG26)</f>
        <v>447</v>
      </c>
      <c r="BH27" s="497">
        <f t="shared" si="11"/>
        <v>91</v>
      </c>
      <c r="BI27" s="497">
        <f t="shared" si="11"/>
        <v>104</v>
      </c>
      <c r="BJ27" s="497">
        <f t="shared" si="11"/>
        <v>53</v>
      </c>
      <c r="BK27" s="497">
        <f t="shared" si="11"/>
        <v>81</v>
      </c>
      <c r="BL27" s="497">
        <f t="shared" si="11"/>
        <v>37</v>
      </c>
      <c r="BM27" s="497">
        <f t="shared" si="11"/>
        <v>31</v>
      </c>
      <c r="BN27" s="497">
        <f t="shared" si="11"/>
        <v>3</v>
      </c>
      <c r="BO27" s="497">
        <f t="shared" si="11"/>
        <v>0</v>
      </c>
      <c r="BP27" s="497">
        <f t="shared" si="11"/>
        <v>0</v>
      </c>
      <c r="BQ27" s="497">
        <f t="shared" si="11"/>
        <v>49</v>
      </c>
      <c r="BR27" s="497">
        <f t="shared" si="11"/>
        <v>274</v>
      </c>
      <c r="BS27" s="52">
        <f>+SUM(BF27:BR27)</f>
        <v>1591</v>
      </c>
      <c r="BT27" s="23">
        <f>+SUM(BT8:BT26)</f>
        <v>435</v>
      </c>
      <c r="BU27" s="24">
        <f t="shared" ref="BU27:CF27" si="12">+SUM(BU8:BU26)</f>
        <v>445</v>
      </c>
      <c r="BV27" s="24">
        <f t="shared" si="12"/>
        <v>84</v>
      </c>
      <c r="BW27" s="24">
        <f t="shared" si="12"/>
        <v>71</v>
      </c>
      <c r="BX27" s="24">
        <f t="shared" si="12"/>
        <v>48</v>
      </c>
      <c r="BY27" s="24">
        <f t="shared" si="12"/>
        <v>42</v>
      </c>
      <c r="BZ27" s="24">
        <f t="shared" si="12"/>
        <v>38</v>
      </c>
      <c r="CA27" s="24">
        <f t="shared" si="12"/>
        <v>23</v>
      </c>
      <c r="CB27" s="24">
        <f t="shared" si="12"/>
        <v>5</v>
      </c>
      <c r="CC27" s="24">
        <f t="shared" si="12"/>
        <v>0</v>
      </c>
      <c r="CD27" s="24">
        <f t="shared" si="12"/>
        <v>0</v>
      </c>
      <c r="CE27" s="24">
        <f t="shared" si="12"/>
        <v>32</v>
      </c>
      <c r="CF27" s="24">
        <f t="shared" si="12"/>
        <v>245</v>
      </c>
      <c r="CG27" s="619">
        <f>+SUM(BT27:CF27)</f>
        <v>1468</v>
      </c>
      <c r="CH27" s="496">
        <f>+SUM(CH8:CH26)</f>
        <v>459</v>
      </c>
      <c r="CI27" s="497">
        <f t="shared" ref="CI27:CT27" si="13">+SUM(CI8:CI26)</f>
        <v>509</v>
      </c>
      <c r="CJ27" s="497">
        <f t="shared" si="13"/>
        <v>93</v>
      </c>
      <c r="CK27" s="497">
        <f t="shared" si="13"/>
        <v>97</v>
      </c>
      <c r="CL27" s="497">
        <f t="shared" si="13"/>
        <v>50</v>
      </c>
      <c r="CM27" s="497">
        <f t="shared" si="13"/>
        <v>47</v>
      </c>
      <c r="CN27" s="497">
        <f t="shared" si="13"/>
        <v>31</v>
      </c>
      <c r="CO27" s="497">
        <f t="shared" si="13"/>
        <v>18</v>
      </c>
      <c r="CP27" s="497">
        <f t="shared" si="13"/>
        <v>13</v>
      </c>
      <c r="CQ27" s="497">
        <f t="shared" si="13"/>
        <v>0</v>
      </c>
      <c r="CR27" s="497">
        <f t="shared" si="13"/>
        <v>0</v>
      </c>
      <c r="CS27" s="497">
        <f t="shared" si="13"/>
        <v>61</v>
      </c>
      <c r="CT27" s="497">
        <f t="shared" si="13"/>
        <v>255</v>
      </c>
      <c r="CU27" s="52">
        <f>+SUM(CH27:CT27)</f>
        <v>1633</v>
      </c>
    </row>
    <row r="28" spans="1:99" ht="4.5" customHeight="1">
      <c r="B28" s="154"/>
      <c r="C28" s="176"/>
      <c r="D28" s="154"/>
      <c r="E28" s="176"/>
      <c r="F28" s="154"/>
      <c r="G28" s="176"/>
      <c r="H28" s="176"/>
      <c r="I28" s="176"/>
      <c r="J28" s="176"/>
      <c r="K28" s="176"/>
      <c r="L28" s="176"/>
      <c r="M28" s="176"/>
      <c r="N28" s="176"/>
      <c r="O28" s="119"/>
      <c r="P28" s="154"/>
      <c r="Q28" s="176"/>
      <c r="R28" s="154"/>
      <c r="S28" s="176"/>
      <c r="T28" s="154"/>
      <c r="U28" s="176"/>
      <c r="V28" s="176"/>
      <c r="W28" s="176"/>
      <c r="X28" s="176"/>
      <c r="Y28" s="176"/>
      <c r="Z28" s="176"/>
      <c r="AA28" s="176"/>
      <c r="AB28" s="176"/>
      <c r="AC28" s="119"/>
      <c r="AD28" s="154"/>
      <c r="AE28" s="176"/>
      <c r="AF28" s="154"/>
      <c r="AG28" s="176"/>
      <c r="AH28" s="154"/>
      <c r="AI28" s="176"/>
      <c r="AJ28" s="176"/>
      <c r="AK28" s="176"/>
      <c r="AL28" s="176"/>
      <c r="AM28" s="176"/>
      <c r="AN28" s="176"/>
      <c r="AO28" s="176"/>
      <c r="AP28" s="176"/>
      <c r="AQ28" s="119"/>
      <c r="AR28" s="154"/>
      <c r="AS28" s="176"/>
      <c r="AT28" s="154"/>
      <c r="AU28" s="176"/>
      <c r="AV28" s="154"/>
      <c r="AW28" s="176"/>
      <c r="AX28" s="176"/>
      <c r="AY28" s="176"/>
      <c r="AZ28" s="176"/>
      <c r="BA28" s="176"/>
      <c r="BB28" s="176"/>
      <c r="BC28" s="176"/>
      <c r="BD28" s="176"/>
      <c r="BE28" s="119"/>
      <c r="BF28" s="154"/>
      <c r="BG28" s="176"/>
      <c r="BH28" s="154"/>
      <c r="BI28" s="176"/>
      <c r="BJ28" s="154"/>
      <c r="BK28" s="176"/>
      <c r="BL28" s="176"/>
      <c r="BM28" s="176"/>
      <c r="BN28" s="176"/>
      <c r="BO28" s="176"/>
      <c r="BP28" s="176"/>
      <c r="BQ28" s="176"/>
      <c r="BR28" s="176"/>
      <c r="BS28" s="119"/>
      <c r="BT28" s="154"/>
      <c r="BU28" s="176"/>
      <c r="BV28" s="154"/>
      <c r="BW28" s="176"/>
      <c r="BX28" s="154"/>
      <c r="BY28" s="176"/>
      <c r="BZ28" s="176"/>
      <c r="CA28" s="176"/>
      <c r="CB28" s="176"/>
      <c r="CC28" s="176"/>
      <c r="CD28" s="176"/>
      <c r="CE28" s="176"/>
      <c r="CF28" s="176"/>
      <c r="CG28" s="119"/>
      <c r="CH28" s="154"/>
      <c r="CI28" s="176"/>
      <c r="CJ28" s="154"/>
      <c r="CK28" s="176"/>
      <c r="CL28" s="154"/>
      <c r="CM28" s="176"/>
      <c r="CN28" s="176"/>
      <c r="CO28" s="176"/>
      <c r="CP28" s="176"/>
      <c r="CQ28" s="176"/>
      <c r="CR28" s="176"/>
      <c r="CS28" s="176"/>
      <c r="CT28" s="176"/>
      <c r="CU28" s="119"/>
    </row>
    <row r="29" spans="1:99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</row>
    <row r="30" spans="1:99" s="404" customFormat="1" ht="12" customHeight="1">
      <c r="A30" s="675" t="s">
        <v>599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</row>
    <row r="31" spans="1:99" s="404" customFormat="1" ht="12" customHeight="1">
      <c r="A31" s="415" t="s">
        <v>231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  <c r="BP31" s="430"/>
      <c r="BQ31" s="430"/>
      <c r="BR31" s="430"/>
      <c r="BS31" s="430"/>
      <c r="BT31" s="430"/>
      <c r="BU31" s="430"/>
      <c r="BV31" s="430"/>
      <c r="BW31" s="430"/>
      <c r="BX31" s="430"/>
      <c r="BY31" s="430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0"/>
      <c r="CM31" s="430"/>
      <c r="CN31" s="430"/>
      <c r="CO31" s="430"/>
      <c r="CP31" s="430"/>
      <c r="CQ31" s="430"/>
      <c r="CR31" s="430"/>
      <c r="CS31" s="430"/>
      <c r="CT31" s="430"/>
      <c r="CU31" s="430"/>
    </row>
    <row r="32" spans="1:99" s="403" customFormat="1" ht="12" customHeight="1">
      <c r="A32" s="414" t="s">
        <v>65</v>
      </c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P32" s="413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D32" s="413"/>
      <c r="AE32" s="414"/>
      <c r="AF32" s="414"/>
      <c r="AG32" s="414"/>
      <c r="AH32" s="414"/>
      <c r="AI32" s="414"/>
      <c r="AJ32" s="414"/>
      <c r="AK32" s="414"/>
      <c r="AL32" s="414"/>
      <c r="AM32" s="414"/>
      <c r="AN32" s="414"/>
      <c r="AO32" s="414"/>
      <c r="AP32" s="414"/>
      <c r="AR32" s="413"/>
      <c r="AS32" s="414"/>
      <c r="AT32" s="414"/>
      <c r="AU32" s="414"/>
      <c r="AV32" s="414"/>
      <c r="AW32" s="414"/>
      <c r="AX32" s="414"/>
      <c r="AY32" s="414"/>
      <c r="AZ32" s="414"/>
      <c r="BA32" s="414"/>
      <c r="BB32" s="414"/>
      <c r="BC32" s="414"/>
      <c r="BD32" s="414"/>
      <c r="BF32" s="413"/>
      <c r="BG32" s="414"/>
      <c r="BH32" s="414"/>
      <c r="BI32" s="414"/>
      <c r="BJ32" s="414"/>
      <c r="BK32" s="414"/>
      <c r="BL32" s="414"/>
      <c r="BM32" s="414"/>
      <c r="BN32" s="414"/>
      <c r="BO32" s="414"/>
      <c r="BP32" s="414"/>
      <c r="BQ32" s="414"/>
      <c r="BR32" s="414"/>
      <c r="BT32" s="413"/>
      <c r="BU32" s="414"/>
      <c r="BV32" s="414"/>
      <c r="BW32" s="414"/>
      <c r="BX32" s="414"/>
      <c r="BY32" s="414"/>
      <c r="BZ32" s="414"/>
      <c r="CA32" s="414"/>
      <c r="CB32" s="414"/>
      <c r="CC32" s="414"/>
      <c r="CD32" s="414"/>
      <c r="CE32" s="414"/>
      <c r="CF32" s="414"/>
      <c r="CH32" s="413"/>
      <c r="CI32" s="414"/>
      <c r="CJ32" s="414"/>
      <c r="CK32" s="414"/>
      <c r="CL32" s="414"/>
      <c r="CM32" s="414"/>
      <c r="CN32" s="414"/>
      <c r="CO32" s="414"/>
      <c r="CP32" s="414"/>
      <c r="CQ32" s="414"/>
      <c r="CR32" s="414"/>
      <c r="CS32" s="414"/>
      <c r="CT32" s="414"/>
    </row>
    <row r="33" spans="1:99" s="431" customFormat="1" ht="12" customHeight="1">
      <c r="A33" s="414" t="s">
        <v>130</v>
      </c>
      <c r="B33" s="413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03"/>
      <c r="P33" s="413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03"/>
      <c r="AD33" s="413"/>
      <c r="AE33" s="414"/>
      <c r="AF33" s="414"/>
      <c r="AG33" s="414"/>
      <c r="AH33" s="414"/>
      <c r="AI33" s="414"/>
      <c r="AJ33" s="414"/>
      <c r="AK33" s="414"/>
      <c r="AL33" s="414"/>
      <c r="AM33" s="414"/>
      <c r="AN33" s="414"/>
      <c r="AO33" s="414"/>
      <c r="AP33" s="414"/>
      <c r="AQ33" s="403"/>
      <c r="AR33" s="413"/>
      <c r="AS33" s="414"/>
      <c r="AT33" s="414"/>
      <c r="AU33" s="414"/>
      <c r="AV33" s="414"/>
      <c r="AW33" s="414"/>
      <c r="AX33" s="414"/>
      <c r="AY33" s="414"/>
      <c r="AZ33" s="414"/>
      <c r="BA33" s="414"/>
      <c r="BB33" s="414"/>
      <c r="BC33" s="414"/>
      <c r="BD33" s="414"/>
      <c r="BE33" s="403"/>
      <c r="BF33" s="413"/>
      <c r="BG33" s="414"/>
      <c r="BH33" s="414"/>
      <c r="BI33" s="414"/>
      <c r="BJ33" s="414"/>
      <c r="BK33" s="414"/>
      <c r="BL33" s="414"/>
      <c r="BM33" s="414"/>
      <c r="BN33" s="414"/>
      <c r="BO33" s="414"/>
      <c r="BP33" s="414"/>
      <c r="BQ33" s="414"/>
      <c r="BR33" s="414"/>
      <c r="BS33" s="403"/>
      <c r="BT33" s="413"/>
      <c r="BU33" s="414"/>
      <c r="BV33" s="414"/>
      <c r="BW33" s="414"/>
      <c r="BX33" s="414"/>
      <c r="BY33" s="414"/>
      <c r="BZ33" s="414"/>
      <c r="CA33" s="414"/>
      <c r="CB33" s="414"/>
      <c r="CC33" s="414"/>
      <c r="CD33" s="414"/>
      <c r="CE33" s="414"/>
      <c r="CF33" s="414"/>
      <c r="CG33" s="403"/>
      <c r="CH33" s="413"/>
      <c r="CI33" s="414"/>
      <c r="CJ33" s="414"/>
      <c r="CK33" s="414"/>
      <c r="CL33" s="414"/>
      <c r="CM33" s="414"/>
      <c r="CN33" s="414"/>
      <c r="CO33" s="414"/>
      <c r="CP33" s="414"/>
      <c r="CQ33" s="414"/>
      <c r="CR33" s="414"/>
      <c r="CS33" s="414"/>
      <c r="CT33" s="414"/>
      <c r="CU33" s="403"/>
    </row>
    <row r="34" spans="1:99" s="431" customFormat="1" ht="12" customHeight="1">
      <c r="A34" s="414" t="s">
        <v>87</v>
      </c>
      <c r="B34" s="413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03"/>
      <c r="P34" s="413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03"/>
      <c r="AD34" s="413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403"/>
      <c r="AR34" s="413"/>
      <c r="AS34" s="414"/>
      <c r="AT34" s="414"/>
      <c r="AU34" s="414"/>
      <c r="AV34" s="414"/>
      <c r="AW34" s="414"/>
      <c r="AX34" s="414"/>
      <c r="AY34" s="414"/>
      <c r="AZ34" s="414"/>
      <c r="BA34" s="414"/>
      <c r="BB34" s="414"/>
      <c r="BC34" s="414"/>
      <c r="BD34" s="414"/>
      <c r="BE34" s="403"/>
      <c r="BF34" s="413"/>
      <c r="BG34" s="414"/>
      <c r="BH34" s="414"/>
      <c r="BI34" s="414"/>
      <c r="BJ34" s="414"/>
      <c r="BK34" s="414"/>
      <c r="BL34" s="414"/>
      <c r="BM34" s="414"/>
      <c r="BN34" s="414"/>
      <c r="BO34" s="414"/>
      <c r="BP34" s="414"/>
      <c r="BQ34" s="414"/>
      <c r="BR34" s="414"/>
      <c r="BS34" s="403"/>
      <c r="BT34" s="413"/>
      <c r="BU34" s="414"/>
      <c r="BV34" s="414"/>
      <c r="BW34" s="414"/>
      <c r="BX34" s="414"/>
      <c r="BY34" s="414"/>
      <c r="BZ34" s="414"/>
      <c r="CA34" s="414"/>
      <c r="CB34" s="414"/>
      <c r="CC34" s="414"/>
      <c r="CD34" s="414"/>
      <c r="CE34" s="414"/>
      <c r="CF34" s="414"/>
      <c r="CG34" s="403"/>
      <c r="CH34" s="413"/>
      <c r="CI34" s="414"/>
      <c r="CJ34" s="414"/>
      <c r="CK34" s="414"/>
      <c r="CL34" s="414"/>
      <c r="CM34" s="414"/>
      <c r="CN34" s="414"/>
      <c r="CO34" s="414"/>
      <c r="CP34" s="414"/>
      <c r="CQ34" s="414"/>
      <c r="CR34" s="414"/>
      <c r="CS34" s="414"/>
      <c r="CT34" s="414"/>
      <c r="CU34" s="403"/>
    </row>
    <row r="35" spans="1:99" s="431" customFormat="1" ht="12" customHeight="1">
      <c r="A35" s="414" t="s">
        <v>131</v>
      </c>
      <c r="B35" s="413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03"/>
      <c r="P35" s="413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03"/>
      <c r="AD35" s="413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03"/>
      <c r="AR35" s="413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03"/>
      <c r="BF35" s="413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4"/>
      <c r="BR35" s="414"/>
      <c r="BS35" s="403"/>
      <c r="BT35" s="413"/>
      <c r="BU35" s="414"/>
      <c r="BV35" s="414"/>
      <c r="BW35" s="414"/>
      <c r="BX35" s="414"/>
      <c r="BY35" s="414"/>
      <c r="BZ35" s="414"/>
      <c r="CA35" s="414"/>
      <c r="CB35" s="414"/>
      <c r="CC35" s="414"/>
      <c r="CD35" s="414"/>
      <c r="CE35" s="414"/>
      <c r="CF35" s="414"/>
      <c r="CG35" s="403"/>
      <c r="CH35" s="413"/>
      <c r="CI35" s="414"/>
      <c r="CJ35" s="414"/>
      <c r="CK35" s="414"/>
      <c r="CL35" s="414"/>
      <c r="CM35" s="414"/>
      <c r="CN35" s="414"/>
      <c r="CO35" s="414"/>
      <c r="CP35" s="414"/>
      <c r="CQ35" s="414"/>
      <c r="CR35" s="414"/>
      <c r="CS35" s="414"/>
      <c r="CT35" s="414"/>
      <c r="CU35" s="403"/>
    </row>
    <row r="36" spans="1:99" s="431" customFormat="1" ht="12" customHeight="1">
      <c r="A36" s="414" t="s">
        <v>132</v>
      </c>
      <c r="B36" s="413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03"/>
      <c r="P36" s="413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03"/>
      <c r="AD36" s="413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03"/>
      <c r="AR36" s="413"/>
      <c r="AS36" s="414"/>
      <c r="AT36" s="414"/>
      <c r="AU36" s="414"/>
      <c r="AV36" s="414"/>
      <c r="AW36" s="414"/>
      <c r="AX36" s="414"/>
      <c r="AY36" s="414"/>
      <c r="AZ36" s="414"/>
      <c r="BA36" s="414"/>
      <c r="BB36" s="414"/>
      <c r="BC36" s="414"/>
      <c r="BD36" s="414"/>
      <c r="BE36" s="403"/>
      <c r="BF36" s="413"/>
      <c r="BG36" s="414"/>
      <c r="BH36" s="414"/>
      <c r="BI36" s="414"/>
      <c r="BJ36" s="414"/>
      <c r="BK36" s="414"/>
      <c r="BL36" s="414"/>
      <c r="BM36" s="414"/>
      <c r="BN36" s="414"/>
      <c r="BO36" s="414"/>
      <c r="BP36" s="414"/>
      <c r="BQ36" s="414"/>
      <c r="BR36" s="414"/>
      <c r="BS36" s="403"/>
      <c r="BT36" s="413"/>
      <c r="BU36" s="414"/>
      <c r="BV36" s="414"/>
      <c r="BW36" s="414"/>
      <c r="BX36" s="414"/>
      <c r="BY36" s="414"/>
      <c r="BZ36" s="414"/>
      <c r="CA36" s="414"/>
      <c r="CB36" s="414"/>
      <c r="CC36" s="414"/>
      <c r="CD36" s="414"/>
      <c r="CE36" s="414"/>
      <c r="CF36" s="414"/>
      <c r="CG36" s="403"/>
      <c r="CH36" s="413"/>
      <c r="CI36" s="414"/>
      <c r="CJ36" s="414"/>
      <c r="CK36" s="414"/>
      <c r="CL36" s="414"/>
      <c r="CM36" s="414"/>
      <c r="CN36" s="414"/>
      <c r="CO36" s="414"/>
      <c r="CP36" s="414"/>
      <c r="CQ36" s="414"/>
      <c r="CR36" s="414"/>
      <c r="CS36" s="414"/>
      <c r="CT36" s="414"/>
      <c r="CU36" s="403"/>
    </row>
    <row r="37" spans="1:99" s="431" customFormat="1" ht="12" customHeight="1">
      <c r="A37" s="414" t="s">
        <v>133</v>
      </c>
      <c r="B37" s="413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03"/>
      <c r="P37" s="413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03"/>
      <c r="AD37" s="413"/>
      <c r="AE37" s="414"/>
      <c r="AF37" s="414"/>
      <c r="AG37" s="414"/>
      <c r="AH37" s="414"/>
      <c r="AI37" s="414"/>
      <c r="AJ37" s="414"/>
      <c r="AK37" s="414"/>
      <c r="AL37" s="414"/>
      <c r="AM37" s="414"/>
      <c r="AN37" s="414"/>
      <c r="AO37" s="414"/>
      <c r="AP37" s="414"/>
      <c r="AQ37" s="403"/>
      <c r="AR37" s="413"/>
      <c r="AS37" s="414"/>
      <c r="AT37" s="414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03"/>
      <c r="BF37" s="413"/>
      <c r="BG37" s="414"/>
      <c r="BH37" s="414"/>
      <c r="BI37" s="414"/>
      <c r="BJ37" s="414"/>
      <c r="BK37" s="414"/>
      <c r="BL37" s="414"/>
      <c r="BM37" s="414"/>
      <c r="BN37" s="414"/>
      <c r="BO37" s="414"/>
      <c r="BP37" s="414"/>
      <c r="BQ37" s="414"/>
      <c r="BR37" s="414"/>
      <c r="BS37" s="403"/>
      <c r="BT37" s="413"/>
      <c r="BU37" s="414"/>
      <c r="BV37" s="414"/>
      <c r="BW37" s="414"/>
      <c r="BX37" s="414"/>
      <c r="BY37" s="414"/>
      <c r="BZ37" s="414"/>
      <c r="CA37" s="414"/>
      <c r="CB37" s="414"/>
      <c r="CC37" s="414"/>
      <c r="CD37" s="414"/>
      <c r="CE37" s="414"/>
      <c r="CF37" s="414"/>
      <c r="CG37" s="403"/>
      <c r="CH37" s="413"/>
      <c r="CI37" s="414"/>
      <c r="CJ37" s="414"/>
      <c r="CK37" s="414"/>
      <c r="CL37" s="414"/>
      <c r="CM37" s="414"/>
      <c r="CN37" s="414"/>
      <c r="CO37" s="414"/>
      <c r="CP37" s="414"/>
      <c r="CQ37" s="414"/>
      <c r="CR37" s="414"/>
      <c r="CS37" s="414"/>
      <c r="CT37" s="414"/>
      <c r="CU37" s="403"/>
    </row>
    <row r="38" spans="1:99" s="431" customFormat="1" ht="12" customHeight="1">
      <c r="A38" s="414" t="s">
        <v>134</v>
      </c>
      <c r="B38" s="413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03"/>
      <c r="P38" s="413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03"/>
      <c r="AD38" s="413"/>
      <c r="AE38" s="414"/>
      <c r="AF38" s="414"/>
      <c r="AG38" s="414"/>
      <c r="AH38" s="414"/>
      <c r="AI38" s="414"/>
      <c r="AJ38" s="414"/>
      <c r="AK38" s="414"/>
      <c r="AL38" s="414"/>
      <c r="AM38" s="414"/>
      <c r="AN38" s="414"/>
      <c r="AO38" s="414"/>
      <c r="AP38" s="414"/>
      <c r="AQ38" s="403"/>
      <c r="AR38" s="413"/>
      <c r="AS38" s="414"/>
      <c r="AT38" s="414"/>
      <c r="AU38" s="414"/>
      <c r="AV38" s="414"/>
      <c r="AW38" s="414"/>
      <c r="AX38" s="414"/>
      <c r="AY38" s="414"/>
      <c r="AZ38" s="414"/>
      <c r="BA38" s="414"/>
      <c r="BB38" s="414"/>
      <c r="BC38" s="414"/>
      <c r="BD38" s="414"/>
      <c r="BE38" s="403"/>
      <c r="BF38" s="413"/>
      <c r="BG38" s="414"/>
      <c r="BH38" s="414"/>
      <c r="BI38" s="414"/>
      <c r="BJ38" s="414"/>
      <c r="BK38" s="414"/>
      <c r="BL38" s="414"/>
      <c r="BM38" s="414"/>
      <c r="BN38" s="414"/>
      <c r="BO38" s="414"/>
      <c r="BP38" s="414"/>
      <c r="BQ38" s="414"/>
      <c r="BR38" s="414"/>
      <c r="BS38" s="403"/>
      <c r="BT38" s="413"/>
      <c r="BU38" s="414"/>
      <c r="BV38" s="414"/>
      <c r="BW38" s="414"/>
      <c r="BX38" s="414"/>
      <c r="BY38" s="414"/>
      <c r="BZ38" s="414"/>
      <c r="CA38" s="414"/>
      <c r="CB38" s="414"/>
      <c r="CC38" s="414"/>
      <c r="CD38" s="414"/>
      <c r="CE38" s="414"/>
      <c r="CF38" s="414"/>
      <c r="CG38" s="403"/>
      <c r="CH38" s="413"/>
      <c r="CI38" s="414"/>
      <c r="CJ38" s="414"/>
      <c r="CK38" s="414"/>
      <c r="CL38" s="414"/>
      <c r="CM38" s="414"/>
      <c r="CN38" s="414"/>
      <c r="CO38" s="414"/>
      <c r="CP38" s="414"/>
      <c r="CQ38" s="414"/>
      <c r="CR38" s="414"/>
      <c r="CS38" s="414"/>
      <c r="CT38" s="414"/>
      <c r="CU38" s="403"/>
    </row>
    <row r="39" spans="1:99" s="431" customFormat="1" ht="12" customHeight="1">
      <c r="A39" s="414" t="s">
        <v>135</v>
      </c>
      <c r="B39" s="413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03"/>
      <c r="P39" s="413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03"/>
      <c r="AD39" s="413"/>
      <c r="AE39" s="414"/>
      <c r="AF39" s="414"/>
      <c r="AG39" s="414"/>
      <c r="AH39" s="414"/>
      <c r="AI39" s="414"/>
      <c r="AJ39" s="414"/>
      <c r="AK39" s="414"/>
      <c r="AL39" s="414"/>
      <c r="AM39" s="414"/>
      <c r="AN39" s="414"/>
      <c r="AO39" s="414"/>
      <c r="AP39" s="414"/>
      <c r="AQ39" s="403"/>
      <c r="AR39" s="413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14"/>
      <c r="BD39" s="414"/>
      <c r="BE39" s="403"/>
      <c r="BF39" s="413"/>
      <c r="BG39" s="414"/>
      <c r="BH39" s="414"/>
      <c r="BI39" s="414"/>
      <c r="BJ39" s="414"/>
      <c r="BK39" s="414"/>
      <c r="BL39" s="414"/>
      <c r="BM39" s="414"/>
      <c r="BN39" s="414"/>
      <c r="BO39" s="414"/>
      <c r="BP39" s="414"/>
      <c r="BQ39" s="414"/>
      <c r="BR39" s="414"/>
      <c r="BS39" s="403"/>
      <c r="BT39" s="413"/>
      <c r="BU39" s="414"/>
      <c r="BV39" s="414"/>
      <c r="BW39" s="414"/>
      <c r="BX39" s="414"/>
      <c r="BY39" s="414"/>
      <c r="BZ39" s="414"/>
      <c r="CA39" s="414"/>
      <c r="CB39" s="414"/>
      <c r="CC39" s="414"/>
      <c r="CD39" s="414"/>
      <c r="CE39" s="414"/>
      <c r="CF39" s="414"/>
      <c r="CG39" s="403"/>
      <c r="CH39" s="413"/>
      <c r="CI39" s="414"/>
      <c r="CJ39" s="414"/>
      <c r="CK39" s="414"/>
      <c r="CL39" s="414"/>
      <c r="CM39" s="414"/>
      <c r="CN39" s="414"/>
      <c r="CO39" s="414"/>
      <c r="CP39" s="414"/>
      <c r="CQ39" s="414"/>
      <c r="CR39" s="414"/>
      <c r="CS39" s="414"/>
      <c r="CT39" s="414"/>
      <c r="CU39" s="403"/>
    </row>
    <row r="40" spans="1:99" s="431" customFormat="1" ht="12" customHeight="1">
      <c r="A40" s="414" t="s">
        <v>136</v>
      </c>
      <c r="B40" s="413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03"/>
      <c r="P40" s="413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03"/>
      <c r="AD40" s="413"/>
      <c r="AE40" s="414"/>
      <c r="AF40" s="414"/>
      <c r="AG40" s="414"/>
      <c r="AH40" s="414"/>
      <c r="AI40" s="414"/>
      <c r="AJ40" s="414"/>
      <c r="AK40" s="414"/>
      <c r="AL40" s="414"/>
      <c r="AM40" s="414"/>
      <c r="AN40" s="414"/>
      <c r="AO40" s="414"/>
      <c r="AP40" s="414"/>
      <c r="AQ40" s="403"/>
      <c r="AR40" s="413"/>
      <c r="AS40" s="414"/>
      <c r="AT40" s="414"/>
      <c r="AU40" s="414"/>
      <c r="AV40" s="414"/>
      <c r="AW40" s="414"/>
      <c r="AX40" s="414"/>
      <c r="AY40" s="414"/>
      <c r="AZ40" s="414"/>
      <c r="BA40" s="414"/>
      <c r="BB40" s="414"/>
      <c r="BC40" s="414"/>
      <c r="BD40" s="414"/>
      <c r="BE40" s="403"/>
      <c r="BF40" s="413"/>
      <c r="BG40" s="414"/>
      <c r="BH40" s="414"/>
      <c r="BI40" s="414"/>
      <c r="BJ40" s="414"/>
      <c r="BK40" s="414"/>
      <c r="BL40" s="414"/>
      <c r="BM40" s="414"/>
      <c r="BN40" s="414"/>
      <c r="BO40" s="414"/>
      <c r="BP40" s="414"/>
      <c r="BQ40" s="414"/>
      <c r="BR40" s="414"/>
      <c r="BS40" s="403"/>
      <c r="BT40" s="413"/>
      <c r="BU40" s="414"/>
      <c r="BV40" s="414"/>
      <c r="BW40" s="414"/>
      <c r="BX40" s="414"/>
      <c r="BY40" s="414"/>
      <c r="BZ40" s="414"/>
      <c r="CA40" s="414"/>
      <c r="CB40" s="414"/>
      <c r="CC40" s="414"/>
      <c r="CD40" s="414"/>
      <c r="CE40" s="414"/>
      <c r="CF40" s="414"/>
      <c r="CG40" s="403"/>
      <c r="CH40" s="413"/>
      <c r="CI40" s="414"/>
      <c r="CJ40" s="414"/>
      <c r="CK40" s="414"/>
      <c r="CL40" s="414"/>
      <c r="CM40" s="414"/>
      <c r="CN40" s="414"/>
      <c r="CO40" s="414"/>
      <c r="CP40" s="414"/>
      <c r="CQ40" s="414"/>
      <c r="CR40" s="414"/>
      <c r="CS40" s="414"/>
      <c r="CT40" s="414"/>
      <c r="CU40" s="403"/>
    </row>
    <row r="41" spans="1:99" s="431" customFormat="1" ht="12" customHeight="1">
      <c r="A41" s="414" t="s">
        <v>137</v>
      </c>
      <c r="B41" s="413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03"/>
      <c r="P41" s="413"/>
      <c r="Q41" s="414"/>
      <c r="R41" s="414"/>
      <c r="S41" s="414"/>
      <c r="T41" s="414"/>
      <c r="U41" s="414"/>
      <c r="V41" s="414"/>
      <c r="W41" s="414"/>
      <c r="X41" s="414"/>
      <c r="Y41" s="414"/>
      <c r="Z41" s="414"/>
      <c r="AA41" s="414"/>
      <c r="AB41" s="414"/>
      <c r="AC41" s="403"/>
      <c r="AD41" s="413"/>
      <c r="AE41" s="414"/>
      <c r="AF41" s="414"/>
      <c r="AG41" s="414"/>
      <c r="AH41" s="414"/>
      <c r="AI41" s="414"/>
      <c r="AJ41" s="414"/>
      <c r="AK41" s="414"/>
      <c r="AL41" s="414"/>
      <c r="AM41" s="414"/>
      <c r="AN41" s="414"/>
      <c r="AO41" s="414"/>
      <c r="AP41" s="414"/>
      <c r="AQ41" s="403"/>
      <c r="AR41" s="413"/>
      <c r="AS41" s="414"/>
      <c r="AT41" s="414"/>
      <c r="AU41" s="414"/>
      <c r="AV41" s="414"/>
      <c r="AW41" s="414"/>
      <c r="AX41" s="414"/>
      <c r="AY41" s="414"/>
      <c r="AZ41" s="414"/>
      <c r="BA41" s="414"/>
      <c r="BB41" s="414"/>
      <c r="BC41" s="414"/>
      <c r="BD41" s="414"/>
      <c r="BE41" s="403"/>
      <c r="BF41" s="413"/>
      <c r="BG41" s="414"/>
      <c r="BH41" s="414"/>
      <c r="BI41" s="414"/>
      <c r="BJ41" s="414"/>
      <c r="BK41" s="414"/>
      <c r="BL41" s="414"/>
      <c r="BM41" s="414"/>
      <c r="BN41" s="414"/>
      <c r="BO41" s="414"/>
      <c r="BP41" s="414"/>
      <c r="BQ41" s="414"/>
      <c r="BR41" s="414"/>
      <c r="BS41" s="403"/>
      <c r="BT41" s="413"/>
      <c r="BU41" s="414"/>
      <c r="BV41" s="414"/>
      <c r="BW41" s="414"/>
      <c r="BX41" s="414"/>
      <c r="BY41" s="414"/>
      <c r="BZ41" s="414"/>
      <c r="CA41" s="414"/>
      <c r="CB41" s="414"/>
      <c r="CC41" s="414"/>
      <c r="CD41" s="414"/>
      <c r="CE41" s="414"/>
      <c r="CF41" s="414"/>
      <c r="CG41" s="403"/>
      <c r="CH41" s="413"/>
      <c r="CI41" s="414"/>
      <c r="CJ41" s="414"/>
      <c r="CK41" s="414"/>
      <c r="CL41" s="414"/>
      <c r="CM41" s="414"/>
      <c r="CN41" s="414"/>
      <c r="CO41" s="414"/>
      <c r="CP41" s="414"/>
      <c r="CQ41" s="414"/>
      <c r="CR41" s="414"/>
      <c r="CS41" s="414"/>
      <c r="CT41" s="414"/>
      <c r="CU41" s="403"/>
    </row>
    <row r="42" spans="1:99" s="431" customFormat="1" ht="12" customHeight="1">
      <c r="A42" s="414" t="s">
        <v>138</v>
      </c>
      <c r="B42" s="413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03"/>
      <c r="P42" s="413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03"/>
      <c r="AD42" s="413"/>
      <c r="AE42" s="414"/>
      <c r="AF42" s="414"/>
      <c r="AG42" s="414"/>
      <c r="AH42" s="414"/>
      <c r="AI42" s="414"/>
      <c r="AJ42" s="414"/>
      <c r="AK42" s="414"/>
      <c r="AL42" s="414"/>
      <c r="AM42" s="414"/>
      <c r="AN42" s="414"/>
      <c r="AO42" s="414"/>
      <c r="AP42" s="414"/>
      <c r="AQ42" s="403"/>
      <c r="AR42" s="413"/>
      <c r="AS42" s="414"/>
      <c r="AT42" s="414"/>
      <c r="AU42" s="414"/>
      <c r="AV42" s="414"/>
      <c r="AW42" s="414"/>
      <c r="AX42" s="414"/>
      <c r="AY42" s="414"/>
      <c r="AZ42" s="414"/>
      <c r="BA42" s="414"/>
      <c r="BB42" s="414"/>
      <c r="BC42" s="414"/>
      <c r="BD42" s="414"/>
      <c r="BE42" s="403"/>
      <c r="BF42" s="413"/>
      <c r="BG42" s="414"/>
      <c r="BH42" s="414"/>
      <c r="BI42" s="414"/>
      <c r="BJ42" s="414"/>
      <c r="BK42" s="414"/>
      <c r="BL42" s="414"/>
      <c r="BM42" s="414"/>
      <c r="BN42" s="414"/>
      <c r="BO42" s="414"/>
      <c r="BP42" s="414"/>
      <c r="BQ42" s="414"/>
      <c r="BR42" s="414"/>
      <c r="BS42" s="403"/>
      <c r="BT42" s="413"/>
      <c r="BU42" s="414"/>
      <c r="BV42" s="414"/>
      <c r="BW42" s="414"/>
      <c r="BX42" s="414"/>
      <c r="BY42" s="414"/>
      <c r="BZ42" s="414"/>
      <c r="CA42" s="414"/>
      <c r="CB42" s="414"/>
      <c r="CC42" s="414"/>
      <c r="CD42" s="414"/>
      <c r="CE42" s="414"/>
      <c r="CF42" s="414"/>
      <c r="CG42" s="403"/>
      <c r="CH42" s="413"/>
      <c r="CI42" s="414"/>
      <c r="CJ42" s="414"/>
      <c r="CK42" s="414"/>
      <c r="CL42" s="414"/>
      <c r="CM42" s="414"/>
      <c r="CN42" s="414"/>
      <c r="CO42" s="414"/>
      <c r="CP42" s="414"/>
      <c r="CQ42" s="414"/>
      <c r="CR42" s="414"/>
      <c r="CS42" s="414"/>
      <c r="CT42" s="414"/>
      <c r="CU42" s="403"/>
    </row>
    <row r="43" spans="1:99" s="431" customFormat="1" ht="12" customHeight="1">
      <c r="A43" s="414" t="s">
        <v>407</v>
      </c>
      <c r="B43" s="413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03"/>
      <c r="P43" s="413"/>
      <c r="Q43" s="414"/>
      <c r="R43" s="414"/>
      <c r="S43" s="414"/>
      <c r="T43" s="414"/>
      <c r="U43" s="414"/>
      <c r="V43" s="414"/>
      <c r="W43" s="414"/>
      <c r="X43" s="414"/>
      <c r="Y43" s="414"/>
      <c r="Z43" s="414"/>
      <c r="AA43" s="414"/>
      <c r="AB43" s="414"/>
      <c r="AC43" s="403"/>
      <c r="AD43" s="413"/>
      <c r="AE43" s="414"/>
      <c r="AF43" s="414"/>
      <c r="AG43" s="414"/>
      <c r="AH43" s="414"/>
      <c r="AI43" s="414"/>
      <c r="AJ43" s="414"/>
      <c r="AK43" s="414"/>
      <c r="AL43" s="414"/>
      <c r="AM43" s="414"/>
      <c r="AN43" s="414"/>
      <c r="AO43" s="414"/>
      <c r="AP43" s="414"/>
      <c r="AQ43" s="403"/>
      <c r="AR43" s="413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03"/>
      <c r="BF43" s="413"/>
      <c r="BG43" s="414"/>
      <c r="BH43" s="414"/>
      <c r="BI43" s="414"/>
      <c r="BJ43" s="414"/>
      <c r="BK43" s="414"/>
      <c r="BL43" s="414"/>
      <c r="BM43" s="414"/>
      <c r="BN43" s="414"/>
      <c r="BO43" s="414"/>
      <c r="BP43" s="414"/>
      <c r="BQ43" s="414"/>
      <c r="BR43" s="414"/>
      <c r="BS43" s="403"/>
      <c r="BT43" s="413"/>
      <c r="BU43" s="414"/>
      <c r="BV43" s="414"/>
      <c r="BW43" s="414"/>
      <c r="BX43" s="414"/>
      <c r="BY43" s="414"/>
      <c r="BZ43" s="414"/>
      <c r="CA43" s="414"/>
      <c r="CB43" s="414"/>
      <c r="CC43" s="414"/>
      <c r="CD43" s="414"/>
      <c r="CE43" s="414"/>
      <c r="CF43" s="414"/>
      <c r="CG43" s="403"/>
      <c r="CH43" s="413"/>
      <c r="CI43" s="414"/>
      <c r="CJ43" s="414"/>
      <c r="CK43" s="414"/>
      <c r="CL43" s="414"/>
      <c r="CM43" s="414"/>
      <c r="CN43" s="414"/>
      <c r="CO43" s="414"/>
      <c r="CP43" s="414"/>
      <c r="CQ43" s="414"/>
      <c r="CR43" s="414"/>
      <c r="CS43" s="414"/>
      <c r="CT43" s="414"/>
      <c r="CU43" s="403"/>
    </row>
    <row r="44" spans="1:99" s="431" customFormat="1" ht="12" customHeight="1">
      <c r="A44" s="414" t="s">
        <v>140</v>
      </c>
      <c r="B44" s="413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03"/>
      <c r="P44" s="413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414"/>
      <c r="AB44" s="414"/>
      <c r="AC44" s="403"/>
      <c r="AD44" s="413"/>
      <c r="AE44" s="414"/>
      <c r="AF44" s="414"/>
      <c r="AG44" s="414"/>
      <c r="AH44" s="414"/>
      <c r="AI44" s="414"/>
      <c r="AJ44" s="414"/>
      <c r="AK44" s="414"/>
      <c r="AL44" s="414"/>
      <c r="AM44" s="414"/>
      <c r="AN44" s="414"/>
      <c r="AO44" s="414"/>
      <c r="AP44" s="414"/>
      <c r="AQ44" s="403"/>
      <c r="AR44" s="413"/>
      <c r="AS44" s="414"/>
      <c r="AT44" s="414"/>
      <c r="AU44" s="414"/>
      <c r="AV44" s="414"/>
      <c r="AW44" s="414"/>
      <c r="AX44" s="414"/>
      <c r="AY44" s="414"/>
      <c r="AZ44" s="414"/>
      <c r="BA44" s="414"/>
      <c r="BB44" s="414"/>
      <c r="BC44" s="414"/>
      <c r="BD44" s="414"/>
      <c r="BE44" s="403"/>
      <c r="BF44" s="413"/>
      <c r="BG44" s="414"/>
      <c r="BH44" s="414"/>
      <c r="BI44" s="414"/>
      <c r="BJ44" s="414"/>
      <c r="BK44" s="414"/>
      <c r="BL44" s="414"/>
      <c r="BM44" s="414"/>
      <c r="BN44" s="414"/>
      <c r="BO44" s="414"/>
      <c r="BP44" s="414"/>
      <c r="BQ44" s="414"/>
      <c r="BR44" s="414"/>
      <c r="BS44" s="403"/>
      <c r="BT44" s="413"/>
      <c r="BU44" s="414"/>
      <c r="BV44" s="414"/>
      <c r="BW44" s="414"/>
      <c r="BX44" s="414"/>
      <c r="BY44" s="414"/>
      <c r="BZ44" s="414"/>
      <c r="CA44" s="414"/>
      <c r="CB44" s="414"/>
      <c r="CC44" s="414"/>
      <c r="CD44" s="414"/>
      <c r="CE44" s="414"/>
      <c r="CF44" s="414"/>
      <c r="CG44" s="403"/>
      <c r="CH44" s="413"/>
      <c r="CI44" s="414"/>
      <c r="CJ44" s="414"/>
      <c r="CK44" s="414"/>
      <c r="CL44" s="414"/>
      <c r="CM44" s="414"/>
      <c r="CN44" s="414"/>
      <c r="CO44" s="414"/>
      <c r="CP44" s="414"/>
      <c r="CQ44" s="414"/>
      <c r="CR44" s="414"/>
      <c r="CS44" s="414"/>
      <c r="CT44" s="414"/>
      <c r="CU44" s="403"/>
    </row>
    <row r="45" spans="1:99" s="205" customFormat="1" ht="18" customHeight="1">
      <c r="A45" s="178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99"/>
      <c r="P45" s="177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99"/>
      <c r="AD45" s="177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99"/>
      <c r="AR45" s="177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99"/>
      <c r="BF45" s="177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99"/>
      <c r="BT45" s="177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99"/>
      <c r="CH45" s="177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99"/>
    </row>
    <row r="46" spans="1:99" s="205" customFormat="1" ht="18" customHeight="1">
      <c r="A46" s="178"/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99"/>
      <c r="P46" s="177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99"/>
      <c r="AD46" s="177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99"/>
      <c r="AR46" s="177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99"/>
      <c r="BF46" s="177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99"/>
      <c r="BT46" s="177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99"/>
      <c r="CH46" s="177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99"/>
    </row>
    <row r="47" spans="1:99" s="205" customFormat="1" ht="18" customHeight="1">
      <c r="A47" s="178"/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99"/>
      <c r="P47" s="177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99"/>
      <c r="AD47" s="177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99"/>
      <c r="AR47" s="177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99"/>
      <c r="BF47" s="177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99"/>
      <c r="BT47" s="177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99"/>
      <c r="CH47" s="177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99"/>
    </row>
    <row r="48" spans="1:99" s="205" customFormat="1" ht="18" customHeight="1">
      <c r="A48" s="178"/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99"/>
      <c r="P48" s="177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99"/>
      <c r="AD48" s="177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99"/>
      <c r="AR48" s="177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99"/>
      <c r="BF48" s="177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99"/>
      <c r="BT48" s="177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99"/>
      <c r="CH48" s="177"/>
      <c r="CI48" s="178"/>
      <c r="CJ48" s="178"/>
      <c r="CK48" s="178"/>
      <c r="CL48" s="178"/>
      <c r="CM48" s="178"/>
      <c r="CN48" s="178"/>
      <c r="CO48" s="178"/>
      <c r="CP48" s="178"/>
      <c r="CQ48" s="178"/>
      <c r="CR48" s="178"/>
      <c r="CS48" s="178"/>
      <c r="CT48" s="178"/>
      <c r="CU48" s="99"/>
    </row>
    <row r="49" spans="1:99" s="205" customFormat="1" ht="18" customHeight="1">
      <c r="A49" s="178"/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99"/>
      <c r="P49" s="177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99"/>
      <c r="AD49" s="177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99"/>
      <c r="AR49" s="177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99"/>
      <c r="BF49" s="177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99"/>
      <c r="BT49" s="177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99"/>
      <c r="CH49" s="177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99"/>
    </row>
  </sheetData>
  <mergeCells count="13">
    <mergeCell ref="A2:AP2"/>
    <mergeCell ref="A3:AC3"/>
    <mergeCell ref="A4:B4"/>
    <mergeCell ref="A5:A7"/>
    <mergeCell ref="B6:O6"/>
    <mergeCell ref="P6:AC6"/>
    <mergeCell ref="AD6:AQ6"/>
    <mergeCell ref="CH6:CU6"/>
    <mergeCell ref="B5:CU5"/>
    <mergeCell ref="BT6:CG6"/>
    <mergeCell ref="BF6:BS6"/>
    <mergeCell ref="A29:AC29"/>
    <mergeCell ref="AR6:B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29" sqref="A29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1" style="97" hidden="1" customWidth="1"/>
    <col min="21" max="21" width="5.7109375" style="123" customWidth="1"/>
    <col min="22" max="23" width="5.7109375" style="99" customWidth="1"/>
    <col min="24" max="16384" width="11.42578125" style="97"/>
  </cols>
  <sheetData>
    <row r="1" spans="1:23" s="205" customFormat="1" ht="18" customHeight="1">
      <c r="A1" s="839" t="s">
        <v>489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</row>
    <row r="2" spans="1:23" s="205" customFormat="1" ht="18" customHeight="1">
      <c r="A2" s="840" t="s">
        <v>106</v>
      </c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</row>
    <row r="3" spans="1:23" s="205" customFormat="1" ht="18" customHeight="1">
      <c r="A3" s="841" t="s">
        <v>622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</row>
    <row r="4" spans="1:23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U4" s="97"/>
      <c r="V4" s="98"/>
      <c r="W4" s="98"/>
    </row>
    <row r="5" spans="1:23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</row>
    <row r="6" spans="1:23" ht="18" customHeight="1">
      <c r="A6" s="804"/>
      <c r="B6" s="833">
        <v>2015</v>
      </c>
      <c r="C6" s="834"/>
      <c r="D6" s="835"/>
      <c r="E6" s="842">
        <v>2016</v>
      </c>
      <c r="F6" s="842"/>
      <c r="G6" s="842"/>
      <c r="H6" s="833">
        <v>2017</v>
      </c>
      <c r="I6" s="834"/>
      <c r="J6" s="835"/>
      <c r="K6" s="842">
        <v>2018</v>
      </c>
      <c r="L6" s="842"/>
      <c r="M6" s="842"/>
      <c r="N6" s="833">
        <v>2019</v>
      </c>
      <c r="O6" s="834"/>
      <c r="P6" s="835"/>
      <c r="Q6" s="836">
        <v>2020</v>
      </c>
      <c r="R6" s="837"/>
      <c r="S6" s="838"/>
      <c r="U6" s="833">
        <v>2021</v>
      </c>
      <c r="V6" s="834"/>
      <c r="W6" s="835"/>
    </row>
    <row r="7" spans="1:23" ht="18" customHeight="1" thickBo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07" t="s">
        <v>7</v>
      </c>
      <c r="U7" s="686" t="s">
        <v>6</v>
      </c>
      <c r="V7" s="694" t="s">
        <v>33</v>
      </c>
      <c r="W7" s="697" t="s">
        <v>7</v>
      </c>
    </row>
    <row r="8" spans="1:23" ht="30" customHeight="1" thickTop="1">
      <c r="A8" s="126" t="s">
        <v>95</v>
      </c>
      <c r="B8" s="102">
        <v>426</v>
      </c>
      <c r="C8" s="127">
        <f t="shared" ref="C8:C14" si="0">B8/$B$15*100</f>
        <v>36.692506459948319</v>
      </c>
      <c r="D8" s="127">
        <f t="shared" ref="D8:D15" si="1">B8/116181*1000</f>
        <v>3.6666924884447543</v>
      </c>
      <c r="E8" s="102">
        <v>404</v>
      </c>
      <c r="F8" s="127">
        <f t="shared" ref="F8:F14" si="2">E8/$E$15*100</f>
        <v>38.623326959847034</v>
      </c>
      <c r="G8" s="128">
        <f>E8/111146*1000</f>
        <v>3.6348586543825236</v>
      </c>
      <c r="H8" s="102">
        <v>421</v>
      </c>
      <c r="I8" s="127">
        <f t="shared" ref="I8:I14" si="3">H8/$H$15*100</f>
        <v>38.623853211009177</v>
      </c>
      <c r="J8" s="127">
        <f>H8/115895*1000</f>
        <v>3.6325984727555114</v>
      </c>
      <c r="K8" s="102">
        <v>388</v>
      </c>
      <c r="L8" s="127">
        <f t="shared" ref="L8:L14" si="4">K8/$K$15*100</f>
        <v>36.812144212523719</v>
      </c>
      <c r="M8" s="128">
        <f>K8/111642*1000</f>
        <v>3.4753945647695312</v>
      </c>
      <c r="N8" s="102">
        <v>460</v>
      </c>
      <c r="O8" s="127">
        <f t="shared" ref="O8:O14" si="5">N8/$N$15*100</f>
        <v>31.463748290013683</v>
      </c>
      <c r="P8" s="128">
        <f>N8/107911*1000</f>
        <v>4.2627720992299212</v>
      </c>
      <c r="Q8" s="102">
        <v>549</v>
      </c>
      <c r="R8" s="127">
        <f>Q8/$Q$15*100</f>
        <v>37.220338983050851</v>
      </c>
      <c r="S8" s="128">
        <f>Q8/102722*1000</f>
        <v>5.3445221082144032</v>
      </c>
      <c r="T8" s="634">
        <v>426</v>
      </c>
      <c r="U8" s="102">
        <v>543</v>
      </c>
      <c r="V8" s="127">
        <f>U8/$U$15*100</f>
        <v>40.827067669172934</v>
      </c>
      <c r="W8" s="128">
        <f>U8/103766*1000</f>
        <v>5.2329279340053585</v>
      </c>
    </row>
    <row r="9" spans="1:23" ht="18" customHeight="1">
      <c r="A9" s="129" t="s">
        <v>100</v>
      </c>
      <c r="B9" s="110">
        <v>166</v>
      </c>
      <c r="C9" s="111">
        <f t="shared" si="0"/>
        <v>14.29801894918174</v>
      </c>
      <c r="D9" s="111">
        <f t="shared" si="1"/>
        <v>1.4288050541826975</v>
      </c>
      <c r="E9" s="115">
        <v>173</v>
      </c>
      <c r="F9" s="116">
        <f t="shared" si="2"/>
        <v>16.539196940726576</v>
      </c>
      <c r="G9" s="118">
        <f t="shared" ref="G9:G15" si="6">E9/111146*1000</f>
        <v>1.5565112554657838</v>
      </c>
      <c r="H9" s="110">
        <v>196</v>
      </c>
      <c r="I9" s="111">
        <f t="shared" si="3"/>
        <v>17.98165137614679</v>
      </c>
      <c r="J9" s="111">
        <f t="shared" ref="J9:J14" si="7">H9/115895*1000</f>
        <v>1.6911859873161053</v>
      </c>
      <c r="K9" s="115">
        <v>197</v>
      </c>
      <c r="L9" s="116">
        <f t="shared" si="4"/>
        <v>18.690702087286528</v>
      </c>
      <c r="M9" s="118">
        <f t="shared" ref="M9:M15" si="8">K9/111642*1000</f>
        <v>1.7645688898443239</v>
      </c>
      <c r="N9" s="110">
        <v>198</v>
      </c>
      <c r="O9" s="111">
        <f t="shared" si="5"/>
        <v>13.543091655266759</v>
      </c>
      <c r="P9" s="113">
        <f t="shared" ref="P9:P15" si="9">N9/107911*1000</f>
        <v>1.8348453818424442</v>
      </c>
      <c r="Q9" s="115">
        <v>175</v>
      </c>
      <c r="R9" s="116">
        <f t="shared" ref="R9:R15" si="10">Q9/$Q$15*100</f>
        <v>11.864406779661017</v>
      </c>
      <c r="S9" s="118">
        <f t="shared" ref="S9:S15" si="11">Q9/102722*1000</f>
        <v>1.7036272658242635</v>
      </c>
      <c r="T9" s="635">
        <v>166</v>
      </c>
      <c r="U9" s="110">
        <v>233</v>
      </c>
      <c r="V9" s="111">
        <f t="shared" ref="V9:V15" si="12">U9/$U$15*100</f>
        <v>17.518796992481203</v>
      </c>
      <c r="W9" s="113">
        <f t="shared" ref="W9:W14" si="13">U9/103766*1000</f>
        <v>2.2454368482932754</v>
      </c>
    </row>
    <row r="10" spans="1:23" ht="18" customHeight="1">
      <c r="A10" s="126" t="s">
        <v>101</v>
      </c>
      <c r="B10" s="101">
        <v>56</v>
      </c>
      <c r="C10" s="108">
        <f t="shared" si="0"/>
        <v>4.8234280792420332</v>
      </c>
      <c r="D10" s="108">
        <f t="shared" si="1"/>
        <v>0.48200652430259683</v>
      </c>
      <c r="E10" s="101">
        <v>19</v>
      </c>
      <c r="F10" s="108">
        <f t="shared" si="2"/>
        <v>1.8164435946462716</v>
      </c>
      <c r="G10" s="109">
        <f t="shared" si="6"/>
        <v>0.17094632285462366</v>
      </c>
      <c r="H10" s="101">
        <v>20</v>
      </c>
      <c r="I10" s="108">
        <f t="shared" si="3"/>
        <v>1.834862385321101</v>
      </c>
      <c r="J10" s="108">
        <f t="shared" si="7"/>
        <v>0.17256999870572501</v>
      </c>
      <c r="K10" s="101">
        <v>24</v>
      </c>
      <c r="L10" s="108">
        <f t="shared" si="4"/>
        <v>2.2770398481973433</v>
      </c>
      <c r="M10" s="109">
        <f t="shared" si="8"/>
        <v>0.21497285967646584</v>
      </c>
      <c r="N10" s="101">
        <v>17</v>
      </c>
      <c r="O10" s="108">
        <f t="shared" si="5"/>
        <v>1.1627906976744187</v>
      </c>
      <c r="P10" s="109">
        <f t="shared" si="9"/>
        <v>0.15753722975414927</v>
      </c>
      <c r="Q10" s="101">
        <v>16</v>
      </c>
      <c r="R10" s="108">
        <f t="shared" si="10"/>
        <v>1.0847457627118644</v>
      </c>
      <c r="S10" s="109">
        <f t="shared" si="11"/>
        <v>0.15576020716107553</v>
      </c>
      <c r="T10" s="635">
        <v>56</v>
      </c>
      <c r="U10" s="101">
        <v>23</v>
      </c>
      <c r="V10" s="108">
        <f t="shared" si="12"/>
        <v>1.7293233082706767</v>
      </c>
      <c r="W10" s="109">
        <f t="shared" si="13"/>
        <v>0.22165256442379971</v>
      </c>
    </row>
    <row r="11" spans="1:23" ht="30" customHeight="1">
      <c r="A11" s="129" t="s">
        <v>102</v>
      </c>
      <c r="B11" s="110">
        <v>56</v>
      </c>
      <c r="C11" s="111">
        <f t="shared" si="0"/>
        <v>4.8234280792420332</v>
      </c>
      <c r="D11" s="111">
        <f t="shared" si="1"/>
        <v>0.48200652430259683</v>
      </c>
      <c r="E11" s="115">
        <v>69</v>
      </c>
      <c r="F11" s="116">
        <f t="shared" si="2"/>
        <v>6.5965583173996176</v>
      </c>
      <c r="G11" s="118">
        <f t="shared" si="6"/>
        <v>0.62080506720889639</v>
      </c>
      <c r="H11" s="110">
        <v>78</v>
      </c>
      <c r="I11" s="111">
        <f t="shared" si="3"/>
        <v>7.1559633027522942</v>
      </c>
      <c r="J11" s="111">
        <f t="shared" si="7"/>
        <v>0.67302299495232754</v>
      </c>
      <c r="K11" s="115">
        <v>65</v>
      </c>
      <c r="L11" s="116">
        <f t="shared" si="4"/>
        <v>6.1669829222011385</v>
      </c>
      <c r="M11" s="118">
        <f t="shared" si="8"/>
        <v>0.58221816162376172</v>
      </c>
      <c r="N11" s="110">
        <v>66</v>
      </c>
      <c r="O11" s="111">
        <f t="shared" si="5"/>
        <v>4.5143638850889189</v>
      </c>
      <c r="P11" s="113">
        <f t="shared" si="9"/>
        <v>0.61161512728081469</v>
      </c>
      <c r="Q11" s="115">
        <v>55</v>
      </c>
      <c r="R11" s="116">
        <f t="shared" si="10"/>
        <v>3.7288135593220342</v>
      </c>
      <c r="S11" s="118">
        <f t="shared" si="11"/>
        <v>0.53542571211619716</v>
      </c>
      <c r="T11" s="635">
        <v>56</v>
      </c>
      <c r="U11" s="110">
        <v>65</v>
      </c>
      <c r="V11" s="111">
        <f t="shared" si="12"/>
        <v>4.8872180451127818</v>
      </c>
      <c r="W11" s="113">
        <f t="shared" si="13"/>
        <v>0.62640942119769483</v>
      </c>
    </row>
    <row r="12" spans="1:23" ht="18" customHeight="1">
      <c r="A12" s="126" t="s">
        <v>103</v>
      </c>
      <c r="B12" s="101">
        <v>9</v>
      </c>
      <c r="C12" s="108">
        <f t="shared" si="0"/>
        <v>0.77519379844961245</v>
      </c>
      <c r="D12" s="108">
        <f t="shared" si="1"/>
        <v>7.7465334262917351E-2</v>
      </c>
      <c r="E12" s="101">
        <v>1</v>
      </c>
      <c r="F12" s="108">
        <f t="shared" si="2"/>
        <v>9.5602294455066919E-2</v>
      </c>
      <c r="G12" s="109">
        <f t="shared" si="6"/>
        <v>8.9971748870854556E-3</v>
      </c>
      <c r="H12" s="101">
        <v>2</v>
      </c>
      <c r="I12" s="108">
        <f t="shared" si="3"/>
        <v>0.1834862385321101</v>
      </c>
      <c r="J12" s="108">
        <f t="shared" si="7"/>
        <v>1.7256999870572502E-2</v>
      </c>
      <c r="K12" s="101">
        <v>1</v>
      </c>
      <c r="L12" s="108">
        <f t="shared" si="4"/>
        <v>9.4876660341555979E-2</v>
      </c>
      <c r="M12" s="109">
        <f t="shared" si="8"/>
        <v>8.9572024865194107E-3</v>
      </c>
      <c r="N12" s="101">
        <v>0</v>
      </c>
      <c r="O12" s="108">
        <f t="shared" si="5"/>
        <v>0</v>
      </c>
      <c r="P12" s="109">
        <f t="shared" si="9"/>
        <v>0</v>
      </c>
      <c r="Q12" s="101">
        <v>5</v>
      </c>
      <c r="R12" s="108">
        <f t="shared" si="10"/>
        <v>0.33898305084745761</v>
      </c>
      <c r="S12" s="109">
        <f t="shared" si="11"/>
        <v>4.8675064737836102E-2</v>
      </c>
      <c r="T12" s="635">
        <v>9</v>
      </c>
      <c r="U12" s="101">
        <v>1</v>
      </c>
      <c r="V12" s="108">
        <f>U12/$U$15*100</f>
        <v>7.518796992481204E-2</v>
      </c>
      <c r="W12" s="109">
        <f>U12/103766*1000</f>
        <v>9.6370680184260735E-3</v>
      </c>
    </row>
    <row r="13" spans="1:23" ht="30" customHeight="1">
      <c r="A13" s="129" t="s">
        <v>104</v>
      </c>
      <c r="B13" s="110">
        <v>448</v>
      </c>
      <c r="C13" s="111">
        <f t="shared" si="0"/>
        <v>38.587424633936266</v>
      </c>
      <c r="D13" s="111">
        <f t="shared" si="1"/>
        <v>3.8560521944207746</v>
      </c>
      <c r="E13" s="115">
        <v>374</v>
      </c>
      <c r="F13" s="116">
        <f t="shared" si="2"/>
        <v>35.755258126195031</v>
      </c>
      <c r="G13" s="118">
        <f t="shared" si="6"/>
        <v>3.3649434077699603</v>
      </c>
      <c r="H13" s="110">
        <v>367</v>
      </c>
      <c r="I13" s="111">
        <f t="shared" si="3"/>
        <v>33.669724770642198</v>
      </c>
      <c r="J13" s="111">
        <f t="shared" si="7"/>
        <v>3.1666594762500537</v>
      </c>
      <c r="K13" s="115">
        <v>372</v>
      </c>
      <c r="L13" s="116">
        <f t="shared" si="4"/>
        <v>35.294117647058826</v>
      </c>
      <c r="M13" s="118">
        <f t="shared" si="8"/>
        <v>3.3320793249852207</v>
      </c>
      <c r="N13" s="110">
        <v>718</v>
      </c>
      <c r="O13" s="111">
        <f t="shared" si="5"/>
        <v>49.110807113543089</v>
      </c>
      <c r="P13" s="113">
        <f t="shared" si="9"/>
        <v>6.6536312331458332</v>
      </c>
      <c r="Q13" s="115">
        <v>672</v>
      </c>
      <c r="R13" s="116">
        <f t="shared" si="10"/>
        <v>45.559322033898304</v>
      </c>
      <c r="S13" s="118">
        <f t="shared" si="11"/>
        <v>6.5419287007651725</v>
      </c>
      <c r="T13" s="635">
        <v>448</v>
      </c>
      <c r="U13" s="110">
        <v>450</v>
      </c>
      <c r="V13" s="111">
        <f t="shared" si="12"/>
        <v>33.834586466165412</v>
      </c>
      <c r="W13" s="113">
        <f t="shared" si="13"/>
        <v>4.3366806082917337</v>
      </c>
    </row>
    <row r="14" spans="1:23" ht="18" customHeight="1">
      <c r="A14" s="126" t="s">
        <v>105</v>
      </c>
      <c r="B14" s="101">
        <v>0</v>
      </c>
      <c r="C14" s="108">
        <f t="shared" si="0"/>
        <v>0</v>
      </c>
      <c r="D14" s="108">
        <f t="shared" si="1"/>
        <v>0</v>
      </c>
      <c r="E14" s="101">
        <v>6</v>
      </c>
      <c r="F14" s="108">
        <f t="shared" si="2"/>
        <v>0.57361376673040154</v>
      </c>
      <c r="G14" s="109">
        <f t="shared" si="6"/>
        <v>5.398304932251273E-2</v>
      </c>
      <c r="H14" s="101">
        <v>6</v>
      </c>
      <c r="I14" s="108">
        <f t="shared" si="3"/>
        <v>0.55045871559633031</v>
      </c>
      <c r="J14" s="108">
        <f t="shared" si="7"/>
        <v>5.1770999611717501E-2</v>
      </c>
      <c r="K14" s="101">
        <v>7</v>
      </c>
      <c r="L14" s="108">
        <f t="shared" si="4"/>
        <v>0.66413662239089188</v>
      </c>
      <c r="M14" s="109">
        <f t="shared" si="8"/>
        <v>6.2700417405635867E-2</v>
      </c>
      <c r="N14" s="101">
        <v>3</v>
      </c>
      <c r="O14" s="108">
        <f t="shared" si="5"/>
        <v>0.20519835841313269</v>
      </c>
      <c r="P14" s="109">
        <f t="shared" si="9"/>
        <v>2.7800687603673397E-2</v>
      </c>
      <c r="Q14" s="101">
        <v>3</v>
      </c>
      <c r="R14" s="108">
        <f t="shared" si="10"/>
        <v>0.20338983050847459</v>
      </c>
      <c r="S14" s="109">
        <f t="shared" si="11"/>
        <v>2.9205038842701661E-2</v>
      </c>
      <c r="T14" s="635">
        <v>0</v>
      </c>
      <c r="U14" s="101">
        <v>15</v>
      </c>
      <c r="V14" s="108">
        <f t="shared" si="12"/>
        <v>1.1278195488721803</v>
      </c>
      <c r="W14" s="109">
        <f t="shared" si="13"/>
        <v>0.14455602027639111</v>
      </c>
    </row>
    <row r="15" spans="1:23" ht="24.95" customHeight="1" thickBot="1">
      <c r="A15" s="93" t="s">
        <v>36</v>
      </c>
      <c r="B15" s="68">
        <f>SUM(B8:B14)</f>
        <v>1161</v>
      </c>
      <c r="C15" s="69">
        <f>+SUM(C8:C14)</f>
        <v>100</v>
      </c>
      <c r="D15" s="69">
        <f t="shared" si="1"/>
        <v>9.9930281199163389</v>
      </c>
      <c r="E15" s="4">
        <f>SUM(E8:E14)</f>
        <v>1046</v>
      </c>
      <c r="F15" s="132">
        <f>+SUM(F8:F14)</f>
        <v>100</v>
      </c>
      <c r="G15" s="133">
        <f t="shared" si="6"/>
        <v>9.4110449318913858</v>
      </c>
      <c r="H15" s="68">
        <f>SUM(H8:H14)</f>
        <v>1090</v>
      </c>
      <c r="I15" s="69">
        <f>+SUM(I8:I14)</f>
        <v>100</v>
      </c>
      <c r="J15" s="69">
        <f>H15/115895*1000</f>
        <v>9.4050649294620143</v>
      </c>
      <c r="K15" s="4">
        <f>SUM(K8:K14)</f>
        <v>1054</v>
      </c>
      <c r="L15" s="132">
        <f>+SUM(L8:L14)</f>
        <v>100</v>
      </c>
      <c r="M15" s="133">
        <f t="shared" si="8"/>
        <v>9.4408914207914592</v>
      </c>
      <c r="N15" s="68">
        <f>SUM(N8:N14)</f>
        <v>1462</v>
      </c>
      <c r="O15" s="69">
        <f>+SUM(O8:O14)</f>
        <v>100</v>
      </c>
      <c r="P15" s="71">
        <f t="shared" si="9"/>
        <v>13.548201758856836</v>
      </c>
      <c r="Q15" s="4">
        <f>SUM(Q8:Q14)</f>
        <v>1475</v>
      </c>
      <c r="R15" s="132">
        <f t="shared" si="10"/>
        <v>100</v>
      </c>
      <c r="S15" s="133">
        <f t="shared" si="11"/>
        <v>14.35914409766165</v>
      </c>
      <c r="T15" s="636">
        <v>1161</v>
      </c>
      <c r="U15" s="68">
        <f>SUM(U8:U14)</f>
        <v>1330</v>
      </c>
      <c r="V15" s="69">
        <f t="shared" si="12"/>
        <v>100</v>
      </c>
      <c r="W15" s="71">
        <f>U15/103766*1000</f>
        <v>12.817300464506678</v>
      </c>
    </row>
    <row r="16" spans="1:23" ht="5.25" customHeight="1" thickTop="1">
      <c r="B16" s="94"/>
      <c r="C16" s="94"/>
      <c r="D16" s="122"/>
      <c r="F16" s="122"/>
      <c r="G16" s="119"/>
      <c r="H16" s="94"/>
      <c r="I16" s="94"/>
      <c r="J16" s="122"/>
      <c r="L16" s="122"/>
      <c r="M16" s="119"/>
      <c r="N16" s="94"/>
      <c r="O16" s="94"/>
      <c r="P16" s="122"/>
      <c r="R16" s="122"/>
      <c r="S16" s="119"/>
      <c r="U16" s="94"/>
      <c r="V16" s="94"/>
      <c r="W16" s="122"/>
    </row>
    <row r="17" spans="1:23" s="404" customFormat="1" ht="12" customHeight="1">
      <c r="A17" s="774" t="s">
        <v>533</v>
      </c>
      <c r="B17" s="774"/>
      <c r="C17" s="774"/>
      <c r="D17" s="774"/>
      <c r="E17" s="774"/>
      <c r="F17" s="774"/>
      <c r="G17" s="774"/>
      <c r="H17" s="774"/>
      <c r="I17" s="774"/>
      <c r="M17" s="403"/>
      <c r="S17" s="403"/>
    </row>
    <row r="18" spans="1:23" s="404" customFormat="1" ht="12" customHeight="1">
      <c r="A18" s="412" t="s">
        <v>28</v>
      </c>
      <c r="B18" s="660"/>
      <c r="C18" s="660"/>
      <c r="D18" s="660"/>
      <c r="E18" s="660"/>
      <c r="F18" s="660"/>
      <c r="G18" s="660"/>
      <c r="H18" s="660"/>
      <c r="I18" s="660"/>
      <c r="M18" s="403"/>
      <c r="S18" s="403"/>
    </row>
    <row r="19" spans="1:23" s="404" customFormat="1" ht="12" customHeight="1">
      <c r="A19" s="675" t="s">
        <v>599</v>
      </c>
      <c r="B19" s="409"/>
      <c r="C19" s="403"/>
      <c r="D19" s="403"/>
      <c r="E19" s="410"/>
      <c r="F19" s="403"/>
      <c r="G19" s="403"/>
      <c r="H19" s="409"/>
      <c r="I19" s="403"/>
      <c r="J19" s="403"/>
      <c r="K19" s="410"/>
      <c r="L19" s="403"/>
      <c r="M19" s="403"/>
      <c r="N19" s="409"/>
      <c r="O19" s="403"/>
      <c r="P19" s="403"/>
      <c r="Q19" s="410"/>
      <c r="R19" s="403"/>
      <c r="S19" s="403"/>
      <c r="U19" s="409"/>
      <c r="V19" s="403"/>
      <c r="W19" s="403"/>
    </row>
  </sheetData>
  <mergeCells count="14">
    <mergeCell ref="U6:W6"/>
    <mergeCell ref="B5:W5"/>
    <mergeCell ref="Q6:S6"/>
    <mergeCell ref="A17:I17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38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78" customWidth="1"/>
    <col min="2" max="2" width="4" style="156" customWidth="1"/>
    <col min="3" max="8" width="4" style="79" customWidth="1"/>
    <col min="9" max="9" width="6.7109375" style="87" customWidth="1"/>
    <col min="10" max="10" width="4" style="96" customWidth="1"/>
    <col min="11" max="16" width="4" style="87" customWidth="1"/>
    <col min="17" max="17" width="5.7109375" style="87" customWidth="1"/>
    <col min="18" max="18" width="4" style="156" customWidth="1"/>
    <col min="19" max="24" width="4" style="79" customWidth="1"/>
    <col min="25" max="25" width="5.7109375" style="87" customWidth="1"/>
    <col min="26" max="26" width="4" style="96" customWidth="1"/>
    <col min="27" max="32" width="4" style="87" customWidth="1"/>
    <col min="33" max="33" width="5.7109375" style="87" customWidth="1"/>
    <col min="34" max="35" width="4" style="87" customWidth="1"/>
    <col min="36" max="36" width="4" style="96" customWidth="1"/>
    <col min="37" max="40" width="4" style="87" customWidth="1"/>
    <col min="41" max="41" width="5.7109375" style="85" customWidth="1"/>
    <col min="42" max="42" width="4" style="96" customWidth="1"/>
    <col min="43" max="48" width="4" style="87" customWidth="1"/>
    <col min="49" max="49" width="5.7109375" style="87" customWidth="1"/>
    <col min="50" max="51" width="4" style="87" customWidth="1"/>
    <col min="52" max="52" width="4" style="96" customWidth="1"/>
    <col min="53" max="56" width="4" style="87" customWidth="1"/>
    <col min="57" max="57" width="5.7109375" style="85" customWidth="1"/>
    <col min="58" max="127" width="6.28515625" style="85" customWidth="1"/>
    <col min="128" max="16384" width="11.42578125" style="85"/>
  </cols>
  <sheetData>
    <row r="1" spans="1:57" s="647" customFormat="1" ht="18" customHeight="1">
      <c r="A1" s="801" t="s">
        <v>490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</row>
    <row r="2" spans="1:57" s="647" customFormat="1" ht="18" customHeight="1">
      <c r="A2" s="784" t="s">
        <v>422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</row>
    <row r="3" spans="1:57" s="647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</row>
    <row r="4" spans="1:57" ht="3.95" customHeight="1">
      <c r="A4" s="802"/>
      <c r="B4" s="802"/>
      <c r="C4" s="137"/>
      <c r="D4" s="137"/>
      <c r="E4" s="137"/>
      <c r="F4" s="137"/>
      <c r="G4" s="137"/>
      <c r="H4" s="137"/>
      <c r="I4" s="86"/>
      <c r="J4" s="86"/>
      <c r="K4" s="86"/>
      <c r="L4" s="86"/>
      <c r="M4" s="86"/>
      <c r="N4" s="86"/>
      <c r="O4" s="86"/>
      <c r="P4" s="86"/>
      <c r="Q4" s="86"/>
      <c r="R4" s="88"/>
      <c r="S4" s="137"/>
      <c r="T4" s="137"/>
      <c r="U4" s="137"/>
      <c r="V4" s="137"/>
      <c r="W4" s="137"/>
      <c r="X4" s="137"/>
      <c r="Y4" s="86"/>
      <c r="Z4" s="86"/>
      <c r="AA4" s="86"/>
      <c r="AB4" s="86"/>
      <c r="AC4" s="86"/>
      <c r="AD4" s="86"/>
      <c r="AE4" s="86"/>
      <c r="AF4" s="86"/>
      <c r="AG4" s="86"/>
      <c r="AH4" s="86"/>
      <c r="AJ4" s="87"/>
      <c r="AK4" s="86"/>
      <c r="AL4" s="86"/>
      <c r="AM4" s="86"/>
      <c r="AN4" s="86"/>
      <c r="AP4" s="86"/>
      <c r="AQ4" s="86"/>
      <c r="AR4" s="86"/>
      <c r="AS4" s="86"/>
      <c r="AT4" s="86"/>
      <c r="AU4" s="86"/>
      <c r="AV4" s="86"/>
      <c r="AW4" s="86"/>
      <c r="AX4" s="86"/>
      <c r="AZ4" s="87"/>
      <c r="BA4" s="86"/>
      <c r="BB4" s="86"/>
      <c r="BC4" s="86"/>
      <c r="BD4" s="86"/>
    </row>
    <row r="5" spans="1:57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</row>
    <row r="6" spans="1:57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811"/>
      <c r="J6" s="762">
        <v>2016</v>
      </c>
      <c r="K6" s="798"/>
      <c r="L6" s="798"/>
      <c r="M6" s="798"/>
      <c r="N6" s="798"/>
      <c r="O6" s="798"/>
      <c r="P6" s="798"/>
      <c r="Q6" s="810"/>
      <c r="R6" s="771">
        <v>2017</v>
      </c>
      <c r="S6" s="792"/>
      <c r="T6" s="792"/>
      <c r="U6" s="792"/>
      <c r="V6" s="792"/>
      <c r="W6" s="792"/>
      <c r="X6" s="792"/>
      <c r="Y6" s="811"/>
      <c r="Z6" s="762">
        <v>2018</v>
      </c>
      <c r="AA6" s="798"/>
      <c r="AB6" s="798"/>
      <c r="AC6" s="798"/>
      <c r="AD6" s="798"/>
      <c r="AE6" s="798"/>
      <c r="AF6" s="798"/>
      <c r="AG6" s="810"/>
      <c r="AH6" s="771">
        <v>2019</v>
      </c>
      <c r="AI6" s="792"/>
      <c r="AJ6" s="792"/>
      <c r="AK6" s="792"/>
      <c r="AL6" s="792"/>
      <c r="AM6" s="792"/>
      <c r="AN6" s="792"/>
      <c r="AO6" s="811"/>
      <c r="AP6" s="762">
        <v>2020</v>
      </c>
      <c r="AQ6" s="798"/>
      <c r="AR6" s="798"/>
      <c r="AS6" s="798"/>
      <c r="AT6" s="798"/>
      <c r="AU6" s="798"/>
      <c r="AV6" s="798"/>
      <c r="AW6" s="810"/>
      <c r="AX6" s="771">
        <v>2021</v>
      </c>
      <c r="AY6" s="792"/>
      <c r="AZ6" s="792"/>
      <c r="BA6" s="792"/>
      <c r="BB6" s="792"/>
      <c r="BC6" s="792"/>
      <c r="BD6" s="792"/>
      <c r="BE6" s="811"/>
    </row>
    <row r="7" spans="1:57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379" t="s">
        <v>34</v>
      </c>
      <c r="J7" s="21">
        <v>1</v>
      </c>
      <c r="K7" s="22">
        <v>2</v>
      </c>
      <c r="L7" s="22">
        <v>3</v>
      </c>
      <c r="M7" s="22">
        <v>4</v>
      </c>
      <c r="N7" s="22">
        <v>5</v>
      </c>
      <c r="O7" s="22">
        <v>6</v>
      </c>
      <c r="P7" s="22">
        <v>7</v>
      </c>
      <c r="Q7" s="27" t="s">
        <v>34</v>
      </c>
      <c r="R7" s="480">
        <v>1</v>
      </c>
      <c r="S7" s="481">
        <v>2</v>
      </c>
      <c r="T7" s="481">
        <v>3</v>
      </c>
      <c r="U7" s="481">
        <v>4</v>
      </c>
      <c r="V7" s="481">
        <v>5</v>
      </c>
      <c r="W7" s="481">
        <v>6</v>
      </c>
      <c r="X7" s="481">
        <v>7</v>
      </c>
      <c r="Y7" s="379" t="s">
        <v>34</v>
      </c>
      <c r="Z7" s="21">
        <v>1</v>
      </c>
      <c r="AA7" s="22">
        <v>2</v>
      </c>
      <c r="AB7" s="22">
        <v>3</v>
      </c>
      <c r="AC7" s="22">
        <v>4</v>
      </c>
      <c r="AD7" s="22">
        <v>5</v>
      </c>
      <c r="AE7" s="22">
        <v>6</v>
      </c>
      <c r="AF7" s="22">
        <v>7</v>
      </c>
      <c r="AG7" s="27" t="s">
        <v>34</v>
      </c>
      <c r="AH7" s="480">
        <v>1</v>
      </c>
      <c r="AI7" s="481">
        <v>2</v>
      </c>
      <c r="AJ7" s="481">
        <v>3</v>
      </c>
      <c r="AK7" s="481">
        <v>4</v>
      </c>
      <c r="AL7" s="481">
        <v>5</v>
      </c>
      <c r="AM7" s="481">
        <v>6</v>
      </c>
      <c r="AN7" s="481">
        <v>7</v>
      </c>
      <c r="AO7" s="379" t="s">
        <v>34</v>
      </c>
      <c r="AP7" s="21">
        <v>1</v>
      </c>
      <c r="AQ7" s="22">
        <v>2</v>
      </c>
      <c r="AR7" s="22">
        <v>3</v>
      </c>
      <c r="AS7" s="22">
        <v>4</v>
      </c>
      <c r="AT7" s="22">
        <v>5</v>
      </c>
      <c r="AU7" s="22">
        <v>6</v>
      </c>
      <c r="AV7" s="22">
        <v>7</v>
      </c>
      <c r="AW7" s="613" t="s">
        <v>34</v>
      </c>
      <c r="AX7" s="480">
        <v>1</v>
      </c>
      <c r="AY7" s="481">
        <v>2</v>
      </c>
      <c r="AZ7" s="481">
        <v>3</v>
      </c>
      <c r="BA7" s="481">
        <v>4</v>
      </c>
      <c r="BB7" s="481">
        <v>5</v>
      </c>
      <c r="BC7" s="481">
        <v>6</v>
      </c>
      <c r="BD7" s="481">
        <v>7</v>
      </c>
      <c r="BE7" s="699" t="s">
        <v>34</v>
      </c>
    </row>
    <row r="8" spans="1:57" ht="18" customHeight="1">
      <c r="A8" s="89" t="s">
        <v>8</v>
      </c>
      <c r="B8" s="138">
        <v>17</v>
      </c>
      <c r="C8" s="139">
        <v>9</v>
      </c>
      <c r="D8" s="140">
        <v>1</v>
      </c>
      <c r="E8" s="139">
        <v>1</v>
      </c>
      <c r="F8" s="140">
        <v>0</v>
      </c>
      <c r="G8" s="140">
        <v>14</v>
      </c>
      <c r="H8" s="140">
        <v>0</v>
      </c>
      <c r="I8" s="141">
        <f t="shared" ref="I8:I27" si="0">+SUM(B8:H8)</f>
        <v>42</v>
      </c>
      <c r="J8" s="138">
        <v>20</v>
      </c>
      <c r="K8" s="142">
        <v>7</v>
      </c>
      <c r="L8" s="140">
        <v>2</v>
      </c>
      <c r="M8" s="139">
        <v>7</v>
      </c>
      <c r="N8" s="140">
        <v>0</v>
      </c>
      <c r="O8" s="140">
        <v>13</v>
      </c>
      <c r="P8" s="140">
        <v>0</v>
      </c>
      <c r="Q8" s="143">
        <f t="shared" ref="Q8:Q27" si="1">+SUM(J8:P8)</f>
        <v>49</v>
      </c>
      <c r="R8" s="138">
        <v>21</v>
      </c>
      <c r="S8" s="139">
        <v>8</v>
      </c>
      <c r="T8" s="140">
        <v>1</v>
      </c>
      <c r="U8" s="139">
        <v>5</v>
      </c>
      <c r="V8" s="140">
        <v>0</v>
      </c>
      <c r="W8" s="140">
        <v>7</v>
      </c>
      <c r="X8" s="140">
        <v>0</v>
      </c>
      <c r="Y8" s="141">
        <f t="shared" ref="Y8:Y27" si="2">+SUM(R8:X8)</f>
        <v>42</v>
      </c>
      <c r="Z8" s="138">
        <v>32</v>
      </c>
      <c r="AA8" s="142">
        <v>5</v>
      </c>
      <c r="AB8" s="140">
        <v>1</v>
      </c>
      <c r="AC8" s="139">
        <v>6</v>
      </c>
      <c r="AD8" s="140">
        <v>0</v>
      </c>
      <c r="AE8" s="140">
        <v>3</v>
      </c>
      <c r="AF8" s="140">
        <v>0</v>
      </c>
      <c r="AG8" s="143">
        <f t="shared" ref="AG8:AG27" si="3">+SUM(Z8:AF8)</f>
        <v>47</v>
      </c>
      <c r="AH8" s="138">
        <v>25</v>
      </c>
      <c r="AI8" s="139">
        <v>10</v>
      </c>
      <c r="AJ8" s="140">
        <v>3</v>
      </c>
      <c r="AK8" s="139">
        <v>2</v>
      </c>
      <c r="AL8" s="140">
        <v>0</v>
      </c>
      <c r="AM8" s="140">
        <v>5</v>
      </c>
      <c r="AN8" s="140">
        <v>1</v>
      </c>
      <c r="AO8" s="141">
        <f t="shared" ref="AO8:AO27" si="4">+SUM(AH8:AN8)</f>
        <v>46</v>
      </c>
      <c r="AP8" s="138">
        <v>21</v>
      </c>
      <c r="AQ8" s="142">
        <v>9</v>
      </c>
      <c r="AR8" s="140">
        <v>0</v>
      </c>
      <c r="AS8" s="139">
        <v>4</v>
      </c>
      <c r="AT8" s="140">
        <v>0</v>
      </c>
      <c r="AU8" s="140">
        <v>8</v>
      </c>
      <c r="AV8" s="140">
        <v>0</v>
      </c>
      <c r="AW8" s="143">
        <f t="shared" ref="AW8:AW27" si="5">+SUM(AP8:AV8)</f>
        <v>42</v>
      </c>
      <c r="AX8" s="138">
        <v>15</v>
      </c>
      <c r="AY8" s="139">
        <v>14</v>
      </c>
      <c r="AZ8" s="140">
        <v>0</v>
      </c>
      <c r="BA8" s="139">
        <v>5</v>
      </c>
      <c r="BB8" s="140">
        <v>0</v>
      </c>
      <c r="BC8" s="140">
        <v>7</v>
      </c>
      <c r="BD8" s="140">
        <v>0</v>
      </c>
      <c r="BE8" s="141">
        <f t="shared" ref="BE8:BE27" si="6">+SUM(AX8:BD8)</f>
        <v>41</v>
      </c>
    </row>
    <row r="9" spans="1:57" ht="18" customHeight="1">
      <c r="A9" s="90" t="s">
        <v>9</v>
      </c>
      <c r="B9" s="498">
        <v>34</v>
      </c>
      <c r="C9" s="499">
        <v>12</v>
      </c>
      <c r="D9" s="499">
        <v>5</v>
      </c>
      <c r="E9" s="499">
        <v>1</v>
      </c>
      <c r="F9" s="499">
        <v>0</v>
      </c>
      <c r="G9" s="499">
        <v>37</v>
      </c>
      <c r="H9" s="499">
        <v>0</v>
      </c>
      <c r="I9" s="500">
        <f t="shared" si="0"/>
        <v>89</v>
      </c>
      <c r="J9" s="144">
        <v>18</v>
      </c>
      <c r="K9" s="135">
        <v>9</v>
      </c>
      <c r="L9" s="135">
        <v>2</v>
      </c>
      <c r="M9" s="135">
        <v>8</v>
      </c>
      <c r="N9" s="135">
        <v>0</v>
      </c>
      <c r="O9" s="135">
        <v>30</v>
      </c>
      <c r="P9" s="135">
        <v>0</v>
      </c>
      <c r="Q9" s="145">
        <f t="shared" si="1"/>
        <v>67</v>
      </c>
      <c r="R9" s="498">
        <v>23</v>
      </c>
      <c r="S9" s="499">
        <v>18</v>
      </c>
      <c r="T9" s="499">
        <v>1</v>
      </c>
      <c r="U9" s="499">
        <v>3</v>
      </c>
      <c r="V9" s="499">
        <v>0</v>
      </c>
      <c r="W9" s="499">
        <v>36</v>
      </c>
      <c r="X9" s="499">
        <v>0</v>
      </c>
      <c r="Y9" s="500">
        <f t="shared" si="2"/>
        <v>81</v>
      </c>
      <c r="Z9" s="144">
        <v>18</v>
      </c>
      <c r="AA9" s="135">
        <v>17</v>
      </c>
      <c r="AB9" s="135">
        <v>0</v>
      </c>
      <c r="AC9" s="135">
        <v>2</v>
      </c>
      <c r="AD9" s="135">
        <v>0</v>
      </c>
      <c r="AE9" s="135">
        <v>24</v>
      </c>
      <c r="AF9" s="135">
        <v>0</v>
      </c>
      <c r="AG9" s="145">
        <f t="shared" si="3"/>
        <v>61</v>
      </c>
      <c r="AH9" s="498">
        <v>18</v>
      </c>
      <c r="AI9" s="499">
        <v>16</v>
      </c>
      <c r="AJ9" s="499">
        <v>1</v>
      </c>
      <c r="AK9" s="499">
        <v>5</v>
      </c>
      <c r="AL9" s="499">
        <v>0</v>
      </c>
      <c r="AM9" s="499">
        <v>31</v>
      </c>
      <c r="AN9" s="499">
        <v>0</v>
      </c>
      <c r="AO9" s="500">
        <f t="shared" si="4"/>
        <v>71</v>
      </c>
      <c r="AP9" s="144">
        <v>32</v>
      </c>
      <c r="AQ9" s="135">
        <v>14</v>
      </c>
      <c r="AR9" s="135">
        <v>3</v>
      </c>
      <c r="AS9" s="135">
        <v>2</v>
      </c>
      <c r="AT9" s="135">
        <v>0</v>
      </c>
      <c r="AU9" s="135">
        <v>20</v>
      </c>
      <c r="AV9" s="135">
        <v>0</v>
      </c>
      <c r="AW9" s="145">
        <f t="shared" si="5"/>
        <v>71</v>
      </c>
      <c r="AX9" s="498">
        <v>21</v>
      </c>
      <c r="AY9" s="499">
        <v>15</v>
      </c>
      <c r="AZ9" s="499">
        <v>0</v>
      </c>
      <c r="BA9" s="499">
        <v>7</v>
      </c>
      <c r="BB9" s="499">
        <v>0</v>
      </c>
      <c r="BC9" s="499">
        <v>21</v>
      </c>
      <c r="BD9" s="499">
        <v>3</v>
      </c>
      <c r="BE9" s="500">
        <f t="shared" si="6"/>
        <v>67</v>
      </c>
    </row>
    <row r="10" spans="1:57" ht="18" customHeight="1">
      <c r="A10" s="89" t="s">
        <v>10</v>
      </c>
      <c r="B10" s="146">
        <v>21</v>
      </c>
      <c r="C10" s="147">
        <v>5</v>
      </c>
      <c r="D10" s="148">
        <v>2</v>
      </c>
      <c r="E10" s="147">
        <v>2</v>
      </c>
      <c r="F10" s="148">
        <v>0</v>
      </c>
      <c r="G10" s="148">
        <v>18</v>
      </c>
      <c r="H10" s="148">
        <v>0</v>
      </c>
      <c r="I10" s="149">
        <f t="shared" si="0"/>
        <v>48</v>
      </c>
      <c r="J10" s="146">
        <v>14</v>
      </c>
      <c r="K10" s="147">
        <v>5</v>
      </c>
      <c r="L10" s="148">
        <v>3</v>
      </c>
      <c r="M10" s="147">
        <v>2</v>
      </c>
      <c r="N10" s="148">
        <v>0</v>
      </c>
      <c r="O10" s="148">
        <v>14</v>
      </c>
      <c r="P10" s="148">
        <v>0</v>
      </c>
      <c r="Q10" s="150">
        <f t="shared" si="1"/>
        <v>38</v>
      </c>
      <c r="R10" s="146">
        <v>14</v>
      </c>
      <c r="S10" s="147">
        <v>2</v>
      </c>
      <c r="T10" s="148">
        <v>0</v>
      </c>
      <c r="U10" s="147">
        <v>4</v>
      </c>
      <c r="V10" s="148">
        <v>1</v>
      </c>
      <c r="W10" s="148">
        <v>15</v>
      </c>
      <c r="X10" s="148">
        <v>0</v>
      </c>
      <c r="Y10" s="149">
        <f t="shared" si="2"/>
        <v>36</v>
      </c>
      <c r="Z10" s="146">
        <v>11</v>
      </c>
      <c r="AA10" s="147">
        <v>14</v>
      </c>
      <c r="AB10" s="148">
        <v>1</v>
      </c>
      <c r="AC10" s="147">
        <v>1</v>
      </c>
      <c r="AD10" s="148">
        <v>0</v>
      </c>
      <c r="AE10" s="148">
        <v>17</v>
      </c>
      <c r="AF10" s="148">
        <v>0</v>
      </c>
      <c r="AG10" s="150">
        <f t="shared" si="3"/>
        <v>44</v>
      </c>
      <c r="AH10" s="146">
        <v>5</v>
      </c>
      <c r="AI10" s="147">
        <v>12</v>
      </c>
      <c r="AJ10" s="148">
        <v>0</v>
      </c>
      <c r="AK10" s="147">
        <v>1</v>
      </c>
      <c r="AL10" s="148">
        <v>0</v>
      </c>
      <c r="AM10" s="148">
        <v>16</v>
      </c>
      <c r="AN10" s="148">
        <v>0</v>
      </c>
      <c r="AO10" s="149">
        <f t="shared" si="4"/>
        <v>34</v>
      </c>
      <c r="AP10" s="146">
        <v>16</v>
      </c>
      <c r="AQ10" s="147">
        <v>4</v>
      </c>
      <c r="AR10" s="148">
        <v>1</v>
      </c>
      <c r="AS10" s="147">
        <v>1</v>
      </c>
      <c r="AT10" s="148">
        <v>0</v>
      </c>
      <c r="AU10" s="148">
        <v>20</v>
      </c>
      <c r="AV10" s="148">
        <v>0</v>
      </c>
      <c r="AW10" s="150">
        <f t="shared" si="5"/>
        <v>42</v>
      </c>
      <c r="AX10" s="146">
        <v>15</v>
      </c>
      <c r="AY10" s="147">
        <v>13</v>
      </c>
      <c r="AZ10" s="148">
        <v>0</v>
      </c>
      <c r="BA10" s="147">
        <v>1</v>
      </c>
      <c r="BB10" s="148">
        <v>0</v>
      </c>
      <c r="BC10" s="148">
        <v>22</v>
      </c>
      <c r="BD10" s="148">
        <v>0</v>
      </c>
      <c r="BE10" s="149">
        <f t="shared" si="6"/>
        <v>51</v>
      </c>
    </row>
    <row r="11" spans="1:57" ht="18" customHeight="1">
      <c r="A11" s="90" t="s">
        <v>11</v>
      </c>
      <c r="B11" s="498">
        <v>7</v>
      </c>
      <c r="C11" s="499">
        <v>3</v>
      </c>
      <c r="D11" s="499">
        <v>2</v>
      </c>
      <c r="E11" s="499">
        <v>1</v>
      </c>
      <c r="F11" s="499">
        <v>0</v>
      </c>
      <c r="G11" s="499">
        <v>17</v>
      </c>
      <c r="H11" s="499">
        <v>0</v>
      </c>
      <c r="I11" s="500">
        <f t="shared" si="0"/>
        <v>30</v>
      </c>
      <c r="J11" s="144">
        <v>5</v>
      </c>
      <c r="K11" s="135">
        <v>5</v>
      </c>
      <c r="L11" s="135">
        <v>0</v>
      </c>
      <c r="M11" s="135">
        <v>0</v>
      </c>
      <c r="N11" s="135">
        <v>0</v>
      </c>
      <c r="O11" s="135">
        <v>20</v>
      </c>
      <c r="P11" s="135">
        <v>0</v>
      </c>
      <c r="Q11" s="145">
        <f t="shared" si="1"/>
        <v>30</v>
      </c>
      <c r="R11" s="498">
        <v>10</v>
      </c>
      <c r="S11" s="499">
        <v>5</v>
      </c>
      <c r="T11" s="499">
        <v>0</v>
      </c>
      <c r="U11" s="499">
        <v>1</v>
      </c>
      <c r="V11" s="499">
        <v>0</v>
      </c>
      <c r="W11" s="499">
        <v>8</v>
      </c>
      <c r="X11" s="499">
        <v>0</v>
      </c>
      <c r="Y11" s="500">
        <f t="shared" si="2"/>
        <v>24</v>
      </c>
      <c r="Z11" s="144">
        <v>14</v>
      </c>
      <c r="AA11" s="135">
        <v>6</v>
      </c>
      <c r="AB11" s="135">
        <v>0</v>
      </c>
      <c r="AC11" s="135">
        <v>0</v>
      </c>
      <c r="AD11" s="135">
        <v>0</v>
      </c>
      <c r="AE11" s="135">
        <v>10</v>
      </c>
      <c r="AF11" s="135">
        <v>0</v>
      </c>
      <c r="AG11" s="145">
        <f t="shared" si="3"/>
        <v>30</v>
      </c>
      <c r="AH11" s="498">
        <v>11</v>
      </c>
      <c r="AI11" s="499">
        <v>4</v>
      </c>
      <c r="AJ11" s="499">
        <v>0</v>
      </c>
      <c r="AK11" s="499">
        <v>0</v>
      </c>
      <c r="AL11" s="499">
        <v>0</v>
      </c>
      <c r="AM11" s="499">
        <v>8</v>
      </c>
      <c r="AN11" s="499">
        <v>0</v>
      </c>
      <c r="AO11" s="500">
        <f t="shared" si="4"/>
        <v>23</v>
      </c>
      <c r="AP11" s="144">
        <v>6</v>
      </c>
      <c r="AQ11" s="135">
        <v>7</v>
      </c>
      <c r="AR11" s="135">
        <v>0</v>
      </c>
      <c r="AS11" s="135">
        <v>1</v>
      </c>
      <c r="AT11" s="135">
        <v>0</v>
      </c>
      <c r="AU11" s="135">
        <v>5</v>
      </c>
      <c r="AV11" s="135">
        <v>0</v>
      </c>
      <c r="AW11" s="145">
        <f t="shared" si="5"/>
        <v>19</v>
      </c>
      <c r="AX11" s="498">
        <v>10</v>
      </c>
      <c r="AY11" s="499">
        <v>3</v>
      </c>
      <c r="AZ11" s="499">
        <v>1</v>
      </c>
      <c r="BA11" s="499">
        <v>1</v>
      </c>
      <c r="BB11" s="499">
        <v>0</v>
      </c>
      <c r="BC11" s="499">
        <v>3</v>
      </c>
      <c r="BD11" s="499">
        <v>1</v>
      </c>
      <c r="BE11" s="500">
        <f t="shared" si="6"/>
        <v>19</v>
      </c>
    </row>
    <row r="12" spans="1:57" ht="18" customHeight="1">
      <c r="A12" s="89" t="s">
        <v>12</v>
      </c>
      <c r="B12" s="146">
        <v>56</v>
      </c>
      <c r="C12" s="147">
        <v>18</v>
      </c>
      <c r="D12" s="148">
        <v>7</v>
      </c>
      <c r="E12" s="147">
        <v>8</v>
      </c>
      <c r="F12" s="148">
        <v>0</v>
      </c>
      <c r="G12" s="148">
        <v>16</v>
      </c>
      <c r="H12" s="148">
        <v>0</v>
      </c>
      <c r="I12" s="149">
        <f t="shared" si="0"/>
        <v>105</v>
      </c>
      <c r="J12" s="146">
        <v>35</v>
      </c>
      <c r="K12" s="147">
        <v>19</v>
      </c>
      <c r="L12" s="148">
        <v>0</v>
      </c>
      <c r="M12" s="147">
        <v>2</v>
      </c>
      <c r="N12" s="148">
        <v>0</v>
      </c>
      <c r="O12" s="148">
        <v>19</v>
      </c>
      <c r="P12" s="148">
        <v>3</v>
      </c>
      <c r="Q12" s="150">
        <f t="shared" si="1"/>
        <v>78</v>
      </c>
      <c r="R12" s="146">
        <v>29</v>
      </c>
      <c r="S12" s="147">
        <v>18</v>
      </c>
      <c r="T12" s="148">
        <v>1</v>
      </c>
      <c r="U12" s="147">
        <v>8</v>
      </c>
      <c r="V12" s="148">
        <v>0</v>
      </c>
      <c r="W12" s="148">
        <v>22</v>
      </c>
      <c r="X12" s="148">
        <v>3</v>
      </c>
      <c r="Y12" s="149">
        <f t="shared" si="2"/>
        <v>81</v>
      </c>
      <c r="Z12" s="146">
        <v>27</v>
      </c>
      <c r="AA12" s="147">
        <v>28</v>
      </c>
      <c r="AB12" s="148">
        <v>2</v>
      </c>
      <c r="AC12" s="147">
        <v>3</v>
      </c>
      <c r="AD12" s="148">
        <v>0</v>
      </c>
      <c r="AE12" s="148">
        <v>17</v>
      </c>
      <c r="AF12" s="148">
        <v>1</v>
      </c>
      <c r="AG12" s="150">
        <f t="shared" si="3"/>
        <v>78</v>
      </c>
      <c r="AH12" s="146">
        <v>28</v>
      </c>
      <c r="AI12" s="147">
        <v>22</v>
      </c>
      <c r="AJ12" s="148">
        <v>0</v>
      </c>
      <c r="AK12" s="147">
        <v>12</v>
      </c>
      <c r="AL12" s="148">
        <v>0</v>
      </c>
      <c r="AM12" s="148">
        <v>9</v>
      </c>
      <c r="AN12" s="148">
        <v>1</v>
      </c>
      <c r="AO12" s="149">
        <f t="shared" si="4"/>
        <v>72</v>
      </c>
      <c r="AP12" s="146">
        <v>32</v>
      </c>
      <c r="AQ12" s="147">
        <v>24</v>
      </c>
      <c r="AR12" s="148">
        <v>2</v>
      </c>
      <c r="AS12" s="147">
        <v>7</v>
      </c>
      <c r="AT12" s="148">
        <v>0</v>
      </c>
      <c r="AU12" s="148">
        <v>16</v>
      </c>
      <c r="AV12" s="148">
        <v>1</v>
      </c>
      <c r="AW12" s="150">
        <f t="shared" si="5"/>
        <v>82</v>
      </c>
      <c r="AX12" s="146">
        <v>45</v>
      </c>
      <c r="AY12" s="147">
        <v>24</v>
      </c>
      <c r="AZ12" s="148">
        <v>3</v>
      </c>
      <c r="BA12" s="147">
        <v>7</v>
      </c>
      <c r="BB12" s="148">
        <v>0</v>
      </c>
      <c r="BC12" s="148">
        <v>10</v>
      </c>
      <c r="BD12" s="148">
        <v>4</v>
      </c>
      <c r="BE12" s="149">
        <f t="shared" si="6"/>
        <v>93</v>
      </c>
    </row>
    <row r="13" spans="1:57" ht="18" customHeight="1">
      <c r="A13" s="90" t="s">
        <v>13</v>
      </c>
      <c r="B13" s="498">
        <v>12</v>
      </c>
      <c r="C13" s="499">
        <v>4</v>
      </c>
      <c r="D13" s="499">
        <v>1</v>
      </c>
      <c r="E13" s="499">
        <v>2</v>
      </c>
      <c r="F13" s="499">
        <v>1</v>
      </c>
      <c r="G13" s="499">
        <v>16</v>
      </c>
      <c r="H13" s="499">
        <v>0</v>
      </c>
      <c r="I13" s="500">
        <f t="shared" si="0"/>
        <v>36</v>
      </c>
      <c r="J13" s="144">
        <v>11</v>
      </c>
      <c r="K13" s="135">
        <v>1</v>
      </c>
      <c r="L13" s="135">
        <v>1</v>
      </c>
      <c r="M13" s="135">
        <v>0</v>
      </c>
      <c r="N13" s="135">
        <v>0</v>
      </c>
      <c r="O13" s="135">
        <v>5</v>
      </c>
      <c r="P13" s="135">
        <v>0</v>
      </c>
      <c r="Q13" s="145">
        <f t="shared" si="1"/>
        <v>18</v>
      </c>
      <c r="R13" s="498">
        <v>8</v>
      </c>
      <c r="S13" s="499">
        <v>7</v>
      </c>
      <c r="T13" s="499">
        <v>1</v>
      </c>
      <c r="U13" s="499">
        <v>3</v>
      </c>
      <c r="V13" s="499">
        <v>0</v>
      </c>
      <c r="W13" s="499">
        <v>7</v>
      </c>
      <c r="X13" s="499">
        <v>0</v>
      </c>
      <c r="Y13" s="500">
        <f t="shared" si="2"/>
        <v>26</v>
      </c>
      <c r="Z13" s="144">
        <v>7</v>
      </c>
      <c r="AA13" s="135">
        <v>6</v>
      </c>
      <c r="AB13" s="135">
        <v>0</v>
      </c>
      <c r="AC13" s="135">
        <v>0</v>
      </c>
      <c r="AD13" s="135">
        <v>0</v>
      </c>
      <c r="AE13" s="135">
        <v>14</v>
      </c>
      <c r="AF13" s="135">
        <v>1</v>
      </c>
      <c r="AG13" s="145">
        <f t="shared" si="3"/>
        <v>28</v>
      </c>
      <c r="AH13" s="498">
        <v>12</v>
      </c>
      <c r="AI13" s="499">
        <v>2</v>
      </c>
      <c r="AJ13" s="499">
        <v>0</v>
      </c>
      <c r="AK13" s="499">
        <v>2</v>
      </c>
      <c r="AL13" s="499">
        <v>0</v>
      </c>
      <c r="AM13" s="499">
        <v>7</v>
      </c>
      <c r="AN13" s="499">
        <v>0</v>
      </c>
      <c r="AO13" s="500">
        <f t="shared" si="4"/>
        <v>23</v>
      </c>
      <c r="AP13" s="144">
        <v>8</v>
      </c>
      <c r="AQ13" s="135">
        <v>4</v>
      </c>
      <c r="AR13" s="135">
        <v>0</v>
      </c>
      <c r="AS13" s="135">
        <v>5</v>
      </c>
      <c r="AT13" s="135">
        <v>1</v>
      </c>
      <c r="AU13" s="135">
        <v>8</v>
      </c>
      <c r="AV13" s="135">
        <v>0</v>
      </c>
      <c r="AW13" s="145">
        <f t="shared" si="5"/>
        <v>26</v>
      </c>
      <c r="AX13" s="498">
        <v>7</v>
      </c>
      <c r="AY13" s="499">
        <v>10</v>
      </c>
      <c r="AZ13" s="499">
        <v>0</v>
      </c>
      <c r="BA13" s="499">
        <v>2</v>
      </c>
      <c r="BB13" s="499">
        <v>0</v>
      </c>
      <c r="BC13" s="499">
        <v>5</v>
      </c>
      <c r="BD13" s="499">
        <v>0</v>
      </c>
      <c r="BE13" s="500">
        <f t="shared" si="6"/>
        <v>24</v>
      </c>
    </row>
    <row r="14" spans="1:57" ht="18" customHeight="1">
      <c r="A14" s="89" t="s">
        <v>14</v>
      </c>
      <c r="B14" s="146">
        <v>32</v>
      </c>
      <c r="C14" s="147">
        <v>10</v>
      </c>
      <c r="D14" s="148">
        <v>1</v>
      </c>
      <c r="E14" s="147">
        <v>4</v>
      </c>
      <c r="F14" s="148">
        <v>2</v>
      </c>
      <c r="G14" s="148">
        <v>34</v>
      </c>
      <c r="H14" s="148">
        <v>0</v>
      </c>
      <c r="I14" s="149">
        <f t="shared" si="0"/>
        <v>83</v>
      </c>
      <c r="J14" s="146">
        <v>31</v>
      </c>
      <c r="K14" s="147">
        <v>10</v>
      </c>
      <c r="L14" s="148">
        <v>0</v>
      </c>
      <c r="M14" s="147">
        <v>5</v>
      </c>
      <c r="N14" s="148">
        <v>0</v>
      </c>
      <c r="O14" s="148">
        <v>14</v>
      </c>
      <c r="P14" s="148">
        <v>0</v>
      </c>
      <c r="Q14" s="150">
        <f t="shared" si="1"/>
        <v>60</v>
      </c>
      <c r="R14" s="146">
        <v>40</v>
      </c>
      <c r="S14" s="147">
        <v>7</v>
      </c>
      <c r="T14" s="148">
        <v>3</v>
      </c>
      <c r="U14" s="147">
        <v>7</v>
      </c>
      <c r="V14" s="148">
        <v>0</v>
      </c>
      <c r="W14" s="148">
        <v>18</v>
      </c>
      <c r="X14" s="148">
        <v>0</v>
      </c>
      <c r="Y14" s="149">
        <f t="shared" si="2"/>
        <v>75</v>
      </c>
      <c r="Z14" s="146">
        <v>33</v>
      </c>
      <c r="AA14" s="147">
        <v>13</v>
      </c>
      <c r="AB14" s="148">
        <v>2</v>
      </c>
      <c r="AC14" s="147">
        <v>7</v>
      </c>
      <c r="AD14" s="148">
        <v>0</v>
      </c>
      <c r="AE14" s="148">
        <v>16</v>
      </c>
      <c r="AF14" s="148">
        <v>1</v>
      </c>
      <c r="AG14" s="150">
        <f t="shared" si="3"/>
        <v>72</v>
      </c>
      <c r="AH14" s="146">
        <v>31</v>
      </c>
      <c r="AI14" s="147">
        <v>13</v>
      </c>
      <c r="AJ14" s="148">
        <v>0</v>
      </c>
      <c r="AK14" s="147">
        <v>5</v>
      </c>
      <c r="AL14" s="148">
        <v>0</v>
      </c>
      <c r="AM14" s="148">
        <v>2</v>
      </c>
      <c r="AN14" s="148">
        <v>1</v>
      </c>
      <c r="AO14" s="149">
        <f t="shared" si="4"/>
        <v>52</v>
      </c>
      <c r="AP14" s="146">
        <v>57</v>
      </c>
      <c r="AQ14" s="147">
        <v>7</v>
      </c>
      <c r="AR14" s="148">
        <v>2</v>
      </c>
      <c r="AS14" s="147">
        <v>3</v>
      </c>
      <c r="AT14" s="148">
        <v>0</v>
      </c>
      <c r="AU14" s="148">
        <v>4</v>
      </c>
      <c r="AV14" s="148">
        <v>0</v>
      </c>
      <c r="AW14" s="150">
        <f t="shared" si="5"/>
        <v>73</v>
      </c>
      <c r="AX14" s="146">
        <v>53</v>
      </c>
      <c r="AY14" s="147">
        <v>8</v>
      </c>
      <c r="AZ14" s="148">
        <v>0</v>
      </c>
      <c r="BA14" s="147">
        <v>6</v>
      </c>
      <c r="BB14" s="148">
        <v>1</v>
      </c>
      <c r="BC14" s="148">
        <v>14</v>
      </c>
      <c r="BD14" s="148">
        <v>1</v>
      </c>
      <c r="BE14" s="149">
        <f t="shared" si="6"/>
        <v>83</v>
      </c>
    </row>
    <row r="15" spans="1:57" ht="18" customHeight="1">
      <c r="A15" s="90" t="s">
        <v>15</v>
      </c>
      <c r="B15" s="498">
        <v>14</v>
      </c>
      <c r="C15" s="499">
        <v>7</v>
      </c>
      <c r="D15" s="499">
        <v>2</v>
      </c>
      <c r="E15" s="499">
        <v>0</v>
      </c>
      <c r="F15" s="499">
        <v>0</v>
      </c>
      <c r="G15" s="499">
        <v>7</v>
      </c>
      <c r="H15" s="499">
        <v>0</v>
      </c>
      <c r="I15" s="500">
        <f t="shared" si="0"/>
        <v>30</v>
      </c>
      <c r="J15" s="144">
        <v>4</v>
      </c>
      <c r="K15" s="135">
        <v>3</v>
      </c>
      <c r="L15" s="135">
        <v>0</v>
      </c>
      <c r="M15" s="135">
        <v>4</v>
      </c>
      <c r="N15" s="135">
        <v>0</v>
      </c>
      <c r="O15" s="135">
        <v>9</v>
      </c>
      <c r="P15" s="135">
        <v>0</v>
      </c>
      <c r="Q15" s="145">
        <f t="shared" si="1"/>
        <v>20</v>
      </c>
      <c r="R15" s="498">
        <v>9</v>
      </c>
      <c r="S15" s="499">
        <v>5</v>
      </c>
      <c r="T15" s="499">
        <v>1</v>
      </c>
      <c r="U15" s="499">
        <v>3</v>
      </c>
      <c r="V15" s="499">
        <v>0</v>
      </c>
      <c r="W15" s="499">
        <v>7</v>
      </c>
      <c r="X15" s="499">
        <v>0</v>
      </c>
      <c r="Y15" s="500">
        <f t="shared" si="2"/>
        <v>25</v>
      </c>
      <c r="Z15" s="144">
        <v>8</v>
      </c>
      <c r="AA15" s="135">
        <v>3</v>
      </c>
      <c r="AB15" s="135">
        <v>0</v>
      </c>
      <c r="AC15" s="135">
        <v>0</v>
      </c>
      <c r="AD15" s="135">
        <v>0</v>
      </c>
      <c r="AE15" s="135">
        <v>5</v>
      </c>
      <c r="AF15" s="135">
        <v>0</v>
      </c>
      <c r="AG15" s="145">
        <f t="shared" si="3"/>
        <v>16</v>
      </c>
      <c r="AH15" s="498">
        <v>6</v>
      </c>
      <c r="AI15" s="499">
        <v>2</v>
      </c>
      <c r="AJ15" s="499">
        <v>0</v>
      </c>
      <c r="AK15" s="499">
        <v>0</v>
      </c>
      <c r="AL15" s="499">
        <v>0</v>
      </c>
      <c r="AM15" s="499">
        <v>6</v>
      </c>
      <c r="AN15" s="499">
        <v>0</v>
      </c>
      <c r="AO15" s="500">
        <f t="shared" si="4"/>
        <v>14</v>
      </c>
      <c r="AP15" s="144">
        <v>9</v>
      </c>
      <c r="AQ15" s="135">
        <v>1</v>
      </c>
      <c r="AR15" s="135">
        <v>0</v>
      </c>
      <c r="AS15" s="135">
        <v>0</v>
      </c>
      <c r="AT15" s="135">
        <v>0</v>
      </c>
      <c r="AU15" s="135">
        <v>6</v>
      </c>
      <c r="AV15" s="135">
        <v>0</v>
      </c>
      <c r="AW15" s="145">
        <f t="shared" si="5"/>
        <v>16</v>
      </c>
      <c r="AX15" s="498">
        <v>4</v>
      </c>
      <c r="AY15" s="499">
        <v>2</v>
      </c>
      <c r="AZ15" s="499">
        <v>0</v>
      </c>
      <c r="BA15" s="499">
        <v>2</v>
      </c>
      <c r="BB15" s="499">
        <v>0</v>
      </c>
      <c r="BC15" s="499">
        <v>5</v>
      </c>
      <c r="BD15" s="499">
        <v>0</v>
      </c>
      <c r="BE15" s="500">
        <f t="shared" si="6"/>
        <v>13</v>
      </c>
    </row>
    <row r="16" spans="1:57" ht="18" customHeight="1">
      <c r="A16" s="92" t="s">
        <v>16</v>
      </c>
      <c r="B16" s="146">
        <v>11</v>
      </c>
      <c r="C16" s="148">
        <v>3</v>
      </c>
      <c r="D16" s="148">
        <v>2</v>
      </c>
      <c r="E16" s="148">
        <v>0</v>
      </c>
      <c r="F16" s="148">
        <v>1</v>
      </c>
      <c r="G16" s="148">
        <v>10</v>
      </c>
      <c r="H16" s="148">
        <v>0</v>
      </c>
      <c r="I16" s="150">
        <f t="shared" si="0"/>
        <v>27</v>
      </c>
      <c r="J16" s="146">
        <v>12</v>
      </c>
      <c r="K16" s="147">
        <v>7</v>
      </c>
      <c r="L16" s="148">
        <v>1</v>
      </c>
      <c r="M16" s="147">
        <v>2</v>
      </c>
      <c r="N16" s="148">
        <v>0</v>
      </c>
      <c r="O16" s="148">
        <v>19</v>
      </c>
      <c r="P16" s="148">
        <v>1</v>
      </c>
      <c r="Q16" s="150">
        <f t="shared" si="1"/>
        <v>42</v>
      </c>
      <c r="R16" s="146">
        <v>5</v>
      </c>
      <c r="S16" s="148">
        <v>2</v>
      </c>
      <c r="T16" s="148">
        <v>0</v>
      </c>
      <c r="U16" s="148">
        <v>0</v>
      </c>
      <c r="V16" s="148">
        <v>0</v>
      </c>
      <c r="W16" s="148">
        <v>15</v>
      </c>
      <c r="X16" s="148">
        <v>0</v>
      </c>
      <c r="Y16" s="150">
        <f t="shared" si="2"/>
        <v>22</v>
      </c>
      <c r="Z16" s="146">
        <v>7</v>
      </c>
      <c r="AA16" s="147">
        <v>0</v>
      </c>
      <c r="AB16" s="148">
        <v>1</v>
      </c>
      <c r="AC16" s="147">
        <v>5</v>
      </c>
      <c r="AD16" s="148">
        <v>0</v>
      </c>
      <c r="AE16" s="148">
        <v>15</v>
      </c>
      <c r="AF16" s="148">
        <v>0</v>
      </c>
      <c r="AG16" s="150">
        <f t="shared" si="3"/>
        <v>28</v>
      </c>
      <c r="AH16" s="146">
        <v>6</v>
      </c>
      <c r="AI16" s="148">
        <v>6</v>
      </c>
      <c r="AJ16" s="148">
        <v>1</v>
      </c>
      <c r="AK16" s="148">
        <v>0</v>
      </c>
      <c r="AL16" s="148">
        <v>0</v>
      </c>
      <c r="AM16" s="148">
        <v>18</v>
      </c>
      <c r="AN16" s="148">
        <v>0</v>
      </c>
      <c r="AO16" s="150">
        <f t="shared" si="4"/>
        <v>31</v>
      </c>
      <c r="AP16" s="146">
        <v>16</v>
      </c>
      <c r="AQ16" s="147">
        <v>13</v>
      </c>
      <c r="AR16" s="148">
        <v>0</v>
      </c>
      <c r="AS16" s="147">
        <v>2</v>
      </c>
      <c r="AT16" s="148">
        <v>0</v>
      </c>
      <c r="AU16" s="148">
        <v>17</v>
      </c>
      <c r="AV16" s="148">
        <v>0</v>
      </c>
      <c r="AW16" s="150">
        <f t="shared" si="5"/>
        <v>48</v>
      </c>
      <c r="AX16" s="146">
        <v>11</v>
      </c>
      <c r="AY16" s="148">
        <v>8</v>
      </c>
      <c r="AZ16" s="148">
        <v>2</v>
      </c>
      <c r="BA16" s="148">
        <v>1</v>
      </c>
      <c r="BB16" s="148">
        <v>0</v>
      </c>
      <c r="BC16" s="148">
        <v>14</v>
      </c>
      <c r="BD16" s="148">
        <v>0</v>
      </c>
      <c r="BE16" s="150">
        <f t="shared" si="6"/>
        <v>36</v>
      </c>
    </row>
    <row r="17" spans="1:57" ht="18" customHeight="1">
      <c r="A17" s="90" t="s">
        <v>17</v>
      </c>
      <c r="B17" s="498">
        <v>53</v>
      </c>
      <c r="C17" s="499">
        <v>34</v>
      </c>
      <c r="D17" s="499">
        <v>6</v>
      </c>
      <c r="E17" s="499">
        <v>14</v>
      </c>
      <c r="F17" s="499">
        <v>1</v>
      </c>
      <c r="G17" s="499">
        <v>64</v>
      </c>
      <c r="H17" s="499">
        <v>0</v>
      </c>
      <c r="I17" s="500">
        <f t="shared" si="0"/>
        <v>172</v>
      </c>
      <c r="J17" s="144">
        <v>54</v>
      </c>
      <c r="K17" s="135">
        <v>35</v>
      </c>
      <c r="L17" s="135">
        <v>2</v>
      </c>
      <c r="M17" s="135">
        <v>11</v>
      </c>
      <c r="N17" s="135">
        <v>0</v>
      </c>
      <c r="O17" s="135">
        <v>44</v>
      </c>
      <c r="P17" s="135">
        <v>0</v>
      </c>
      <c r="Q17" s="145">
        <f t="shared" si="1"/>
        <v>146</v>
      </c>
      <c r="R17" s="498">
        <v>61</v>
      </c>
      <c r="S17" s="499">
        <v>40</v>
      </c>
      <c r="T17" s="499">
        <v>2</v>
      </c>
      <c r="U17" s="499">
        <v>6</v>
      </c>
      <c r="V17" s="499">
        <v>1</v>
      </c>
      <c r="W17" s="499">
        <v>37</v>
      </c>
      <c r="X17" s="499">
        <v>0</v>
      </c>
      <c r="Y17" s="500">
        <f t="shared" si="2"/>
        <v>147</v>
      </c>
      <c r="Z17" s="144">
        <v>43</v>
      </c>
      <c r="AA17" s="135">
        <v>25</v>
      </c>
      <c r="AB17" s="135">
        <v>3</v>
      </c>
      <c r="AC17" s="135">
        <v>8</v>
      </c>
      <c r="AD17" s="135">
        <v>0</v>
      </c>
      <c r="AE17" s="135">
        <v>44</v>
      </c>
      <c r="AF17" s="135">
        <v>1</v>
      </c>
      <c r="AG17" s="145">
        <f t="shared" si="3"/>
        <v>124</v>
      </c>
      <c r="AH17" s="498">
        <v>63</v>
      </c>
      <c r="AI17" s="499">
        <v>28</v>
      </c>
      <c r="AJ17" s="499">
        <v>0</v>
      </c>
      <c r="AK17" s="499">
        <v>10</v>
      </c>
      <c r="AL17" s="499">
        <v>0</v>
      </c>
      <c r="AM17" s="499">
        <v>37</v>
      </c>
      <c r="AN17" s="499">
        <v>0</v>
      </c>
      <c r="AO17" s="500">
        <f t="shared" si="4"/>
        <v>138</v>
      </c>
      <c r="AP17" s="144">
        <v>60</v>
      </c>
      <c r="AQ17" s="135">
        <v>23</v>
      </c>
      <c r="AR17" s="135">
        <v>2</v>
      </c>
      <c r="AS17" s="135">
        <v>4</v>
      </c>
      <c r="AT17" s="135">
        <v>0</v>
      </c>
      <c r="AU17" s="135">
        <v>22</v>
      </c>
      <c r="AV17" s="135">
        <v>0</v>
      </c>
      <c r="AW17" s="145">
        <f t="shared" si="5"/>
        <v>111</v>
      </c>
      <c r="AX17" s="498">
        <v>60</v>
      </c>
      <c r="AY17" s="499">
        <v>58</v>
      </c>
      <c r="AZ17" s="499">
        <v>2</v>
      </c>
      <c r="BA17" s="499">
        <v>9</v>
      </c>
      <c r="BB17" s="499">
        <v>0</v>
      </c>
      <c r="BC17" s="499">
        <v>25</v>
      </c>
      <c r="BD17" s="499">
        <v>0</v>
      </c>
      <c r="BE17" s="500">
        <f t="shared" si="6"/>
        <v>154</v>
      </c>
    </row>
    <row r="18" spans="1:57" ht="18" customHeight="1">
      <c r="A18" s="92" t="s">
        <v>18</v>
      </c>
      <c r="B18" s="146">
        <v>82</v>
      </c>
      <c r="C18" s="148">
        <v>27</v>
      </c>
      <c r="D18" s="148">
        <v>15</v>
      </c>
      <c r="E18" s="148">
        <v>14</v>
      </c>
      <c r="F18" s="148">
        <v>0</v>
      </c>
      <c r="G18" s="148">
        <v>144</v>
      </c>
      <c r="H18" s="148">
        <v>0</v>
      </c>
      <c r="I18" s="150">
        <f t="shared" si="0"/>
        <v>282</v>
      </c>
      <c r="J18" s="146">
        <v>99</v>
      </c>
      <c r="K18" s="147">
        <v>37</v>
      </c>
      <c r="L18" s="148">
        <v>7</v>
      </c>
      <c r="M18" s="147">
        <v>19</v>
      </c>
      <c r="N18" s="148">
        <v>0</v>
      </c>
      <c r="O18" s="148">
        <v>130</v>
      </c>
      <c r="P18" s="148">
        <v>0</v>
      </c>
      <c r="Q18" s="150">
        <f t="shared" si="1"/>
        <v>292</v>
      </c>
      <c r="R18" s="146">
        <v>104</v>
      </c>
      <c r="S18" s="148">
        <v>43</v>
      </c>
      <c r="T18" s="148">
        <v>5</v>
      </c>
      <c r="U18" s="148">
        <v>14</v>
      </c>
      <c r="V18" s="148">
        <v>0</v>
      </c>
      <c r="W18" s="148">
        <v>132</v>
      </c>
      <c r="X18" s="148">
        <v>1</v>
      </c>
      <c r="Y18" s="150">
        <f t="shared" si="2"/>
        <v>299</v>
      </c>
      <c r="Z18" s="146">
        <v>108</v>
      </c>
      <c r="AA18" s="147">
        <v>39</v>
      </c>
      <c r="AB18" s="148">
        <v>7</v>
      </c>
      <c r="AC18" s="147">
        <v>20</v>
      </c>
      <c r="AD18" s="148">
        <v>1</v>
      </c>
      <c r="AE18" s="148">
        <v>150</v>
      </c>
      <c r="AF18" s="148">
        <v>2</v>
      </c>
      <c r="AG18" s="150">
        <f t="shared" si="3"/>
        <v>327</v>
      </c>
      <c r="AH18" s="146">
        <v>145</v>
      </c>
      <c r="AI18" s="148">
        <v>45</v>
      </c>
      <c r="AJ18" s="148">
        <v>7</v>
      </c>
      <c r="AK18" s="148">
        <v>15</v>
      </c>
      <c r="AL18" s="148">
        <v>0</v>
      </c>
      <c r="AM18" s="148">
        <v>531</v>
      </c>
      <c r="AN18" s="148">
        <v>0</v>
      </c>
      <c r="AO18" s="150">
        <f t="shared" si="4"/>
        <v>743</v>
      </c>
      <c r="AP18" s="146">
        <v>165</v>
      </c>
      <c r="AQ18" s="147">
        <v>42</v>
      </c>
      <c r="AR18" s="148">
        <v>3</v>
      </c>
      <c r="AS18" s="147">
        <v>11</v>
      </c>
      <c r="AT18" s="148">
        <v>3</v>
      </c>
      <c r="AU18" s="148">
        <v>494</v>
      </c>
      <c r="AV18" s="148">
        <v>2</v>
      </c>
      <c r="AW18" s="150">
        <f t="shared" si="5"/>
        <v>720</v>
      </c>
      <c r="AX18" s="146">
        <v>186</v>
      </c>
      <c r="AY18" s="148">
        <v>35</v>
      </c>
      <c r="AZ18" s="148">
        <v>12</v>
      </c>
      <c r="BA18" s="148">
        <v>10</v>
      </c>
      <c r="BB18" s="148">
        <v>0</v>
      </c>
      <c r="BC18" s="148">
        <v>274</v>
      </c>
      <c r="BD18" s="148">
        <v>5</v>
      </c>
      <c r="BE18" s="150">
        <f t="shared" si="6"/>
        <v>522</v>
      </c>
    </row>
    <row r="19" spans="1:57" ht="18" customHeight="1">
      <c r="A19" s="90" t="s">
        <v>19</v>
      </c>
      <c r="B19" s="498">
        <v>3</v>
      </c>
      <c r="C19" s="499">
        <v>0</v>
      </c>
      <c r="D19" s="499">
        <v>0</v>
      </c>
      <c r="E19" s="499">
        <v>2</v>
      </c>
      <c r="F19" s="499">
        <v>0</v>
      </c>
      <c r="G19" s="499">
        <v>3</v>
      </c>
      <c r="H19" s="499">
        <v>0</v>
      </c>
      <c r="I19" s="500">
        <f t="shared" si="0"/>
        <v>8</v>
      </c>
      <c r="J19" s="144">
        <v>1</v>
      </c>
      <c r="K19" s="135">
        <v>0</v>
      </c>
      <c r="L19" s="135">
        <v>0</v>
      </c>
      <c r="M19" s="135">
        <v>0</v>
      </c>
      <c r="N19" s="135">
        <v>0</v>
      </c>
      <c r="O19" s="135">
        <v>3</v>
      </c>
      <c r="P19" s="135">
        <v>0</v>
      </c>
      <c r="Q19" s="145">
        <f t="shared" si="1"/>
        <v>4</v>
      </c>
      <c r="R19" s="498">
        <v>6</v>
      </c>
      <c r="S19" s="499">
        <v>2</v>
      </c>
      <c r="T19" s="499">
        <v>1</v>
      </c>
      <c r="U19" s="499">
        <v>2</v>
      </c>
      <c r="V19" s="499">
        <v>0</v>
      </c>
      <c r="W19" s="499">
        <v>4</v>
      </c>
      <c r="X19" s="499">
        <v>0</v>
      </c>
      <c r="Y19" s="500">
        <f t="shared" si="2"/>
        <v>15</v>
      </c>
      <c r="Z19" s="144">
        <v>2</v>
      </c>
      <c r="AA19" s="135">
        <v>0</v>
      </c>
      <c r="AB19" s="135">
        <v>2</v>
      </c>
      <c r="AC19" s="135">
        <v>0</v>
      </c>
      <c r="AD19" s="135">
        <v>0</v>
      </c>
      <c r="AE19" s="135">
        <v>2</v>
      </c>
      <c r="AF19" s="135">
        <v>0</v>
      </c>
      <c r="AG19" s="145">
        <f t="shared" si="3"/>
        <v>6</v>
      </c>
      <c r="AH19" s="498">
        <v>4</v>
      </c>
      <c r="AI19" s="499">
        <v>1</v>
      </c>
      <c r="AJ19" s="499">
        <v>1</v>
      </c>
      <c r="AK19" s="499">
        <v>1</v>
      </c>
      <c r="AL19" s="499">
        <v>0</v>
      </c>
      <c r="AM19" s="499">
        <v>1</v>
      </c>
      <c r="AN19" s="499">
        <v>0</v>
      </c>
      <c r="AO19" s="500">
        <f t="shared" si="4"/>
        <v>8</v>
      </c>
      <c r="AP19" s="144">
        <v>7</v>
      </c>
      <c r="AQ19" s="135">
        <v>2</v>
      </c>
      <c r="AR19" s="135">
        <v>0</v>
      </c>
      <c r="AS19" s="135">
        <v>0</v>
      </c>
      <c r="AT19" s="135">
        <v>0</v>
      </c>
      <c r="AU19" s="135">
        <v>2</v>
      </c>
      <c r="AV19" s="135">
        <v>0</v>
      </c>
      <c r="AW19" s="145">
        <f t="shared" si="5"/>
        <v>11</v>
      </c>
      <c r="AX19" s="498">
        <v>1</v>
      </c>
      <c r="AY19" s="499">
        <v>1</v>
      </c>
      <c r="AZ19" s="499">
        <v>0</v>
      </c>
      <c r="BA19" s="499">
        <v>1</v>
      </c>
      <c r="BB19" s="499">
        <v>0</v>
      </c>
      <c r="BC19" s="499">
        <v>1</v>
      </c>
      <c r="BD19" s="499">
        <v>0</v>
      </c>
      <c r="BE19" s="500">
        <f t="shared" si="6"/>
        <v>4</v>
      </c>
    </row>
    <row r="20" spans="1:57" ht="18" customHeight="1">
      <c r="A20" s="92" t="s">
        <v>20</v>
      </c>
      <c r="B20" s="146">
        <v>19</v>
      </c>
      <c r="C20" s="148">
        <v>12</v>
      </c>
      <c r="D20" s="148">
        <v>3</v>
      </c>
      <c r="E20" s="148">
        <v>2</v>
      </c>
      <c r="F20" s="148">
        <v>0</v>
      </c>
      <c r="G20" s="148">
        <v>14</v>
      </c>
      <c r="H20" s="148">
        <v>0</v>
      </c>
      <c r="I20" s="150">
        <f t="shared" si="0"/>
        <v>50</v>
      </c>
      <c r="J20" s="146">
        <v>26</v>
      </c>
      <c r="K20" s="147">
        <v>11</v>
      </c>
      <c r="L20" s="148">
        <v>0</v>
      </c>
      <c r="M20" s="147">
        <v>0</v>
      </c>
      <c r="N20" s="148">
        <v>0</v>
      </c>
      <c r="O20" s="148">
        <v>7</v>
      </c>
      <c r="P20" s="148">
        <v>0</v>
      </c>
      <c r="Q20" s="150">
        <f t="shared" si="1"/>
        <v>44</v>
      </c>
      <c r="R20" s="146">
        <v>17</v>
      </c>
      <c r="S20" s="148">
        <v>10</v>
      </c>
      <c r="T20" s="148">
        <v>0</v>
      </c>
      <c r="U20" s="148">
        <v>3</v>
      </c>
      <c r="V20" s="148">
        <v>0</v>
      </c>
      <c r="W20" s="148">
        <v>16</v>
      </c>
      <c r="X20" s="148">
        <v>1</v>
      </c>
      <c r="Y20" s="150">
        <f t="shared" si="2"/>
        <v>47</v>
      </c>
      <c r="Z20" s="146">
        <v>15</v>
      </c>
      <c r="AA20" s="147">
        <v>8</v>
      </c>
      <c r="AB20" s="148">
        <v>1</v>
      </c>
      <c r="AC20" s="147">
        <v>2</v>
      </c>
      <c r="AD20" s="148">
        <v>0</v>
      </c>
      <c r="AE20" s="148">
        <v>4</v>
      </c>
      <c r="AF20" s="148">
        <v>0</v>
      </c>
      <c r="AG20" s="150">
        <f t="shared" si="3"/>
        <v>30</v>
      </c>
      <c r="AH20" s="146">
        <v>22</v>
      </c>
      <c r="AI20" s="148">
        <v>5</v>
      </c>
      <c r="AJ20" s="148">
        <v>1</v>
      </c>
      <c r="AK20" s="148">
        <v>1</v>
      </c>
      <c r="AL20" s="148">
        <v>0</v>
      </c>
      <c r="AM20" s="148">
        <v>1</v>
      </c>
      <c r="AN20" s="148">
        <v>0</v>
      </c>
      <c r="AO20" s="150">
        <f t="shared" si="4"/>
        <v>30</v>
      </c>
      <c r="AP20" s="146">
        <v>26</v>
      </c>
      <c r="AQ20" s="147">
        <v>1</v>
      </c>
      <c r="AR20" s="148">
        <v>2</v>
      </c>
      <c r="AS20" s="147">
        <v>2</v>
      </c>
      <c r="AT20" s="148">
        <v>0</v>
      </c>
      <c r="AU20" s="148">
        <v>6</v>
      </c>
      <c r="AV20" s="148">
        <v>0</v>
      </c>
      <c r="AW20" s="150">
        <f t="shared" si="5"/>
        <v>37</v>
      </c>
      <c r="AX20" s="146">
        <v>20</v>
      </c>
      <c r="AY20" s="148">
        <v>9</v>
      </c>
      <c r="AZ20" s="148">
        <v>1</v>
      </c>
      <c r="BA20" s="148">
        <v>2</v>
      </c>
      <c r="BB20" s="148">
        <v>0</v>
      </c>
      <c r="BC20" s="148">
        <v>7</v>
      </c>
      <c r="BD20" s="148">
        <v>0</v>
      </c>
      <c r="BE20" s="150">
        <f t="shared" si="6"/>
        <v>39</v>
      </c>
    </row>
    <row r="21" spans="1:57" ht="18" customHeight="1">
      <c r="A21" s="90" t="s">
        <v>21</v>
      </c>
      <c r="B21" s="498">
        <v>20</v>
      </c>
      <c r="C21" s="499">
        <v>7</v>
      </c>
      <c r="D21" s="499">
        <v>3</v>
      </c>
      <c r="E21" s="499">
        <v>3</v>
      </c>
      <c r="F21" s="499">
        <v>3</v>
      </c>
      <c r="G21" s="499">
        <v>9</v>
      </c>
      <c r="H21" s="499">
        <v>0</v>
      </c>
      <c r="I21" s="500">
        <f t="shared" si="0"/>
        <v>45</v>
      </c>
      <c r="J21" s="144">
        <v>20</v>
      </c>
      <c r="K21" s="135">
        <v>7</v>
      </c>
      <c r="L21" s="135">
        <v>1</v>
      </c>
      <c r="M21" s="135">
        <v>2</v>
      </c>
      <c r="N21" s="135">
        <v>0</v>
      </c>
      <c r="O21" s="135">
        <v>6</v>
      </c>
      <c r="P21" s="135">
        <v>1</v>
      </c>
      <c r="Q21" s="145">
        <f t="shared" si="1"/>
        <v>37</v>
      </c>
      <c r="R21" s="498">
        <v>23</v>
      </c>
      <c r="S21" s="499">
        <v>9</v>
      </c>
      <c r="T21" s="499">
        <v>2</v>
      </c>
      <c r="U21" s="499">
        <v>3</v>
      </c>
      <c r="V21" s="499">
        <v>0</v>
      </c>
      <c r="W21" s="499">
        <v>4</v>
      </c>
      <c r="X21" s="499">
        <v>0</v>
      </c>
      <c r="Y21" s="500">
        <f t="shared" si="2"/>
        <v>41</v>
      </c>
      <c r="Z21" s="144">
        <v>19</v>
      </c>
      <c r="AA21" s="135">
        <v>3</v>
      </c>
      <c r="AB21" s="135">
        <v>2</v>
      </c>
      <c r="AC21" s="135">
        <v>4</v>
      </c>
      <c r="AD21" s="135">
        <v>0</v>
      </c>
      <c r="AE21" s="135">
        <v>13</v>
      </c>
      <c r="AF21" s="135">
        <v>0</v>
      </c>
      <c r="AG21" s="145">
        <f t="shared" si="3"/>
        <v>41</v>
      </c>
      <c r="AH21" s="498">
        <v>19</v>
      </c>
      <c r="AI21" s="499">
        <v>9</v>
      </c>
      <c r="AJ21" s="499">
        <v>0</v>
      </c>
      <c r="AK21" s="499">
        <v>2</v>
      </c>
      <c r="AL21" s="499">
        <v>0</v>
      </c>
      <c r="AM21" s="499">
        <v>5</v>
      </c>
      <c r="AN21" s="499">
        <v>0</v>
      </c>
      <c r="AO21" s="500">
        <f t="shared" si="4"/>
        <v>35</v>
      </c>
      <c r="AP21" s="144">
        <v>17</v>
      </c>
      <c r="AQ21" s="135">
        <v>11</v>
      </c>
      <c r="AR21" s="135">
        <v>0</v>
      </c>
      <c r="AS21" s="135">
        <v>2</v>
      </c>
      <c r="AT21" s="135">
        <v>0</v>
      </c>
      <c r="AU21" s="135">
        <v>6</v>
      </c>
      <c r="AV21" s="135">
        <v>0</v>
      </c>
      <c r="AW21" s="145">
        <f t="shared" si="5"/>
        <v>36</v>
      </c>
      <c r="AX21" s="498">
        <v>16</v>
      </c>
      <c r="AY21" s="499">
        <v>12</v>
      </c>
      <c r="AZ21" s="499">
        <v>0</v>
      </c>
      <c r="BA21" s="499">
        <v>7</v>
      </c>
      <c r="BB21" s="499">
        <v>0</v>
      </c>
      <c r="BC21" s="499">
        <v>11</v>
      </c>
      <c r="BD21" s="499">
        <v>0</v>
      </c>
      <c r="BE21" s="500">
        <f t="shared" si="6"/>
        <v>46</v>
      </c>
    </row>
    <row r="22" spans="1:57" ht="18" customHeight="1">
      <c r="A22" s="11" t="s">
        <v>22</v>
      </c>
      <c r="B22" s="146">
        <v>15</v>
      </c>
      <c r="C22" s="148">
        <v>3</v>
      </c>
      <c r="D22" s="148">
        <v>2</v>
      </c>
      <c r="E22" s="148">
        <v>0</v>
      </c>
      <c r="F22" s="148">
        <v>1</v>
      </c>
      <c r="G22" s="148">
        <v>1</v>
      </c>
      <c r="H22" s="148">
        <v>0</v>
      </c>
      <c r="I22" s="150">
        <f t="shared" si="0"/>
        <v>22</v>
      </c>
      <c r="J22" s="146">
        <v>11</v>
      </c>
      <c r="K22" s="147">
        <v>4</v>
      </c>
      <c r="L22" s="148">
        <v>0</v>
      </c>
      <c r="M22" s="147">
        <v>0</v>
      </c>
      <c r="N22" s="148">
        <v>0</v>
      </c>
      <c r="O22" s="148">
        <v>8</v>
      </c>
      <c r="P22" s="148">
        <v>1</v>
      </c>
      <c r="Q22" s="150">
        <f t="shared" si="1"/>
        <v>24</v>
      </c>
      <c r="R22" s="146">
        <v>17</v>
      </c>
      <c r="S22" s="148">
        <v>4</v>
      </c>
      <c r="T22" s="148">
        <v>2</v>
      </c>
      <c r="U22" s="148">
        <v>5</v>
      </c>
      <c r="V22" s="148">
        <v>0</v>
      </c>
      <c r="W22" s="148">
        <v>6</v>
      </c>
      <c r="X22" s="148">
        <v>0</v>
      </c>
      <c r="Y22" s="150">
        <f t="shared" si="2"/>
        <v>34</v>
      </c>
      <c r="Z22" s="146">
        <v>10</v>
      </c>
      <c r="AA22" s="147">
        <v>9</v>
      </c>
      <c r="AB22" s="148">
        <v>0</v>
      </c>
      <c r="AC22" s="147">
        <v>1</v>
      </c>
      <c r="AD22" s="148">
        <v>0</v>
      </c>
      <c r="AE22" s="148">
        <v>6</v>
      </c>
      <c r="AF22" s="148">
        <v>1</v>
      </c>
      <c r="AG22" s="150">
        <f t="shared" si="3"/>
        <v>27</v>
      </c>
      <c r="AH22" s="146">
        <v>11</v>
      </c>
      <c r="AI22" s="148">
        <v>10</v>
      </c>
      <c r="AJ22" s="148">
        <v>2</v>
      </c>
      <c r="AK22" s="148">
        <v>1</v>
      </c>
      <c r="AL22" s="148">
        <v>0</v>
      </c>
      <c r="AM22" s="148">
        <v>8</v>
      </c>
      <c r="AN22" s="148">
        <v>0</v>
      </c>
      <c r="AO22" s="150">
        <f t="shared" si="4"/>
        <v>32</v>
      </c>
      <c r="AP22" s="146">
        <v>21</v>
      </c>
      <c r="AQ22" s="147">
        <v>3</v>
      </c>
      <c r="AR22" s="148">
        <v>1</v>
      </c>
      <c r="AS22" s="147">
        <v>4</v>
      </c>
      <c r="AT22" s="148">
        <v>0</v>
      </c>
      <c r="AU22" s="148">
        <v>9</v>
      </c>
      <c r="AV22" s="148">
        <v>0</v>
      </c>
      <c r="AW22" s="150">
        <f t="shared" si="5"/>
        <v>38</v>
      </c>
      <c r="AX22" s="146">
        <v>23</v>
      </c>
      <c r="AY22" s="148">
        <v>7</v>
      </c>
      <c r="AZ22" s="148">
        <v>0</v>
      </c>
      <c r="BA22" s="148">
        <v>0</v>
      </c>
      <c r="BB22" s="148">
        <v>0</v>
      </c>
      <c r="BC22" s="148">
        <v>5</v>
      </c>
      <c r="BD22" s="148">
        <v>0</v>
      </c>
      <c r="BE22" s="150">
        <f t="shared" si="6"/>
        <v>35</v>
      </c>
    </row>
    <row r="23" spans="1:57" ht="18" customHeight="1">
      <c r="A23" s="90" t="s">
        <v>23</v>
      </c>
      <c r="B23" s="498">
        <v>8</v>
      </c>
      <c r="C23" s="499">
        <v>3</v>
      </c>
      <c r="D23" s="499">
        <v>0</v>
      </c>
      <c r="E23" s="499">
        <v>0</v>
      </c>
      <c r="F23" s="499">
        <v>0</v>
      </c>
      <c r="G23" s="499">
        <v>5</v>
      </c>
      <c r="H23" s="499">
        <v>0</v>
      </c>
      <c r="I23" s="500">
        <f t="shared" si="0"/>
        <v>16</v>
      </c>
      <c r="J23" s="144">
        <v>16</v>
      </c>
      <c r="K23" s="135">
        <v>0</v>
      </c>
      <c r="L23" s="135">
        <v>0</v>
      </c>
      <c r="M23" s="135">
        <v>3</v>
      </c>
      <c r="N23" s="135">
        <v>1</v>
      </c>
      <c r="O23" s="135">
        <v>3</v>
      </c>
      <c r="P23" s="135">
        <v>0</v>
      </c>
      <c r="Q23" s="145">
        <f t="shared" si="1"/>
        <v>23</v>
      </c>
      <c r="R23" s="498">
        <v>8</v>
      </c>
      <c r="S23" s="499">
        <v>6</v>
      </c>
      <c r="T23" s="499">
        <v>0</v>
      </c>
      <c r="U23" s="499">
        <v>1</v>
      </c>
      <c r="V23" s="499">
        <v>0</v>
      </c>
      <c r="W23" s="499">
        <v>4</v>
      </c>
      <c r="X23" s="499">
        <v>0</v>
      </c>
      <c r="Y23" s="500">
        <f t="shared" si="2"/>
        <v>19</v>
      </c>
      <c r="Z23" s="144">
        <v>6</v>
      </c>
      <c r="AA23" s="135">
        <v>5</v>
      </c>
      <c r="AB23" s="135">
        <v>0</v>
      </c>
      <c r="AC23" s="135">
        <v>4</v>
      </c>
      <c r="AD23" s="135">
        <v>0</v>
      </c>
      <c r="AE23" s="135">
        <v>6</v>
      </c>
      <c r="AF23" s="135">
        <v>0</v>
      </c>
      <c r="AG23" s="145">
        <f t="shared" si="3"/>
        <v>21</v>
      </c>
      <c r="AH23" s="498">
        <v>4</v>
      </c>
      <c r="AI23" s="499">
        <v>0</v>
      </c>
      <c r="AJ23" s="499">
        <v>0</v>
      </c>
      <c r="AK23" s="499">
        <v>2</v>
      </c>
      <c r="AL23" s="499">
        <v>0</v>
      </c>
      <c r="AM23" s="499">
        <v>2</v>
      </c>
      <c r="AN23" s="499">
        <v>0</v>
      </c>
      <c r="AO23" s="500">
        <f t="shared" si="4"/>
        <v>8</v>
      </c>
      <c r="AP23" s="144">
        <v>10</v>
      </c>
      <c r="AQ23" s="135">
        <v>3</v>
      </c>
      <c r="AR23" s="135">
        <v>0</v>
      </c>
      <c r="AS23" s="135">
        <v>1</v>
      </c>
      <c r="AT23" s="135">
        <v>1</v>
      </c>
      <c r="AU23" s="135">
        <v>2</v>
      </c>
      <c r="AV23" s="135">
        <v>0</v>
      </c>
      <c r="AW23" s="145">
        <f t="shared" si="5"/>
        <v>17</v>
      </c>
      <c r="AX23" s="498">
        <v>4</v>
      </c>
      <c r="AY23" s="499">
        <v>7</v>
      </c>
      <c r="AZ23" s="499">
        <v>0</v>
      </c>
      <c r="BA23" s="499">
        <v>0</v>
      </c>
      <c r="BB23" s="499">
        <v>0</v>
      </c>
      <c r="BC23" s="499">
        <v>8</v>
      </c>
      <c r="BD23" s="499">
        <v>0</v>
      </c>
      <c r="BE23" s="500">
        <f t="shared" si="6"/>
        <v>19</v>
      </c>
    </row>
    <row r="24" spans="1:57" ht="18" customHeight="1">
      <c r="A24" s="11" t="s">
        <v>24</v>
      </c>
      <c r="B24" s="146">
        <v>3</v>
      </c>
      <c r="C24" s="148">
        <v>0</v>
      </c>
      <c r="D24" s="148">
        <v>1</v>
      </c>
      <c r="E24" s="148">
        <v>0</v>
      </c>
      <c r="F24" s="148">
        <v>0</v>
      </c>
      <c r="G24" s="148">
        <v>0</v>
      </c>
      <c r="H24" s="148">
        <v>0</v>
      </c>
      <c r="I24" s="150">
        <f t="shared" si="0"/>
        <v>4</v>
      </c>
      <c r="J24" s="146">
        <v>1</v>
      </c>
      <c r="K24" s="147">
        <v>3</v>
      </c>
      <c r="L24" s="148">
        <v>0</v>
      </c>
      <c r="M24" s="147">
        <v>0</v>
      </c>
      <c r="N24" s="148">
        <v>0</v>
      </c>
      <c r="O24" s="148">
        <v>0</v>
      </c>
      <c r="P24" s="148">
        <v>0</v>
      </c>
      <c r="Q24" s="150">
        <f t="shared" si="1"/>
        <v>4</v>
      </c>
      <c r="R24" s="146">
        <v>0</v>
      </c>
      <c r="S24" s="148">
        <v>2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50">
        <f t="shared" si="2"/>
        <v>2</v>
      </c>
      <c r="Z24" s="146">
        <v>2</v>
      </c>
      <c r="AA24" s="147">
        <v>5</v>
      </c>
      <c r="AB24" s="148">
        <v>0</v>
      </c>
      <c r="AC24" s="147">
        <v>0</v>
      </c>
      <c r="AD24" s="148">
        <v>0</v>
      </c>
      <c r="AE24" s="148">
        <v>0</v>
      </c>
      <c r="AF24" s="148">
        <v>0</v>
      </c>
      <c r="AG24" s="150">
        <f t="shared" si="3"/>
        <v>7</v>
      </c>
      <c r="AH24" s="146">
        <v>3</v>
      </c>
      <c r="AI24" s="148">
        <v>2</v>
      </c>
      <c r="AJ24" s="148">
        <v>0</v>
      </c>
      <c r="AK24" s="148">
        <v>1</v>
      </c>
      <c r="AL24" s="148">
        <v>0</v>
      </c>
      <c r="AM24" s="148">
        <v>1</v>
      </c>
      <c r="AN24" s="148">
        <v>0</v>
      </c>
      <c r="AO24" s="150">
        <f t="shared" si="4"/>
        <v>7</v>
      </c>
      <c r="AP24" s="146">
        <v>2</v>
      </c>
      <c r="AQ24" s="147">
        <v>2</v>
      </c>
      <c r="AR24" s="148">
        <v>0</v>
      </c>
      <c r="AS24" s="147">
        <v>0</v>
      </c>
      <c r="AT24" s="148">
        <v>0</v>
      </c>
      <c r="AU24" s="148">
        <v>0</v>
      </c>
      <c r="AV24" s="148">
        <v>0</v>
      </c>
      <c r="AW24" s="150">
        <f t="shared" si="5"/>
        <v>4</v>
      </c>
      <c r="AX24" s="146">
        <v>4</v>
      </c>
      <c r="AY24" s="148">
        <v>3</v>
      </c>
      <c r="AZ24" s="148">
        <v>1</v>
      </c>
      <c r="BA24" s="148">
        <v>0</v>
      </c>
      <c r="BB24" s="148">
        <v>0</v>
      </c>
      <c r="BC24" s="148">
        <v>0</v>
      </c>
      <c r="BD24" s="148">
        <v>0</v>
      </c>
      <c r="BE24" s="150">
        <f t="shared" si="6"/>
        <v>8</v>
      </c>
    </row>
    <row r="25" spans="1:57" ht="18" customHeight="1">
      <c r="A25" s="90" t="s">
        <v>25</v>
      </c>
      <c r="B25" s="498">
        <v>18</v>
      </c>
      <c r="C25" s="499">
        <v>9</v>
      </c>
      <c r="D25" s="499">
        <v>3</v>
      </c>
      <c r="E25" s="499">
        <v>2</v>
      </c>
      <c r="F25" s="499">
        <v>0</v>
      </c>
      <c r="G25" s="499">
        <v>38</v>
      </c>
      <c r="H25" s="499">
        <v>0</v>
      </c>
      <c r="I25" s="500">
        <f t="shared" si="0"/>
        <v>70</v>
      </c>
      <c r="J25" s="144">
        <v>26</v>
      </c>
      <c r="K25" s="135">
        <v>10</v>
      </c>
      <c r="L25" s="135">
        <v>0</v>
      </c>
      <c r="M25" s="135">
        <v>4</v>
      </c>
      <c r="N25" s="135">
        <v>0</v>
      </c>
      <c r="O25" s="135">
        <v>29</v>
      </c>
      <c r="P25" s="135">
        <v>0</v>
      </c>
      <c r="Q25" s="145">
        <f t="shared" si="1"/>
        <v>69</v>
      </c>
      <c r="R25" s="498">
        <v>26</v>
      </c>
      <c r="S25" s="499">
        <v>8</v>
      </c>
      <c r="T25" s="499">
        <v>0</v>
      </c>
      <c r="U25" s="499">
        <v>10</v>
      </c>
      <c r="V25" s="499">
        <v>0</v>
      </c>
      <c r="W25" s="499">
        <v>28</v>
      </c>
      <c r="X25" s="499">
        <v>1</v>
      </c>
      <c r="Y25" s="500">
        <f t="shared" si="2"/>
        <v>73</v>
      </c>
      <c r="Z25" s="144">
        <v>26</v>
      </c>
      <c r="AA25" s="135">
        <v>11</v>
      </c>
      <c r="AB25" s="135">
        <v>2</v>
      </c>
      <c r="AC25" s="135">
        <v>2</v>
      </c>
      <c r="AD25" s="135">
        <v>0</v>
      </c>
      <c r="AE25" s="135">
        <v>26</v>
      </c>
      <c r="AF25" s="135">
        <v>0</v>
      </c>
      <c r="AG25" s="145">
        <f t="shared" si="3"/>
        <v>67</v>
      </c>
      <c r="AH25" s="498">
        <v>47</v>
      </c>
      <c r="AI25" s="499">
        <v>11</v>
      </c>
      <c r="AJ25" s="499">
        <v>1</v>
      </c>
      <c r="AK25" s="499">
        <v>6</v>
      </c>
      <c r="AL25" s="499">
        <v>0</v>
      </c>
      <c r="AM25" s="499">
        <v>30</v>
      </c>
      <c r="AN25" s="499">
        <v>0</v>
      </c>
      <c r="AO25" s="500">
        <f t="shared" si="4"/>
        <v>95</v>
      </c>
      <c r="AP25" s="144">
        <v>44</v>
      </c>
      <c r="AQ25" s="135">
        <v>4</v>
      </c>
      <c r="AR25" s="135">
        <v>0</v>
      </c>
      <c r="AS25" s="135">
        <v>6</v>
      </c>
      <c r="AT25" s="135">
        <v>0</v>
      </c>
      <c r="AU25" s="135">
        <v>27</v>
      </c>
      <c r="AV25" s="135">
        <v>0</v>
      </c>
      <c r="AW25" s="145">
        <f t="shared" si="5"/>
        <v>81</v>
      </c>
      <c r="AX25" s="498">
        <v>48</v>
      </c>
      <c r="AY25" s="499">
        <v>4</v>
      </c>
      <c r="AZ25" s="499">
        <v>1</v>
      </c>
      <c r="BA25" s="499">
        <v>4</v>
      </c>
      <c r="BB25" s="499">
        <v>0</v>
      </c>
      <c r="BC25" s="499">
        <v>18</v>
      </c>
      <c r="BD25" s="499">
        <v>1</v>
      </c>
      <c r="BE25" s="500">
        <f t="shared" si="6"/>
        <v>76</v>
      </c>
    </row>
    <row r="26" spans="1:57" ht="18" customHeight="1">
      <c r="A26" s="92" t="s">
        <v>26</v>
      </c>
      <c r="B26" s="151">
        <v>1</v>
      </c>
      <c r="C26" s="152">
        <v>0</v>
      </c>
      <c r="D26" s="152">
        <v>0</v>
      </c>
      <c r="E26" s="152">
        <v>0</v>
      </c>
      <c r="F26" s="152">
        <v>0</v>
      </c>
      <c r="G26" s="152">
        <v>1</v>
      </c>
      <c r="H26" s="152">
        <v>0</v>
      </c>
      <c r="I26" s="153">
        <f t="shared" si="0"/>
        <v>2</v>
      </c>
      <c r="J26" s="146">
        <v>0</v>
      </c>
      <c r="K26" s="147">
        <v>0</v>
      </c>
      <c r="L26" s="148">
        <v>0</v>
      </c>
      <c r="M26" s="147">
        <v>0</v>
      </c>
      <c r="N26" s="148">
        <v>0</v>
      </c>
      <c r="O26" s="148">
        <v>1</v>
      </c>
      <c r="P26" s="148">
        <v>0</v>
      </c>
      <c r="Q26" s="150">
        <f t="shared" si="1"/>
        <v>1</v>
      </c>
      <c r="R26" s="151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1</v>
      </c>
      <c r="X26" s="152">
        <v>0</v>
      </c>
      <c r="Y26" s="153">
        <f t="shared" si="2"/>
        <v>1</v>
      </c>
      <c r="Z26" s="146">
        <v>0</v>
      </c>
      <c r="AA26" s="147">
        <v>0</v>
      </c>
      <c r="AB26" s="148">
        <v>0</v>
      </c>
      <c r="AC26" s="147">
        <v>0</v>
      </c>
      <c r="AD26" s="148">
        <v>0</v>
      </c>
      <c r="AE26" s="148">
        <v>0</v>
      </c>
      <c r="AF26" s="148">
        <v>0</v>
      </c>
      <c r="AG26" s="150">
        <f t="shared" si="3"/>
        <v>0</v>
      </c>
      <c r="AH26" s="151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3">
        <f t="shared" si="4"/>
        <v>0</v>
      </c>
      <c r="AP26" s="146">
        <v>0</v>
      </c>
      <c r="AQ26" s="147">
        <v>1</v>
      </c>
      <c r="AR26" s="148">
        <v>0</v>
      </c>
      <c r="AS26" s="147">
        <v>0</v>
      </c>
      <c r="AT26" s="148">
        <v>0</v>
      </c>
      <c r="AU26" s="148">
        <v>0</v>
      </c>
      <c r="AV26" s="148">
        <v>0</v>
      </c>
      <c r="AW26" s="150">
        <f t="shared" si="5"/>
        <v>1</v>
      </c>
      <c r="AX26" s="151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3">
        <f t="shared" si="6"/>
        <v>0</v>
      </c>
    </row>
    <row r="27" spans="1:57" s="206" customFormat="1" ht="24.95" customHeight="1">
      <c r="A27" s="93" t="s">
        <v>36</v>
      </c>
      <c r="B27" s="68">
        <f>+SUM(B8:B26)</f>
        <v>426</v>
      </c>
      <c r="C27" s="70">
        <f t="shared" ref="C27:H27" si="7">+SUM(C8:C26)</f>
        <v>166</v>
      </c>
      <c r="D27" s="70">
        <f t="shared" si="7"/>
        <v>56</v>
      </c>
      <c r="E27" s="70">
        <f t="shared" si="7"/>
        <v>56</v>
      </c>
      <c r="F27" s="70">
        <f t="shared" si="7"/>
        <v>9</v>
      </c>
      <c r="G27" s="70">
        <f t="shared" si="7"/>
        <v>448</v>
      </c>
      <c r="H27" s="70">
        <f t="shared" si="7"/>
        <v>0</v>
      </c>
      <c r="I27" s="52">
        <f t="shared" si="0"/>
        <v>1161</v>
      </c>
      <c r="J27" s="23">
        <f>+SUM(J8:J26)</f>
        <v>404</v>
      </c>
      <c r="K27" s="24">
        <f t="shared" ref="K27:P27" si="8">+SUM(K8:K26)</f>
        <v>173</v>
      </c>
      <c r="L27" s="24">
        <f t="shared" si="8"/>
        <v>19</v>
      </c>
      <c r="M27" s="24">
        <f t="shared" si="8"/>
        <v>69</v>
      </c>
      <c r="N27" s="24">
        <f t="shared" si="8"/>
        <v>1</v>
      </c>
      <c r="O27" s="24">
        <f t="shared" si="8"/>
        <v>374</v>
      </c>
      <c r="P27" s="24">
        <f t="shared" si="8"/>
        <v>6</v>
      </c>
      <c r="Q27" s="25">
        <f t="shared" si="1"/>
        <v>1046</v>
      </c>
      <c r="R27" s="68">
        <f>+SUM(R8:R26)</f>
        <v>421</v>
      </c>
      <c r="S27" s="70">
        <f t="shared" ref="S27:X27" si="9">+SUM(S8:S26)</f>
        <v>196</v>
      </c>
      <c r="T27" s="70">
        <f t="shared" si="9"/>
        <v>20</v>
      </c>
      <c r="U27" s="70">
        <f t="shared" si="9"/>
        <v>78</v>
      </c>
      <c r="V27" s="70">
        <f t="shared" si="9"/>
        <v>2</v>
      </c>
      <c r="W27" s="70">
        <f t="shared" si="9"/>
        <v>367</v>
      </c>
      <c r="X27" s="70">
        <f t="shared" si="9"/>
        <v>6</v>
      </c>
      <c r="Y27" s="52">
        <f t="shared" si="2"/>
        <v>1090</v>
      </c>
      <c r="Z27" s="23">
        <f>+SUM(Z8:Z26)</f>
        <v>388</v>
      </c>
      <c r="AA27" s="24">
        <f t="shared" ref="AA27:AF27" si="10">+SUM(AA8:AA26)</f>
        <v>197</v>
      </c>
      <c r="AB27" s="24">
        <f t="shared" si="10"/>
        <v>24</v>
      </c>
      <c r="AC27" s="24">
        <f t="shared" si="10"/>
        <v>65</v>
      </c>
      <c r="AD27" s="24">
        <f t="shared" si="10"/>
        <v>1</v>
      </c>
      <c r="AE27" s="24">
        <f t="shared" si="10"/>
        <v>372</v>
      </c>
      <c r="AF27" s="24">
        <f t="shared" si="10"/>
        <v>7</v>
      </c>
      <c r="AG27" s="25">
        <f t="shared" si="3"/>
        <v>1054</v>
      </c>
      <c r="AH27" s="68">
        <f>+SUM(AH8:AH26)</f>
        <v>460</v>
      </c>
      <c r="AI27" s="70">
        <f t="shared" ref="AI27:AN27" si="11">+SUM(AI8:AI26)</f>
        <v>198</v>
      </c>
      <c r="AJ27" s="70">
        <f t="shared" si="11"/>
        <v>17</v>
      </c>
      <c r="AK27" s="70">
        <f t="shared" si="11"/>
        <v>66</v>
      </c>
      <c r="AL27" s="70">
        <f t="shared" si="11"/>
        <v>0</v>
      </c>
      <c r="AM27" s="70">
        <f t="shared" si="11"/>
        <v>718</v>
      </c>
      <c r="AN27" s="70">
        <f t="shared" si="11"/>
        <v>3</v>
      </c>
      <c r="AO27" s="52">
        <f t="shared" si="4"/>
        <v>1462</v>
      </c>
      <c r="AP27" s="23">
        <f>+SUM(AP8:AP26)</f>
        <v>549</v>
      </c>
      <c r="AQ27" s="24">
        <f t="shared" ref="AQ27:AV27" si="12">+SUM(AQ8:AQ26)</f>
        <v>175</v>
      </c>
      <c r="AR27" s="24">
        <f t="shared" si="12"/>
        <v>16</v>
      </c>
      <c r="AS27" s="24">
        <f t="shared" si="12"/>
        <v>55</v>
      </c>
      <c r="AT27" s="24">
        <f t="shared" si="12"/>
        <v>5</v>
      </c>
      <c r="AU27" s="24">
        <f t="shared" si="12"/>
        <v>672</v>
      </c>
      <c r="AV27" s="24">
        <f t="shared" si="12"/>
        <v>3</v>
      </c>
      <c r="AW27" s="25">
        <f t="shared" si="5"/>
        <v>1475</v>
      </c>
      <c r="AX27" s="68">
        <f>+SUM(AX8:AX26)</f>
        <v>543</v>
      </c>
      <c r="AY27" s="70">
        <f t="shared" ref="AY27:BD27" si="13">+SUM(AY8:AY26)</f>
        <v>233</v>
      </c>
      <c r="AZ27" s="70">
        <f t="shared" si="13"/>
        <v>23</v>
      </c>
      <c r="BA27" s="70">
        <f t="shared" si="13"/>
        <v>65</v>
      </c>
      <c r="BB27" s="70">
        <f t="shared" si="13"/>
        <v>1</v>
      </c>
      <c r="BC27" s="70">
        <f t="shared" si="13"/>
        <v>450</v>
      </c>
      <c r="BD27" s="70">
        <f t="shared" si="13"/>
        <v>15</v>
      </c>
      <c r="BE27" s="52">
        <f t="shared" si="6"/>
        <v>1330</v>
      </c>
    </row>
    <row r="28" spans="1:57" ht="5.25" customHeight="1">
      <c r="B28" s="154"/>
      <c r="C28" s="155"/>
      <c r="D28" s="154"/>
      <c r="E28" s="155"/>
      <c r="F28" s="154"/>
      <c r="G28" s="155"/>
      <c r="H28" s="155"/>
      <c r="I28" s="91"/>
      <c r="J28" s="94"/>
      <c r="K28" s="95"/>
      <c r="L28" s="94"/>
      <c r="M28" s="95"/>
      <c r="N28" s="94"/>
      <c r="O28" s="95"/>
      <c r="P28" s="95"/>
      <c r="Q28" s="91"/>
      <c r="R28" s="154"/>
      <c r="S28" s="155"/>
      <c r="T28" s="154"/>
      <c r="U28" s="155"/>
      <c r="V28" s="154"/>
      <c r="W28" s="155"/>
      <c r="X28" s="155"/>
      <c r="Y28" s="91"/>
      <c r="Z28" s="94"/>
      <c r="AA28" s="95"/>
      <c r="AB28" s="94"/>
      <c r="AC28" s="95"/>
      <c r="AD28" s="94"/>
      <c r="AE28" s="94"/>
      <c r="AF28" s="95"/>
      <c r="AG28" s="91"/>
      <c r="AH28" s="91"/>
      <c r="AJ28" s="94"/>
      <c r="AK28" s="95"/>
      <c r="AL28" s="95"/>
      <c r="AM28" s="94"/>
      <c r="AN28" s="95"/>
      <c r="AP28" s="94"/>
      <c r="AQ28" s="95"/>
      <c r="AR28" s="94"/>
      <c r="AS28" s="95"/>
      <c r="AT28" s="94"/>
      <c r="AU28" s="94"/>
      <c r="AV28" s="95"/>
      <c r="AW28" s="91"/>
      <c r="AX28" s="91"/>
      <c r="AZ28" s="94"/>
      <c r="BA28" s="95"/>
      <c r="BB28" s="95"/>
      <c r="BC28" s="94"/>
      <c r="BD28" s="95"/>
    </row>
    <row r="29" spans="1:57" s="433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424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32"/>
      <c r="BA29" s="432"/>
      <c r="BB29" s="432"/>
      <c r="BC29" s="432"/>
      <c r="BD29" s="432"/>
    </row>
    <row r="30" spans="1:57" s="433" customFormat="1" ht="12" customHeight="1">
      <c r="A30" s="675" t="s">
        <v>599</v>
      </c>
      <c r="B30" s="434"/>
      <c r="C30" s="435"/>
      <c r="D30" s="435"/>
      <c r="E30" s="435"/>
      <c r="F30" s="435"/>
      <c r="G30" s="435"/>
      <c r="H30" s="435"/>
      <c r="I30" s="432"/>
      <c r="J30" s="436"/>
      <c r="K30" s="432"/>
      <c r="L30" s="432"/>
      <c r="M30" s="432"/>
      <c r="N30" s="432"/>
      <c r="O30" s="432"/>
      <c r="P30" s="432"/>
      <c r="Q30" s="432"/>
      <c r="R30" s="434"/>
      <c r="S30" s="435"/>
      <c r="T30" s="435"/>
      <c r="U30" s="435"/>
      <c r="V30" s="435"/>
      <c r="W30" s="435"/>
      <c r="X30" s="435"/>
      <c r="Y30" s="432"/>
      <c r="Z30" s="436"/>
      <c r="AA30" s="432"/>
      <c r="AB30" s="432"/>
      <c r="AC30" s="432"/>
      <c r="AD30" s="432"/>
      <c r="AE30" s="432"/>
      <c r="AF30" s="432"/>
      <c r="AG30" s="432"/>
      <c r="AH30" s="432"/>
      <c r="AI30" s="432"/>
      <c r="AJ30" s="436"/>
      <c r="AK30" s="432"/>
      <c r="AL30" s="432"/>
      <c r="AM30" s="432"/>
      <c r="AN30" s="432"/>
      <c r="AP30" s="436"/>
      <c r="AQ30" s="432"/>
      <c r="AR30" s="432"/>
      <c r="AS30" s="432"/>
      <c r="AT30" s="432"/>
      <c r="AU30" s="432"/>
      <c r="AV30" s="432"/>
      <c r="AW30" s="432"/>
      <c r="AX30" s="432"/>
      <c r="AY30" s="432"/>
      <c r="AZ30" s="436"/>
      <c r="BA30" s="432"/>
      <c r="BB30" s="432"/>
      <c r="BC30" s="432"/>
      <c r="BD30" s="432"/>
    </row>
    <row r="31" spans="1:57" s="433" customFormat="1" ht="12" customHeight="1">
      <c r="A31" s="437" t="s">
        <v>231</v>
      </c>
      <c r="B31" s="434"/>
      <c r="C31" s="435"/>
      <c r="D31" s="435"/>
      <c r="E31" s="435"/>
      <c r="F31" s="435"/>
      <c r="G31" s="435"/>
      <c r="H31" s="435"/>
      <c r="I31" s="432"/>
      <c r="J31" s="436"/>
      <c r="K31" s="432"/>
      <c r="L31" s="432"/>
      <c r="M31" s="432"/>
      <c r="N31" s="432"/>
      <c r="O31" s="432"/>
      <c r="P31" s="432"/>
      <c r="Q31" s="432"/>
      <c r="R31" s="434"/>
      <c r="S31" s="435"/>
      <c r="T31" s="435"/>
      <c r="U31" s="435"/>
      <c r="V31" s="435"/>
      <c r="W31" s="435"/>
      <c r="X31" s="435"/>
      <c r="Y31" s="432"/>
      <c r="Z31" s="436"/>
      <c r="AA31" s="432"/>
      <c r="AB31" s="432"/>
      <c r="AC31" s="432"/>
      <c r="AD31" s="432"/>
      <c r="AE31" s="432"/>
      <c r="AF31" s="432"/>
      <c r="AG31" s="432"/>
      <c r="AH31" s="432"/>
      <c r="AI31" s="432"/>
      <c r="AJ31" s="436"/>
      <c r="AK31" s="432"/>
      <c r="AL31" s="432"/>
      <c r="AM31" s="432"/>
      <c r="AN31" s="432"/>
      <c r="AP31" s="436"/>
      <c r="AQ31" s="432"/>
      <c r="AR31" s="432"/>
      <c r="AS31" s="432"/>
      <c r="AT31" s="432"/>
      <c r="AU31" s="432"/>
      <c r="AV31" s="432"/>
      <c r="AW31" s="432"/>
      <c r="AX31" s="432"/>
      <c r="AY31" s="432"/>
      <c r="AZ31" s="436"/>
      <c r="BA31" s="432"/>
      <c r="BB31" s="432"/>
      <c r="BC31" s="432"/>
      <c r="BD31" s="432"/>
    </row>
    <row r="32" spans="1:57" s="433" customFormat="1" ht="12" customHeight="1">
      <c r="A32" s="438" t="s">
        <v>95</v>
      </c>
      <c r="B32" s="434"/>
      <c r="C32" s="435"/>
      <c r="D32" s="435"/>
      <c r="E32" s="435"/>
      <c r="F32" s="435"/>
      <c r="G32" s="435"/>
      <c r="H32" s="435"/>
      <c r="I32" s="432"/>
      <c r="J32" s="436"/>
      <c r="K32" s="432"/>
      <c r="L32" s="432"/>
      <c r="M32" s="432"/>
      <c r="N32" s="432"/>
      <c r="O32" s="432"/>
      <c r="P32" s="432"/>
      <c r="Q32" s="432"/>
      <c r="R32" s="434"/>
      <c r="S32" s="435"/>
      <c r="T32" s="435"/>
      <c r="U32" s="435"/>
      <c r="V32" s="435"/>
      <c r="W32" s="435"/>
      <c r="X32" s="435"/>
      <c r="Y32" s="432"/>
      <c r="Z32" s="436"/>
      <c r="AA32" s="432"/>
      <c r="AB32" s="432"/>
      <c r="AC32" s="432"/>
      <c r="AD32" s="432"/>
      <c r="AE32" s="432"/>
      <c r="AF32" s="432"/>
      <c r="AG32" s="432"/>
      <c r="AH32" s="432"/>
      <c r="AI32" s="432"/>
      <c r="AJ32" s="436"/>
      <c r="AK32" s="432"/>
      <c r="AL32" s="432"/>
      <c r="AM32" s="432"/>
      <c r="AN32" s="432"/>
      <c r="AP32" s="436"/>
      <c r="AQ32" s="432"/>
      <c r="AR32" s="432"/>
      <c r="AS32" s="432"/>
      <c r="AT32" s="432"/>
      <c r="AU32" s="432"/>
      <c r="AV32" s="432"/>
      <c r="AW32" s="432"/>
      <c r="AX32" s="432"/>
      <c r="AY32" s="432"/>
      <c r="AZ32" s="436"/>
      <c r="BA32" s="432"/>
      <c r="BB32" s="432"/>
      <c r="BC32" s="432"/>
      <c r="BD32" s="432"/>
    </row>
    <row r="33" spans="1:56" s="433" customFormat="1" ht="12" customHeight="1">
      <c r="A33" s="438" t="s">
        <v>100</v>
      </c>
      <c r="B33" s="434"/>
      <c r="C33" s="435"/>
      <c r="D33" s="435"/>
      <c r="E33" s="435"/>
      <c r="F33" s="435"/>
      <c r="G33" s="435"/>
      <c r="H33" s="435"/>
      <c r="I33" s="432"/>
      <c r="J33" s="436"/>
      <c r="K33" s="432"/>
      <c r="L33" s="432"/>
      <c r="M33" s="432"/>
      <c r="N33" s="432"/>
      <c r="O33" s="432"/>
      <c r="P33" s="432"/>
      <c r="Q33" s="432"/>
      <c r="R33" s="434"/>
      <c r="S33" s="435"/>
      <c r="T33" s="435"/>
      <c r="U33" s="435"/>
      <c r="V33" s="435"/>
      <c r="W33" s="435"/>
      <c r="X33" s="435"/>
      <c r="Y33" s="432"/>
      <c r="Z33" s="436"/>
      <c r="AA33" s="432"/>
      <c r="AB33" s="432"/>
      <c r="AC33" s="432"/>
      <c r="AD33" s="432"/>
      <c r="AE33" s="432"/>
      <c r="AF33" s="432"/>
      <c r="AG33" s="432"/>
      <c r="AH33" s="432"/>
      <c r="AI33" s="432"/>
      <c r="AJ33" s="436"/>
      <c r="AK33" s="432"/>
      <c r="AL33" s="432"/>
      <c r="AM33" s="432"/>
      <c r="AN33" s="432"/>
      <c r="AP33" s="436"/>
      <c r="AQ33" s="432"/>
      <c r="AR33" s="432"/>
      <c r="AS33" s="432"/>
      <c r="AT33" s="432"/>
      <c r="AU33" s="432"/>
      <c r="AV33" s="432"/>
      <c r="AW33" s="432"/>
      <c r="AX33" s="432"/>
      <c r="AY33" s="432"/>
      <c r="AZ33" s="436"/>
      <c r="BA33" s="432"/>
      <c r="BB33" s="432"/>
      <c r="BC33" s="432"/>
      <c r="BD33" s="432"/>
    </row>
    <row r="34" spans="1:56" s="433" customFormat="1" ht="12" customHeight="1">
      <c r="A34" s="438" t="s">
        <v>101</v>
      </c>
      <c r="B34" s="434"/>
      <c r="C34" s="435"/>
      <c r="D34" s="435"/>
      <c r="E34" s="435"/>
      <c r="F34" s="435"/>
      <c r="G34" s="435"/>
      <c r="H34" s="435"/>
      <c r="I34" s="432"/>
      <c r="J34" s="436"/>
      <c r="K34" s="432"/>
      <c r="L34" s="432"/>
      <c r="M34" s="432"/>
      <c r="N34" s="432"/>
      <c r="O34" s="432"/>
      <c r="P34" s="432"/>
      <c r="Q34" s="432"/>
      <c r="R34" s="434"/>
      <c r="S34" s="435"/>
      <c r="T34" s="435"/>
      <c r="U34" s="435"/>
      <c r="V34" s="435"/>
      <c r="W34" s="435"/>
      <c r="X34" s="435"/>
      <c r="Y34" s="432"/>
      <c r="Z34" s="436"/>
      <c r="AA34" s="432"/>
      <c r="AB34" s="432"/>
      <c r="AC34" s="432"/>
      <c r="AD34" s="432"/>
      <c r="AE34" s="432"/>
      <c r="AF34" s="432"/>
      <c r="AG34" s="432"/>
      <c r="AH34" s="432"/>
      <c r="AI34" s="432"/>
      <c r="AJ34" s="436"/>
      <c r="AK34" s="432"/>
      <c r="AL34" s="432"/>
      <c r="AM34" s="432"/>
      <c r="AN34" s="432"/>
      <c r="AP34" s="436"/>
      <c r="AQ34" s="432"/>
      <c r="AR34" s="432"/>
      <c r="AS34" s="432"/>
      <c r="AT34" s="432"/>
      <c r="AU34" s="432"/>
      <c r="AV34" s="432"/>
      <c r="AW34" s="432"/>
      <c r="AX34" s="432"/>
      <c r="AY34" s="432"/>
      <c r="AZ34" s="436"/>
      <c r="BA34" s="432"/>
      <c r="BB34" s="432"/>
      <c r="BC34" s="432"/>
      <c r="BD34" s="432"/>
    </row>
    <row r="35" spans="1:56" s="433" customFormat="1" ht="12" customHeight="1">
      <c r="A35" s="438" t="s">
        <v>102</v>
      </c>
      <c r="B35" s="434"/>
      <c r="C35" s="435"/>
      <c r="D35" s="435"/>
      <c r="E35" s="435"/>
      <c r="F35" s="435"/>
      <c r="G35" s="435"/>
      <c r="H35" s="435"/>
      <c r="I35" s="432"/>
      <c r="J35" s="436"/>
      <c r="K35" s="432"/>
      <c r="L35" s="432"/>
      <c r="M35" s="432"/>
      <c r="N35" s="432"/>
      <c r="O35" s="432"/>
      <c r="P35" s="432"/>
      <c r="Q35" s="432"/>
      <c r="R35" s="434"/>
      <c r="S35" s="435"/>
      <c r="T35" s="435"/>
      <c r="U35" s="435"/>
      <c r="V35" s="435"/>
      <c r="W35" s="435"/>
      <c r="X35" s="435"/>
      <c r="Y35" s="432"/>
      <c r="Z35" s="436"/>
      <c r="AA35" s="432"/>
      <c r="AB35" s="432"/>
      <c r="AC35" s="432"/>
      <c r="AD35" s="432"/>
      <c r="AE35" s="432"/>
      <c r="AF35" s="432"/>
      <c r="AG35" s="432"/>
      <c r="AH35" s="432"/>
      <c r="AI35" s="432"/>
      <c r="AJ35" s="436"/>
      <c r="AK35" s="432"/>
      <c r="AL35" s="432"/>
      <c r="AM35" s="432"/>
      <c r="AN35" s="432"/>
      <c r="AP35" s="436"/>
      <c r="AQ35" s="432"/>
      <c r="AR35" s="432"/>
      <c r="AS35" s="432"/>
      <c r="AT35" s="432"/>
      <c r="AU35" s="432"/>
      <c r="AV35" s="432"/>
      <c r="AW35" s="432"/>
      <c r="AX35" s="432"/>
      <c r="AY35" s="432"/>
      <c r="AZ35" s="436"/>
      <c r="BA35" s="432"/>
      <c r="BB35" s="432"/>
      <c r="BC35" s="432"/>
      <c r="BD35" s="432"/>
    </row>
    <row r="36" spans="1:56" s="433" customFormat="1" ht="12" customHeight="1">
      <c r="A36" s="438" t="s">
        <v>103</v>
      </c>
      <c r="B36" s="434"/>
      <c r="C36" s="435"/>
      <c r="D36" s="435"/>
      <c r="E36" s="435"/>
      <c r="F36" s="435"/>
      <c r="G36" s="435"/>
      <c r="H36" s="435"/>
      <c r="I36" s="432"/>
      <c r="J36" s="436"/>
      <c r="K36" s="432"/>
      <c r="L36" s="432"/>
      <c r="M36" s="432"/>
      <c r="N36" s="432"/>
      <c r="O36" s="432"/>
      <c r="P36" s="432"/>
      <c r="Q36" s="432"/>
      <c r="R36" s="434"/>
      <c r="S36" s="435"/>
      <c r="T36" s="435"/>
      <c r="U36" s="435"/>
      <c r="V36" s="435"/>
      <c r="W36" s="435"/>
      <c r="X36" s="435"/>
      <c r="Y36" s="432"/>
      <c r="Z36" s="436"/>
      <c r="AA36" s="432"/>
      <c r="AB36" s="432"/>
      <c r="AC36" s="432"/>
      <c r="AD36" s="432"/>
      <c r="AE36" s="432"/>
      <c r="AF36" s="432"/>
      <c r="AG36" s="432"/>
      <c r="AH36" s="432"/>
      <c r="AI36" s="432"/>
      <c r="AJ36" s="436"/>
      <c r="AK36" s="432"/>
      <c r="AL36" s="432"/>
      <c r="AM36" s="432"/>
      <c r="AN36" s="432"/>
      <c r="AP36" s="436"/>
      <c r="AQ36" s="432"/>
      <c r="AR36" s="432"/>
      <c r="AS36" s="432"/>
      <c r="AT36" s="432"/>
      <c r="AU36" s="432"/>
      <c r="AV36" s="432"/>
      <c r="AW36" s="432"/>
      <c r="AX36" s="432"/>
      <c r="AY36" s="432"/>
      <c r="AZ36" s="436"/>
      <c r="BA36" s="432"/>
      <c r="BB36" s="432"/>
      <c r="BC36" s="432"/>
      <c r="BD36" s="432"/>
    </row>
    <row r="37" spans="1:56" s="433" customFormat="1" ht="12" customHeight="1">
      <c r="A37" s="438" t="s">
        <v>104</v>
      </c>
      <c r="B37" s="434"/>
      <c r="C37" s="435"/>
      <c r="D37" s="435"/>
      <c r="E37" s="435"/>
      <c r="F37" s="435"/>
      <c r="G37" s="435"/>
      <c r="H37" s="435"/>
      <c r="I37" s="432"/>
      <c r="J37" s="436"/>
      <c r="K37" s="432"/>
      <c r="L37" s="432"/>
      <c r="M37" s="432"/>
      <c r="N37" s="432"/>
      <c r="O37" s="432"/>
      <c r="P37" s="432"/>
      <c r="Q37" s="432"/>
      <c r="R37" s="434"/>
      <c r="S37" s="435"/>
      <c r="T37" s="435"/>
      <c r="U37" s="435"/>
      <c r="V37" s="435"/>
      <c r="W37" s="435"/>
      <c r="X37" s="435"/>
      <c r="Y37" s="432"/>
      <c r="Z37" s="436"/>
      <c r="AA37" s="432"/>
      <c r="AB37" s="432"/>
      <c r="AC37" s="432"/>
      <c r="AD37" s="432"/>
      <c r="AE37" s="432"/>
      <c r="AF37" s="432"/>
      <c r="AG37" s="432"/>
      <c r="AH37" s="432"/>
      <c r="AI37" s="432"/>
      <c r="AJ37" s="436"/>
      <c r="AK37" s="432"/>
      <c r="AL37" s="432"/>
      <c r="AM37" s="432"/>
      <c r="AN37" s="432"/>
      <c r="AP37" s="436"/>
      <c r="AQ37" s="432"/>
      <c r="AR37" s="432"/>
      <c r="AS37" s="432"/>
      <c r="AT37" s="432"/>
      <c r="AU37" s="432"/>
      <c r="AV37" s="432"/>
      <c r="AW37" s="432"/>
      <c r="AX37" s="432"/>
      <c r="AY37" s="432"/>
      <c r="AZ37" s="436"/>
      <c r="BA37" s="432"/>
      <c r="BB37" s="432"/>
      <c r="BC37" s="432"/>
      <c r="BD37" s="432"/>
    </row>
    <row r="38" spans="1:56" s="433" customFormat="1" ht="12" customHeight="1">
      <c r="A38" s="438" t="s">
        <v>105</v>
      </c>
      <c r="B38" s="434"/>
      <c r="C38" s="435"/>
      <c r="D38" s="435"/>
      <c r="E38" s="435"/>
      <c r="F38" s="435"/>
      <c r="G38" s="435"/>
      <c r="H38" s="435"/>
      <c r="I38" s="432"/>
      <c r="J38" s="436"/>
      <c r="K38" s="432"/>
      <c r="L38" s="432"/>
      <c r="M38" s="432"/>
      <c r="N38" s="432"/>
      <c r="O38" s="432"/>
      <c r="P38" s="432"/>
      <c r="Q38" s="432"/>
      <c r="R38" s="434"/>
      <c r="S38" s="435"/>
      <c r="T38" s="435"/>
      <c r="U38" s="435"/>
      <c r="V38" s="435"/>
      <c r="W38" s="435"/>
      <c r="X38" s="435"/>
      <c r="Y38" s="432"/>
      <c r="Z38" s="436"/>
      <c r="AA38" s="432"/>
      <c r="AB38" s="432"/>
      <c r="AC38" s="432"/>
      <c r="AD38" s="432"/>
      <c r="AE38" s="432"/>
      <c r="AF38" s="432"/>
      <c r="AG38" s="432"/>
      <c r="AH38" s="432"/>
      <c r="AI38" s="432"/>
      <c r="AJ38" s="436"/>
      <c r="AK38" s="432"/>
      <c r="AL38" s="432"/>
      <c r="AM38" s="432"/>
      <c r="AN38" s="432"/>
      <c r="AP38" s="436"/>
      <c r="AQ38" s="432"/>
      <c r="AR38" s="432"/>
      <c r="AS38" s="432"/>
      <c r="AT38" s="432"/>
      <c r="AU38" s="432"/>
      <c r="AV38" s="432"/>
      <c r="AW38" s="432"/>
      <c r="AX38" s="432"/>
      <c r="AY38" s="432"/>
      <c r="AZ38" s="436"/>
      <c r="BA38" s="432"/>
      <c r="BB38" s="432"/>
      <c r="BC38" s="432"/>
      <c r="BD38" s="432"/>
    </row>
  </sheetData>
  <mergeCells count="14">
    <mergeCell ref="A29:W29"/>
    <mergeCell ref="A1:AN1"/>
    <mergeCell ref="A2:AN2"/>
    <mergeCell ref="A3:AN3"/>
    <mergeCell ref="A4:B4"/>
    <mergeCell ref="A5:A7"/>
    <mergeCell ref="B6:I6"/>
    <mergeCell ref="J6:Q6"/>
    <mergeCell ref="R6:Y6"/>
    <mergeCell ref="AX6:BE6"/>
    <mergeCell ref="B5:BE5"/>
    <mergeCell ref="AP6:AW6"/>
    <mergeCell ref="Z6:AG6"/>
    <mergeCell ref="AH6:AO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1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24" width="6.85546875" style="97" customWidth="1"/>
    <col min="25" max="16384" width="11.42578125" style="97"/>
  </cols>
  <sheetData>
    <row r="1" spans="1:22" s="266" customFormat="1" ht="18" customHeight="1">
      <c r="A1" s="801" t="s">
        <v>153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99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7" t="s">
        <v>7</v>
      </c>
    </row>
    <row r="8" spans="1:22" ht="25.5" customHeight="1">
      <c r="A8" s="126" t="s">
        <v>95</v>
      </c>
      <c r="B8" s="102">
        <v>803</v>
      </c>
      <c r="C8" s="127">
        <f t="shared" ref="C8:C16" si="0">B8/$B$17*100</f>
        <v>41.158380317785756</v>
      </c>
      <c r="D8" s="127">
        <f>B8/(116181+1161)*1000</f>
        <v>6.8432445330742615</v>
      </c>
      <c r="E8" s="102">
        <v>763</v>
      </c>
      <c r="F8" s="127">
        <f t="shared" ref="F8:F16" si="1">E8/$E$17*100</f>
        <v>42.961711711711715</v>
      </c>
      <c r="G8" s="128">
        <f>E8/(111146+1090)*1000</f>
        <v>6.7981752735307746</v>
      </c>
      <c r="H8" s="102">
        <v>813</v>
      </c>
      <c r="I8" s="127">
        <f t="shared" ref="I8:I16" si="2">H8/$H$17*100</f>
        <v>44.377729257641924</v>
      </c>
      <c r="J8" s="127">
        <f>H8/(115895+1090)*1000</f>
        <v>6.9496089242210539</v>
      </c>
      <c r="K8" s="102">
        <v>749</v>
      </c>
      <c r="L8" s="127">
        <f t="shared" ref="L8:L16" si="3">K8/$K$17*100</f>
        <v>42.102304665542441</v>
      </c>
      <c r="M8" s="128">
        <f>K8/(111642+1054)*1000</f>
        <v>6.6461986228437562</v>
      </c>
      <c r="N8" s="102">
        <v>745</v>
      </c>
      <c r="O8" s="127">
        <f t="shared" ref="O8:O16" si="4">N8/$N$17*100</f>
        <v>47.092288242730724</v>
      </c>
      <c r="P8" s="128">
        <f>N8/(107911+1462)*1000</f>
        <v>6.8115531255428676</v>
      </c>
      <c r="Q8" s="102">
        <v>826</v>
      </c>
      <c r="R8" s="127">
        <f>Q8/$Q$17*100</f>
        <v>47.967479674796749</v>
      </c>
      <c r="S8" s="128">
        <f>Q8/(102722+1475)*1000</f>
        <v>7.9272915726940321</v>
      </c>
      <c r="T8" s="102">
        <v>856</v>
      </c>
      <c r="U8" s="127">
        <f>T8/$T$17*100</f>
        <v>46.724890829694324</v>
      </c>
      <c r="V8" s="128">
        <f>T8/(103766+1330)*1000</f>
        <v>8.1449341554388361</v>
      </c>
    </row>
    <row r="9" spans="1:22" ht="25.5" customHeight="1">
      <c r="A9" s="129" t="s">
        <v>203</v>
      </c>
      <c r="B9" s="130">
        <v>287</v>
      </c>
      <c r="C9" s="43">
        <f t="shared" si="0"/>
        <v>14.710404920553563</v>
      </c>
      <c r="D9" s="43">
        <f t="shared" ref="D9:D17" si="5">B9/(116181+1161)*1000</f>
        <v>2.4458420684835778</v>
      </c>
      <c r="E9" s="115">
        <v>269</v>
      </c>
      <c r="F9" s="116">
        <f t="shared" si="1"/>
        <v>15.146396396396398</v>
      </c>
      <c r="G9" s="118">
        <f t="shared" ref="G9:G17" si="6">E9/(111146+1090)*1000</f>
        <v>2.3967354503011511</v>
      </c>
      <c r="H9" s="130">
        <v>283</v>
      </c>
      <c r="I9" s="43">
        <f t="shared" si="2"/>
        <v>15.44759825327511</v>
      </c>
      <c r="J9" s="43">
        <f t="shared" ref="J9:J17" si="7">H9/(115895+1090)*1000</f>
        <v>2.4191135615677224</v>
      </c>
      <c r="K9" s="115">
        <v>281</v>
      </c>
      <c r="L9" s="116">
        <f t="shared" si="3"/>
        <v>15.795390668915122</v>
      </c>
      <c r="M9" s="118">
        <f t="shared" ref="M9:M17" si="8">K9/(111642+1054)*1000</f>
        <v>2.4934336622417832</v>
      </c>
      <c r="N9" s="130">
        <v>232</v>
      </c>
      <c r="O9" s="43">
        <f t="shared" si="4"/>
        <v>14.664981036662454</v>
      </c>
      <c r="P9" s="44">
        <f t="shared" ref="P9:P17" si="9">N9/(107911+1462)*1000</f>
        <v>2.1211816444643556</v>
      </c>
      <c r="Q9" s="115">
        <v>275</v>
      </c>
      <c r="R9" s="116">
        <f t="shared" ref="R9:R17" si="10">Q9/$Q$17*100</f>
        <v>15.969802555168409</v>
      </c>
      <c r="S9" s="118">
        <f t="shared" ref="S9:S17" si="11">Q9/(102722+1475)*1000</f>
        <v>2.6392314558000711</v>
      </c>
      <c r="T9" s="130">
        <v>282</v>
      </c>
      <c r="U9" s="43">
        <f t="shared" ref="U9:U16" si="12">T9/$T$17*100</f>
        <v>15.393013100436681</v>
      </c>
      <c r="V9" s="44">
        <f t="shared" ref="V9:V16" si="13">T9/(103766+1330)*1000</f>
        <v>2.6832610184973738</v>
      </c>
    </row>
    <row r="10" spans="1:22" ht="18" customHeight="1">
      <c r="A10" s="126" t="s">
        <v>387</v>
      </c>
      <c r="B10" s="101">
        <v>188</v>
      </c>
      <c r="C10" s="108">
        <f t="shared" si="0"/>
        <v>9.6360840594566888</v>
      </c>
      <c r="D10" s="108">
        <f t="shared" si="5"/>
        <v>1.6021543863237375</v>
      </c>
      <c r="E10" s="101">
        <v>176</v>
      </c>
      <c r="F10" s="108">
        <f t="shared" si="1"/>
        <v>9.9099099099099099</v>
      </c>
      <c r="G10" s="109">
        <f t="shared" si="6"/>
        <v>1.568124309490716</v>
      </c>
      <c r="H10" s="101">
        <v>211</v>
      </c>
      <c r="I10" s="108">
        <f t="shared" si="2"/>
        <v>11.517467248908297</v>
      </c>
      <c r="J10" s="108">
        <f t="shared" si="7"/>
        <v>1.8036500406034963</v>
      </c>
      <c r="K10" s="101">
        <v>215</v>
      </c>
      <c r="L10" s="108">
        <f t="shared" si="3"/>
        <v>12.085441259134345</v>
      </c>
      <c r="M10" s="109">
        <f t="shared" si="8"/>
        <v>1.9077873216440691</v>
      </c>
      <c r="N10" s="101">
        <v>203</v>
      </c>
      <c r="O10" s="108">
        <f t="shared" si="4"/>
        <v>12.831858407079647</v>
      </c>
      <c r="P10" s="109">
        <f t="shared" si="9"/>
        <v>1.8560339389063114</v>
      </c>
      <c r="Q10" s="101">
        <v>181</v>
      </c>
      <c r="R10" s="108">
        <f t="shared" si="10"/>
        <v>10.511033681765388</v>
      </c>
      <c r="S10" s="109">
        <f t="shared" si="11"/>
        <v>1.7370941581811377</v>
      </c>
      <c r="T10" s="101">
        <v>242</v>
      </c>
      <c r="U10" s="108">
        <f t="shared" si="12"/>
        <v>13.209606986899564</v>
      </c>
      <c r="V10" s="109">
        <f t="shared" si="13"/>
        <v>2.3026566187105124</v>
      </c>
    </row>
    <row r="11" spans="1:22" ht="18" customHeight="1">
      <c r="A11" s="129" t="s">
        <v>388</v>
      </c>
      <c r="B11" s="130">
        <v>125</v>
      </c>
      <c r="C11" s="43">
        <f t="shared" si="0"/>
        <v>6.4069707842132244</v>
      </c>
      <c r="D11" s="43">
        <f t="shared" si="5"/>
        <v>1.0652622249492936</v>
      </c>
      <c r="E11" s="115">
        <v>103</v>
      </c>
      <c r="F11" s="116">
        <f t="shared" si="1"/>
        <v>5.7995495495495497</v>
      </c>
      <c r="G11" s="118">
        <f t="shared" si="6"/>
        <v>0.91770911294058943</v>
      </c>
      <c r="H11" s="130">
        <v>70</v>
      </c>
      <c r="I11" s="43">
        <f t="shared" si="2"/>
        <v>3.820960698689956</v>
      </c>
      <c r="J11" s="43">
        <f t="shared" si="7"/>
        <v>0.59836731204855331</v>
      </c>
      <c r="K11" s="115">
        <v>63</v>
      </c>
      <c r="L11" s="116">
        <f t="shared" si="3"/>
        <v>3.5413153456998319</v>
      </c>
      <c r="M11" s="118">
        <f t="shared" si="8"/>
        <v>0.55902605238872716</v>
      </c>
      <c r="N11" s="130">
        <v>61</v>
      </c>
      <c r="O11" s="43">
        <f t="shared" si="4"/>
        <v>3.8558786346396965</v>
      </c>
      <c r="P11" s="44">
        <f t="shared" si="9"/>
        <v>0.5577244841048522</v>
      </c>
      <c r="Q11" s="115">
        <v>51</v>
      </c>
      <c r="R11" s="116">
        <f t="shared" si="10"/>
        <v>2.9616724738675959</v>
      </c>
      <c r="S11" s="118">
        <f t="shared" si="11"/>
        <v>0.48945746998474049</v>
      </c>
      <c r="T11" s="130">
        <v>63</v>
      </c>
      <c r="U11" s="43">
        <f t="shared" si="12"/>
        <v>3.4388646288209603</v>
      </c>
      <c r="V11" s="44">
        <f t="shared" si="13"/>
        <v>0.59945192966430694</v>
      </c>
    </row>
    <row r="12" spans="1:22" ht="18" customHeight="1">
      <c r="A12" s="126" t="s">
        <v>103</v>
      </c>
      <c r="B12" s="101">
        <v>56</v>
      </c>
      <c r="C12" s="108">
        <f t="shared" si="0"/>
        <v>2.8703229113275244</v>
      </c>
      <c r="D12" s="108">
        <f t="shared" si="5"/>
        <v>0.47723747677728351</v>
      </c>
      <c r="E12" s="101">
        <v>44</v>
      </c>
      <c r="F12" s="108">
        <f t="shared" si="1"/>
        <v>2.4774774774774775</v>
      </c>
      <c r="G12" s="109">
        <f t="shared" si="6"/>
        <v>0.392031077372679</v>
      </c>
      <c r="H12" s="101">
        <v>41</v>
      </c>
      <c r="I12" s="108">
        <f t="shared" si="2"/>
        <v>2.2379912663755457</v>
      </c>
      <c r="J12" s="108">
        <f t="shared" si="7"/>
        <v>0.3504722827712955</v>
      </c>
      <c r="K12" s="101">
        <v>49</v>
      </c>
      <c r="L12" s="108">
        <f t="shared" si="3"/>
        <v>2.7543563799887578</v>
      </c>
      <c r="M12" s="109">
        <f t="shared" si="8"/>
        <v>0.4347980407467878</v>
      </c>
      <c r="N12" s="101">
        <v>40</v>
      </c>
      <c r="O12" s="108">
        <f t="shared" si="4"/>
        <v>2.5284450063211126</v>
      </c>
      <c r="P12" s="109">
        <f t="shared" si="9"/>
        <v>0.3657209731835096</v>
      </c>
      <c r="Q12" s="101">
        <v>41</v>
      </c>
      <c r="R12" s="108">
        <f t="shared" si="10"/>
        <v>2.3809523809523809</v>
      </c>
      <c r="S12" s="109">
        <f t="shared" si="11"/>
        <v>0.39348541704655604</v>
      </c>
      <c r="T12" s="101">
        <v>35</v>
      </c>
      <c r="U12" s="108">
        <f t="shared" si="12"/>
        <v>1.910480349344978</v>
      </c>
      <c r="V12" s="109">
        <f t="shared" si="13"/>
        <v>0.33302884981350384</v>
      </c>
    </row>
    <row r="13" spans="1:22" ht="18" customHeight="1">
      <c r="A13" s="129" t="s">
        <v>389</v>
      </c>
      <c r="B13" s="130">
        <v>0</v>
      </c>
      <c r="C13" s="43">
        <f t="shared" si="0"/>
        <v>0</v>
      </c>
      <c r="D13" s="43">
        <f t="shared" si="5"/>
        <v>0</v>
      </c>
      <c r="E13" s="115">
        <v>0</v>
      </c>
      <c r="F13" s="116">
        <f t="shared" si="1"/>
        <v>0</v>
      </c>
      <c r="G13" s="118">
        <f t="shared" si="6"/>
        <v>0</v>
      </c>
      <c r="H13" s="130">
        <v>0</v>
      </c>
      <c r="I13" s="43">
        <f t="shared" si="2"/>
        <v>0</v>
      </c>
      <c r="J13" s="43">
        <f t="shared" si="7"/>
        <v>0</v>
      </c>
      <c r="K13" s="115">
        <v>0</v>
      </c>
      <c r="L13" s="116">
        <f t="shared" si="3"/>
        <v>0</v>
      </c>
      <c r="M13" s="118">
        <f t="shared" si="8"/>
        <v>0</v>
      </c>
      <c r="N13" s="130">
        <v>0</v>
      </c>
      <c r="O13" s="43">
        <f t="shared" si="4"/>
        <v>0</v>
      </c>
      <c r="P13" s="44">
        <f t="shared" si="9"/>
        <v>0</v>
      </c>
      <c r="Q13" s="115">
        <v>0</v>
      </c>
      <c r="R13" s="116">
        <f t="shared" si="10"/>
        <v>0</v>
      </c>
      <c r="S13" s="118">
        <f t="shared" si="11"/>
        <v>0</v>
      </c>
      <c r="T13" s="130">
        <v>0</v>
      </c>
      <c r="U13" s="43">
        <f t="shared" si="12"/>
        <v>0</v>
      </c>
      <c r="V13" s="44">
        <f t="shared" si="13"/>
        <v>0</v>
      </c>
    </row>
    <row r="14" spans="1:22" ht="25.5" customHeight="1">
      <c r="A14" s="126" t="s">
        <v>390</v>
      </c>
      <c r="B14" s="101">
        <v>458</v>
      </c>
      <c r="C14" s="108">
        <f t="shared" si="0"/>
        <v>23.475140953357251</v>
      </c>
      <c r="D14" s="108">
        <f>B14/(116181+1161)*1000</f>
        <v>3.9031207922142115</v>
      </c>
      <c r="E14" s="101">
        <v>385</v>
      </c>
      <c r="F14" s="108">
        <f t="shared" si="1"/>
        <v>21.677927927927929</v>
      </c>
      <c r="G14" s="109">
        <f>E14/(111146+1090)*1000</f>
        <v>3.4302719270109412</v>
      </c>
      <c r="H14" s="101">
        <v>384</v>
      </c>
      <c r="I14" s="108">
        <f t="shared" si="2"/>
        <v>20.960698689956331</v>
      </c>
      <c r="J14" s="108">
        <f t="shared" si="7"/>
        <v>3.2824721118092062</v>
      </c>
      <c r="K14" s="101">
        <v>395</v>
      </c>
      <c r="L14" s="108">
        <f t="shared" si="3"/>
        <v>22.203485103991007</v>
      </c>
      <c r="M14" s="109">
        <f t="shared" si="8"/>
        <v>3.5050046141832896</v>
      </c>
      <c r="N14" s="101">
        <v>285</v>
      </c>
      <c r="O14" s="108">
        <f t="shared" si="4"/>
        <v>18.015170670037929</v>
      </c>
      <c r="P14" s="109">
        <f t="shared" si="9"/>
        <v>2.6057619339325062</v>
      </c>
      <c r="Q14" s="101">
        <v>336</v>
      </c>
      <c r="R14" s="108">
        <f t="shared" si="10"/>
        <v>19.512195121951219</v>
      </c>
      <c r="S14" s="109">
        <f t="shared" si="11"/>
        <v>3.2246609787229956</v>
      </c>
      <c r="T14" s="101">
        <v>312</v>
      </c>
      <c r="U14" s="108">
        <f t="shared" si="12"/>
        <v>17.030567685589521</v>
      </c>
      <c r="V14" s="109">
        <f t="shared" si="13"/>
        <v>2.9687143183375198</v>
      </c>
    </row>
    <row r="15" spans="1:22" ht="37.5" customHeight="1">
      <c r="A15" s="129" t="s">
        <v>96</v>
      </c>
      <c r="B15" s="130">
        <v>13</v>
      </c>
      <c r="C15" s="43">
        <f t="shared" si="0"/>
        <v>0.66632496155817522</v>
      </c>
      <c r="D15" s="43">
        <f t="shared" si="5"/>
        <v>0.11078727139472652</v>
      </c>
      <c r="E15" s="115">
        <v>19</v>
      </c>
      <c r="F15" s="116">
        <f t="shared" si="1"/>
        <v>1.0698198198198199</v>
      </c>
      <c r="G15" s="118">
        <f t="shared" si="6"/>
        <v>0.1692861470472932</v>
      </c>
      <c r="H15" s="130">
        <v>22</v>
      </c>
      <c r="I15" s="43">
        <f t="shared" si="2"/>
        <v>1.2008733624454149</v>
      </c>
      <c r="J15" s="43">
        <f t="shared" si="7"/>
        <v>0.18805829807240243</v>
      </c>
      <c r="K15" s="115">
        <v>12</v>
      </c>
      <c r="L15" s="116">
        <f t="shared" si="3"/>
        <v>0.67453625632377734</v>
      </c>
      <c r="M15" s="118">
        <f t="shared" si="8"/>
        <v>0.10648115283594804</v>
      </c>
      <c r="N15" s="130">
        <v>9</v>
      </c>
      <c r="O15" s="43">
        <f t="shared" si="4"/>
        <v>0.5689001264222503</v>
      </c>
      <c r="P15" s="44">
        <f t="shared" si="9"/>
        <v>8.2287218966289669E-2</v>
      </c>
      <c r="Q15" s="115">
        <v>4</v>
      </c>
      <c r="R15" s="116">
        <f t="shared" si="10"/>
        <v>0.23228803716608595</v>
      </c>
      <c r="S15" s="118">
        <f t="shared" si="11"/>
        <v>3.8388821175273764E-2</v>
      </c>
      <c r="T15" s="130">
        <v>29</v>
      </c>
      <c r="U15" s="43">
        <f t="shared" si="12"/>
        <v>1.5829694323144103</v>
      </c>
      <c r="V15" s="44">
        <f t="shared" si="13"/>
        <v>0.27593818984547464</v>
      </c>
    </row>
    <row r="16" spans="1:22" ht="18" customHeight="1">
      <c r="A16" s="126" t="s">
        <v>97</v>
      </c>
      <c r="B16" s="101">
        <v>21</v>
      </c>
      <c r="C16" s="108">
        <f t="shared" si="0"/>
        <v>1.0763710917478215</v>
      </c>
      <c r="D16" s="108">
        <f t="shared" si="5"/>
        <v>0.17896405379148131</v>
      </c>
      <c r="E16" s="101">
        <v>17</v>
      </c>
      <c r="F16" s="108">
        <f t="shared" si="1"/>
        <v>0.95720720720720709</v>
      </c>
      <c r="G16" s="109">
        <f t="shared" si="6"/>
        <v>0.15146655262126235</v>
      </c>
      <c r="H16" s="101">
        <v>8</v>
      </c>
      <c r="I16" s="108">
        <f t="shared" si="2"/>
        <v>0.43668122270742354</v>
      </c>
      <c r="J16" s="108">
        <f t="shared" si="7"/>
        <v>6.8384835662691795E-2</v>
      </c>
      <c r="K16" s="101">
        <v>15</v>
      </c>
      <c r="L16" s="108">
        <f t="shared" si="3"/>
        <v>0.84317032040472173</v>
      </c>
      <c r="M16" s="109">
        <f t="shared" si="8"/>
        <v>0.13310144104493504</v>
      </c>
      <c r="N16" s="101">
        <v>7</v>
      </c>
      <c r="O16" s="108">
        <f t="shared" si="4"/>
        <v>0.44247787610619471</v>
      </c>
      <c r="P16" s="109">
        <f t="shared" si="9"/>
        <v>6.4001170307114177E-2</v>
      </c>
      <c r="Q16" s="101">
        <v>8</v>
      </c>
      <c r="R16" s="108">
        <f t="shared" si="10"/>
        <v>0.46457607433217191</v>
      </c>
      <c r="S16" s="109">
        <f t="shared" si="11"/>
        <v>7.6777642350547529E-2</v>
      </c>
      <c r="T16" s="101">
        <v>13</v>
      </c>
      <c r="U16" s="108">
        <f t="shared" si="12"/>
        <v>0.70960698689956336</v>
      </c>
      <c r="V16" s="109">
        <f t="shared" si="13"/>
        <v>0.12369642993073</v>
      </c>
    </row>
    <row r="17" spans="1:22" ht="24.95" customHeight="1">
      <c r="A17" s="93" t="s">
        <v>36</v>
      </c>
      <c r="B17" s="68">
        <f>SUM(B8:B16)</f>
        <v>1951</v>
      </c>
      <c r="C17" s="69">
        <f>+SUM(C8:C16)</f>
        <v>100</v>
      </c>
      <c r="D17" s="69">
        <f t="shared" si="5"/>
        <v>16.626612807008573</v>
      </c>
      <c r="E17" s="4">
        <f>SUM(E8:E16)</f>
        <v>1776</v>
      </c>
      <c r="F17" s="132">
        <f>+SUM(F8:F16)</f>
        <v>100</v>
      </c>
      <c r="G17" s="133">
        <f t="shared" si="6"/>
        <v>15.823799850315408</v>
      </c>
      <c r="H17" s="68">
        <f>SUM(H8:H16)</f>
        <v>1832</v>
      </c>
      <c r="I17" s="69">
        <f>+SUM(I8:I16)</f>
        <v>100</v>
      </c>
      <c r="J17" s="69">
        <f t="shared" si="7"/>
        <v>15.660127366756424</v>
      </c>
      <c r="K17" s="4">
        <f>SUM(K8:K16)</f>
        <v>1779</v>
      </c>
      <c r="L17" s="132">
        <f>+SUM(L8:L16)</f>
        <v>100</v>
      </c>
      <c r="M17" s="133">
        <f t="shared" si="8"/>
        <v>15.785830907929295</v>
      </c>
      <c r="N17" s="68">
        <f>SUM(N8:N16)</f>
        <v>1582</v>
      </c>
      <c r="O17" s="69">
        <f>+SUM(O8:O16)</f>
        <v>100</v>
      </c>
      <c r="P17" s="71">
        <f t="shared" si="9"/>
        <v>14.464264489407807</v>
      </c>
      <c r="Q17" s="4">
        <f>SUM(Q8:Q16)</f>
        <v>1722</v>
      </c>
      <c r="R17" s="132">
        <f t="shared" si="10"/>
        <v>100</v>
      </c>
      <c r="S17" s="133">
        <f t="shared" si="11"/>
        <v>16.526387515955356</v>
      </c>
      <c r="T17" s="68">
        <f>SUM(T8:T16)</f>
        <v>1832</v>
      </c>
      <c r="U17" s="69">
        <f>T17/$T$17*100</f>
        <v>100</v>
      </c>
      <c r="V17" s="71">
        <f>T17/(103766+1330)*1000</f>
        <v>17.43168151023826</v>
      </c>
    </row>
    <row r="18" spans="1:22" ht="5.25" customHeight="1">
      <c r="B18" s="94"/>
      <c r="C18" s="94"/>
      <c r="D18" s="122"/>
      <c r="F18" s="122"/>
      <c r="G18" s="119"/>
      <c r="H18" s="94"/>
      <c r="I18" s="94"/>
      <c r="J18" s="122"/>
      <c r="L18" s="122"/>
      <c r="M18" s="119"/>
      <c r="N18" s="94"/>
      <c r="O18" s="94"/>
      <c r="P18" s="122"/>
      <c r="R18" s="122"/>
      <c r="S18" s="119"/>
      <c r="T18" s="94"/>
      <c r="U18" s="94"/>
      <c r="V18" s="128"/>
    </row>
    <row r="19" spans="1:22" s="404" customFormat="1" ht="12" customHeight="1">
      <c r="A19" s="774" t="s">
        <v>533</v>
      </c>
      <c r="B19" s="774"/>
      <c r="C19" s="774"/>
      <c r="D19" s="774"/>
      <c r="E19" s="774"/>
      <c r="F19" s="774"/>
      <c r="G19" s="774"/>
      <c r="H19" s="774"/>
      <c r="I19" s="774"/>
      <c r="M19" s="403"/>
      <c r="S19" s="403"/>
    </row>
    <row r="20" spans="1:22" s="404" customFormat="1" ht="12" customHeight="1">
      <c r="A20" s="675" t="s">
        <v>599</v>
      </c>
      <c r="B20" s="660"/>
      <c r="C20" s="660"/>
      <c r="D20" s="660"/>
      <c r="E20" s="660"/>
      <c r="F20" s="660"/>
      <c r="G20" s="660"/>
      <c r="H20" s="660"/>
      <c r="I20" s="660"/>
      <c r="M20" s="403"/>
      <c r="S20" s="403"/>
    </row>
    <row r="21" spans="1:22" s="404" customFormat="1" ht="12" customHeight="1">
      <c r="A21" s="412" t="s">
        <v>28</v>
      </c>
      <c r="B21" s="409"/>
      <c r="C21" s="403"/>
      <c r="D21" s="403"/>
      <c r="E21" s="410"/>
      <c r="F21" s="403"/>
      <c r="G21" s="403"/>
      <c r="H21" s="409"/>
      <c r="I21" s="403"/>
      <c r="J21" s="403"/>
      <c r="K21" s="410"/>
      <c r="L21" s="403"/>
      <c r="M21" s="403"/>
      <c r="N21" s="409"/>
      <c r="O21" s="403"/>
      <c r="P21" s="403"/>
      <c r="Q21" s="410"/>
      <c r="R21" s="403"/>
      <c r="S21" s="403"/>
      <c r="T21" s="409"/>
      <c r="U21" s="403"/>
      <c r="V21" s="403"/>
    </row>
  </sheetData>
  <mergeCells count="14">
    <mergeCell ref="T6:V6"/>
    <mergeCell ref="B5:V5"/>
    <mergeCell ref="Q6:S6"/>
    <mergeCell ref="A19:I19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3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801" t="s">
        <v>401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127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621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843">
        <v>2020</v>
      </c>
      <c r="R6" s="843"/>
      <c r="S6" s="843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78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5" t="s">
        <v>7</v>
      </c>
    </row>
    <row r="8" spans="1:22" ht="18" customHeight="1">
      <c r="A8" s="126" t="s">
        <v>123</v>
      </c>
      <c r="B8" s="102">
        <v>58</v>
      </c>
      <c r="C8" s="127">
        <f t="shared" ref="C8:C18" si="0">B8/$B$19*100</f>
        <v>23.107569721115535</v>
      </c>
      <c r="D8" s="128">
        <f>B8/559279*100000</f>
        <v>10.370494869287064</v>
      </c>
      <c r="E8" s="102">
        <v>65</v>
      </c>
      <c r="F8" s="127">
        <f t="shared" ref="F8:F18" si="1">E8/$E$19*100</f>
        <v>24.436090225563909</v>
      </c>
      <c r="G8" s="128">
        <f>E8/560545*100000</f>
        <v>11.595857602868637</v>
      </c>
      <c r="H8" s="102">
        <v>54</v>
      </c>
      <c r="I8" s="127">
        <f t="shared" ref="I8:I18" si="2">H8/$H$19*100</f>
        <v>24.88479262672811</v>
      </c>
      <c r="J8" s="128">
        <f>H8/561556*100000</f>
        <v>9.6161380165112647</v>
      </c>
      <c r="K8" s="102">
        <v>51</v>
      </c>
      <c r="L8" s="127">
        <f>K8/$K$19*100</f>
        <v>20.318725099601593</v>
      </c>
      <c r="M8" s="128">
        <f>K8/562537*100000</f>
        <v>9.0660703207077944</v>
      </c>
      <c r="N8" s="102">
        <v>63</v>
      </c>
      <c r="O8" s="127">
        <f t="shared" ref="O8:O18" si="3">N8/$N$19*100</f>
        <v>22.261484098939928</v>
      </c>
      <c r="P8" s="128">
        <f>N8/563392*100000</f>
        <v>11.182267408837896</v>
      </c>
      <c r="Q8" s="102">
        <v>38</v>
      </c>
      <c r="R8" s="127">
        <f>Q8/$Q$19*100</f>
        <v>18.009478672985782</v>
      </c>
      <c r="S8" s="128">
        <f>Q8/564181*100000</f>
        <v>6.7354271058401469</v>
      </c>
      <c r="T8" s="102">
        <v>62</v>
      </c>
      <c r="U8" s="127">
        <f>T8/$T$19*100</f>
        <v>27.678571428571431</v>
      </c>
      <c r="V8" s="128">
        <f>T8/564843*100000</f>
        <v>10.976501434912002</v>
      </c>
    </row>
    <row r="9" spans="1:22" ht="29.25" customHeight="1">
      <c r="A9" s="129" t="s">
        <v>203</v>
      </c>
      <c r="B9" s="110">
        <v>43</v>
      </c>
      <c r="C9" s="111">
        <f t="shared" si="0"/>
        <v>17.131474103585656</v>
      </c>
      <c r="D9" s="113">
        <f t="shared" ref="D9:D19" si="4">B9/559279*100000</f>
        <v>7.6884703341266158</v>
      </c>
      <c r="E9" s="115">
        <v>36</v>
      </c>
      <c r="F9" s="116">
        <f t="shared" si="1"/>
        <v>13.533834586466165</v>
      </c>
      <c r="G9" s="118">
        <f t="shared" ref="G9:G19" si="5">E9/560545*100000</f>
        <v>6.4223211338964763</v>
      </c>
      <c r="H9" s="110">
        <v>37</v>
      </c>
      <c r="I9" s="111">
        <f t="shared" si="2"/>
        <v>17.050691244239633</v>
      </c>
      <c r="J9" s="113">
        <f t="shared" ref="J9:J19" si="6">H9/561556*100000</f>
        <v>6.5888353076095711</v>
      </c>
      <c r="K9" s="115">
        <v>38</v>
      </c>
      <c r="L9" s="116">
        <f t="shared" ref="L9:L18" si="7">K9/$K$19*100</f>
        <v>15.139442231075698</v>
      </c>
      <c r="M9" s="118">
        <f t="shared" ref="M9:M19" si="8">K9/562537*100000</f>
        <v>6.7551112193509049</v>
      </c>
      <c r="N9" s="110">
        <v>40</v>
      </c>
      <c r="O9" s="111">
        <f t="shared" si="3"/>
        <v>14.134275618374559</v>
      </c>
      <c r="P9" s="113">
        <f t="shared" ref="P9:P19" si="9">N9/563392*100000</f>
        <v>7.0998523230716799</v>
      </c>
      <c r="Q9" s="115">
        <v>32</v>
      </c>
      <c r="R9" s="116">
        <f t="shared" ref="R9:R18" si="10">Q9/$Q$19*100</f>
        <v>15.165876777251185</v>
      </c>
      <c r="S9" s="118">
        <f t="shared" ref="S9:S18" si="11">Q9/564181*100000</f>
        <v>5.6719386154443345</v>
      </c>
      <c r="T9" s="110">
        <v>29</v>
      </c>
      <c r="U9" s="111">
        <f t="shared" ref="U9:U18" si="12">T9/$T$19*100</f>
        <v>12.946428571428573</v>
      </c>
      <c r="V9" s="113">
        <f t="shared" ref="V9:V18" si="13">T9/564843*100000</f>
        <v>5.1341700260072267</v>
      </c>
    </row>
    <row r="10" spans="1:22" ht="27" customHeight="1">
      <c r="A10" s="126" t="s">
        <v>77</v>
      </c>
      <c r="B10" s="101">
        <v>26</v>
      </c>
      <c r="C10" s="108">
        <f t="shared" si="0"/>
        <v>10.358565737051793</v>
      </c>
      <c r="D10" s="109">
        <f t="shared" si="4"/>
        <v>4.6488425276114427</v>
      </c>
      <c r="E10" s="101">
        <v>16</v>
      </c>
      <c r="F10" s="108">
        <f t="shared" si="1"/>
        <v>6.0150375939849621</v>
      </c>
      <c r="G10" s="109">
        <f t="shared" si="5"/>
        <v>2.8543649483984335</v>
      </c>
      <c r="H10" s="101">
        <v>14</v>
      </c>
      <c r="I10" s="108">
        <f t="shared" si="2"/>
        <v>6.4516129032258061</v>
      </c>
      <c r="J10" s="109">
        <f t="shared" si="6"/>
        <v>2.4930728190955134</v>
      </c>
      <c r="K10" s="101">
        <v>8</v>
      </c>
      <c r="L10" s="108">
        <f t="shared" si="7"/>
        <v>3.1872509960159361</v>
      </c>
      <c r="M10" s="109">
        <f t="shared" si="8"/>
        <v>1.4221286777580853</v>
      </c>
      <c r="N10" s="101">
        <v>13</v>
      </c>
      <c r="O10" s="108">
        <f t="shared" si="3"/>
        <v>4.5936395759717312</v>
      </c>
      <c r="P10" s="109">
        <f t="shared" si="9"/>
        <v>2.3074520049982961</v>
      </c>
      <c r="Q10" s="101">
        <v>16</v>
      </c>
      <c r="R10" s="108">
        <f t="shared" si="10"/>
        <v>7.5829383886255926</v>
      </c>
      <c r="S10" s="109">
        <f t="shared" si="11"/>
        <v>2.8359693077221673</v>
      </c>
      <c r="T10" s="101">
        <v>12</v>
      </c>
      <c r="U10" s="108">
        <f t="shared" si="12"/>
        <v>5.3571428571428568</v>
      </c>
      <c r="V10" s="109">
        <f t="shared" si="13"/>
        <v>2.1244841486926456</v>
      </c>
    </row>
    <row r="11" spans="1:22" ht="18" customHeight="1">
      <c r="A11" s="129" t="s">
        <v>204</v>
      </c>
      <c r="B11" s="110">
        <v>20</v>
      </c>
      <c r="C11" s="111">
        <f t="shared" si="0"/>
        <v>7.9681274900398407</v>
      </c>
      <c r="D11" s="113">
        <f t="shared" si="4"/>
        <v>3.5760327135472636</v>
      </c>
      <c r="E11" s="115">
        <v>40</v>
      </c>
      <c r="F11" s="116">
        <f t="shared" si="1"/>
        <v>15.037593984962406</v>
      </c>
      <c r="G11" s="118">
        <f t="shared" si="5"/>
        <v>7.1359123709960848</v>
      </c>
      <c r="H11" s="110">
        <v>31</v>
      </c>
      <c r="I11" s="111">
        <f t="shared" si="2"/>
        <v>14.285714285714285</v>
      </c>
      <c r="J11" s="113">
        <f t="shared" si="6"/>
        <v>5.5203755279972073</v>
      </c>
      <c r="K11" s="115">
        <v>35</v>
      </c>
      <c r="L11" s="116">
        <f t="shared" si="7"/>
        <v>13.944223107569719</v>
      </c>
      <c r="M11" s="118">
        <f t="shared" si="8"/>
        <v>6.2218129651916234</v>
      </c>
      <c r="N11" s="110">
        <v>41</v>
      </c>
      <c r="O11" s="111">
        <f t="shared" si="3"/>
        <v>14.487632508833922</v>
      </c>
      <c r="P11" s="113">
        <f t="shared" si="9"/>
        <v>7.2773486311484721</v>
      </c>
      <c r="Q11" s="115">
        <v>26</v>
      </c>
      <c r="R11" s="116">
        <f t="shared" si="10"/>
        <v>12.322274881516588</v>
      </c>
      <c r="S11" s="118">
        <f t="shared" si="11"/>
        <v>4.6084501250485221</v>
      </c>
      <c r="T11" s="110">
        <v>23</v>
      </c>
      <c r="U11" s="111">
        <f t="shared" si="12"/>
        <v>10.267857142857142</v>
      </c>
      <c r="V11" s="113">
        <f t="shared" si="13"/>
        <v>4.0719279516609035</v>
      </c>
    </row>
    <row r="12" spans="1:22" ht="18" customHeight="1">
      <c r="A12" s="126" t="s">
        <v>124</v>
      </c>
      <c r="B12" s="101">
        <v>13</v>
      </c>
      <c r="C12" s="108">
        <f t="shared" si="0"/>
        <v>5.1792828685258963</v>
      </c>
      <c r="D12" s="109">
        <f t="shared" si="4"/>
        <v>2.3244212638057213</v>
      </c>
      <c r="E12" s="101">
        <v>16</v>
      </c>
      <c r="F12" s="108">
        <f t="shared" si="1"/>
        <v>6.0150375939849621</v>
      </c>
      <c r="G12" s="109">
        <f t="shared" si="5"/>
        <v>2.8543649483984335</v>
      </c>
      <c r="H12" s="101">
        <v>15</v>
      </c>
      <c r="I12" s="108">
        <f t="shared" si="2"/>
        <v>6.9124423963133648</v>
      </c>
      <c r="J12" s="109">
        <f t="shared" si="6"/>
        <v>2.6711494490309069</v>
      </c>
      <c r="K12" s="101">
        <v>23</v>
      </c>
      <c r="L12" s="108">
        <f t="shared" si="7"/>
        <v>9.1633466135458175</v>
      </c>
      <c r="M12" s="109">
        <f t="shared" si="8"/>
        <v>4.088619948554495</v>
      </c>
      <c r="N12" s="101">
        <v>29</v>
      </c>
      <c r="O12" s="108">
        <f t="shared" si="3"/>
        <v>10.247349823321555</v>
      </c>
      <c r="P12" s="109">
        <f t="shared" si="9"/>
        <v>5.1473929342269678</v>
      </c>
      <c r="Q12" s="101">
        <v>24</v>
      </c>
      <c r="R12" s="108">
        <f t="shared" si="10"/>
        <v>11.374407582938389</v>
      </c>
      <c r="S12" s="109">
        <f t="shared" si="11"/>
        <v>4.2539539615832505</v>
      </c>
      <c r="T12" s="101">
        <v>8</v>
      </c>
      <c r="U12" s="108">
        <f t="shared" si="12"/>
        <v>3.5714285714285712</v>
      </c>
      <c r="V12" s="109">
        <f t="shared" si="13"/>
        <v>1.416322765795097</v>
      </c>
    </row>
    <row r="13" spans="1:22" ht="18" customHeight="1">
      <c r="A13" s="129" t="s">
        <v>80</v>
      </c>
      <c r="B13" s="110">
        <v>9</v>
      </c>
      <c r="C13" s="111">
        <f t="shared" si="0"/>
        <v>3.5856573705179287</v>
      </c>
      <c r="D13" s="113">
        <f t="shared" si="4"/>
        <v>1.6092147210962686</v>
      </c>
      <c r="E13" s="115">
        <v>13</v>
      </c>
      <c r="F13" s="116">
        <f t="shared" si="1"/>
        <v>4.8872180451127818</v>
      </c>
      <c r="G13" s="118">
        <f t="shared" si="5"/>
        <v>2.3191715205737276</v>
      </c>
      <c r="H13" s="110">
        <v>8</v>
      </c>
      <c r="I13" s="111">
        <f t="shared" si="2"/>
        <v>3.6866359447004609</v>
      </c>
      <c r="J13" s="113">
        <f t="shared" si="6"/>
        <v>1.4246130394831504</v>
      </c>
      <c r="K13" s="115">
        <v>13</v>
      </c>
      <c r="L13" s="116">
        <f t="shared" si="7"/>
        <v>5.1792828685258963</v>
      </c>
      <c r="M13" s="118">
        <f t="shared" si="8"/>
        <v>2.3109591013568886</v>
      </c>
      <c r="N13" s="110">
        <v>16</v>
      </c>
      <c r="O13" s="111">
        <f t="shared" si="3"/>
        <v>5.6537102473498235</v>
      </c>
      <c r="P13" s="113">
        <f t="shared" si="9"/>
        <v>2.8399409292286721</v>
      </c>
      <c r="Q13" s="115">
        <v>7</v>
      </c>
      <c r="R13" s="116">
        <f t="shared" si="10"/>
        <v>3.3175355450236967</v>
      </c>
      <c r="S13" s="118">
        <f t="shared" si="11"/>
        <v>1.240736572128448</v>
      </c>
      <c r="T13" s="110">
        <v>5</v>
      </c>
      <c r="U13" s="111">
        <f t="shared" si="12"/>
        <v>2.2321428571428572</v>
      </c>
      <c r="V13" s="113">
        <f t="shared" si="13"/>
        <v>0.88520172862193569</v>
      </c>
    </row>
    <row r="14" spans="1:22" ht="18" customHeight="1">
      <c r="A14" s="126" t="s">
        <v>81</v>
      </c>
      <c r="B14" s="101">
        <v>5</v>
      </c>
      <c r="C14" s="108">
        <f t="shared" si="0"/>
        <v>1.9920318725099602</v>
      </c>
      <c r="D14" s="109">
        <f t="shared" si="4"/>
        <v>0.8940081783868159</v>
      </c>
      <c r="E14" s="101">
        <v>1</v>
      </c>
      <c r="F14" s="108">
        <f t="shared" si="1"/>
        <v>0.37593984962406013</v>
      </c>
      <c r="G14" s="109">
        <f t="shared" si="5"/>
        <v>0.17839780927490209</v>
      </c>
      <c r="H14" s="101">
        <v>1</v>
      </c>
      <c r="I14" s="108">
        <f t="shared" si="2"/>
        <v>0.46082949308755761</v>
      </c>
      <c r="J14" s="109">
        <f t="shared" si="6"/>
        <v>0.1780766299353938</v>
      </c>
      <c r="K14" s="101">
        <v>3</v>
      </c>
      <c r="L14" s="108">
        <f t="shared" si="7"/>
        <v>1.1952191235059761</v>
      </c>
      <c r="M14" s="109">
        <f t="shared" si="8"/>
        <v>0.53329825415928189</v>
      </c>
      <c r="N14" s="101">
        <v>2</v>
      </c>
      <c r="O14" s="108">
        <f t="shared" si="3"/>
        <v>0.70671378091872794</v>
      </c>
      <c r="P14" s="109">
        <f t="shared" si="9"/>
        <v>0.35499261615358402</v>
      </c>
      <c r="Q14" s="101">
        <v>0</v>
      </c>
      <c r="R14" s="108">
        <f t="shared" si="10"/>
        <v>0</v>
      </c>
      <c r="S14" s="109">
        <f t="shared" si="11"/>
        <v>0</v>
      </c>
      <c r="T14" s="101">
        <v>8</v>
      </c>
      <c r="U14" s="108">
        <f t="shared" si="12"/>
        <v>3.5714285714285712</v>
      </c>
      <c r="V14" s="109">
        <f t="shared" si="13"/>
        <v>1.416322765795097</v>
      </c>
    </row>
    <row r="15" spans="1:22" ht="18" customHeight="1">
      <c r="A15" s="129" t="s">
        <v>146</v>
      </c>
      <c r="B15" s="110">
        <v>4</v>
      </c>
      <c r="C15" s="111">
        <f t="shared" si="0"/>
        <v>1.593625498007968</v>
      </c>
      <c r="D15" s="113">
        <f t="shared" si="4"/>
        <v>0.71520654270945272</v>
      </c>
      <c r="E15" s="115">
        <v>4</v>
      </c>
      <c r="F15" s="116">
        <f t="shared" si="1"/>
        <v>1.5037593984962405</v>
      </c>
      <c r="G15" s="118">
        <f t="shared" si="5"/>
        <v>0.71359123709960837</v>
      </c>
      <c r="H15" s="110">
        <v>1</v>
      </c>
      <c r="I15" s="111">
        <f t="shared" si="2"/>
        <v>0.46082949308755761</v>
      </c>
      <c r="J15" s="113">
        <f t="shared" si="6"/>
        <v>0.1780766299353938</v>
      </c>
      <c r="K15" s="115">
        <v>0</v>
      </c>
      <c r="L15" s="116">
        <f t="shared" si="7"/>
        <v>0</v>
      </c>
      <c r="M15" s="118">
        <f t="shared" si="8"/>
        <v>0</v>
      </c>
      <c r="N15" s="110">
        <v>2</v>
      </c>
      <c r="O15" s="111">
        <f t="shared" si="3"/>
        <v>0.70671378091872794</v>
      </c>
      <c r="P15" s="113">
        <f t="shared" si="9"/>
        <v>0.35499261615358402</v>
      </c>
      <c r="Q15" s="115">
        <v>1</v>
      </c>
      <c r="R15" s="116">
        <f t="shared" si="10"/>
        <v>0.47393364928909953</v>
      </c>
      <c r="S15" s="118">
        <f t="shared" si="11"/>
        <v>0.17724808173263545</v>
      </c>
      <c r="T15" s="110">
        <v>2</v>
      </c>
      <c r="U15" s="111">
        <f t="shared" si="12"/>
        <v>0.89285714285714279</v>
      </c>
      <c r="V15" s="113">
        <f t="shared" si="13"/>
        <v>0.35408069144877424</v>
      </c>
    </row>
    <row r="16" spans="1:22" ht="18" customHeight="1">
      <c r="A16" s="126" t="s">
        <v>126</v>
      </c>
      <c r="B16" s="101">
        <v>0</v>
      </c>
      <c r="C16" s="108">
        <f t="shared" si="0"/>
        <v>0</v>
      </c>
      <c r="D16" s="109">
        <f t="shared" si="4"/>
        <v>0</v>
      </c>
      <c r="E16" s="101">
        <v>0</v>
      </c>
      <c r="F16" s="108">
        <f t="shared" si="1"/>
        <v>0</v>
      </c>
      <c r="G16" s="109">
        <f t="shared" si="5"/>
        <v>0</v>
      </c>
      <c r="H16" s="101">
        <v>0</v>
      </c>
      <c r="I16" s="108">
        <f t="shared" si="2"/>
        <v>0</v>
      </c>
      <c r="J16" s="109">
        <f t="shared" si="6"/>
        <v>0</v>
      </c>
      <c r="K16" s="101">
        <v>0</v>
      </c>
      <c r="L16" s="108">
        <f t="shared" si="7"/>
        <v>0</v>
      </c>
      <c r="M16" s="109">
        <f t="shared" si="8"/>
        <v>0</v>
      </c>
      <c r="N16" s="101">
        <v>0</v>
      </c>
      <c r="O16" s="108">
        <f t="shared" si="3"/>
        <v>0</v>
      </c>
      <c r="P16" s="109">
        <f t="shared" si="9"/>
        <v>0</v>
      </c>
      <c r="Q16" s="101">
        <v>0</v>
      </c>
      <c r="R16" s="108">
        <f t="shared" si="10"/>
        <v>0</v>
      </c>
      <c r="S16" s="109">
        <f t="shared" si="11"/>
        <v>0</v>
      </c>
      <c r="T16" s="101">
        <v>0</v>
      </c>
      <c r="U16" s="108">
        <f t="shared" si="12"/>
        <v>0</v>
      </c>
      <c r="V16" s="109">
        <f t="shared" si="13"/>
        <v>0</v>
      </c>
    </row>
    <row r="17" spans="1:22" ht="39" customHeight="1">
      <c r="A17" s="129" t="s">
        <v>205</v>
      </c>
      <c r="B17" s="110">
        <v>3</v>
      </c>
      <c r="C17" s="111">
        <f t="shared" si="0"/>
        <v>1.1952191235059761</v>
      </c>
      <c r="D17" s="113">
        <f t="shared" si="4"/>
        <v>0.53640490703208954</v>
      </c>
      <c r="E17" s="115">
        <v>11</v>
      </c>
      <c r="F17" s="116">
        <f t="shared" si="1"/>
        <v>4.1353383458646613</v>
      </c>
      <c r="G17" s="118">
        <f t="shared" si="5"/>
        <v>1.9623759020239231</v>
      </c>
      <c r="H17" s="110">
        <v>8</v>
      </c>
      <c r="I17" s="111">
        <f t="shared" si="2"/>
        <v>3.6866359447004609</v>
      </c>
      <c r="J17" s="113">
        <f t="shared" si="6"/>
        <v>1.4246130394831504</v>
      </c>
      <c r="K17" s="115">
        <v>13</v>
      </c>
      <c r="L17" s="116">
        <f t="shared" si="7"/>
        <v>5.1792828685258963</v>
      </c>
      <c r="M17" s="118">
        <f t="shared" si="8"/>
        <v>2.3109591013568886</v>
      </c>
      <c r="N17" s="110">
        <v>13</v>
      </c>
      <c r="O17" s="111">
        <f t="shared" si="3"/>
        <v>4.5936395759717312</v>
      </c>
      <c r="P17" s="113">
        <f t="shared" si="9"/>
        <v>2.3074520049982961</v>
      </c>
      <c r="Q17" s="115">
        <v>12</v>
      </c>
      <c r="R17" s="116">
        <f t="shared" si="10"/>
        <v>5.6872037914691944</v>
      </c>
      <c r="S17" s="118">
        <f t="shared" si="11"/>
        <v>2.1269769807916252</v>
      </c>
      <c r="T17" s="110">
        <v>11</v>
      </c>
      <c r="U17" s="111">
        <f t="shared" si="12"/>
        <v>4.9107142857142856</v>
      </c>
      <c r="V17" s="113">
        <f t="shared" si="13"/>
        <v>1.9474438029682584</v>
      </c>
    </row>
    <row r="18" spans="1:22" ht="18" customHeight="1">
      <c r="A18" s="126" t="s">
        <v>85</v>
      </c>
      <c r="B18" s="101">
        <v>70</v>
      </c>
      <c r="C18" s="108">
        <f t="shared" si="0"/>
        <v>27.888446215139439</v>
      </c>
      <c r="D18" s="109">
        <f t="shared" si="4"/>
        <v>12.516114497415423</v>
      </c>
      <c r="E18" s="101">
        <v>64</v>
      </c>
      <c r="F18" s="108">
        <f t="shared" si="1"/>
        <v>24.060150375939848</v>
      </c>
      <c r="G18" s="109">
        <f t="shared" si="5"/>
        <v>11.417459793593734</v>
      </c>
      <c r="H18" s="101">
        <v>48</v>
      </c>
      <c r="I18" s="108">
        <f t="shared" si="2"/>
        <v>22.119815668202765</v>
      </c>
      <c r="J18" s="109">
        <f t="shared" si="6"/>
        <v>8.5476782368989017</v>
      </c>
      <c r="K18" s="101">
        <v>67</v>
      </c>
      <c r="L18" s="108">
        <f t="shared" si="7"/>
        <v>26.693227091633464</v>
      </c>
      <c r="M18" s="109">
        <f t="shared" si="8"/>
        <v>11.910327676223963</v>
      </c>
      <c r="N18" s="101">
        <v>64</v>
      </c>
      <c r="O18" s="108">
        <f t="shared" si="3"/>
        <v>22.614840989399294</v>
      </c>
      <c r="P18" s="109">
        <f t="shared" si="9"/>
        <v>11.359763716914689</v>
      </c>
      <c r="Q18" s="101">
        <v>55</v>
      </c>
      <c r="R18" s="108">
        <f t="shared" si="10"/>
        <v>26.066350710900476</v>
      </c>
      <c r="S18" s="109">
        <f t="shared" si="11"/>
        <v>9.7486444952949487</v>
      </c>
      <c r="T18" s="101">
        <v>64</v>
      </c>
      <c r="U18" s="108">
        <f t="shared" si="12"/>
        <v>28.571428571428569</v>
      </c>
      <c r="V18" s="109">
        <f t="shared" si="13"/>
        <v>11.330582126360776</v>
      </c>
    </row>
    <row r="19" spans="1:22" ht="24.95" customHeight="1">
      <c r="A19" s="93" t="s">
        <v>36</v>
      </c>
      <c r="B19" s="68">
        <f>SUM(B8:B18)</f>
        <v>251</v>
      </c>
      <c r="C19" s="69">
        <f>+SUM(C8:C18)</f>
        <v>99.999999999999986</v>
      </c>
      <c r="D19" s="71">
        <f t="shared" si="4"/>
        <v>44.879210555018162</v>
      </c>
      <c r="E19" s="4">
        <f>SUM(E8:E18)</f>
        <v>266</v>
      </c>
      <c r="F19" s="132">
        <f>+SUM(F8:F18)</f>
        <v>100</v>
      </c>
      <c r="G19" s="133">
        <f t="shared" si="5"/>
        <v>47.453817267123959</v>
      </c>
      <c r="H19" s="68">
        <f>SUM(H8:H18)</f>
        <v>217</v>
      </c>
      <c r="I19" s="69">
        <f>+SUM(I8:I18)</f>
        <v>99.999999999999986</v>
      </c>
      <c r="J19" s="71">
        <f t="shared" si="6"/>
        <v>38.642628695980456</v>
      </c>
      <c r="K19" s="4">
        <f>SUM(K8:K18)</f>
        <v>251</v>
      </c>
      <c r="L19" s="132">
        <f>+SUM(L8:L18)</f>
        <v>100</v>
      </c>
      <c r="M19" s="133">
        <f t="shared" si="8"/>
        <v>44.619287264659924</v>
      </c>
      <c r="N19" s="68">
        <f>SUM(N8:N18)</f>
        <v>283</v>
      </c>
      <c r="O19" s="69">
        <f>+SUM(O8:O18)</f>
        <v>100.00000000000001</v>
      </c>
      <c r="P19" s="71">
        <f t="shared" si="9"/>
        <v>50.231455185732138</v>
      </c>
      <c r="Q19" s="4">
        <f>SUM(Q8:Q18)</f>
        <v>211</v>
      </c>
      <c r="R19" s="132">
        <f>Q19/$Q$19*100</f>
        <v>100</v>
      </c>
      <c r="S19" s="133">
        <f>Q19/564181*100000</f>
        <v>37.399345245586076</v>
      </c>
      <c r="T19" s="68">
        <f>SUM(T8:T18)</f>
        <v>224</v>
      </c>
      <c r="U19" s="69">
        <f>T19/$T$19*100</f>
        <v>100</v>
      </c>
      <c r="V19" s="71">
        <f>T19/564843*100000</f>
        <v>39.65703744226272</v>
      </c>
    </row>
    <row r="20" spans="1:22" ht="6" customHeight="1">
      <c r="B20" s="94"/>
      <c r="C20" s="94"/>
      <c r="D20" s="122"/>
      <c r="F20" s="122"/>
      <c r="G20" s="119"/>
      <c r="H20" s="94"/>
      <c r="I20" s="94"/>
      <c r="J20" s="122"/>
      <c r="L20" s="122"/>
      <c r="M20" s="119"/>
      <c r="N20" s="94"/>
      <c r="O20" s="94"/>
      <c r="P20" s="122"/>
      <c r="R20" s="122"/>
      <c r="S20" s="119"/>
      <c r="T20" s="94"/>
      <c r="U20" s="94"/>
      <c r="V20" s="122"/>
    </row>
    <row r="21" spans="1:22" s="404" customFormat="1" ht="12" customHeight="1">
      <c r="A21" s="844" t="s">
        <v>151</v>
      </c>
      <c r="B21" s="844"/>
      <c r="C21" s="844"/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</row>
    <row r="22" spans="1:22" s="404" customFormat="1" ht="12" customHeight="1">
      <c r="A22" s="412" t="s">
        <v>128</v>
      </c>
      <c r="B22" s="666"/>
      <c r="C22" s="666"/>
      <c r="D22" s="666"/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666"/>
      <c r="T22" s="700"/>
      <c r="U22" s="700"/>
      <c r="V22" s="700"/>
    </row>
    <row r="23" spans="1:22" s="404" customFormat="1" ht="12" customHeight="1">
      <c r="A23" s="675" t="s">
        <v>599</v>
      </c>
      <c r="B23" s="409"/>
      <c r="C23" s="403"/>
      <c r="D23" s="403"/>
      <c r="E23" s="410"/>
      <c r="F23" s="403"/>
      <c r="G23" s="403"/>
      <c r="H23" s="409"/>
      <c r="I23" s="403"/>
      <c r="J23" s="403"/>
      <c r="K23" s="410"/>
      <c r="L23" s="403"/>
      <c r="M23" s="403"/>
      <c r="N23" s="409"/>
      <c r="O23" s="403"/>
      <c r="P23" s="403"/>
      <c r="Q23" s="410"/>
      <c r="R23" s="403"/>
      <c r="S23" s="403"/>
      <c r="T23" s="409"/>
      <c r="U23" s="403"/>
      <c r="V23" s="403"/>
    </row>
  </sheetData>
  <mergeCells count="14">
    <mergeCell ref="T6:V6"/>
    <mergeCell ref="B5:V5"/>
    <mergeCell ref="Q6:S6"/>
    <mergeCell ref="A21:P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56"/>
  <sheetViews>
    <sheetView showGridLines="0" workbookViewId="0">
      <pane ySplit="4" topLeftCell="A5" activePane="bottomLeft" state="frozen"/>
      <selection activeCell="BH19" sqref="BH19"/>
      <selection pane="bottomLeft" activeCell="B29" sqref="B29"/>
    </sheetView>
  </sheetViews>
  <sheetFormatPr baseColWidth="10" defaultColWidth="11.42578125" defaultRowHeight="15.75" customHeight="1"/>
  <cols>
    <col min="1" max="1" width="13" style="388" customWidth="1"/>
    <col min="2" max="2" width="98.7109375" style="393" customWidth="1"/>
    <col min="3" max="16384" width="11.42578125" style="390"/>
  </cols>
  <sheetData>
    <row r="1" spans="1:2" ht="5.25" customHeight="1"/>
    <row r="2" spans="1:2" ht="24.75" customHeight="1">
      <c r="A2" s="761" t="s">
        <v>527</v>
      </c>
      <c r="B2" s="761"/>
    </row>
    <row r="3" spans="1:2" ht="9.75" customHeight="1"/>
    <row r="4" spans="1:2" ht="27.75" customHeight="1">
      <c r="A4" s="395" t="s">
        <v>531</v>
      </c>
      <c r="B4" s="396" t="s">
        <v>530</v>
      </c>
    </row>
    <row r="5" spans="1:2" ht="15.75" customHeight="1">
      <c r="A5" s="387" t="s">
        <v>529</v>
      </c>
      <c r="B5" s="391" t="s">
        <v>412</v>
      </c>
    </row>
    <row r="6" spans="1:2" ht="15.75" customHeight="1">
      <c r="A6" s="387" t="s">
        <v>436</v>
      </c>
      <c r="B6" s="391" t="s">
        <v>413</v>
      </c>
    </row>
    <row r="7" spans="1:2" ht="15.75" customHeight="1">
      <c r="A7" s="387" t="s">
        <v>437</v>
      </c>
      <c r="B7" s="391" t="s">
        <v>64</v>
      </c>
    </row>
    <row r="8" spans="1:2" ht="15.75" customHeight="1">
      <c r="A8" s="387" t="s">
        <v>438</v>
      </c>
      <c r="B8" s="391" t="s">
        <v>421</v>
      </c>
    </row>
    <row r="9" spans="1:2" ht="15.75" customHeight="1">
      <c r="A9" s="387" t="s">
        <v>439</v>
      </c>
      <c r="B9" s="391" t="s">
        <v>75</v>
      </c>
    </row>
    <row r="10" spans="1:2" ht="15.75" customHeight="1">
      <c r="A10" s="387" t="s">
        <v>440</v>
      </c>
      <c r="B10" s="391" t="s">
        <v>409</v>
      </c>
    </row>
    <row r="11" spans="1:2" ht="15.75" customHeight="1">
      <c r="A11" s="387" t="s">
        <v>441</v>
      </c>
      <c r="B11" s="391" t="s">
        <v>98</v>
      </c>
    </row>
    <row r="12" spans="1:2" ht="15.75" customHeight="1">
      <c r="A12" s="387" t="s">
        <v>442</v>
      </c>
      <c r="B12" s="391" t="s">
        <v>520</v>
      </c>
    </row>
    <row r="13" spans="1:2" ht="15.75" customHeight="1">
      <c r="A13" s="387" t="s">
        <v>443</v>
      </c>
      <c r="B13" s="391" t="s">
        <v>420</v>
      </c>
    </row>
    <row r="14" spans="1:2" ht="15.75" customHeight="1">
      <c r="A14" s="387" t="s">
        <v>444</v>
      </c>
      <c r="B14" s="391" t="s">
        <v>427</v>
      </c>
    </row>
    <row r="15" spans="1:2" ht="15.75" customHeight="1">
      <c r="A15" s="387" t="s">
        <v>445</v>
      </c>
      <c r="B15" s="391" t="s">
        <v>129</v>
      </c>
    </row>
    <row r="16" spans="1:2" ht="15.75" customHeight="1">
      <c r="A16" s="387" t="s">
        <v>446</v>
      </c>
      <c r="B16" s="391" t="s">
        <v>482</v>
      </c>
    </row>
    <row r="17" spans="1:43" ht="15.75" customHeight="1">
      <c r="A17" s="387" t="s">
        <v>447</v>
      </c>
      <c r="B17" s="391" t="s">
        <v>106</v>
      </c>
    </row>
    <row r="18" spans="1:43" ht="15.75" customHeight="1">
      <c r="A18" s="387" t="s">
        <v>448</v>
      </c>
      <c r="B18" s="391" t="s">
        <v>422</v>
      </c>
    </row>
    <row r="19" spans="1:43" ht="15.75" customHeight="1">
      <c r="A19" s="387" t="s">
        <v>449</v>
      </c>
      <c r="B19" s="391" t="s">
        <v>99</v>
      </c>
    </row>
    <row r="20" spans="1:43" ht="15.75" customHeight="1">
      <c r="A20" s="387" t="s">
        <v>450</v>
      </c>
      <c r="B20" s="391" t="s">
        <v>127</v>
      </c>
    </row>
    <row r="21" spans="1:43" ht="15.75" customHeight="1">
      <c r="A21" s="387" t="s">
        <v>451</v>
      </c>
      <c r="B21" s="391" t="s">
        <v>141</v>
      </c>
    </row>
    <row r="22" spans="1:43" ht="15.75" customHeight="1">
      <c r="A22" s="387" t="s">
        <v>452</v>
      </c>
      <c r="B22" s="391" t="s">
        <v>235</v>
      </c>
    </row>
    <row r="23" spans="1:43" ht="15.75" customHeight="1">
      <c r="A23" s="387" t="s">
        <v>453</v>
      </c>
      <c r="B23" s="391" t="s">
        <v>424</v>
      </c>
    </row>
    <row r="24" spans="1:43" ht="15.75" customHeight="1">
      <c r="A24" s="387" t="s">
        <v>454</v>
      </c>
      <c r="B24" s="391" t="s">
        <v>107</v>
      </c>
    </row>
    <row r="25" spans="1:43" ht="15.75" customHeight="1">
      <c r="A25" s="387" t="s">
        <v>455</v>
      </c>
      <c r="B25" s="391" t="s">
        <v>423</v>
      </c>
    </row>
    <row r="26" spans="1:43" ht="15.75" customHeight="1">
      <c r="A26" s="387" t="s">
        <v>456</v>
      </c>
      <c r="B26" s="391" t="s">
        <v>430</v>
      </c>
    </row>
    <row r="27" spans="1:43" ht="15.75" customHeight="1">
      <c r="A27" s="387" t="s">
        <v>457</v>
      </c>
      <c r="B27" s="391" t="s">
        <v>425</v>
      </c>
    </row>
    <row r="28" spans="1:43" ht="15.75" customHeight="1">
      <c r="A28" s="387" t="s">
        <v>458</v>
      </c>
      <c r="B28" s="391" t="s">
        <v>418</v>
      </c>
    </row>
    <row r="29" spans="1:43" ht="15.75" customHeight="1">
      <c r="A29" s="387" t="s">
        <v>459</v>
      </c>
      <c r="B29" s="391" t="s">
        <v>419</v>
      </c>
    </row>
    <row r="30" spans="1:43" ht="15.75" customHeight="1">
      <c r="A30" s="387" t="s">
        <v>460</v>
      </c>
      <c r="B30" s="391" t="s">
        <v>171</v>
      </c>
    </row>
    <row r="31" spans="1:43" ht="15.75" customHeight="1">
      <c r="A31" s="387" t="s">
        <v>461</v>
      </c>
      <c r="B31" s="391" t="s">
        <v>519</v>
      </c>
    </row>
    <row r="32" spans="1:43" ht="15.75" customHeight="1">
      <c r="A32" s="387" t="s">
        <v>462</v>
      </c>
      <c r="B32" s="391" t="s">
        <v>484</v>
      </c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</row>
    <row r="33" spans="1:2" ht="15.75" customHeight="1">
      <c r="A33" s="387" t="s">
        <v>463</v>
      </c>
      <c r="B33" s="391" t="s">
        <v>426</v>
      </c>
    </row>
    <row r="34" spans="1:2" ht="15.75" customHeight="1">
      <c r="A34" s="387" t="s">
        <v>464</v>
      </c>
      <c r="B34" s="391" t="s">
        <v>410</v>
      </c>
    </row>
    <row r="35" spans="1:2" ht="15.75" customHeight="1">
      <c r="A35" s="387" t="s">
        <v>465</v>
      </c>
      <c r="B35" s="391" t="s">
        <v>416</v>
      </c>
    </row>
    <row r="36" spans="1:2" ht="15.75" customHeight="1">
      <c r="A36" s="387" t="s">
        <v>466</v>
      </c>
      <c r="B36" s="391" t="s">
        <v>414</v>
      </c>
    </row>
    <row r="37" spans="1:2" ht="15.75" customHeight="1">
      <c r="A37" s="387" t="s">
        <v>467</v>
      </c>
      <c r="B37" s="391" t="s">
        <v>247</v>
      </c>
    </row>
    <row r="38" spans="1:2" ht="15.75" customHeight="1">
      <c r="A38" s="387" t="s">
        <v>468</v>
      </c>
      <c r="B38" s="391" t="s">
        <v>411</v>
      </c>
    </row>
    <row r="39" spans="1:2" ht="15.75" customHeight="1">
      <c r="A39" s="387" t="s">
        <v>469</v>
      </c>
      <c r="B39" s="391" t="s">
        <v>417</v>
      </c>
    </row>
    <row r="40" spans="1:2" ht="15.75" customHeight="1">
      <c r="A40" s="387" t="s">
        <v>470</v>
      </c>
      <c r="B40" s="391" t="s">
        <v>415</v>
      </c>
    </row>
    <row r="41" spans="1:2" ht="15.75" customHeight="1">
      <c r="A41" s="387" t="s">
        <v>471</v>
      </c>
      <c r="B41" s="391" t="s">
        <v>369</v>
      </c>
    </row>
    <row r="42" spans="1:2" ht="15.75" customHeight="1">
      <c r="A42" s="387" t="s">
        <v>472</v>
      </c>
      <c r="B42" s="391" t="s">
        <v>370</v>
      </c>
    </row>
    <row r="43" spans="1:2" ht="15.75" customHeight="1">
      <c r="A43" s="387" t="s">
        <v>473</v>
      </c>
      <c r="B43" s="391" t="s">
        <v>351</v>
      </c>
    </row>
    <row r="44" spans="1:2" ht="15.75" customHeight="1">
      <c r="A44" s="387" t="s">
        <v>474</v>
      </c>
      <c r="B44" s="391" t="s">
        <v>352</v>
      </c>
    </row>
    <row r="45" spans="1:2" ht="15.75" customHeight="1">
      <c r="A45" s="387" t="s">
        <v>475</v>
      </c>
      <c r="B45" s="391" t="s">
        <v>353</v>
      </c>
    </row>
    <row r="46" spans="1:2" ht="15.75" customHeight="1">
      <c r="A46" s="387" t="s">
        <v>476</v>
      </c>
      <c r="B46" s="391" t="s">
        <v>354</v>
      </c>
    </row>
    <row r="47" spans="1:2" ht="15.75" customHeight="1">
      <c r="A47" s="387" t="s">
        <v>477</v>
      </c>
      <c r="B47" s="391" t="s">
        <v>355</v>
      </c>
    </row>
    <row r="48" spans="1:2" ht="15.75" customHeight="1">
      <c r="A48" s="387" t="s">
        <v>478</v>
      </c>
      <c r="B48" s="391" t="s">
        <v>356</v>
      </c>
    </row>
    <row r="49" spans="1:2" ht="15.75" customHeight="1">
      <c r="A49" s="387" t="s">
        <v>479</v>
      </c>
      <c r="B49" s="391" t="s">
        <v>428</v>
      </c>
    </row>
    <row r="50" spans="1:2" ht="15.75" customHeight="1">
      <c r="A50" s="387" t="s">
        <v>480</v>
      </c>
      <c r="B50" s="391" t="s">
        <v>217</v>
      </c>
    </row>
    <row r="51" spans="1:2" ht="15.75" customHeight="1">
      <c r="A51" s="387" t="s">
        <v>518</v>
      </c>
      <c r="B51" s="391" t="s">
        <v>429</v>
      </c>
    </row>
    <row r="52" spans="1:2" ht="15.75" customHeight="1">
      <c r="A52" s="387" t="s">
        <v>517</v>
      </c>
      <c r="B52" s="391" t="s">
        <v>431</v>
      </c>
    </row>
    <row r="53" spans="1:2" ht="15.75" customHeight="1">
      <c r="A53" s="387" t="s">
        <v>516</v>
      </c>
      <c r="B53" s="391" t="s">
        <v>433</v>
      </c>
    </row>
    <row r="54" spans="1:2" ht="15.75" customHeight="1">
      <c r="A54" s="387" t="s">
        <v>515</v>
      </c>
      <c r="B54" s="391" t="s">
        <v>434</v>
      </c>
    </row>
    <row r="55" spans="1:2" ht="15.75" customHeight="1">
      <c r="A55" s="387" t="s">
        <v>514</v>
      </c>
      <c r="B55" s="391" t="s">
        <v>528</v>
      </c>
    </row>
    <row r="56" spans="1:2" ht="15.75" customHeight="1">
      <c r="A56" s="387" t="s">
        <v>513</v>
      </c>
      <c r="B56" s="391" t="s">
        <v>435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4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801" t="s">
        <v>172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141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843">
        <v>2020</v>
      </c>
      <c r="R6" s="843"/>
      <c r="S6" s="843"/>
      <c r="T6" s="806">
        <v>2021</v>
      </c>
      <c r="U6" s="772"/>
      <c r="V6" s="773"/>
    </row>
    <row r="7" spans="1:22" ht="18" customHeight="1">
      <c r="A7" s="805"/>
      <c r="B7" s="591" t="s">
        <v>6</v>
      </c>
      <c r="C7" s="592" t="s">
        <v>33</v>
      </c>
      <c r="D7" s="593" t="s">
        <v>7</v>
      </c>
      <c r="E7" s="10" t="s">
        <v>6</v>
      </c>
      <c r="F7" s="80" t="s">
        <v>33</v>
      </c>
      <c r="G7" s="9" t="s">
        <v>7</v>
      </c>
      <c r="H7" s="591" t="s">
        <v>6</v>
      </c>
      <c r="I7" s="592" t="s">
        <v>33</v>
      </c>
      <c r="J7" s="593" t="s">
        <v>7</v>
      </c>
      <c r="K7" s="81" t="s">
        <v>6</v>
      </c>
      <c r="L7" s="83" t="s">
        <v>33</v>
      </c>
      <c r="M7" s="9" t="s">
        <v>7</v>
      </c>
      <c r="N7" s="591" t="s">
        <v>6</v>
      </c>
      <c r="O7" s="592" t="s">
        <v>33</v>
      </c>
      <c r="P7" s="593" t="s">
        <v>7</v>
      </c>
      <c r="Q7" s="595" t="s">
        <v>6</v>
      </c>
      <c r="R7" s="604" t="s">
        <v>33</v>
      </c>
      <c r="S7" s="596" t="s">
        <v>7</v>
      </c>
      <c r="T7" s="686" t="s">
        <v>6</v>
      </c>
      <c r="U7" s="694" t="s">
        <v>33</v>
      </c>
      <c r="V7" s="695" t="s">
        <v>7</v>
      </c>
    </row>
    <row r="8" spans="1:22" ht="18" customHeight="1">
      <c r="A8" s="126" t="s">
        <v>123</v>
      </c>
      <c r="B8" s="102">
        <v>38</v>
      </c>
      <c r="C8" s="127">
        <f t="shared" ref="C8:C19" si="0">B8/$B$20*100</f>
        <v>29.230769230769234</v>
      </c>
      <c r="D8" s="128">
        <f>B8/689955*100000</f>
        <v>5.5076055684791037</v>
      </c>
      <c r="E8" s="102">
        <v>41</v>
      </c>
      <c r="F8" s="127">
        <f t="shared" ref="F8:F19" si="1">E8/$E$20*100</f>
        <v>26.797385620915033</v>
      </c>
      <c r="G8" s="128">
        <f>E8/691901*100000</f>
        <v>5.9257032436721442</v>
      </c>
      <c r="H8" s="102">
        <v>25</v>
      </c>
      <c r="I8" s="127">
        <f t="shared" ref="I8:I19" si="2">H8/$H$20*100</f>
        <v>21.739130434782609</v>
      </c>
      <c r="J8" s="128">
        <f>H8/693910*100000</f>
        <v>3.6027726938651985</v>
      </c>
      <c r="K8" s="102">
        <v>35</v>
      </c>
      <c r="L8" s="127">
        <f t="shared" ref="L8:L19" si="3">K8/$K$20*100</f>
        <v>26.923076923076923</v>
      </c>
      <c r="M8" s="128">
        <f>K8/695877*100000</f>
        <v>5.029624488235708</v>
      </c>
      <c r="N8" s="102">
        <v>27</v>
      </c>
      <c r="O8" s="127">
        <f t="shared" ref="O8:O19" si="4">N8/$N$20*100</f>
        <v>20.300751879699249</v>
      </c>
      <c r="P8" s="128">
        <f>N8/697710*100000</f>
        <v>3.8698026400653571</v>
      </c>
      <c r="Q8" s="102">
        <v>33</v>
      </c>
      <c r="R8" s="127">
        <f>Q8/$Q$20*100</f>
        <v>25</v>
      </c>
      <c r="S8" s="128">
        <f>Q8/699438*100000</f>
        <v>4.7180736534188874</v>
      </c>
      <c r="T8" s="102">
        <v>43</v>
      </c>
      <c r="U8" s="127">
        <f>T8/$T$20*100</f>
        <v>35.245901639344261</v>
      </c>
      <c r="V8" s="128">
        <f>T8/701025*100000</f>
        <v>6.1338753967404864</v>
      </c>
    </row>
    <row r="9" spans="1:22" ht="18" customHeight="1">
      <c r="A9" s="129" t="s">
        <v>113</v>
      </c>
      <c r="B9" s="130">
        <v>24</v>
      </c>
      <c r="C9" s="43">
        <f t="shared" si="0"/>
        <v>18.461538461538463</v>
      </c>
      <c r="D9" s="44">
        <f t="shared" ref="D9:D20" si="5">B9/689955*100000</f>
        <v>3.4784877274604864</v>
      </c>
      <c r="E9" s="115">
        <v>24</v>
      </c>
      <c r="F9" s="116">
        <f t="shared" si="1"/>
        <v>15.686274509803921</v>
      </c>
      <c r="G9" s="118">
        <f t="shared" ref="G9:G20" si="6">E9/691901*100000</f>
        <v>3.4687043377593039</v>
      </c>
      <c r="H9" s="130">
        <v>23</v>
      </c>
      <c r="I9" s="43">
        <f t="shared" si="2"/>
        <v>20</v>
      </c>
      <c r="J9" s="44">
        <f t="shared" ref="J9:J20" si="7">H9/693910*100000</f>
        <v>3.3145508783559827</v>
      </c>
      <c r="K9" s="115">
        <v>32</v>
      </c>
      <c r="L9" s="116">
        <f t="shared" si="3"/>
        <v>24.615384615384617</v>
      </c>
      <c r="M9" s="118">
        <f t="shared" ref="M9:M20" si="8">K9/695877*100000</f>
        <v>4.5985138178155047</v>
      </c>
      <c r="N9" s="130">
        <v>27</v>
      </c>
      <c r="O9" s="43">
        <f t="shared" si="4"/>
        <v>20.300751879699249</v>
      </c>
      <c r="P9" s="44">
        <f t="shared" ref="P9:P20" si="9">N9/697710*100000</f>
        <v>3.8698026400653571</v>
      </c>
      <c r="Q9" s="115">
        <v>26</v>
      </c>
      <c r="R9" s="116">
        <f t="shared" ref="R9:R20" si="10">Q9/$Q$20*100</f>
        <v>19.696969696969695</v>
      </c>
      <c r="S9" s="118">
        <f t="shared" ref="S9:S20" si="11">Q9/699438*100000</f>
        <v>3.7172701511785173</v>
      </c>
      <c r="T9" s="130">
        <v>19</v>
      </c>
      <c r="U9" s="43">
        <f t="shared" ref="U9:U19" si="12">T9/$T$20*100</f>
        <v>15.573770491803279</v>
      </c>
      <c r="V9" s="44">
        <f t="shared" ref="V9:V19" si="13">T9/701025*100000</f>
        <v>2.7103170357690525</v>
      </c>
    </row>
    <row r="10" spans="1:22" ht="18" customHeight="1">
      <c r="A10" s="126" t="s">
        <v>143</v>
      </c>
      <c r="B10" s="101">
        <v>10</v>
      </c>
      <c r="C10" s="108">
        <f t="shared" si="0"/>
        <v>7.6923076923076925</v>
      </c>
      <c r="D10" s="109">
        <f t="shared" si="5"/>
        <v>1.4493698864418694</v>
      </c>
      <c r="E10" s="101">
        <v>24</v>
      </c>
      <c r="F10" s="108">
        <f t="shared" si="1"/>
        <v>15.686274509803921</v>
      </c>
      <c r="G10" s="109">
        <f t="shared" si="6"/>
        <v>3.4687043377593039</v>
      </c>
      <c r="H10" s="101">
        <v>12</v>
      </c>
      <c r="I10" s="108">
        <f t="shared" si="2"/>
        <v>10.434782608695652</v>
      </c>
      <c r="J10" s="109">
        <f t="shared" si="7"/>
        <v>1.7293308930552955</v>
      </c>
      <c r="K10" s="101">
        <v>8</v>
      </c>
      <c r="L10" s="108">
        <f t="shared" si="3"/>
        <v>6.1538461538461542</v>
      </c>
      <c r="M10" s="109">
        <f t="shared" si="8"/>
        <v>1.1496284544538762</v>
      </c>
      <c r="N10" s="101">
        <v>20</v>
      </c>
      <c r="O10" s="108">
        <f t="shared" si="4"/>
        <v>15.037593984962406</v>
      </c>
      <c r="P10" s="109">
        <f t="shared" si="9"/>
        <v>2.8665204741224861</v>
      </c>
      <c r="Q10" s="101">
        <v>7</v>
      </c>
      <c r="R10" s="108">
        <f t="shared" si="10"/>
        <v>5.3030303030303028</v>
      </c>
      <c r="S10" s="109">
        <f t="shared" si="11"/>
        <v>1.0008035022403701</v>
      </c>
      <c r="T10" s="101">
        <v>8</v>
      </c>
      <c r="U10" s="108">
        <f t="shared" si="12"/>
        <v>6.557377049180328</v>
      </c>
      <c r="V10" s="109">
        <f t="shared" si="13"/>
        <v>1.1411861203238116</v>
      </c>
    </row>
    <row r="11" spans="1:22" ht="25.5" customHeight="1">
      <c r="A11" s="129" t="s">
        <v>102</v>
      </c>
      <c r="B11" s="130">
        <v>8</v>
      </c>
      <c r="C11" s="43">
        <f t="shared" si="0"/>
        <v>6.1538461538461542</v>
      </c>
      <c r="D11" s="44">
        <f t="shared" si="5"/>
        <v>1.1594959091534955</v>
      </c>
      <c r="E11" s="115">
        <v>11</v>
      </c>
      <c r="F11" s="116">
        <f t="shared" si="1"/>
        <v>7.18954248366013</v>
      </c>
      <c r="G11" s="118">
        <f t="shared" si="6"/>
        <v>1.5898228214730143</v>
      </c>
      <c r="H11" s="130">
        <v>8</v>
      </c>
      <c r="I11" s="43">
        <f t="shared" si="2"/>
        <v>6.9565217391304346</v>
      </c>
      <c r="J11" s="44">
        <f t="shared" si="7"/>
        <v>1.1528872620368635</v>
      </c>
      <c r="K11" s="115">
        <v>8</v>
      </c>
      <c r="L11" s="116">
        <f t="shared" si="3"/>
        <v>6.1538461538461542</v>
      </c>
      <c r="M11" s="118">
        <f t="shared" si="8"/>
        <v>1.1496284544538762</v>
      </c>
      <c r="N11" s="130">
        <v>11</v>
      </c>
      <c r="O11" s="43">
        <f t="shared" si="4"/>
        <v>8.2706766917293226</v>
      </c>
      <c r="P11" s="44">
        <f t="shared" si="9"/>
        <v>1.5765862607673675</v>
      </c>
      <c r="Q11" s="115">
        <v>16</v>
      </c>
      <c r="R11" s="116">
        <f t="shared" si="10"/>
        <v>12.121212121212121</v>
      </c>
      <c r="S11" s="118">
        <f t="shared" si="11"/>
        <v>2.2875508622637035</v>
      </c>
      <c r="T11" s="130">
        <v>8</v>
      </c>
      <c r="U11" s="43">
        <f t="shared" si="12"/>
        <v>6.557377049180328</v>
      </c>
      <c r="V11" s="44">
        <f t="shared" si="13"/>
        <v>1.1411861203238116</v>
      </c>
    </row>
    <row r="12" spans="1:22" ht="18" customHeight="1">
      <c r="A12" s="126" t="s">
        <v>144</v>
      </c>
      <c r="B12" s="101">
        <v>3</v>
      </c>
      <c r="C12" s="108">
        <f t="shared" si="0"/>
        <v>2.3076923076923079</v>
      </c>
      <c r="D12" s="109">
        <f t="shared" si="5"/>
        <v>0.4348109659325608</v>
      </c>
      <c r="E12" s="101">
        <v>0</v>
      </c>
      <c r="F12" s="108">
        <f t="shared" si="1"/>
        <v>0</v>
      </c>
      <c r="G12" s="109">
        <f t="shared" si="6"/>
        <v>0</v>
      </c>
      <c r="H12" s="101">
        <v>5</v>
      </c>
      <c r="I12" s="108">
        <f t="shared" si="2"/>
        <v>4.3478260869565215</v>
      </c>
      <c r="J12" s="109">
        <f t="shared" si="7"/>
        <v>0.72055453877303977</v>
      </c>
      <c r="K12" s="101">
        <v>4</v>
      </c>
      <c r="L12" s="108">
        <f t="shared" si="3"/>
        <v>3.0769230769230771</v>
      </c>
      <c r="M12" s="109">
        <f t="shared" si="8"/>
        <v>0.57481422722693809</v>
      </c>
      <c r="N12" s="101">
        <v>1</v>
      </c>
      <c r="O12" s="108">
        <f t="shared" si="4"/>
        <v>0.75187969924812026</v>
      </c>
      <c r="P12" s="109">
        <f t="shared" si="9"/>
        <v>0.14332602370612432</v>
      </c>
      <c r="Q12" s="101">
        <v>2</v>
      </c>
      <c r="R12" s="108">
        <f t="shared" si="10"/>
        <v>1.5151515151515151</v>
      </c>
      <c r="S12" s="109">
        <f t="shared" si="11"/>
        <v>0.28594385778296294</v>
      </c>
      <c r="T12" s="101">
        <v>0</v>
      </c>
      <c r="U12" s="108">
        <f t="shared" si="12"/>
        <v>0</v>
      </c>
      <c r="V12" s="109">
        <f t="shared" si="13"/>
        <v>0</v>
      </c>
    </row>
    <row r="13" spans="1:22" ht="18" customHeight="1">
      <c r="A13" s="129" t="s">
        <v>145</v>
      </c>
      <c r="B13" s="130">
        <v>3</v>
      </c>
      <c r="C13" s="43">
        <f t="shared" si="0"/>
        <v>2.3076923076923079</v>
      </c>
      <c r="D13" s="44">
        <f t="shared" si="5"/>
        <v>0.4348109659325608</v>
      </c>
      <c r="E13" s="115">
        <v>3</v>
      </c>
      <c r="F13" s="116">
        <f t="shared" si="1"/>
        <v>1.9607843137254901</v>
      </c>
      <c r="G13" s="118">
        <f t="shared" si="6"/>
        <v>0.43358804221991298</v>
      </c>
      <c r="H13" s="130">
        <v>2</v>
      </c>
      <c r="I13" s="43">
        <f t="shared" si="2"/>
        <v>1.7391304347826086</v>
      </c>
      <c r="J13" s="44">
        <f t="shared" si="7"/>
        <v>0.28822181550921588</v>
      </c>
      <c r="K13" s="115">
        <v>2</v>
      </c>
      <c r="L13" s="116">
        <f t="shared" si="3"/>
        <v>1.5384615384615385</v>
      </c>
      <c r="M13" s="118">
        <f t="shared" si="8"/>
        <v>0.28740711361346905</v>
      </c>
      <c r="N13" s="130">
        <v>3</v>
      </c>
      <c r="O13" s="43">
        <f t="shared" si="4"/>
        <v>2.2556390977443606</v>
      </c>
      <c r="P13" s="44">
        <f t="shared" si="9"/>
        <v>0.429978071118373</v>
      </c>
      <c r="Q13" s="115">
        <v>3</v>
      </c>
      <c r="R13" s="116">
        <f t="shared" si="10"/>
        <v>2.2727272727272729</v>
      </c>
      <c r="S13" s="118">
        <f t="shared" si="11"/>
        <v>0.42891578667444435</v>
      </c>
      <c r="T13" s="130">
        <v>7</v>
      </c>
      <c r="U13" s="43">
        <f t="shared" si="12"/>
        <v>5.7377049180327866</v>
      </c>
      <c r="V13" s="44">
        <f t="shared" si="13"/>
        <v>0.99853785528333516</v>
      </c>
    </row>
    <row r="14" spans="1:22" ht="25.5" customHeight="1">
      <c r="A14" s="126" t="s">
        <v>134</v>
      </c>
      <c r="B14" s="101">
        <v>3</v>
      </c>
      <c r="C14" s="108">
        <f t="shared" si="0"/>
        <v>2.3076923076923079</v>
      </c>
      <c r="D14" s="109">
        <f t="shared" si="5"/>
        <v>0.4348109659325608</v>
      </c>
      <c r="E14" s="101">
        <v>5</v>
      </c>
      <c r="F14" s="108">
        <f t="shared" si="1"/>
        <v>3.2679738562091507</v>
      </c>
      <c r="G14" s="109">
        <f t="shared" si="6"/>
        <v>0.72264673703318827</v>
      </c>
      <c r="H14" s="101">
        <v>1</v>
      </c>
      <c r="I14" s="108">
        <f t="shared" si="2"/>
        <v>0.86956521739130432</v>
      </c>
      <c r="J14" s="109">
        <f t="shared" si="7"/>
        <v>0.14411090775460794</v>
      </c>
      <c r="K14" s="101">
        <v>5</v>
      </c>
      <c r="L14" s="108">
        <f t="shared" si="3"/>
        <v>3.8461538461538463</v>
      </c>
      <c r="M14" s="109">
        <f t="shared" si="8"/>
        <v>0.71851778403367261</v>
      </c>
      <c r="N14" s="101">
        <v>3</v>
      </c>
      <c r="O14" s="108">
        <f t="shared" si="4"/>
        <v>2.2556390977443606</v>
      </c>
      <c r="P14" s="109">
        <f t="shared" si="9"/>
        <v>0.429978071118373</v>
      </c>
      <c r="Q14" s="101">
        <v>4</v>
      </c>
      <c r="R14" s="108">
        <f t="shared" si="10"/>
        <v>3.0303030303030303</v>
      </c>
      <c r="S14" s="109">
        <f t="shared" si="11"/>
        <v>0.57188771556592588</v>
      </c>
      <c r="T14" s="101">
        <v>1</v>
      </c>
      <c r="U14" s="108">
        <f t="shared" si="12"/>
        <v>0.81967213114754101</v>
      </c>
      <c r="V14" s="109">
        <f t="shared" si="13"/>
        <v>0.14264826504047645</v>
      </c>
    </row>
    <row r="15" spans="1:22" ht="18" customHeight="1">
      <c r="A15" s="129" t="s">
        <v>146</v>
      </c>
      <c r="B15" s="130">
        <v>3</v>
      </c>
      <c r="C15" s="43">
        <f t="shared" si="0"/>
        <v>2.3076923076923079</v>
      </c>
      <c r="D15" s="44">
        <f t="shared" si="5"/>
        <v>0.4348109659325608</v>
      </c>
      <c r="E15" s="115">
        <v>2</v>
      </c>
      <c r="F15" s="116">
        <f t="shared" si="1"/>
        <v>1.3071895424836601</v>
      </c>
      <c r="G15" s="118">
        <f t="shared" si="6"/>
        <v>0.28905869481327529</v>
      </c>
      <c r="H15" s="130">
        <v>0</v>
      </c>
      <c r="I15" s="43">
        <f t="shared" si="2"/>
        <v>0</v>
      </c>
      <c r="J15" s="44">
        <f t="shared" si="7"/>
        <v>0</v>
      </c>
      <c r="K15" s="115">
        <v>0</v>
      </c>
      <c r="L15" s="116">
        <f t="shared" si="3"/>
        <v>0</v>
      </c>
      <c r="M15" s="118">
        <f t="shared" si="8"/>
        <v>0</v>
      </c>
      <c r="N15" s="130">
        <v>1</v>
      </c>
      <c r="O15" s="43">
        <f t="shared" si="4"/>
        <v>0.75187969924812026</v>
      </c>
      <c r="P15" s="44">
        <f t="shared" si="9"/>
        <v>0.14332602370612432</v>
      </c>
      <c r="Q15" s="115">
        <v>1</v>
      </c>
      <c r="R15" s="116">
        <f t="shared" si="10"/>
        <v>0.75757575757575757</v>
      </c>
      <c r="S15" s="118">
        <f t="shared" si="11"/>
        <v>0.14297192889148147</v>
      </c>
      <c r="T15" s="130">
        <v>0</v>
      </c>
      <c r="U15" s="43">
        <f t="shared" si="12"/>
        <v>0</v>
      </c>
      <c r="V15" s="44">
        <f t="shared" si="13"/>
        <v>0</v>
      </c>
    </row>
    <row r="16" spans="1:22" ht="18" customHeight="1">
      <c r="A16" s="126" t="s">
        <v>147</v>
      </c>
      <c r="B16" s="101">
        <v>1</v>
      </c>
      <c r="C16" s="108">
        <f t="shared" si="0"/>
        <v>0.76923076923076927</v>
      </c>
      <c r="D16" s="109">
        <f t="shared" si="5"/>
        <v>0.14493698864418694</v>
      </c>
      <c r="E16" s="101">
        <v>1</v>
      </c>
      <c r="F16" s="108">
        <f t="shared" si="1"/>
        <v>0.65359477124183007</v>
      </c>
      <c r="G16" s="109">
        <f t="shared" si="6"/>
        <v>0.14452934740663764</v>
      </c>
      <c r="H16" s="101">
        <v>2</v>
      </c>
      <c r="I16" s="108">
        <f t="shared" si="2"/>
        <v>1.7391304347826086</v>
      </c>
      <c r="J16" s="109">
        <f t="shared" si="7"/>
        <v>0.28822181550921588</v>
      </c>
      <c r="K16" s="101">
        <v>2</v>
      </c>
      <c r="L16" s="108">
        <f t="shared" si="3"/>
        <v>1.5384615384615385</v>
      </c>
      <c r="M16" s="109">
        <f t="shared" si="8"/>
        <v>0.28740711361346905</v>
      </c>
      <c r="N16" s="101">
        <v>0</v>
      </c>
      <c r="O16" s="108">
        <f t="shared" si="4"/>
        <v>0</v>
      </c>
      <c r="P16" s="109">
        <f t="shared" si="9"/>
        <v>0</v>
      </c>
      <c r="Q16" s="101">
        <v>5</v>
      </c>
      <c r="R16" s="108">
        <f t="shared" si="10"/>
        <v>3.7878787878787881</v>
      </c>
      <c r="S16" s="109">
        <f t="shared" si="11"/>
        <v>0.71485964445740724</v>
      </c>
      <c r="T16" s="101">
        <v>2</v>
      </c>
      <c r="U16" s="108">
        <f t="shared" si="12"/>
        <v>1.639344262295082</v>
      </c>
      <c r="V16" s="109">
        <f t="shared" si="13"/>
        <v>0.2852965300809529</v>
      </c>
    </row>
    <row r="17" spans="1:22" ht="18" customHeight="1">
      <c r="A17" s="129" t="s">
        <v>148</v>
      </c>
      <c r="B17" s="130">
        <v>0</v>
      </c>
      <c r="C17" s="43">
        <f t="shared" si="0"/>
        <v>0</v>
      </c>
      <c r="D17" s="44">
        <f t="shared" si="5"/>
        <v>0</v>
      </c>
      <c r="E17" s="115">
        <v>0</v>
      </c>
      <c r="F17" s="116">
        <f t="shared" si="1"/>
        <v>0</v>
      </c>
      <c r="G17" s="118">
        <f t="shared" si="6"/>
        <v>0</v>
      </c>
      <c r="H17" s="130">
        <v>0</v>
      </c>
      <c r="I17" s="43">
        <f t="shared" si="2"/>
        <v>0</v>
      </c>
      <c r="J17" s="44">
        <f t="shared" si="7"/>
        <v>0</v>
      </c>
      <c r="K17" s="115">
        <v>0</v>
      </c>
      <c r="L17" s="116">
        <f t="shared" si="3"/>
        <v>0</v>
      </c>
      <c r="M17" s="118">
        <f t="shared" si="8"/>
        <v>0</v>
      </c>
      <c r="N17" s="130">
        <v>0</v>
      </c>
      <c r="O17" s="43">
        <f t="shared" si="4"/>
        <v>0</v>
      </c>
      <c r="P17" s="44">
        <f t="shared" si="9"/>
        <v>0</v>
      </c>
      <c r="Q17" s="115">
        <v>0</v>
      </c>
      <c r="R17" s="116">
        <f t="shared" si="10"/>
        <v>0</v>
      </c>
      <c r="S17" s="118">
        <f t="shared" si="11"/>
        <v>0</v>
      </c>
      <c r="T17" s="130">
        <v>0</v>
      </c>
      <c r="U17" s="43">
        <f t="shared" si="12"/>
        <v>0</v>
      </c>
      <c r="V17" s="44">
        <f t="shared" si="13"/>
        <v>0</v>
      </c>
    </row>
    <row r="18" spans="1:22" ht="36.75" customHeight="1">
      <c r="A18" s="126" t="s">
        <v>149</v>
      </c>
      <c r="B18" s="101">
        <v>7</v>
      </c>
      <c r="C18" s="108">
        <f t="shared" si="0"/>
        <v>5.384615384615385</v>
      </c>
      <c r="D18" s="109">
        <f t="shared" si="5"/>
        <v>1.0145589205093084</v>
      </c>
      <c r="E18" s="101">
        <v>10</v>
      </c>
      <c r="F18" s="108">
        <f t="shared" si="1"/>
        <v>6.5359477124183014</v>
      </c>
      <c r="G18" s="109">
        <f t="shared" si="6"/>
        <v>1.4452934740663765</v>
      </c>
      <c r="H18" s="101">
        <v>4</v>
      </c>
      <c r="I18" s="108">
        <f t="shared" si="2"/>
        <v>3.4782608695652173</v>
      </c>
      <c r="J18" s="109">
        <f t="shared" si="7"/>
        <v>0.57644363101843177</v>
      </c>
      <c r="K18" s="101">
        <v>4</v>
      </c>
      <c r="L18" s="108">
        <f t="shared" si="3"/>
        <v>3.0769230769230771</v>
      </c>
      <c r="M18" s="109">
        <f t="shared" si="8"/>
        <v>0.57481422722693809</v>
      </c>
      <c r="N18" s="101">
        <v>12</v>
      </c>
      <c r="O18" s="108">
        <f t="shared" si="4"/>
        <v>9.0225563909774422</v>
      </c>
      <c r="P18" s="109">
        <f t="shared" si="9"/>
        <v>1.719912284473492</v>
      </c>
      <c r="Q18" s="101">
        <v>3</v>
      </c>
      <c r="R18" s="108">
        <f t="shared" si="10"/>
        <v>2.2727272727272729</v>
      </c>
      <c r="S18" s="109">
        <f t="shared" si="11"/>
        <v>0.42891578667444435</v>
      </c>
      <c r="T18" s="101">
        <v>5</v>
      </c>
      <c r="U18" s="108">
        <f t="shared" si="12"/>
        <v>4.0983606557377046</v>
      </c>
      <c r="V18" s="109">
        <f t="shared" si="13"/>
        <v>0.71324132520238215</v>
      </c>
    </row>
    <row r="19" spans="1:22" ht="18" customHeight="1">
      <c r="A19" s="129" t="s">
        <v>150</v>
      </c>
      <c r="B19" s="130">
        <v>30</v>
      </c>
      <c r="C19" s="43">
        <f t="shared" si="0"/>
        <v>23.076923076923077</v>
      </c>
      <c r="D19" s="44">
        <f t="shared" si="5"/>
        <v>4.3481096593256083</v>
      </c>
      <c r="E19" s="115">
        <v>32</v>
      </c>
      <c r="F19" s="116">
        <f t="shared" si="1"/>
        <v>20.915032679738562</v>
      </c>
      <c r="G19" s="118">
        <f t="shared" si="6"/>
        <v>4.6249391170124046</v>
      </c>
      <c r="H19" s="130">
        <v>33</v>
      </c>
      <c r="I19" s="43">
        <f t="shared" si="2"/>
        <v>28.695652173913043</v>
      </c>
      <c r="J19" s="44">
        <f t="shared" si="7"/>
        <v>4.7556599559020629</v>
      </c>
      <c r="K19" s="115">
        <v>30</v>
      </c>
      <c r="L19" s="116">
        <f t="shared" si="3"/>
        <v>23.076923076923077</v>
      </c>
      <c r="M19" s="118">
        <f t="shared" si="8"/>
        <v>4.3111067042020359</v>
      </c>
      <c r="N19" s="130">
        <v>28</v>
      </c>
      <c r="O19" s="43">
        <f t="shared" si="4"/>
        <v>21.052631578947366</v>
      </c>
      <c r="P19" s="44">
        <f t="shared" si="9"/>
        <v>4.0131286637714814</v>
      </c>
      <c r="Q19" s="115">
        <v>32</v>
      </c>
      <c r="R19" s="116">
        <f t="shared" si="10"/>
        <v>24.242424242424242</v>
      </c>
      <c r="S19" s="118">
        <f t="shared" si="11"/>
        <v>4.575101724527407</v>
      </c>
      <c r="T19" s="130">
        <v>29</v>
      </c>
      <c r="U19" s="43">
        <f t="shared" si="12"/>
        <v>23.770491803278688</v>
      </c>
      <c r="V19" s="44">
        <f t="shared" si="13"/>
        <v>4.1367996861738172</v>
      </c>
    </row>
    <row r="20" spans="1:22" ht="24.95" customHeight="1">
      <c r="A20" s="93" t="s">
        <v>36</v>
      </c>
      <c r="B20" s="68">
        <f>SUM(B8:B19)</f>
        <v>130</v>
      </c>
      <c r="C20" s="69">
        <f>+SUM(C8:C19)</f>
        <v>100.00000000000001</v>
      </c>
      <c r="D20" s="71">
        <f t="shared" si="5"/>
        <v>18.841808523744302</v>
      </c>
      <c r="E20" s="4">
        <f>SUM(E8:E19)</f>
        <v>153</v>
      </c>
      <c r="F20" s="132">
        <f>+SUM(F8:F19)</f>
        <v>99.999999999999986</v>
      </c>
      <c r="G20" s="133">
        <f t="shared" si="6"/>
        <v>22.112990153215559</v>
      </c>
      <c r="H20" s="68">
        <f>SUM(H8:H19)</f>
        <v>115</v>
      </c>
      <c r="I20" s="69">
        <f>+SUM(I8:I19)</f>
        <v>100</v>
      </c>
      <c r="J20" s="71">
        <f t="shared" si="7"/>
        <v>16.572754391779913</v>
      </c>
      <c r="K20" s="4">
        <f>SUM(K8:K19)</f>
        <v>130</v>
      </c>
      <c r="L20" s="132">
        <f>+SUM(L8:L19)</f>
        <v>99.999999999999986</v>
      </c>
      <c r="M20" s="133">
        <f t="shared" si="8"/>
        <v>18.681462384875488</v>
      </c>
      <c r="N20" s="68">
        <f>SUM(N8:N19)</f>
        <v>133</v>
      </c>
      <c r="O20" s="69">
        <f>+SUM(O8:O19)</f>
        <v>100</v>
      </c>
      <c r="P20" s="71">
        <f t="shared" si="9"/>
        <v>19.062361152914534</v>
      </c>
      <c r="Q20" s="4">
        <f>SUM(Q8:Q19)</f>
        <v>132</v>
      </c>
      <c r="R20" s="132">
        <f t="shared" si="10"/>
        <v>100</v>
      </c>
      <c r="S20" s="133">
        <f t="shared" si="11"/>
        <v>18.87229461367555</v>
      </c>
      <c r="T20" s="68">
        <f>SUM(T8:T19)</f>
        <v>122</v>
      </c>
      <c r="U20" s="69">
        <f>T20/$T$20*100</f>
        <v>100</v>
      </c>
      <c r="V20" s="71">
        <f>T20/701025*100000</f>
        <v>17.403088334938126</v>
      </c>
    </row>
    <row r="21" spans="1:22" ht="4.5" customHeight="1">
      <c r="B21" s="94"/>
      <c r="C21" s="94"/>
      <c r="D21" s="122"/>
      <c r="F21" s="122"/>
      <c r="G21" s="119"/>
      <c r="H21" s="94"/>
      <c r="I21" s="94"/>
      <c r="J21" s="122"/>
      <c r="L21" s="122"/>
      <c r="M21" s="119"/>
      <c r="N21" s="94"/>
      <c r="O21" s="94"/>
      <c r="P21" s="122"/>
      <c r="R21" s="122"/>
      <c r="S21" s="119"/>
      <c r="T21" s="94"/>
      <c r="U21" s="94"/>
      <c r="V21" s="122"/>
    </row>
    <row r="22" spans="1:22" s="404" customFormat="1" ht="12" customHeight="1">
      <c r="A22" s="844" t="s">
        <v>151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844"/>
      <c r="P22" s="844"/>
    </row>
    <row r="23" spans="1:22" s="404" customFormat="1" ht="12" customHeight="1">
      <c r="A23" s="439" t="s">
        <v>142</v>
      </c>
      <c r="B23" s="666"/>
      <c r="C23" s="666"/>
      <c r="D23" s="666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  <c r="T23" s="700"/>
      <c r="U23" s="700"/>
      <c r="V23" s="700"/>
    </row>
    <row r="24" spans="1:22" s="404" customFormat="1" ht="12" customHeight="1">
      <c r="A24" s="675" t="s">
        <v>599</v>
      </c>
      <c r="B24" s="409"/>
      <c r="C24" s="403"/>
      <c r="D24" s="403"/>
      <c r="E24" s="410"/>
      <c r="F24" s="403"/>
      <c r="G24" s="403"/>
      <c r="H24" s="409"/>
      <c r="I24" s="403"/>
      <c r="J24" s="403"/>
      <c r="K24" s="410"/>
      <c r="L24" s="403"/>
      <c r="M24" s="403"/>
      <c r="N24" s="409"/>
      <c r="O24" s="403"/>
      <c r="P24" s="403"/>
      <c r="Q24" s="410"/>
      <c r="R24" s="403"/>
      <c r="S24" s="403"/>
      <c r="T24" s="409"/>
      <c r="U24" s="403"/>
      <c r="V24" s="403"/>
    </row>
  </sheetData>
  <mergeCells count="14">
    <mergeCell ref="T6:V6"/>
    <mergeCell ref="B5:V5"/>
    <mergeCell ref="Q6:S6"/>
    <mergeCell ref="A22:P22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4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2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801" t="s">
        <v>219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20.25" customHeight="1">
      <c r="A2" s="784" t="s">
        <v>235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5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s="266" customFormat="1" ht="3.95" customHeight="1">
      <c r="A4" s="845"/>
      <c r="B4" s="845"/>
      <c r="C4" s="648"/>
      <c r="D4" s="648"/>
      <c r="E4" s="649"/>
      <c r="F4" s="648"/>
      <c r="G4" s="648"/>
      <c r="I4" s="648"/>
      <c r="J4" s="648"/>
      <c r="K4" s="649"/>
      <c r="L4" s="648"/>
      <c r="M4" s="648"/>
      <c r="O4" s="648"/>
      <c r="P4" s="648"/>
      <c r="Q4" s="649"/>
      <c r="R4" s="648"/>
      <c r="S4" s="648"/>
      <c r="U4" s="648"/>
      <c r="V4" s="64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843">
        <v>2020</v>
      </c>
      <c r="R6" s="843"/>
      <c r="S6" s="843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78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5" t="s">
        <v>7</v>
      </c>
    </row>
    <row r="8" spans="1:22" ht="18" customHeight="1">
      <c r="A8" s="126" t="s">
        <v>123</v>
      </c>
      <c r="B8" s="102">
        <v>433</v>
      </c>
      <c r="C8" s="127">
        <f t="shared" ref="C8:C19" si="0">B8/$B$20*100</f>
        <v>61.680911680911677</v>
      </c>
      <c r="D8" s="128">
        <f>B8/689955*100000</f>
        <v>62.757716082932951</v>
      </c>
      <c r="E8" s="102">
        <v>432</v>
      </c>
      <c r="F8" s="127">
        <f t="shared" ref="F8:F19" si="1">E8/$E$20*100</f>
        <v>58.142664872139974</v>
      </c>
      <c r="G8" s="128">
        <f>E8/1356383*100000</f>
        <v>31.849411265107271</v>
      </c>
      <c r="H8" s="102">
        <v>401</v>
      </c>
      <c r="I8" s="127">
        <f t="shared" ref="I8:I19" si="2">H8/$H$20*100</f>
        <v>61.128048780487809</v>
      </c>
      <c r="J8" s="128">
        <f>H8/1358200*100000</f>
        <v>29.524370490354883</v>
      </c>
      <c r="K8" s="102">
        <v>381</v>
      </c>
      <c r="L8" s="127">
        <f t="shared" ref="L8:L19" si="3">K8/$K$20*100</f>
        <v>61.15569823434992</v>
      </c>
      <c r="M8" s="128">
        <f>K8/1360131*100000</f>
        <v>28.012007666908556</v>
      </c>
      <c r="N8" s="102">
        <v>406</v>
      </c>
      <c r="O8" s="127">
        <f t="shared" ref="O8:O19" si="4">N8/$N$20*100</f>
        <v>58.249641319942612</v>
      </c>
      <c r="P8" s="128">
        <f>N8/1362710*100000</f>
        <v>29.793573100659714</v>
      </c>
      <c r="Q8" s="102">
        <v>367</v>
      </c>
      <c r="R8" s="127">
        <f>Q8/$Q$20*100</f>
        <v>61.064891846921796</v>
      </c>
      <c r="S8" s="128">
        <f>Q8/1365990*100000</f>
        <v>26.866960958718586</v>
      </c>
      <c r="T8" s="102">
        <v>429</v>
      </c>
      <c r="U8" s="127">
        <f>T8/$T$20*100</f>
        <v>62.173913043478258</v>
      </c>
      <c r="V8" s="128">
        <f>T8/1369915*100000</f>
        <v>31.315811564951108</v>
      </c>
    </row>
    <row r="9" spans="1:22" ht="18" customHeight="1">
      <c r="A9" s="129" t="s">
        <v>113</v>
      </c>
      <c r="B9" s="110">
        <v>79</v>
      </c>
      <c r="C9" s="111">
        <f t="shared" si="0"/>
        <v>11.253561253561253</v>
      </c>
      <c r="D9" s="113">
        <f>B9/689955*100000</f>
        <v>11.450022102890768</v>
      </c>
      <c r="E9" s="115">
        <v>64</v>
      </c>
      <c r="F9" s="116">
        <f t="shared" si="1"/>
        <v>8.6137281292059225</v>
      </c>
      <c r="G9" s="118">
        <f t="shared" ref="G9:G20" si="5">E9/1356383*100000</f>
        <v>4.7184312985344112</v>
      </c>
      <c r="H9" s="110">
        <v>51</v>
      </c>
      <c r="I9" s="111">
        <f t="shared" si="2"/>
        <v>7.774390243902439</v>
      </c>
      <c r="J9" s="113">
        <f t="shared" ref="J9:J20" si="6">H9/1358200*100000</f>
        <v>3.7549698129877775</v>
      </c>
      <c r="K9" s="115">
        <v>53</v>
      </c>
      <c r="L9" s="116">
        <f t="shared" si="3"/>
        <v>8.5072231139646881</v>
      </c>
      <c r="M9" s="118">
        <f t="shared" ref="M9:M20" si="7">K9/1360131*100000</f>
        <v>3.8966834812234996</v>
      </c>
      <c r="N9" s="110">
        <v>66</v>
      </c>
      <c r="O9" s="111">
        <f t="shared" si="4"/>
        <v>9.469153515064562</v>
      </c>
      <c r="P9" s="113">
        <f t="shared" ref="P9:P20" si="8">N9/1362710*100000</f>
        <v>4.8432902084816281</v>
      </c>
      <c r="Q9" s="115">
        <v>52</v>
      </c>
      <c r="R9" s="116">
        <f t="shared" ref="R9:R20" si="9">Q9/$Q$20*100</f>
        <v>8.6522462562396019</v>
      </c>
      <c r="S9" s="118">
        <f t="shared" ref="S9:S19" si="10">Q9/1365990*100000</f>
        <v>3.8067628606358759</v>
      </c>
      <c r="T9" s="110">
        <v>56</v>
      </c>
      <c r="U9" s="111">
        <f t="shared" ref="U9:U19" si="11">T9/$T$20*100</f>
        <v>8.115942028985506</v>
      </c>
      <c r="V9" s="113">
        <f t="shared" ref="V9:V19" si="12">T9/1369915*100000</f>
        <v>4.0878448662873241</v>
      </c>
    </row>
    <row r="10" spans="1:22" ht="18" customHeight="1">
      <c r="A10" s="126" t="s">
        <v>154</v>
      </c>
      <c r="B10" s="101">
        <v>18</v>
      </c>
      <c r="C10" s="108">
        <f t="shared" si="0"/>
        <v>2.5641025641025639</v>
      </c>
      <c r="D10" s="109">
        <f>B10/1354621*100000</f>
        <v>1.3287849516580652</v>
      </c>
      <c r="E10" s="101">
        <v>14</v>
      </c>
      <c r="F10" s="108">
        <f t="shared" si="1"/>
        <v>1.8842530282637955</v>
      </c>
      <c r="G10" s="109">
        <f t="shared" si="5"/>
        <v>1.0321568465544024</v>
      </c>
      <c r="H10" s="101">
        <v>9</v>
      </c>
      <c r="I10" s="108">
        <f t="shared" si="2"/>
        <v>1.3719512195121952</v>
      </c>
      <c r="J10" s="109">
        <f t="shared" si="6"/>
        <v>0.66264173170372553</v>
      </c>
      <c r="K10" s="101">
        <v>19</v>
      </c>
      <c r="L10" s="108">
        <f t="shared" si="3"/>
        <v>3.0497592295345104</v>
      </c>
      <c r="M10" s="109">
        <f t="shared" si="7"/>
        <v>1.3969242668537074</v>
      </c>
      <c r="N10" s="101">
        <v>16</v>
      </c>
      <c r="O10" s="108">
        <f t="shared" si="4"/>
        <v>2.2955523672883791</v>
      </c>
      <c r="P10" s="109">
        <f t="shared" si="8"/>
        <v>1.1741309596319101</v>
      </c>
      <c r="Q10" s="101">
        <v>12</v>
      </c>
      <c r="R10" s="108">
        <f t="shared" si="9"/>
        <v>1.9966722129783694</v>
      </c>
      <c r="S10" s="109">
        <f t="shared" si="10"/>
        <v>0.87848373706981742</v>
      </c>
      <c r="T10" s="101">
        <v>14</v>
      </c>
      <c r="U10" s="108">
        <f t="shared" si="11"/>
        <v>2.0289855072463765</v>
      </c>
      <c r="V10" s="109">
        <f t="shared" si="12"/>
        <v>1.021961216571831</v>
      </c>
    </row>
    <row r="11" spans="1:22" ht="18" customHeight="1">
      <c r="A11" s="129" t="s">
        <v>155</v>
      </c>
      <c r="B11" s="110">
        <v>13</v>
      </c>
      <c r="C11" s="111">
        <f t="shared" si="0"/>
        <v>1.8518518518518516</v>
      </c>
      <c r="D11" s="113">
        <f t="shared" ref="D11:D20" si="13">B11/1354621*100000</f>
        <v>0.95967802064193608</v>
      </c>
      <c r="E11" s="115">
        <v>19</v>
      </c>
      <c r="F11" s="116">
        <f t="shared" si="1"/>
        <v>2.5572005383580079</v>
      </c>
      <c r="G11" s="118">
        <f t="shared" si="5"/>
        <v>1.4007842917524032</v>
      </c>
      <c r="H11" s="110">
        <v>19</v>
      </c>
      <c r="I11" s="111">
        <f t="shared" si="2"/>
        <v>2.8963414634146343</v>
      </c>
      <c r="J11" s="113">
        <f t="shared" si="6"/>
        <v>1.3989103224856427</v>
      </c>
      <c r="K11" s="115">
        <v>17</v>
      </c>
      <c r="L11" s="116">
        <f t="shared" si="3"/>
        <v>2.7287319422150884</v>
      </c>
      <c r="M11" s="118">
        <f t="shared" si="7"/>
        <v>1.2498796071848961</v>
      </c>
      <c r="N11" s="110">
        <v>21</v>
      </c>
      <c r="O11" s="111">
        <f t="shared" si="4"/>
        <v>3.0129124820659969</v>
      </c>
      <c r="P11" s="113">
        <f t="shared" si="8"/>
        <v>1.5410468845168817</v>
      </c>
      <c r="Q11" s="115">
        <v>11</v>
      </c>
      <c r="R11" s="116">
        <f t="shared" si="9"/>
        <v>1.8302828618968388</v>
      </c>
      <c r="S11" s="118">
        <f t="shared" si="10"/>
        <v>0.80527675898066609</v>
      </c>
      <c r="T11" s="110">
        <v>15</v>
      </c>
      <c r="U11" s="111">
        <f t="shared" si="11"/>
        <v>2.1739130434782608</v>
      </c>
      <c r="V11" s="113">
        <f t="shared" si="12"/>
        <v>1.0949584463269619</v>
      </c>
    </row>
    <row r="12" spans="1:22" ht="29.25" customHeight="1">
      <c r="A12" s="126" t="s">
        <v>156</v>
      </c>
      <c r="B12" s="101">
        <v>10</v>
      </c>
      <c r="C12" s="108">
        <f t="shared" si="0"/>
        <v>1.4245014245014245</v>
      </c>
      <c r="D12" s="109">
        <f t="shared" si="13"/>
        <v>0.73821386203225847</v>
      </c>
      <c r="E12" s="101">
        <v>18</v>
      </c>
      <c r="F12" s="108">
        <f t="shared" si="1"/>
        <v>2.4226110363391657</v>
      </c>
      <c r="G12" s="109">
        <f t="shared" si="5"/>
        <v>1.3270588027128032</v>
      </c>
      <c r="H12" s="101">
        <v>22</v>
      </c>
      <c r="I12" s="108">
        <f t="shared" si="2"/>
        <v>3.3536585365853662</v>
      </c>
      <c r="J12" s="109">
        <f t="shared" si="6"/>
        <v>1.6197908997202179</v>
      </c>
      <c r="K12" s="101">
        <v>15</v>
      </c>
      <c r="L12" s="108">
        <f t="shared" si="3"/>
        <v>2.4077046548956664</v>
      </c>
      <c r="M12" s="109">
        <f t="shared" si="7"/>
        <v>1.1028349475160848</v>
      </c>
      <c r="N12" s="101">
        <v>17</v>
      </c>
      <c r="O12" s="108">
        <f t="shared" si="4"/>
        <v>2.4390243902439024</v>
      </c>
      <c r="P12" s="109">
        <f t="shared" si="8"/>
        <v>1.2475141446089044</v>
      </c>
      <c r="Q12" s="101">
        <v>12</v>
      </c>
      <c r="R12" s="108">
        <f t="shared" si="9"/>
        <v>1.9966722129783694</v>
      </c>
      <c r="S12" s="109">
        <f t="shared" si="10"/>
        <v>0.87848373706981742</v>
      </c>
      <c r="T12" s="101">
        <v>4</v>
      </c>
      <c r="U12" s="108">
        <f t="shared" si="11"/>
        <v>0.57971014492753625</v>
      </c>
      <c r="V12" s="109">
        <f t="shared" si="12"/>
        <v>0.29198891902052315</v>
      </c>
    </row>
    <row r="13" spans="1:22" ht="18" customHeight="1">
      <c r="A13" s="129" t="s">
        <v>133</v>
      </c>
      <c r="B13" s="110">
        <v>9</v>
      </c>
      <c r="C13" s="111">
        <f t="shared" si="0"/>
        <v>1.2820512820512819</v>
      </c>
      <c r="D13" s="113">
        <f t="shared" si="13"/>
        <v>0.6643924758290326</v>
      </c>
      <c r="E13" s="115">
        <v>21</v>
      </c>
      <c r="F13" s="116">
        <f t="shared" si="1"/>
        <v>2.826379542395693</v>
      </c>
      <c r="G13" s="118">
        <f t="shared" si="5"/>
        <v>1.5482352698316038</v>
      </c>
      <c r="H13" s="110">
        <v>23</v>
      </c>
      <c r="I13" s="111">
        <f t="shared" si="2"/>
        <v>3.50609756097561</v>
      </c>
      <c r="J13" s="113">
        <f t="shared" si="6"/>
        <v>1.6934177587984096</v>
      </c>
      <c r="K13" s="115">
        <v>17</v>
      </c>
      <c r="L13" s="116">
        <f t="shared" si="3"/>
        <v>2.7287319422150884</v>
      </c>
      <c r="M13" s="118">
        <f t="shared" si="7"/>
        <v>1.2498796071848961</v>
      </c>
      <c r="N13" s="110">
        <v>18</v>
      </c>
      <c r="O13" s="111">
        <f t="shared" si="4"/>
        <v>2.5824964131994261</v>
      </c>
      <c r="P13" s="113">
        <f t="shared" si="8"/>
        <v>1.3208973295858988</v>
      </c>
      <c r="Q13" s="115">
        <v>14</v>
      </c>
      <c r="R13" s="116">
        <f t="shared" si="9"/>
        <v>2.3294509151414311</v>
      </c>
      <c r="S13" s="118">
        <f t="shared" si="10"/>
        <v>1.0248976932481204</v>
      </c>
      <c r="T13" s="110">
        <v>25</v>
      </c>
      <c r="U13" s="111">
        <f t="shared" si="11"/>
        <v>3.6231884057971016</v>
      </c>
      <c r="V13" s="113">
        <f t="shared" si="12"/>
        <v>1.8249307438782698</v>
      </c>
    </row>
    <row r="14" spans="1:22" ht="18" customHeight="1">
      <c r="A14" s="126" t="s">
        <v>125</v>
      </c>
      <c r="B14" s="101">
        <v>6</v>
      </c>
      <c r="C14" s="108">
        <f t="shared" si="0"/>
        <v>0.85470085470085477</v>
      </c>
      <c r="D14" s="109">
        <f t="shared" si="13"/>
        <v>0.44292831721935511</v>
      </c>
      <c r="E14" s="101">
        <v>4</v>
      </c>
      <c r="F14" s="108">
        <f t="shared" si="1"/>
        <v>0.53835800807537015</v>
      </c>
      <c r="G14" s="109">
        <f t="shared" si="5"/>
        <v>0.2949019561584007</v>
      </c>
      <c r="H14" s="101">
        <v>6</v>
      </c>
      <c r="I14" s="108">
        <f t="shared" si="2"/>
        <v>0.91463414634146334</v>
      </c>
      <c r="J14" s="109">
        <f t="shared" si="6"/>
        <v>0.44176115446915037</v>
      </c>
      <c r="K14" s="101">
        <v>2</v>
      </c>
      <c r="L14" s="108">
        <f t="shared" si="3"/>
        <v>0.32102728731942215</v>
      </c>
      <c r="M14" s="109">
        <f t="shared" si="7"/>
        <v>0.14704465966881131</v>
      </c>
      <c r="N14" s="101">
        <v>1</v>
      </c>
      <c r="O14" s="108">
        <f t="shared" si="4"/>
        <v>0.14347202295552369</v>
      </c>
      <c r="P14" s="109">
        <f t="shared" si="8"/>
        <v>7.3383184976994378E-2</v>
      </c>
      <c r="Q14" s="101">
        <v>1</v>
      </c>
      <c r="R14" s="108">
        <f t="shared" si="9"/>
        <v>0.16638935108153077</v>
      </c>
      <c r="S14" s="109">
        <f t="shared" si="10"/>
        <v>7.3206978089151456E-2</v>
      </c>
      <c r="T14" s="101">
        <v>0</v>
      </c>
      <c r="U14" s="108">
        <f t="shared" si="11"/>
        <v>0</v>
      </c>
      <c r="V14" s="109">
        <f t="shared" si="12"/>
        <v>0</v>
      </c>
    </row>
    <row r="15" spans="1:22" ht="18" customHeight="1">
      <c r="A15" s="129" t="s">
        <v>157</v>
      </c>
      <c r="B15" s="110">
        <v>5</v>
      </c>
      <c r="C15" s="111">
        <f t="shared" si="0"/>
        <v>0.71225071225071224</v>
      </c>
      <c r="D15" s="113">
        <f t="shared" si="13"/>
        <v>0.36910693101612924</v>
      </c>
      <c r="E15" s="115">
        <v>3</v>
      </c>
      <c r="F15" s="116">
        <f t="shared" si="1"/>
        <v>0.40376850605652759</v>
      </c>
      <c r="G15" s="118">
        <f t="shared" si="5"/>
        <v>0.22117646711880054</v>
      </c>
      <c r="H15" s="110">
        <v>4</v>
      </c>
      <c r="I15" s="111">
        <f t="shared" si="2"/>
        <v>0.6097560975609756</v>
      </c>
      <c r="J15" s="113">
        <f t="shared" si="6"/>
        <v>0.29450743631276688</v>
      </c>
      <c r="K15" s="115">
        <v>4</v>
      </c>
      <c r="L15" s="116">
        <f t="shared" si="3"/>
        <v>0.6420545746388443</v>
      </c>
      <c r="M15" s="118">
        <f t="shared" si="7"/>
        <v>0.29408931933762261</v>
      </c>
      <c r="N15" s="110">
        <v>6</v>
      </c>
      <c r="O15" s="111">
        <f t="shared" si="4"/>
        <v>0.86083213773314204</v>
      </c>
      <c r="P15" s="113">
        <f t="shared" si="8"/>
        <v>0.44029910986196619</v>
      </c>
      <c r="Q15" s="115">
        <v>1</v>
      </c>
      <c r="R15" s="116">
        <f t="shared" si="9"/>
        <v>0.16638935108153077</v>
      </c>
      <c r="S15" s="118">
        <f t="shared" si="10"/>
        <v>7.3206978089151456E-2</v>
      </c>
      <c r="T15" s="110">
        <v>1</v>
      </c>
      <c r="U15" s="111">
        <f t="shared" si="11"/>
        <v>0.14492753623188406</v>
      </c>
      <c r="V15" s="113">
        <f t="shared" si="12"/>
        <v>7.2997229755130788E-2</v>
      </c>
    </row>
    <row r="16" spans="1:22" ht="29.25" customHeight="1">
      <c r="A16" s="126" t="s">
        <v>158</v>
      </c>
      <c r="B16" s="101">
        <v>4</v>
      </c>
      <c r="C16" s="108">
        <f t="shared" si="0"/>
        <v>0.56980056980056981</v>
      </c>
      <c r="D16" s="109">
        <f t="shared" si="13"/>
        <v>0.29528554481290337</v>
      </c>
      <c r="E16" s="101">
        <v>9</v>
      </c>
      <c r="F16" s="108">
        <f t="shared" si="1"/>
        <v>1.2113055181695829</v>
      </c>
      <c r="G16" s="109">
        <f t="shared" si="5"/>
        <v>0.66352940135640159</v>
      </c>
      <c r="H16" s="101">
        <v>7</v>
      </c>
      <c r="I16" s="108">
        <f t="shared" si="2"/>
        <v>1.0670731707317074</v>
      </c>
      <c r="J16" s="109">
        <f t="shared" si="6"/>
        <v>0.51538801354734209</v>
      </c>
      <c r="K16" s="101">
        <v>5</v>
      </c>
      <c r="L16" s="108">
        <f t="shared" si="3"/>
        <v>0.80256821829855529</v>
      </c>
      <c r="M16" s="109">
        <f t="shared" si="7"/>
        <v>0.36761164917202832</v>
      </c>
      <c r="N16" s="101">
        <v>5</v>
      </c>
      <c r="O16" s="108">
        <f t="shared" si="4"/>
        <v>0.71736011477761841</v>
      </c>
      <c r="P16" s="109">
        <f t="shared" si="8"/>
        <v>0.36691592488497182</v>
      </c>
      <c r="Q16" s="101">
        <v>10</v>
      </c>
      <c r="R16" s="108">
        <f t="shared" si="9"/>
        <v>1.6638935108153077</v>
      </c>
      <c r="S16" s="109">
        <f t="shared" si="10"/>
        <v>0.73206978089151464</v>
      </c>
      <c r="T16" s="101">
        <v>9</v>
      </c>
      <c r="U16" s="108">
        <f t="shared" si="11"/>
        <v>1.3043478260869565</v>
      </c>
      <c r="V16" s="109">
        <f t="shared" si="12"/>
        <v>0.65697506779617709</v>
      </c>
    </row>
    <row r="17" spans="1:22" ht="18" customHeight="1">
      <c r="A17" s="129" t="s">
        <v>159</v>
      </c>
      <c r="B17" s="110">
        <v>1</v>
      </c>
      <c r="C17" s="111">
        <f t="shared" si="0"/>
        <v>0.14245014245014245</v>
      </c>
      <c r="D17" s="113">
        <f t="shared" si="13"/>
        <v>7.3821386203225842E-2</v>
      </c>
      <c r="E17" s="115">
        <v>2</v>
      </c>
      <c r="F17" s="116">
        <f t="shared" si="1"/>
        <v>0.26917900403768508</v>
      </c>
      <c r="G17" s="118">
        <f t="shared" si="5"/>
        <v>0.14745097807920035</v>
      </c>
      <c r="H17" s="110">
        <v>0</v>
      </c>
      <c r="I17" s="111">
        <f t="shared" si="2"/>
        <v>0</v>
      </c>
      <c r="J17" s="113">
        <f t="shared" si="6"/>
        <v>0</v>
      </c>
      <c r="K17" s="115">
        <v>2</v>
      </c>
      <c r="L17" s="116">
        <f t="shared" si="3"/>
        <v>0.32102728731942215</v>
      </c>
      <c r="M17" s="118">
        <f t="shared" si="7"/>
        <v>0.14704465966881131</v>
      </c>
      <c r="N17" s="110">
        <v>2</v>
      </c>
      <c r="O17" s="111">
        <f t="shared" si="4"/>
        <v>0.28694404591104739</v>
      </c>
      <c r="P17" s="113">
        <f t="shared" si="8"/>
        <v>0.14676636995398876</v>
      </c>
      <c r="Q17" s="115">
        <v>2</v>
      </c>
      <c r="R17" s="116">
        <f t="shared" si="9"/>
        <v>0.33277870216306155</v>
      </c>
      <c r="S17" s="118">
        <f t="shared" si="10"/>
        <v>0.14641395617830291</v>
      </c>
      <c r="T17" s="110">
        <v>0</v>
      </c>
      <c r="U17" s="111">
        <f t="shared" si="11"/>
        <v>0</v>
      </c>
      <c r="V17" s="113">
        <f t="shared" si="12"/>
        <v>0</v>
      </c>
    </row>
    <row r="18" spans="1:22" ht="40.5" customHeight="1">
      <c r="A18" s="126" t="s">
        <v>160</v>
      </c>
      <c r="B18" s="101">
        <v>17</v>
      </c>
      <c r="C18" s="108">
        <f t="shared" si="0"/>
        <v>2.4216524216524213</v>
      </c>
      <c r="D18" s="109">
        <f t="shared" si="13"/>
        <v>1.2549635654548394</v>
      </c>
      <c r="E18" s="101">
        <v>31</v>
      </c>
      <c r="F18" s="108">
        <f t="shared" si="1"/>
        <v>4.1722745625841187</v>
      </c>
      <c r="G18" s="109">
        <f t="shared" si="5"/>
        <v>2.2854901602276056</v>
      </c>
      <c r="H18" s="101">
        <v>13</v>
      </c>
      <c r="I18" s="108">
        <f t="shared" si="2"/>
        <v>1.9817073170731707</v>
      </c>
      <c r="J18" s="109">
        <f t="shared" si="6"/>
        <v>0.95714916801649241</v>
      </c>
      <c r="K18" s="101">
        <v>18</v>
      </c>
      <c r="L18" s="108">
        <f t="shared" si="3"/>
        <v>2.8892455858747992</v>
      </c>
      <c r="M18" s="109">
        <f t="shared" si="7"/>
        <v>1.3234019370193018</v>
      </c>
      <c r="N18" s="101">
        <v>19</v>
      </c>
      <c r="O18" s="108">
        <f t="shared" si="4"/>
        <v>2.7259684361549499</v>
      </c>
      <c r="P18" s="109">
        <f t="shared" si="8"/>
        <v>1.3942805145628931</v>
      </c>
      <c r="Q18" s="101">
        <v>16</v>
      </c>
      <c r="R18" s="108">
        <f t="shared" si="9"/>
        <v>2.6622296173044924</v>
      </c>
      <c r="S18" s="109">
        <f t="shared" si="10"/>
        <v>1.1713116494264233</v>
      </c>
      <c r="T18" s="101">
        <v>24</v>
      </c>
      <c r="U18" s="108">
        <f t="shared" si="11"/>
        <v>3.4782608695652173</v>
      </c>
      <c r="V18" s="109">
        <f t="shared" si="12"/>
        <v>1.7519335141231389</v>
      </c>
    </row>
    <row r="19" spans="1:22" ht="18" customHeight="1">
      <c r="A19" s="129" t="s">
        <v>150</v>
      </c>
      <c r="B19" s="110">
        <v>107</v>
      </c>
      <c r="C19" s="111">
        <f t="shared" si="0"/>
        <v>15.242165242165242</v>
      </c>
      <c r="D19" s="113">
        <f t="shared" si="13"/>
        <v>7.8988883237451653</v>
      </c>
      <c r="E19" s="115">
        <v>126</v>
      </c>
      <c r="F19" s="116">
        <f t="shared" si="1"/>
        <v>16.95827725437416</v>
      </c>
      <c r="G19" s="118">
        <f t="shared" si="5"/>
        <v>9.2894116189896216</v>
      </c>
      <c r="H19" s="110">
        <v>101</v>
      </c>
      <c r="I19" s="111">
        <f t="shared" si="2"/>
        <v>15.396341463414634</v>
      </c>
      <c r="J19" s="113">
        <f t="shared" si="6"/>
        <v>7.4363127668973634</v>
      </c>
      <c r="K19" s="115">
        <v>90</v>
      </c>
      <c r="L19" s="116">
        <f t="shared" si="3"/>
        <v>14.446227929373997</v>
      </c>
      <c r="M19" s="118">
        <f t="shared" si="7"/>
        <v>6.6170096850965088</v>
      </c>
      <c r="N19" s="110">
        <v>120</v>
      </c>
      <c r="O19" s="111">
        <f t="shared" si="4"/>
        <v>17.216642754662843</v>
      </c>
      <c r="P19" s="113">
        <f t="shared" si="8"/>
        <v>8.8059821972393237</v>
      </c>
      <c r="Q19" s="115">
        <v>103</v>
      </c>
      <c r="R19" s="116">
        <f t="shared" si="9"/>
        <v>17.13810316139767</v>
      </c>
      <c r="S19" s="118">
        <f t="shared" si="10"/>
        <v>7.5403187431826</v>
      </c>
      <c r="T19" s="110">
        <v>113</v>
      </c>
      <c r="U19" s="111">
        <f t="shared" si="11"/>
        <v>16.376811594202898</v>
      </c>
      <c r="V19" s="113">
        <f t="shared" si="12"/>
        <v>8.2486869623297796</v>
      </c>
    </row>
    <row r="20" spans="1:22" ht="24.95" customHeight="1">
      <c r="A20" s="93" t="s">
        <v>36</v>
      </c>
      <c r="B20" s="68">
        <f>SUM(B8:B19)</f>
        <v>702</v>
      </c>
      <c r="C20" s="69">
        <f>+SUM(C8:C19)</f>
        <v>100</v>
      </c>
      <c r="D20" s="71">
        <f t="shared" si="13"/>
        <v>51.822613114664541</v>
      </c>
      <c r="E20" s="4">
        <f>SUM(E8:E19)</f>
        <v>743</v>
      </c>
      <c r="F20" s="132">
        <f>+SUM(F8:F19)</f>
        <v>100</v>
      </c>
      <c r="G20" s="133">
        <f t="shared" si="5"/>
        <v>54.778038356422933</v>
      </c>
      <c r="H20" s="68">
        <f>SUM(H8:H19)</f>
        <v>656</v>
      </c>
      <c r="I20" s="69">
        <f>+SUM(I8:I19)</f>
        <v>100</v>
      </c>
      <c r="J20" s="71">
        <f t="shared" si="6"/>
        <v>48.299219555293774</v>
      </c>
      <c r="K20" s="4">
        <f>SUM(K8:K19)</f>
        <v>623</v>
      </c>
      <c r="L20" s="132">
        <f>+SUM(L8:L19)</f>
        <v>100.00000000000003</v>
      </c>
      <c r="M20" s="133">
        <f t="shared" si="7"/>
        <v>45.804411486834724</v>
      </c>
      <c r="N20" s="68">
        <f>SUM(N8:N19)</f>
        <v>697</v>
      </c>
      <c r="O20" s="69">
        <f>+SUM(O8:O19)</f>
        <v>99.999999999999986</v>
      </c>
      <c r="P20" s="71">
        <f t="shared" si="8"/>
        <v>51.148079928965075</v>
      </c>
      <c r="Q20" s="4">
        <f>SUM(Q8:Q19)</f>
        <v>601</v>
      </c>
      <c r="R20" s="132">
        <f t="shared" si="9"/>
        <v>100</v>
      </c>
      <c r="S20" s="133">
        <f>Q20/1365990*100000</f>
        <v>43.997393831580027</v>
      </c>
      <c r="T20" s="68">
        <f>SUM(T8:T19)</f>
        <v>690</v>
      </c>
      <c r="U20" s="69">
        <f>T20/$T$20*100</f>
        <v>100</v>
      </c>
      <c r="V20" s="71">
        <f>T20/1369915*100000</f>
        <v>50.36808853104025</v>
      </c>
    </row>
    <row r="21" spans="1:22" ht="6" customHeight="1">
      <c r="B21" s="94"/>
      <c r="C21" s="94"/>
      <c r="D21" s="122"/>
      <c r="F21" s="122"/>
      <c r="G21" s="119"/>
      <c r="H21" s="94"/>
      <c r="I21" s="94"/>
      <c r="J21" s="122"/>
      <c r="L21" s="122"/>
      <c r="M21" s="119"/>
      <c r="N21" s="94"/>
      <c r="O21" s="94"/>
      <c r="P21" s="122"/>
      <c r="R21" s="122"/>
      <c r="S21" s="119"/>
      <c r="T21" s="94"/>
      <c r="U21" s="94"/>
      <c r="V21" s="122"/>
    </row>
    <row r="22" spans="1:22" s="404" customFormat="1" ht="12" customHeight="1">
      <c r="A22" s="844" t="s">
        <v>151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844"/>
      <c r="P22" s="844"/>
    </row>
    <row r="23" spans="1:22" s="404" customFormat="1" ht="12" customHeight="1">
      <c r="A23" s="440" t="s">
        <v>152</v>
      </c>
      <c r="B23" s="409"/>
      <c r="C23" s="403"/>
      <c r="D23" s="403"/>
      <c r="E23" s="410"/>
      <c r="F23" s="403"/>
      <c r="G23" s="403"/>
      <c r="H23" s="409"/>
      <c r="I23" s="403"/>
      <c r="J23" s="403"/>
      <c r="K23" s="410"/>
      <c r="L23" s="403"/>
      <c r="M23" s="403"/>
      <c r="N23" s="409"/>
      <c r="O23" s="403"/>
      <c r="P23" s="403"/>
      <c r="Q23" s="410"/>
      <c r="R23" s="403"/>
      <c r="S23" s="403"/>
      <c r="T23" s="409"/>
      <c r="U23" s="403"/>
      <c r="V23" s="403"/>
    </row>
    <row r="24" spans="1:22" s="404" customFormat="1" ht="12" customHeight="1">
      <c r="A24" s="675" t="s">
        <v>599</v>
      </c>
      <c r="B24" s="409"/>
      <c r="C24" s="403"/>
      <c r="D24" s="403"/>
      <c r="E24" s="410"/>
      <c r="F24" s="403"/>
      <c r="G24" s="403"/>
      <c r="H24" s="409"/>
      <c r="I24" s="403"/>
      <c r="J24" s="403"/>
      <c r="K24" s="410"/>
      <c r="L24" s="403"/>
      <c r="M24" s="403"/>
      <c r="N24" s="409"/>
      <c r="O24" s="403"/>
      <c r="P24" s="403"/>
      <c r="Q24" s="410"/>
      <c r="R24" s="403"/>
      <c r="S24" s="403"/>
      <c r="T24" s="409"/>
      <c r="U24" s="403"/>
      <c r="V24" s="403"/>
    </row>
  </sheetData>
  <mergeCells count="14">
    <mergeCell ref="T6:V6"/>
    <mergeCell ref="B5:V5"/>
    <mergeCell ref="Q6:S6"/>
    <mergeCell ref="A22:P22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N4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4" style="177" customWidth="1"/>
    <col min="3" max="13" width="4" style="178" customWidth="1"/>
    <col min="14" max="14" width="6.7109375" style="99" customWidth="1"/>
    <col min="15" max="15" width="4" style="123" customWidth="1"/>
    <col min="16" max="26" width="4" style="99" customWidth="1"/>
    <col min="27" max="27" width="5.7109375" style="99" customWidth="1"/>
    <col min="28" max="28" width="4" style="177" customWidth="1"/>
    <col min="29" max="39" width="4" style="178" customWidth="1"/>
    <col min="40" max="40" width="5.7109375" style="99" customWidth="1"/>
    <col min="41" max="41" width="4" style="123" customWidth="1"/>
    <col min="42" max="52" width="4" style="99" customWidth="1"/>
    <col min="53" max="53" width="5.7109375" style="99" customWidth="1"/>
    <col min="54" max="55" width="4" style="99" customWidth="1"/>
    <col min="56" max="56" width="4" style="123" customWidth="1"/>
    <col min="57" max="65" width="4" style="99" customWidth="1"/>
    <col min="66" max="66" width="5.7109375" style="97" customWidth="1"/>
    <col min="67" max="67" width="4" style="123" customWidth="1"/>
    <col min="68" max="78" width="4" style="99" customWidth="1"/>
    <col min="79" max="79" width="5.7109375" style="99" customWidth="1"/>
    <col min="80" max="81" width="4" style="99" customWidth="1"/>
    <col min="82" max="82" width="4" style="123" customWidth="1"/>
    <col min="83" max="91" width="4" style="99" customWidth="1"/>
    <col min="92" max="92" width="5.7109375" style="97" customWidth="1"/>
    <col min="93" max="165" width="6.28515625" style="97" customWidth="1"/>
    <col min="166" max="16384" width="11.42578125" style="97"/>
  </cols>
  <sheetData>
    <row r="1" spans="1:92" s="266" customFormat="1" ht="18" customHeight="1">
      <c r="A1" s="801" t="s">
        <v>402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01"/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  <c r="BI1" s="801"/>
      <c r="BJ1" s="801"/>
      <c r="BK1" s="801"/>
      <c r="BL1" s="801"/>
      <c r="BM1" s="801"/>
    </row>
    <row r="2" spans="1:92" s="266" customFormat="1" ht="18" customHeight="1">
      <c r="A2" s="784" t="s">
        <v>424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784"/>
      <c r="AW2" s="784"/>
      <c r="AX2" s="784"/>
      <c r="AY2" s="784"/>
      <c r="AZ2" s="784"/>
      <c r="BA2" s="784"/>
      <c r="BB2" s="784"/>
      <c r="BC2" s="784"/>
      <c r="BD2" s="784"/>
      <c r="BE2" s="784"/>
      <c r="BF2" s="784"/>
      <c r="BG2" s="784"/>
      <c r="BH2" s="784"/>
      <c r="BI2" s="784"/>
      <c r="BJ2" s="784"/>
      <c r="BK2" s="784"/>
      <c r="BL2" s="784"/>
      <c r="BM2" s="784"/>
    </row>
    <row r="3" spans="1:9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</row>
    <row r="4" spans="1:92" ht="3.95" customHeight="1">
      <c r="A4" s="802"/>
      <c r="B4" s="802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100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D4" s="99"/>
      <c r="BE4" s="98"/>
      <c r="BF4" s="98"/>
      <c r="BG4" s="98"/>
      <c r="BH4" s="98"/>
      <c r="BI4" s="98"/>
      <c r="BJ4" s="98"/>
      <c r="BK4" s="98"/>
      <c r="BL4" s="98"/>
      <c r="BM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D4" s="99"/>
      <c r="CE4" s="98"/>
      <c r="CF4" s="98"/>
      <c r="CG4" s="98"/>
      <c r="CH4" s="98"/>
      <c r="CI4" s="98"/>
      <c r="CJ4" s="98"/>
      <c r="CK4" s="98"/>
      <c r="CL4" s="98"/>
      <c r="CM4" s="98"/>
    </row>
    <row r="5" spans="1:92" s="180" customFormat="1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  <c r="CH5" s="812"/>
      <c r="CI5" s="812"/>
      <c r="CJ5" s="812"/>
      <c r="CK5" s="812"/>
      <c r="CL5" s="812"/>
      <c r="CM5" s="812"/>
      <c r="CN5" s="812"/>
    </row>
    <row r="6" spans="1:92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811"/>
      <c r="O6" s="762">
        <v>2016</v>
      </c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810"/>
      <c r="AB6" s="771">
        <v>2017</v>
      </c>
      <c r="AC6" s="792"/>
      <c r="AD6" s="792"/>
      <c r="AE6" s="792"/>
      <c r="AF6" s="792"/>
      <c r="AG6" s="792"/>
      <c r="AH6" s="792"/>
      <c r="AI6" s="792"/>
      <c r="AJ6" s="792"/>
      <c r="AK6" s="792"/>
      <c r="AL6" s="792"/>
      <c r="AM6" s="792"/>
      <c r="AN6" s="811"/>
      <c r="AO6" s="762">
        <v>2018</v>
      </c>
      <c r="AP6" s="798"/>
      <c r="AQ6" s="798"/>
      <c r="AR6" s="798"/>
      <c r="AS6" s="798"/>
      <c r="AT6" s="798"/>
      <c r="AU6" s="798"/>
      <c r="AV6" s="798"/>
      <c r="AW6" s="798"/>
      <c r="AX6" s="798"/>
      <c r="AY6" s="798"/>
      <c r="AZ6" s="798"/>
      <c r="BA6" s="810"/>
      <c r="BB6" s="771">
        <v>2019</v>
      </c>
      <c r="BC6" s="792"/>
      <c r="BD6" s="792"/>
      <c r="BE6" s="792"/>
      <c r="BF6" s="792"/>
      <c r="BG6" s="792"/>
      <c r="BH6" s="792"/>
      <c r="BI6" s="792"/>
      <c r="BJ6" s="792"/>
      <c r="BK6" s="792"/>
      <c r="BL6" s="792"/>
      <c r="BM6" s="792"/>
      <c r="BN6" s="811"/>
      <c r="BO6" s="762">
        <v>2020</v>
      </c>
      <c r="BP6" s="798"/>
      <c r="BQ6" s="798"/>
      <c r="BR6" s="798"/>
      <c r="BS6" s="798"/>
      <c r="BT6" s="798"/>
      <c r="BU6" s="798"/>
      <c r="BV6" s="798"/>
      <c r="BW6" s="798"/>
      <c r="BX6" s="798"/>
      <c r="BY6" s="798"/>
      <c r="BZ6" s="798"/>
      <c r="CA6" s="810"/>
      <c r="CB6" s="771">
        <v>2021</v>
      </c>
      <c r="CC6" s="792"/>
      <c r="CD6" s="792"/>
      <c r="CE6" s="792"/>
      <c r="CF6" s="792"/>
      <c r="CG6" s="792"/>
      <c r="CH6" s="792"/>
      <c r="CI6" s="792"/>
      <c r="CJ6" s="792"/>
      <c r="CK6" s="792"/>
      <c r="CL6" s="792"/>
      <c r="CM6" s="792"/>
      <c r="CN6" s="811"/>
    </row>
    <row r="7" spans="1:92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481">
        <v>11</v>
      </c>
      <c r="M7" s="481">
        <v>12</v>
      </c>
      <c r="N7" s="379" t="s">
        <v>34</v>
      </c>
      <c r="O7" s="21">
        <v>1</v>
      </c>
      <c r="P7" s="22">
        <v>2</v>
      </c>
      <c r="Q7" s="22">
        <v>3</v>
      </c>
      <c r="R7" s="22">
        <v>4</v>
      </c>
      <c r="S7" s="22">
        <v>5</v>
      </c>
      <c r="T7" s="22">
        <v>6</v>
      </c>
      <c r="U7" s="22">
        <v>7</v>
      </c>
      <c r="V7" s="22">
        <v>8</v>
      </c>
      <c r="W7" s="22">
        <v>9</v>
      </c>
      <c r="X7" s="22">
        <v>10</v>
      </c>
      <c r="Y7" s="22">
        <v>11</v>
      </c>
      <c r="Z7" s="22">
        <v>12</v>
      </c>
      <c r="AA7" s="27" t="s">
        <v>34</v>
      </c>
      <c r="AB7" s="480">
        <v>1</v>
      </c>
      <c r="AC7" s="481">
        <v>2</v>
      </c>
      <c r="AD7" s="481">
        <v>3</v>
      </c>
      <c r="AE7" s="481">
        <v>4</v>
      </c>
      <c r="AF7" s="481">
        <v>5</v>
      </c>
      <c r="AG7" s="481">
        <v>6</v>
      </c>
      <c r="AH7" s="481">
        <v>7</v>
      </c>
      <c r="AI7" s="481">
        <v>8</v>
      </c>
      <c r="AJ7" s="481">
        <v>9</v>
      </c>
      <c r="AK7" s="481">
        <v>10</v>
      </c>
      <c r="AL7" s="481">
        <v>11</v>
      </c>
      <c r="AM7" s="481">
        <v>12</v>
      </c>
      <c r="AN7" s="379" t="s">
        <v>34</v>
      </c>
      <c r="AO7" s="21">
        <v>1</v>
      </c>
      <c r="AP7" s="22">
        <v>2</v>
      </c>
      <c r="AQ7" s="22">
        <v>3</v>
      </c>
      <c r="AR7" s="22">
        <v>4</v>
      </c>
      <c r="AS7" s="22">
        <v>5</v>
      </c>
      <c r="AT7" s="22">
        <v>6</v>
      </c>
      <c r="AU7" s="22">
        <v>7</v>
      </c>
      <c r="AV7" s="22">
        <v>8</v>
      </c>
      <c r="AW7" s="22">
        <v>9</v>
      </c>
      <c r="AX7" s="22">
        <v>10</v>
      </c>
      <c r="AY7" s="22">
        <v>11</v>
      </c>
      <c r="AZ7" s="22">
        <v>12</v>
      </c>
      <c r="BA7" s="27" t="s">
        <v>34</v>
      </c>
      <c r="BB7" s="480">
        <v>1</v>
      </c>
      <c r="BC7" s="481">
        <v>2</v>
      </c>
      <c r="BD7" s="481">
        <v>3</v>
      </c>
      <c r="BE7" s="481">
        <v>4</v>
      </c>
      <c r="BF7" s="481">
        <v>5</v>
      </c>
      <c r="BG7" s="481">
        <v>6</v>
      </c>
      <c r="BH7" s="481">
        <v>7</v>
      </c>
      <c r="BI7" s="481">
        <v>8</v>
      </c>
      <c r="BJ7" s="481">
        <v>9</v>
      </c>
      <c r="BK7" s="481">
        <v>10</v>
      </c>
      <c r="BL7" s="481">
        <v>11</v>
      </c>
      <c r="BM7" s="481">
        <v>12</v>
      </c>
      <c r="BN7" s="379" t="s">
        <v>34</v>
      </c>
      <c r="BO7" s="21">
        <v>1</v>
      </c>
      <c r="BP7" s="22">
        <v>2</v>
      </c>
      <c r="BQ7" s="22">
        <v>3</v>
      </c>
      <c r="BR7" s="22">
        <v>4</v>
      </c>
      <c r="BS7" s="22">
        <v>5</v>
      </c>
      <c r="BT7" s="22">
        <v>6</v>
      </c>
      <c r="BU7" s="22">
        <v>7</v>
      </c>
      <c r="BV7" s="22">
        <v>8</v>
      </c>
      <c r="BW7" s="22">
        <v>9</v>
      </c>
      <c r="BX7" s="22">
        <v>10</v>
      </c>
      <c r="BY7" s="22">
        <v>11</v>
      </c>
      <c r="BZ7" s="22">
        <v>12</v>
      </c>
      <c r="CA7" s="613" t="s">
        <v>34</v>
      </c>
      <c r="CB7" s="480">
        <v>1</v>
      </c>
      <c r="CC7" s="481">
        <v>2</v>
      </c>
      <c r="CD7" s="481">
        <v>3</v>
      </c>
      <c r="CE7" s="481">
        <v>4</v>
      </c>
      <c r="CF7" s="481">
        <v>5</v>
      </c>
      <c r="CG7" s="481">
        <v>6</v>
      </c>
      <c r="CH7" s="481">
        <v>7</v>
      </c>
      <c r="CI7" s="481">
        <v>8</v>
      </c>
      <c r="CJ7" s="481">
        <v>9</v>
      </c>
      <c r="CK7" s="481">
        <v>10</v>
      </c>
      <c r="CL7" s="481">
        <v>11</v>
      </c>
      <c r="CM7" s="481">
        <v>12</v>
      </c>
      <c r="CN7" s="699" t="s">
        <v>34</v>
      </c>
    </row>
    <row r="8" spans="1:92" ht="18" customHeight="1">
      <c r="A8" s="89" t="s">
        <v>8</v>
      </c>
      <c r="B8" s="158">
        <v>19</v>
      </c>
      <c r="C8" s="159">
        <v>3</v>
      </c>
      <c r="D8" s="160">
        <v>0</v>
      </c>
      <c r="E8" s="159">
        <v>1</v>
      </c>
      <c r="F8" s="160">
        <v>0</v>
      </c>
      <c r="G8" s="160">
        <v>0</v>
      </c>
      <c r="H8" s="160">
        <v>1</v>
      </c>
      <c r="I8" s="160">
        <v>0</v>
      </c>
      <c r="J8" s="160">
        <v>0</v>
      </c>
      <c r="K8" s="160">
        <v>0</v>
      </c>
      <c r="L8" s="160">
        <v>3</v>
      </c>
      <c r="M8" s="160">
        <v>4</v>
      </c>
      <c r="N8" s="161">
        <f t="shared" ref="N8:N27" si="0">+SUM(B8:M8)</f>
        <v>31</v>
      </c>
      <c r="O8" s="158">
        <v>19</v>
      </c>
      <c r="P8" s="162">
        <v>0</v>
      </c>
      <c r="Q8" s="160">
        <v>2</v>
      </c>
      <c r="R8" s="159">
        <v>1</v>
      </c>
      <c r="S8" s="160">
        <v>1</v>
      </c>
      <c r="T8" s="160">
        <v>1</v>
      </c>
      <c r="U8" s="160">
        <v>0</v>
      </c>
      <c r="V8" s="160">
        <v>0</v>
      </c>
      <c r="W8" s="160">
        <v>0</v>
      </c>
      <c r="X8" s="160">
        <v>0</v>
      </c>
      <c r="Y8" s="160">
        <v>1</v>
      </c>
      <c r="Z8" s="160">
        <v>5</v>
      </c>
      <c r="AA8" s="163">
        <f t="shared" ref="AA8:AA27" si="1">+SUM(O8:Z8)</f>
        <v>30</v>
      </c>
      <c r="AB8" s="158">
        <v>19</v>
      </c>
      <c r="AC8" s="159">
        <v>0</v>
      </c>
      <c r="AD8" s="160">
        <v>0</v>
      </c>
      <c r="AE8" s="159">
        <v>0</v>
      </c>
      <c r="AF8" s="160">
        <v>0</v>
      </c>
      <c r="AG8" s="160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2</v>
      </c>
      <c r="AM8" s="160">
        <v>4</v>
      </c>
      <c r="AN8" s="161">
        <f t="shared" ref="AN8:AN27" si="2">+SUM(AB8:AM8)</f>
        <v>25</v>
      </c>
      <c r="AO8" s="158">
        <v>22</v>
      </c>
      <c r="AP8" s="162">
        <v>0</v>
      </c>
      <c r="AQ8" s="160">
        <v>2</v>
      </c>
      <c r="AR8" s="159">
        <v>0</v>
      </c>
      <c r="AS8" s="160">
        <v>0</v>
      </c>
      <c r="AT8" s="160">
        <v>3</v>
      </c>
      <c r="AU8" s="160">
        <v>0</v>
      </c>
      <c r="AV8" s="160">
        <v>0</v>
      </c>
      <c r="AW8" s="160">
        <v>0</v>
      </c>
      <c r="AX8" s="160">
        <v>0</v>
      </c>
      <c r="AY8" s="160">
        <v>1</v>
      </c>
      <c r="AZ8" s="160">
        <v>2</v>
      </c>
      <c r="BA8" s="163">
        <f t="shared" ref="BA8:BA27" si="3">+SUM(AO8:AZ8)</f>
        <v>30</v>
      </c>
      <c r="BB8" s="158">
        <v>32</v>
      </c>
      <c r="BC8" s="159">
        <v>4</v>
      </c>
      <c r="BD8" s="160">
        <v>0</v>
      </c>
      <c r="BE8" s="159">
        <v>1</v>
      </c>
      <c r="BF8" s="160">
        <v>0</v>
      </c>
      <c r="BG8" s="160">
        <v>1</v>
      </c>
      <c r="BH8" s="160">
        <v>0</v>
      </c>
      <c r="BI8" s="160">
        <v>0</v>
      </c>
      <c r="BJ8" s="160">
        <v>0</v>
      </c>
      <c r="BK8" s="160">
        <v>0</v>
      </c>
      <c r="BL8" s="160">
        <v>0</v>
      </c>
      <c r="BM8" s="160">
        <v>2</v>
      </c>
      <c r="BN8" s="161">
        <f t="shared" ref="BN8:BN27" si="4">+SUM(BB8:BM8)</f>
        <v>40</v>
      </c>
      <c r="BO8" s="158">
        <v>17</v>
      </c>
      <c r="BP8" s="162">
        <v>3</v>
      </c>
      <c r="BQ8" s="160">
        <v>0</v>
      </c>
      <c r="BR8" s="159">
        <v>0</v>
      </c>
      <c r="BS8" s="160">
        <v>0</v>
      </c>
      <c r="BT8" s="160">
        <v>0</v>
      </c>
      <c r="BU8" s="160">
        <v>0</v>
      </c>
      <c r="BV8" s="160">
        <v>0</v>
      </c>
      <c r="BW8" s="160">
        <v>0</v>
      </c>
      <c r="BX8" s="160">
        <v>0</v>
      </c>
      <c r="BY8" s="160">
        <v>1</v>
      </c>
      <c r="BZ8" s="160">
        <v>8</v>
      </c>
      <c r="CA8" s="163">
        <f t="shared" ref="CA8:CA27" si="5">+SUM(BO8:BZ8)</f>
        <v>29</v>
      </c>
      <c r="CB8" s="158">
        <v>28</v>
      </c>
      <c r="CC8" s="159">
        <v>2</v>
      </c>
      <c r="CD8" s="160">
        <v>0</v>
      </c>
      <c r="CE8" s="159">
        <v>1</v>
      </c>
      <c r="CF8" s="160">
        <v>0</v>
      </c>
      <c r="CG8" s="160">
        <v>1</v>
      </c>
      <c r="CH8" s="160">
        <v>0</v>
      </c>
      <c r="CI8" s="160">
        <v>0</v>
      </c>
      <c r="CJ8" s="160">
        <v>1</v>
      </c>
      <c r="CK8" s="160">
        <v>0</v>
      </c>
      <c r="CL8" s="160">
        <v>2</v>
      </c>
      <c r="CM8" s="160">
        <v>4</v>
      </c>
      <c r="CN8" s="161">
        <f t="shared" ref="CN8:CN27" si="6">+SUM(CB8:CM8)</f>
        <v>39</v>
      </c>
    </row>
    <row r="9" spans="1:92" ht="18" customHeight="1">
      <c r="A9" s="90" t="s">
        <v>9</v>
      </c>
      <c r="B9" s="484">
        <v>30</v>
      </c>
      <c r="C9" s="485">
        <v>7</v>
      </c>
      <c r="D9" s="485">
        <v>2</v>
      </c>
      <c r="E9" s="485">
        <v>0</v>
      </c>
      <c r="F9" s="485">
        <v>0</v>
      </c>
      <c r="G9" s="485">
        <v>0</v>
      </c>
      <c r="H9" s="485">
        <v>2</v>
      </c>
      <c r="I9" s="485">
        <v>1</v>
      </c>
      <c r="J9" s="485">
        <v>0</v>
      </c>
      <c r="K9" s="485">
        <v>0</v>
      </c>
      <c r="L9" s="485">
        <v>0</v>
      </c>
      <c r="M9" s="485">
        <v>6</v>
      </c>
      <c r="N9" s="274">
        <f t="shared" si="0"/>
        <v>48</v>
      </c>
      <c r="O9" s="166">
        <v>27</v>
      </c>
      <c r="P9" s="136">
        <v>7</v>
      </c>
      <c r="Q9" s="136">
        <v>1</v>
      </c>
      <c r="R9" s="136">
        <v>0</v>
      </c>
      <c r="S9" s="136">
        <v>2</v>
      </c>
      <c r="T9" s="136">
        <v>1</v>
      </c>
      <c r="U9" s="136">
        <v>0</v>
      </c>
      <c r="V9" s="136">
        <v>1</v>
      </c>
      <c r="W9" s="136">
        <v>2</v>
      </c>
      <c r="X9" s="136">
        <v>1</v>
      </c>
      <c r="Y9" s="136">
        <v>1</v>
      </c>
      <c r="Z9" s="136">
        <v>13</v>
      </c>
      <c r="AA9" s="167">
        <f t="shared" si="1"/>
        <v>56</v>
      </c>
      <c r="AB9" s="484">
        <v>28</v>
      </c>
      <c r="AC9" s="485">
        <v>1</v>
      </c>
      <c r="AD9" s="485">
        <v>0</v>
      </c>
      <c r="AE9" s="485">
        <v>3</v>
      </c>
      <c r="AF9" s="485">
        <v>0</v>
      </c>
      <c r="AG9" s="485">
        <v>0</v>
      </c>
      <c r="AH9" s="485">
        <v>1</v>
      </c>
      <c r="AI9" s="485">
        <v>0</v>
      </c>
      <c r="AJ9" s="485">
        <v>0</v>
      </c>
      <c r="AK9" s="485">
        <v>0</v>
      </c>
      <c r="AL9" s="485">
        <v>1</v>
      </c>
      <c r="AM9" s="485">
        <v>6</v>
      </c>
      <c r="AN9" s="274">
        <f t="shared" si="2"/>
        <v>40</v>
      </c>
      <c r="AO9" s="166">
        <v>15</v>
      </c>
      <c r="AP9" s="136">
        <v>2</v>
      </c>
      <c r="AQ9" s="136">
        <v>1</v>
      </c>
      <c r="AR9" s="136">
        <v>2</v>
      </c>
      <c r="AS9" s="136">
        <v>1</v>
      </c>
      <c r="AT9" s="136">
        <v>0</v>
      </c>
      <c r="AU9" s="136">
        <v>0</v>
      </c>
      <c r="AV9" s="136">
        <v>1</v>
      </c>
      <c r="AW9" s="136">
        <v>1</v>
      </c>
      <c r="AX9" s="136">
        <v>0</v>
      </c>
      <c r="AY9" s="136">
        <v>2</v>
      </c>
      <c r="AZ9" s="136">
        <v>5</v>
      </c>
      <c r="BA9" s="167">
        <f t="shared" si="3"/>
        <v>30</v>
      </c>
      <c r="BB9" s="484">
        <v>35</v>
      </c>
      <c r="BC9" s="485">
        <v>5</v>
      </c>
      <c r="BD9" s="485">
        <v>0</v>
      </c>
      <c r="BE9" s="485">
        <v>0</v>
      </c>
      <c r="BF9" s="485">
        <v>0</v>
      </c>
      <c r="BG9" s="485">
        <v>2</v>
      </c>
      <c r="BH9" s="485">
        <v>0</v>
      </c>
      <c r="BI9" s="485">
        <v>1</v>
      </c>
      <c r="BJ9" s="485">
        <v>0</v>
      </c>
      <c r="BK9" s="485">
        <v>0</v>
      </c>
      <c r="BL9" s="485">
        <v>2</v>
      </c>
      <c r="BM9" s="485">
        <v>7</v>
      </c>
      <c r="BN9" s="274">
        <f t="shared" si="4"/>
        <v>52</v>
      </c>
      <c r="BO9" s="166">
        <v>28</v>
      </c>
      <c r="BP9" s="136">
        <v>4</v>
      </c>
      <c r="BQ9" s="136">
        <v>1</v>
      </c>
      <c r="BR9" s="136">
        <v>1</v>
      </c>
      <c r="BS9" s="136">
        <v>1</v>
      </c>
      <c r="BT9" s="136">
        <v>0</v>
      </c>
      <c r="BU9" s="136">
        <v>0</v>
      </c>
      <c r="BV9" s="136">
        <v>0</v>
      </c>
      <c r="BW9" s="136">
        <v>0</v>
      </c>
      <c r="BX9" s="136">
        <v>1</v>
      </c>
      <c r="BY9" s="136">
        <v>2</v>
      </c>
      <c r="BZ9" s="136">
        <v>5</v>
      </c>
      <c r="CA9" s="167">
        <f t="shared" si="5"/>
        <v>43</v>
      </c>
      <c r="CB9" s="484">
        <v>36</v>
      </c>
      <c r="CC9" s="485">
        <v>5</v>
      </c>
      <c r="CD9" s="485">
        <v>0</v>
      </c>
      <c r="CE9" s="485">
        <v>4</v>
      </c>
      <c r="CF9" s="485">
        <v>0</v>
      </c>
      <c r="CG9" s="485">
        <v>2</v>
      </c>
      <c r="CH9" s="485">
        <v>0</v>
      </c>
      <c r="CI9" s="485">
        <v>0</v>
      </c>
      <c r="CJ9" s="485">
        <v>1</v>
      </c>
      <c r="CK9" s="485">
        <v>0</v>
      </c>
      <c r="CL9" s="485">
        <v>2</v>
      </c>
      <c r="CM9" s="485">
        <v>7</v>
      </c>
      <c r="CN9" s="274">
        <f t="shared" si="6"/>
        <v>57</v>
      </c>
    </row>
    <row r="10" spans="1:92" ht="18" customHeight="1">
      <c r="A10" s="89" t="s">
        <v>10</v>
      </c>
      <c r="B10" s="168">
        <v>13</v>
      </c>
      <c r="C10" s="169">
        <v>6</v>
      </c>
      <c r="D10" s="170">
        <v>0</v>
      </c>
      <c r="E10" s="169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1</v>
      </c>
      <c r="K10" s="170">
        <v>0</v>
      </c>
      <c r="L10" s="170">
        <v>0</v>
      </c>
      <c r="M10" s="170">
        <v>4</v>
      </c>
      <c r="N10" s="171">
        <f t="shared" si="0"/>
        <v>24</v>
      </c>
      <c r="O10" s="168">
        <v>20</v>
      </c>
      <c r="P10" s="169">
        <v>4</v>
      </c>
      <c r="Q10" s="170">
        <v>1</v>
      </c>
      <c r="R10" s="169">
        <v>0</v>
      </c>
      <c r="S10" s="170">
        <v>1</v>
      </c>
      <c r="T10" s="170">
        <v>1</v>
      </c>
      <c r="U10" s="170">
        <v>0</v>
      </c>
      <c r="V10" s="170">
        <v>0</v>
      </c>
      <c r="W10" s="170">
        <v>0</v>
      </c>
      <c r="X10" s="170">
        <v>0</v>
      </c>
      <c r="Y10" s="170">
        <v>1</v>
      </c>
      <c r="Z10" s="170">
        <v>4</v>
      </c>
      <c r="AA10" s="172">
        <f t="shared" si="1"/>
        <v>32</v>
      </c>
      <c r="AB10" s="168">
        <v>23</v>
      </c>
      <c r="AC10" s="169">
        <v>5</v>
      </c>
      <c r="AD10" s="170">
        <v>0</v>
      </c>
      <c r="AE10" s="169">
        <v>0</v>
      </c>
      <c r="AF10" s="170">
        <v>1</v>
      </c>
      <c r="AG10" s="170">
        <v>0</v>
      </c>
      <c r="AH10" s="170">
        <v>0</v>
      </c>
      <c r="AI10" s="170">
        <v>0</v>
      </c>
      <c r="AJ10" s="170">
        <v>0</v>
      </c>
      <c r="AK10" s="170">
        <v>0</v>
      </c>
      <c r="AL10" s="170">
        <v>0</v>
      </c>
      <c r="AM10" s="170">
        <v>2</v>
      </c>
      <c r="AN10" s="171">
        <f t="shared" si="2"/>
        <v>31</v>
      </c>
      <c r="AO10" s="168">
        <v>27</v>
      </c>
      <c r="AP10" s="169">
        <v>3</v>
      </c>
      <c r="AQ10" s="170">
        <v>0</v>
      </c>
      <c r="AR10" s="169">
        <v>0</v>
      </c>
      <c r="AS10" s="170">
        <v>2</v>
      </c>
      <c r="AT10" s="170">
        <v>2</v>
      </c>
      <c r="AU10" s="170">
        <v>0</v>
      </c>
      <c r="AV10" s="170">
        <v>0</v>
      </c>
      <c r="AW10" s="170">
        <v>0</v>
      </c>
      <c r="AX10" s="170">
        <v>0</v>
      </c>
      <c r="AY10" s="170">
        <v>1</v>
      </c>
      <c r="AZ10" s="170">
        <v>4</v>
      </c>
      <c r="BA10" s="172">
        <f t="shared" si="3"/>
        <v>39</v>
      </c>
      <c r="BB10" s="168">
        <v>20</v>
      </c>
      <c r="BC10" s="169">
        <v>3</v>
      </c>
      <c r="BD10" s="170">
        <v>1</v>
      </c>
      <c r="BE10" s="169">
        <v>3</v>
      </c>
      <c r="BF10" s="170">
        <v>2</v>
      </c>
      <c r="BG10" s="170">
        <v>2</v>
      </c>
      <c r="BH10" s="170">
        <v>0</v>
      </c>
      <c r="BI10" s="170">
        <v>1</v>
      </c>
      <c r="BJ10" s="170">
        <v>0</v>
      </c>
      <c r="BK10" s="170">
        <v>0</v>
      </c>
      <c r="BL10" s="170">
        <v>2</v>
      </c>
      <c r="BM10" s="170">
        <v>5</v>
      </c>
      <c r="BN10" s="171">
        <f t="shared" si="4"/>
        <v>39</v>
      </c>
      <c r="BO10" s="168">
        <v>11</v>
      </c>
      <c r="BP10" s="169">
        <v>4</v>
      </c>
      <c r="BQ10" s="170">
        <v>0</v>
      </c>
      <c r="BR10" s="169">
        <v>0</v>
      </c>
      <c r="BS10" s="170">
        <v>0</v>
      </c>
      <c r="BT10" s="170">
        <v>1</v>
      </c>
      <c r="BU10" s="170">
        <v>0</v>
      </c>
      <c r="BV10" s="170">
        <v>0</v>
      </c>
      <c r="BW10" s="170">
        <v>0</v>
      </c>
      <c r="BX10" s="170">
        <v>0</v>
      </c>
      <c r="BY10" s="170">
        <v>0</v>
      </c>
      <c r="BZ10" s="170">
        <v>5</v>
      </c>
      <c r="CA10" s="172">
        <f t="shared" si="5"/>
        <v>21</v>
      </c>
      <c r="CB10" s="168">
        <v>19</v>
      </c>
      <c r="CC10" s="169">
        <v>0</v>
      </c>
      <c r="CD10" s="170">
        <v>0</v>
      </c>
      <c r="CE10" s="169">
        <v>1</v>
      </c>
      <c r="CF10" s="170">
        <v>0</v>
      </c>
      <c r="CG10" s="170">
        <v>2</v>
      </c>
      <c r="CH10" s="170">
        <v>0</v>
      </c>
      <c r="CI10" s="170">
        <v>0</v>
      </c>
      <c r="CJ10" s="170">
        <v>1</v>
      </c>
      <c r="CK10" s="170">
        <v>0</v>
      </c>
      <c r="CL10" s="170">
        <v>0</v>
      </c>
      <c r="CM10" s="170">
        <v>4</v>
      </c>
      <c r="CN10" s="171">
        <f t="shared" si="6"/>
        <v>27</v>
      </c>
    </row>
    <row r="11" spans="1:92" ht="18" customHeight="1">
      <c r="A11" s="90" t="s">
        <v>11</v>
      </c>
      <c r="B11" s="484">
        <v>10</v>
      </c>
      <c r="C11" s="485">
        <v>5</v>
      </c>
      <c r="D11" s="485">
        <v>1</v>
      </c>
      <c r="E11" s="485">
        <v>0</v>
      </c>
      <c r="F11" s="485">
        <v>0</v>
      </c>
      <c r="G11" s="485">
        <v>0</v>
      </c>
      <c r="H11" s="485">
        <v>0</v>
      </c>
      <c r="I11" s="485">
        <v>0</v>
      </c>
      <c r="J11" s="485">
        <v>0</v>
      </c>
      <c r="K11" s="485">
        <v>0</v>
      </c>
      <c r="L11" s="485">
        <v>1</v>
      </c>
      <c r="M11" s="485">
        <v>4</v>
      </c>
      <c r="N11" s="274">
        <f t="shared" si="0"/>
        <v>21</v>
      </c>
      <c r="O11" s="166">
        <v>8</v>
      </c>
      <c r="P11" s="136">
        <v>0</v>
      </c>
      <c r="Q11" s="136">
        <v>0</v>
      </c>
      <c r="R11" s="136">
        <v>0</v>
      </c>
      <c r="S11" s="136">
        <v>1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136">
        <v>1</v>
      </c>
      <c r="Z11" s="136">
        <v>3</v>
      </c>
      <c r="AA11" s="167">
        <f t="shared" si="1"/>
        <v>13</v>
      </c>
      <c r="AB11" s="484">
        <v>17</v>
      </c>
      <c r="AC11" s="485">
        <v>1</v>
      </c>
      <c r="AD11" s="485">
        <v>0</v>
      </c>
      <c r="AE11" s="485">
        <v>0</v>
      </c>
      <c r="AF11" s="485">
        <v>1</v>
      </c>
      <c r="AG11" s="485">
        <v>0</v>
      </c>
      <c r="AH11" s="485">
        <v>0</v>
      </c>
      <c r="AI11" s="485">
        <v>0</v>
      </c>
      <c r="AJ11" s="485">
        <v>0</v>
      </c>
      <c r="AK11" s="485">
        <v>0</v>
      </c>
      <c r="AL11" s="485">
        <v>1</v>
      </c>
      <c r="AM11" s="485">
        <v>3</v>
      </c>
      <c r="AN11" s="274">
        <f t="shared" si="2"/>
        <v>23</v>
      </c>
      <c r="AO11" s="166">
        <v>12</v>
      </c>
      <c r="AP11" s="136">
        <v>1</v>
      </c>
      <c r="AQ11" s="136">
        <v>0</v>
      </c>
      <c r="AR11" s="136">
        <v>0</v>
      </c>
      <c r="AS11" s="136">
        <v>1</v>
      </c>
      <c r="AT11" s="136">
        <v>0</v>
      </c>
      <c r="AU11" s="136">
        <v>0</v>
      </c>
      <c r="AV11" s="136">
        <v>0</v>
      </c>
      <c r="AW11" s="136">
        <v>0</v>
      </c>
      <c r="AX11" s="136">
        <v>0</v>
      </c>
      <c r="AY11" s="136">
        <v>0</v>
      </c>
      <c r="AZ11" s="136">
        <v>1</v>
      </c>
      <c r="BA11" s="167">
        <f t="shared" si="3"/>
        <v>15</v>
      </c>
      <c r="BB11" s="484">
        <v>14</v>
      </c>
      <c r="BC11" s="485">
        <v>2</v>
      </c>
      <c r="BD11" s="485">
        <v>0</v>
      </c>
      <c r="BE11" s="485">
        <v>0</v>
      </c>
      <c r="BF11" s="485">
        <v>1</v>
      </c>
      <c r="BG11" s="485">
        <v>0</v>
      </c>
      <c r="BH11" s="485">
        <v>0</v>
      </c>
      <c r="BI11" s="485">
        <v>1</v>
      </c>
      <c r="BJ11" s="485">
        <v>0</v>
      </c>
      <c r="BK11" s="485">
        <v>0</v>
      </c>
      <c r="BL11" s="485">
        <v>0</v>
      </c>
      <c r="BM11" s="485">
        <v>5</v>
      </c>
      <c r="BN11" s="274">
        <f t="shared" si="4"/>
        <v>23</v>
      </c>
      <c r="BO11" s="166">
        <v>11</v>
      </c>
      <c r="BP11" s="136">
        <v>2</v>
      </c>
      <c r="BQ11" s="136">
        <v>0</v>
      </c>
      <c r="BR11" s="136">
        <v>2</v>
      </c>
      <c r="BS11" s="136">
        <v>0</v>
      </c>
      <c r="BT11" s="136">
        <v>0</v>
      </c>
      <c r="BU11" s="136">
        <v>0</v>
      </c>
      <c r="BV11" s="136">
        <v>0</v>
      </c>
      <c r="BW11" s="136">
        <v>0</v>
      </c>
      <c r="BX11" s="136">
        <v>0</v>
      </c>
      <c r="BY11" s="136">
        <v>0</v>
      </c>
      <c r="BZ11" s="136">
        <v>4</v>
      </c>
      <c r="CA11" s="167">
        <f t="shared" si="5"/>
        <v>19</v>
      </c>
      <c r="CB11" s="484">
        <v>6</v>
      </c>
      <c r="CC11" s="485">
        <v>0</v>
      </c>
      <c r="CD11" s="485">
        <v>1</v>
      </c>
      <c r="CE11" s="485">
        <v>2</v>
      </c>
      <c r="CF11" s="485">
        <v>0</v>
      </c>
      <c r="CG11" s="485">
        <v>1</v>
      </c>
      <c r="CH11" s="485">
        <v>0</v>
      </c>
      <c r="CI11" s="485">
        <v>0</v>
      </c>
      <c r="CJ11" s="485">
        <v>0</v>
      </c>
      <c r="CK11" s="485">
        <v>0</v>
      </c>
      <c r="CL11" s="485">
        <v>0</v>
      </c>
      <c r="CM11" s="485">
        <v>0</v>
      </c>
      <c r="CN11" s="274">
        <f t="shared" si="6"/>
        <v>10</v>
      </c>
    </row>
    <row r="12" spans="1:92" ht="18" customHeight="1">
      <c r="A12" s="89" t="s">
        <v>12</v>
      </c>
      <c r="B12" s="168">
        <v>27</v>
      </c>
      <c r="C12" s="169">
        <v>5</v>
      </c>
      <c r="D12" s="170">
        <v>1</v>
      </c>
      <c r="E12" s="169">
        <v>1</v>
      </c>
      <c r="F12" s="170">
        <v>0</v>
      </c>
      <c r="G12" s="170">
        <v>1</v>
      </c>
      <c r="H12" s="170">
        <v>1</v>
      </c>
      <c r="I12" s="170">
        <v>1</v>
      </c>
      <c r="J12" s="170">
        <v>0</v>
      </c>
      <c r="K12" s="170">
        <v>0</v>
      </c>
      <c r="L12" s="170">
        <v>1</v>
      </c>
      <c r="M12" s="170">
        <v>10</v>
      </c>
      <c r="N12" s="171">
        <f t="shared" si="0"/>
        <v>48</v>
      </c>
      <c r="O12" s="168">
        <v>33</v>
      </c>
      <c r="P12" s="169">
        <v>4</v>
      </c>
      <c r="Q12" s="170">
        <v>0</v>
      </c>
      <c r="R12" s="169">
        <v>0</v>
      </c>
      <c r="S12" s="170">
        <v>3</v>
      </c>
      <c r="T12" s="170">
        <v>1</v>
      </c>
      <c r="U12" s="170">
        <v>1</v>
      </c>
      <c r="V12" s="170">
        <v>0</v>
      </c>
      <c r="W12" s="170">
        <v>1</v>
      </c>
      <c r="X12" s="170">
        <v>0</v>
      </c>
      <c r="Y12" s="170">
        <v>4</v>
      </c>
      <c r="Z12" s="170">
        <v>10</v>
      </c>
      <c r="AA12" s="172">
        <f t="shared" si="1"/>
        <v>57</v>
      </c>
      <c r="AB12" s="168">
        <v>29</v>
      </c>
      <c r="AC12" s="169">
        <v>3</v>
      </c>
      <c r="AD12" s="170">
        <v>1</v>
      </c>
      <c r="AE12" s="169">
        <v>1</v>
      </c>
      <c r="AF12" s="170">
        <v>0</v>
      </c>
      <c r="AG12" s="170">
        <v>2</v>
      </c>
      <c r="AH12" s="170">
        <v>0</v>
      </c>
      <c r="AI12" s="170">
        <v>0</v>
      </c>
      <c r="AJ12" s="170">
        <v>0</v>
      </c>
      <c r="AK12" s="170">
        <v>0</v>
      </c>
      <c r="AL12" s="170">
        <v>1</v>
      </c>
      <c r="AM12" s="170">
        <v>8</v>
      </c>
      <c r="AN12" s="171">
        <f t="shared" si="2"/>
        <v>45</v>
      </c>
      <c r="AO12" s="168">
        <v>26</v>
      </c>
      <c r="AP12" s="169">
        <v>2</v>
      </c>
      <c r="AQ12" s="170">
        <v>1</v>
      </c>
      <c r="AR12" s="169">
        <v>3</v>
      </c>
      <c r="AS12" s="170">
        <v>0</v>
      </c>
      <c r="AT12" s="170">
        <v>1</v>
      </c>
      <c r="AU12" s="170">
        <v>1</v>
      </c>
      <c r="AV12" s="170">
        <v>0</v>
      </c>
      <c r="AW12" s="170">
        <v>1</v>
      </c>
      <c r="AX12" s="170">
        <v>0</v>
      </c>
      <c r="AY12" s="170">
        <v>0</v>
      </c>
      <c r="AZ12" s="170">
        <v>10</v>
      </c>
      <c r="BA12" s="172">
        <f t="shared" si="3"/>
        <v>45</v>
      </c>
      <c r="BB12" s="168">
        <v>29</v>
      </c>
      <c r="BC12" s="169">
        <v>5</v>
      </c>
      <c r="BD12" s="170">
        <v>0</v>
      </c>
      <c r="BE12" s="169">
        <v>0</v>
      </c>
      <c r="BF12" s="170">
        <v>0</v>
      </c>
      <c r="BG12" s="170">
        <v>0</v>
      </c>
      <c r="BH12" s="170">
        <v>0</v>
      </c>
      <c r="BI12" s="170">
        <v>1</v>
      </c>
      <c r="BJ12" s="170">
        <v>1</v>
      </c>
      <c r="BK12" s="170">
        <v>0</v>
      </c>
      <c r="BL12" s="170">
        <v>0</v>
      </c>
      <c r="BM12" s="170">
        <v>13</v>
      </c>
      <c r="BN12" s="171">
        <f t="shared" si="4"/>
        <v>49</v>
      </c>
      <c r="BO12" s="168">
        <v>20</v>
      </c>
      <c r="BP12" s="169">
        <v>3</v>
      </c>
      <c r="BQ12" s="170">
        <v>4</v>
      </c>
      <c r="BR12" s="169">
        <v>0</v>
      </c>
      <c r="BS12" s="170">
        <v>1</v>
      </c>
      <c r="BT12" s="170">
        <v>4</v>
      </c>
      <c r="BU12" s="170">
        <v>0</v>
      </c>
      <c r="BV12" s="170">
        <v>0</v>
      </c>
      <c r="BW12" s="170">
        <v>2</v>
      </c>
      <c r="BX12" s="170">
        <v>1</v>
      </c>
      <c r="BY12" s="170">
        <v>1</v>
      </c>
      <c r="BZ12" s="170">
        <v>15</v>
      </c>
      <c r="CA12" s="172">
        <f t="shared" si="5"/>
        <v>51</v>
      </c>
      <c r="CB12" s="168">
        <v>26</v>
      </c>
      <c r="CC12" s="169">
        <v>9</v>
      </c>
      <c r="CD12" s="170">
        <v>1</v>
      </c>
      <c r="CE12" s="169">
        <v>0</v>
      </c>
      <c r="CF12" s="170">
        <v>0</v>
      </c>
      <c r="CG12" s="170">
        <v>3</v>
      </c>
      <c r="CH12" s="170">
        <v>0</v>
      </c>
      <c r="CI12" s="170">
        <v>0</v>
      </c>
      <c r="CJ12" s="170">
        <v>0</v>
      </c>
      <c r="CK12" s="170">
        <v>0</v>
      </c>
      <c r="CL12" s="170">
        <v>3</v>
      </c>
      <c r="CM12" s="170">
        <v>12</v>
      </c>
      <c r="CN12" s="171">
        <f t="shared" si="6"/>
        <v>54</v>
      </c>
    </row>
    <row r="13" spans="1:92" ht="18" customHeight="1">
      <c r="A13" s="90" t="s">
        <v>13</v>
      </c>
      <c r="B13" s="484">
        <v>7</v>
      </c>
      <c r="C13" s="485">
        <v>0</v>
      </c>
      <c r="D13" s="485">
        <v>1</v>
      </c>
      <c r="E13" s="485">
        <v>1</v>
      </c>
      <c r="F13" s="485">
        <v>0</v>
      </c>
      <c r="G13" s="485">
        <v>0</v>
      </c>
      <c r="H13" s="485">
        <v>0</v>
      </c>
      <c r="I13" s="485">
        <v>0</v>
      </c>
      <c r="J13" s="485">
        <v>0</v>
      </c>
      <c r="K13" s="485">
        <v>0</v>
      </c>
      <c r="L13" s="485">
        <v>1</v>
      </c>
      <c r="M13" s="485">
        <v>1</v>
      </c>
      <c r="N13" s="274">
        <f t="shared" si="0"/>
        <v>11</v>
      </c>
      <c r="O13" s="166">
        <v>6</v>
      </c>
      <c r="P13" s="136">
        <v>0</v>
      </c>
      <c r="Q13" s="136">
        <v>1</v>
      </c>
      <c r="R13" s="136">
        <v>1</v>
      </c>
      <c r="S13" s="136">
        <v>2</v>
      </c>
      <c r="T13" s="136">
        <v>1</v>
      </c>
      <c r="U13" s="136">
        <v>0</v>
      </c>
      <c r="V13" s="136">
        <v>0</v>
      </c>
      <c r="W13" s="136">
        <v>0</v>
      </c>
      <c r="X13" s="136">
        <v>0</v>
      </c>
      <c r="Y13" s="136">
        <v>5</v>
      </c>
      <c r="Z13" s="136">
        <v>1</v>
      </c>
      <c r="AA13" s="167">
        <f t="shared" si="1"/>
        <v>17</v>
      </c>
      <c r="AB13" s="484">
        <v>8</v>
      </c>
      <c r="AC13" s="485">
        <v>0</v>
      </c>
      <c r="AD13" s="485">
        <v>0</v>
      </c>
      <c r="AE13" s="485">
        <v>1</v>
      </c>
      <c r="AF13" s="485">
        <v>1</v>
      </c>
      <c r="AG13" s="485">
        <v>2</v>
      </c>
      <c r="AH13" s="485">
        <v>0</v>
      </c>
      <c r="AI13" s="485">
        <v>0</v>
      </c>
      <c r="AJ13" s="485">
        <v>0</v>
      </c>
      <c r="AK13" s="485">
        <v>0</v>
      </c>
      <c r="AL13" s="485">
        <v>0</v>
      </c>
      <c r="AM13" s="485">
        <v>1</v>
      </c>
      <c r="AN13" s="274">
        <f t="shared" si="2"/>
        <v>13</v>
      </c>
      <c r="AO13" s="166">
        <v>16</v>
      </c>
      <c r="AP13" s="136">
        <v>1</v>
      </c>
      <c r="AQ13" s="136">
        <v>0</v>
      </c>
      <c r="AR13" s="136">
        <v>0</v>
      </c>
      <c r="AS13" s="136">
        <v>0</v>
      </c>
      <c r="AT13" s="136">
        <v>0</v>
      </c>
      <c r="AU13" s="136">
        <v>0</v>
      </c>
      <c r="AV13" s="136">
        <v>0</v>
      </c>
      <c r="AW13" s="136">
        <v>0</v>
      </c>
      <c r="AX13" s="136">
        <v>0</v>
      </c>
      <c r="AY13" s="136">
        <v>2</v>
      </c>
      <c r="AZ13" s="136">
        <v>2</v>
      </c>
      <c r="BA13" s="167">
        <f t="shared" si="3"/>
        <v>21</v>
      </c>
      <c r="BB13" s="484">
        <v>8</v>
      </c>
      <c r="BC13" s="485">
        <v>0</v>
      </c>
      <c r="BD13" s="485">
        <v>0</v>
      </c>
      <c r="BE13" s="485">
        <v>0</v>
      </c>
      <c r="BF13" s="485">
        <v>1</v>
      </c>
      <c r="BG13" s="485">
        <v>0</v>
      </c>
      <c r="BH13" s="485">
        <v>0</v>
      </c>
      <c r="BI13" s="485">
        <v>0</v>
      </c>
      <c r="BJ13" s="485">
        <v>0</v>
      </c>
      <c r="BK13" s="485">
        <v>0</v>
      </c>
      <c r="BL13" s="485">
        <v>3</v>
      </c>
      <c r="BM13" s="485">
        <v>2</v>
      </c>
      <c r="BN13" s="274">
        <f t="shared" si="4"/>
        <v>14</v>
      </c>
      <c r="BO13" s="166">
        <v>14</v>
      </c>
      <c r="BP13" s="136">
        <v>0</v>
      </c>
      <c r="BQ13" s="136">
        <v>0</v>
      </c>
      <c r="BR13" s="136">
        <v>0</v>
      </c>
      <c r="BS13" s="136">
        <v>0</v>
      </c>
      <c r="BT13" s="136">
        <v>0</v>
      </c>
      <c r="BU13" s="136">
        <v>0</v>
      </c>
      <c r="BV13" s="136">
        <v>0</v>
      </c>
      <c r="BW13" s="136">
        <v>0</v>
      </c>
      <c r="BX13" s="136">
        <v>0</v>
      </c>
      <c r="BY13" s="136">
        <v>0</v>
      </c>
      <c r="BZ13" s="136">
        <v>0</v>
      </c>
      <c r="CA13" s="167">
        <f t="shared" si="5"/>
        <v>14</v>
      </c>
      <c r="CB13" s="484">
        <v>11</v>
      </c>
      <c r="CC13" s="485">
        <v>0</v>
      </c>
      <c r="CD13" s="485">
        <v>0</v>
      </c>
      <c r="CE13" s="485">
        <v>0</v>
      </c>
      <c r="CF13" s="485">
        <v>1</v>
      </c>
      <c r="CG13" s="485">
        <v>1</v>
      </c>
      <c r="CH13" s="485">
        <v>0</v>
      </c>
      <c r="CI13" s="485">
        <v>0</v>
      </c>
      <c r="CJ13" s="485">
        <v>0</v>
      </c>
      <c r="CK13" s="485">
        <v>0</v>
      </c>
      <c r="CL13" s="485">
        <v>1</v>
      </c>
      <c r="CM13" s="485">
        <v>6</v>
      </c>
      <c r="CN13" s="274">
        <f t="shared" si="6"/>
        <v>20</v>
      </c>
    </row>
    <row r="14" spans="1:92" ht="18" customHeight="1">
      <c r="A14" s="89" t="s">
        <v>14</v>
      </c>
      <c r="B14" s="168">
        <v>32</v>
      </c>
      <c r="C14" s="169">
        <v>3</v>
      </c>
      <c r="D14" s="170">
        <v>3</v>
      </c>
      <c r="E14" s="169">
        <v>1</v>
      </c>
      <c r="F14" s="170">
        <v>0</v>
      </c>
      <c r="G14" s="170">
        <v>1</v>
      </c>
      <c r="H14" s="170">
        <v>0</v>
      </c>
      <c r="I14" s="170">
        <v>0</v>
      </c>
      <c r="J14" s="170">
        <v>1</v>
      </c>
      <c r="K14" s="170">
        <v>0</v>
      </c>
      <c r="L14" s="170">
        <v>1</v>
      </c>
      <c r="M14" s="170">
        <v>8</v>
      </c>
      <c r="N14" s="171">
        <f t="shared" si="0"/>
        <v>50</v>
      </c>
      <c r="O14" s="168">
        <v>34</v>
      </c>
      <c r="P14" s="169">
        <v>3</v>
      </c>
      <c r="Q14" s="170">
        <v>0</v>
      </c>
      <c r="R14" s="169">
        <v>0</v>
      </c>
      <c r="S14" s="170">
        <v>0</v>
      </c>
      <c r="T14" s="170">
        <v>0</v>
      </c>
      <c r="U14" s="170">
        <v>0</v>
      </c>
      <c r="V14" s="170">
        <v>1</v>
      </c>
      <c r="W14" s="170">
        <v>1</v>
      </c>
      <c r="X14" s="170">
        <v>0</v>
      </c>
      <c r="Y14" s="170">
        <v>5</v>
      </c>
      <c r="Z14" s="170">
        <v>10</v>
      </c>
      <c r="AA14" s="172">
        <f t="shared" si="1"/>
        <v>54</v>
      </c>
      <c r="AB14" s="168">
        <v>27</v>
      </c>
      <c r="AC14" s="169">
        <v>3</v>
      </c>
      <c r="AD14" s="170">
        <v>1</v>
      </c>
      <c r="AE14" s="169">
        <v>1</v>
      </c>
      <c r="AF14" s="170">
        <v>1</v>
      </c>
      <c r="AG14" s="170">
        <v>2</v>
      </c>
      <c r="AH14" s="170">
        <v>0</v>
      </c>
      <c r="AI14" s="170">
        <v>0</v>
      </c>
      <c r="AJ14" s="170">
        <v>0</v>
      </c>
      <c r="AK14" s="170">
        <v>0</v>
      </c>
      <c r="AL14" s="170">
        <v>1</v>
      </c>
      <c r="AM14" s="170">
        <v>3</v>
      </c>
      <c r="AN14" s="171">
        <f t="shared" si="2"/>
        <v>39</v>
      </c>
      <c r="AO14" s="168">
        <v>32</v>
      </c>
      <c r="AP14" s="169">
        <v>4</v>
      </c>
      <c r="AQ14" s="170">
        <v>2</v>
      </c>
      <c r="AR14" s="169">
        <v>2</v>
      </c>
      <c r="AS14" s="170">
        <v>1</v>
      </c>
      <c r="AT14" s="170">
        <v>2</v>
      </c>
      <c r="AU14" s="170">
        <v>0</v>
      </c>
      <c r="AV14" s="170">
        <v>0</v>
      </c>
      <c r="AW14" s="170">
        <v>0</v>
      </c>
      <c r="AX14" s="170">
        <v>0</v>
      </c>
      <c r="AY14" s="170">
        <v>2</v>
      </c>
      <c r="AZ14" s="170">
        <v>9</v>
      </c>
      <c r="BA14" s="172">
        <f t="shared" si="3"/>
        <v>54</v>
      </c>
      <c r="BB14" s="168">
        <v>25</v>
      </c>
      <c r="BC14" s="169">
        <v>3</v>
      </c>
      <c r="BD14" s="170">
        <v>2</v>
      </c>
      <c r="BE14" s="169">
        <v>1</v>
      </c>
      <c r="BF14" s="170">
        <v>1</v>
      </c>
      <c r="BG14" s="170">
        <v>3</v>
      </c>
      <c r="BH14" s="170">
        <v>0</v>
      </c>
      <c r="BI14" s="170">
        <v>0</v>
      </c>
      <c r="BJ14" s="170">
        <v>1</v>
      </c>
      <c r="BK14" s="170">
        <v>0</v>
      </c>
      <c r="BL14" s="170">
        <v>0</v>
      </c>
      <c r="BM14" s="170">
        <v>8</v>
      </c>
      <c r="BN14" s="171">
        <f t="shared" si="4"/>
        <v>44</v>
      </c>
      <c r="BO14" s="168">
        <v>29</v>
      </c>
      <c r="BP14" s="169">
        <v>5</v>
      </c>
      <c r="BQ14" s="170">
        <v>0</v>
      </c>
      <c r="BR14" s="169">
        <v>0</v>
      </c>
      <c r="BS14" s="170">
        <v>1</v>
      </c>
      <c r="BT14" s="170">
        <v>1</v>
      </c>
      <c r="BU14" s="170">
        <v>0</v>
      </c>
      <c r="BV14" s="170">
        <v>0</v>
      </c>
      <c r="BW14" s="170">
        <v>1</v>
      </c>
      <c r="BX14" s="170">
        <v>0</v>
      </c>
      <c r="BY14" s="170">
        <v>0</v>
      </c>
      <c r="BZ14" s="170">
        <v>7</v>
      </c>
      <c r="CA14" s="172">
        <f t="shared" si="5"/>
        <v>44</v>
      </c>
      <c r="CB14" s="168">
        <v>48</v>
      </c>
      <c r="CC14" s="169">
        <v>4</v>
      </c>
      <c r="CD14" s="170">
        <v>2</v>
      </c>
      <c r="CE14" s="169">
        <v>0</v>
      </c>
      <c r="CF14" s="170">
        <v>0</v>
      </c>
      <c r="CG14" s="170">
        <v>2</v>
      </c>
      <c r="CH14" s="170">
        <v>0</v>
      </c>
      <c r="CI14" s="170">
        <v>0</v>
      </c>
      <c r="CJ14" s="170">
        <v>1</v>
      </c>
      <c r="CK14" s="170">
        <v>0</v>
      </c>
      <c r="CL14" s="170">
        <v>2</v>
      </c>
      <c r="CM14" s="170">
        <v>8</v>
      </c>
      <c r="CN14" s="171">
        <f t="shared" si="6"/>
        <v>67</v>
      </c>
    </row>
    <row r="15" spans="1:92" ht="18" customHeight="1">
      <c r="A15" s="90" t="s">
        <v>15</v>
      </c>
      <c r="B15" s="484">
        <v>8</v>
      </c>
      <c r="C15" s="485">
        <v>0</v>
      </c>
      <c r="D15" s="485">
        <v>0</v>
      </c>
      <c r="E15" s="485">
        <v>0</v>
      </c>
      <c r="F15" s="485">
        <v>1</v>
      </c>
      <c r="G15" s="485">
        <v>0</v>
      </c>
      <c r="H15" s="485">
        <v>0</v>
      </c>
      <c r="I15" s="485">
        <v>0</v>
      </c>
      <c r="J15" s="485">
        <v>0</v>
      </c>
      <c r="K15" s="485">
        <v>0</v>
      </c>
      <c r="L15" s="485">
        <v>0</v>
      </c>
      <c r="M15" s="485">
        <v>3</v>
      </c>
      <c r="N15" s="274">
        <f t="shared" si="0"/>
        <v>12</v>
      </c>
      <c r="O15" s="166">
        <v>8</v>
      </c>
      <c r="P15" s="136">
        <v>0</v>
      </c>
      <c r="Q15" s="136">
        <v>0</v>
      </c>
      <c r="R15" s="136">
        <v>0</v>
      </c>
      <c r="S15" s="136">
        <v>0</v>
      </c>
      <c r="T15" s="136">
        <v>2</v>
      </c>
      <c r="U15" s="136">
        <v>0</v>
      </c>
      <c r="V15" s="136">
        <v>0</v>
      </c>
      <c r="W15" s="136">
        <v>0</v>
      </c>
      <c r="X15" s="136">
        <v>0</v>
      </c>
      <c r="Y15" s="136">
        <v>0</v>
      </c>
      <c r="Z15" s="136">
        <v>3</v>
      </c>
      <c r="AA15" s="167">
        <f t="shared" si="1"/>
        <v>13</v>
      </c>
      <c r="AB15" s="484">
        <v>6</v>
      </c>
      <c r="AC15" s="485">
        <v>3</v>
      </c>
      <c r="AD15" s="485">
        <v>0</v>
      </c>
      <c r="AE15" s="485">
        <v>0</v>
      </c>
      <c r="AF15" s="485">
        <v>0</v>
      </c>
      <c r="AG15" s="485">
        <v>0</v>
      </c>
      <c r="AH15" s="485">
        <v>0</v>
      </c>
      <c r="AI15" s="485">
        <v>0</v>
      </c>
      <c r="AJ15" s="485">
        <v>1</v>
      </c>
      <c r="AK15" s="485">
        <v>0</v>
      </c>
      <c r="AL15" s="485">
        <v>0</v>
      </c>
      <c r="AM15" s="485">
        <v>2</v>
      </c>
      <c r="AN15" s="274">
        <f t="shared" si="2"/>
        <v>12</v>
      </c>
      <c r="AO15" s="166">
        <v>13</v>
      </c>
      <c r="AP15" s="136">
        <v>1</v>
      </c>
      <c r="AQ15" s="136">
        <v>0</v>
      </c>
      <c r="AR15" s="136">
        <v>1</v>
      </c>
      <c r="AS15" s="136">
        <v>0</v>
      </c>
      <c r="AT15" s="136">
        <v>0</v>
      </c>
      <c r="AU15" s="136">
        <v>0</v>
      </c>
      <c r="AV15" s="136">
        <v>0</v>
      </c>
      <c r="AW15" s="136">
        <v>0</v>
      </c>
      <c r="AX15" s="136">
        <v>0</v>
      </c>
      <c r="AY15" s="136">
        <v>0</v>
      </c>
      <c r="AZ15" s="136">
        <v>2</v>
      </c>
      <c r="BA15" s="167">
        <f t="shared" si="3"/>
        <v>17</v>
      </c>
      <c r="BB15" s="484">
        <v>5</v>
      </c>
      <c r="BC15" s="485">
        <v>2</v>
      </c>
      <c r="BD15" s="485">
        <v>0</v>
      </c>
      <c r="BE15" s="485">
        <v>0</v>
      </c>
      <c r="BF15" s="485">
        <v>0</v>
      </c>
      <c r="BG15" s="485">
        <v>0</v>
      </c>
      <c r="BH15" s="485">
        <v>1</v>
      </c>
      <c r="BI15" s="485">
        <v>0</v>
      </c>
      <c r="BJ15" s="485">
        <v>0</v>
      </c>
      <c r="BK15" s="485">
        <v>0</v>
      </c>
      <c r="BL15" s="485">
        <v>0</v>
      </c>
      <c r="BM15" s="485">
        <v>1</v>
      </c>
      <c r="BN15" s="274">
        <f t="shared" si="4"/>
        <v>9</v>
      </c>
      <c r="BO15" s="166">
        <v>7</v>
      </c>
      <c r="BP15" s="136">
        <v>2</v>
      </c>
      <c r="BQ15" s="136">
        <v>1</v>
      </c>
      <c r="BR15" s="136">
        <v>1</v>
      </c>
      <c r="BS15" s="136">
        <v>1</v>
      </c>
      <c r="BT15" s="136">
        <v>0</v>
      </c>
      <c r="BU15" s="136">
        <v>0</v>
      </c>
      <c r="BV15" s="136">
        <v>0</v>
      </c>
      <c r="BW15" s="136">
        <v>0</v>
      </c>
      <c r="BX15" s="136">
        <v>0</v>
      </c>
      <c r="BY15" s="136">
        <v>1</v>
      </c>
      <c r="BZ15" s="136">
        <v>0</v>
      </c>
      <c r="CA15" s="167">
        <f t="shared" si="5"/>
        <v>13</v>
      </c>
      <c r="CB15" s="484">
        <v>9</v>
      </c>
      <c r="CC15" s="485">
        <v>1</v>
      </c>
      <c r="CD15" s="485">
        <v>0</v>
      </c>
      <c r="CE15" s="485">
        <v>0</v>
      </c>
      <c r="CF15" s="485">
        <v>0</v>
      </c>
      <c r="CG15" s="485">
        <v>0</v>
      </c>
      <c r="CH15" s="485">
        <v>0</v>
      </c>
      <c r="CI15" s="485">
        <v>0</v>
      </c>
      <c r="CJ15" s="485">
        <v>0</v>
      </c>
      <c r="CK15" s="485">
        <v>0</v>
      </c>
      <c r="CL15" s="485">
        <v>1</v>
      </c>
      <c r="CM15" s="485">
        <v>0</v>
      </c>
      <c r="CN15" s="274">
        <f t="shared" si="6"/>
        <v>11</v>
      </c>
    </row>
    <row r="16" spans="1:92" ht="18" customHeight="1">
      <c r="A16" s="92" t="s">
        <v>16</v>
      </c>
      <c r="B16" s="168">
        <v>13</v>
      </c>
      <c r="C16" s="170">
        <v>3</v>
      </c>
      <c r="D16" s="170">
        <v>1</v>
      </c>
      <c r="E16" s="170">
        <v>0</v>
      </c>
      <c r="F16" s="170">
        <v>0</v>
      </c>
      <c r="G16" s="170">
        <v>1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4</v>
      </c>
      <c r="N16" s="172">
        <f t="shared" si="0"/>
        <v>22</v>
      </c>
      <c r="O16" s="168">
        <v>22</v>
      </c>
      <c r="P16" s="169">
        <v>4</v>
      </c>
      <c r="Q16" s="170">
        <v>1</v>
      </c>
      <c r="R16" s="169">
        <v>2</v>
      </c>
      <c r="S16" s="170">
        <v>0</v>
      </c>
      <c r="T16" s="170">
        <v>2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  <c r="Z16" s="170">
        <v>7</v>
      </c>
      <c r="AA16" s="172">
        <f t="shared" si="1"/>
        <v>38</v>
      </c>
      <c r="AB16" s="168">
        <v>8</v>
      </c>
      <c r="AC16" s="170">
        <v>1</v>
      </c>
      <c r="AD16" s="170">
        <v>3</v>
      </c>
      <c r="AE16" s="170">
        <v>1</v>
      </c>
      <c r="AF16" s="170">
        <v>2</v>
      </c>
      <c r="AG16" s="170">
        <v>0</v>
      </c>
      <c r="AH16" s="170">
        <v>0</v>
      </c>
      <c r="AI16" s="170">
        <v>0</v>
      </c>
      <c r="AJ16" s="170">
        <v>0</v>
      </c>
      <c r="AK16" s="170">
        <v>0</v>
      </c>
      <c r="AL16" s="170">
        <v>0</v>
      </c>
      <c r="AM16" s="170">
        <v>5</v>
      </c>
      <c r="AN16" s="172">
        <f t="shared" si="2"/>
        <v>20</v>
      </c>
      <c r="AO16" s="168">
        <v>10</v>
      </c>
      <c r="AP16" s="169">
        <v>2</v>
      </c>
      <c r="AQ16" s="170">
        <v>2</v>
      </c>
      <c r="AR16" s="169">
        <v>0</v>
      </c>
      <c r="AS16" s="170">
        <v>0</v>
      </c>
      <c r="AT16" s="170">
        <v>1</v>
      </c>
      <c r="AU16" s="170">
        <v>0</v>
      </c>
      <c r="AV16" s="170">
        <v>0</v>
      </c>
      <c r="AW16" s="170">
        <v>1</v>
      </c>
      <c r="AX16" s="170">
        <v>0</v>
      </c>
      <c r="AY16" s="170">
        <v>0</v>
      </c>
      <c r="AZ16" s="170">
        <v>1</v>
      </c>
      <c r="BA16" s="172">
        <f t="shared" si="3"/>
        <v>17</v>
      </c>
      <c r="BB16" s="168">
        <v>14</v>
      </c>
      <c r="BC16" s="170">
        <v>4</v>
      </c>
      <c r="BD16" s="170">
        <v>0</v>
      </c>
      <c r="BE16" s="170">
        <v>1</v>
      </c>
      <c r="BF16" s="170">
        <v>0</v>
      </c>
      <c r="BG16" s="170">
        <v>0</v>
      </c>
      <c r="BH16" s="170">
        <v>0</v>
      </c>
      <c r="BI16" s="170">
        <v>0</v>
      </c>
      <c r="BJ16" s="170">
        <v>0</v>
      </c>
      <c r="BK16" s="170">
        <v>0</v>
      </c>
      <c r="BL16" s="170">
        <v>1</v>
      </c>
      <c r="BM16" s="170">
        <v>4</v>
      </c>
      <c r="BN16" s="172">
        <f t="shared" si="4"/>
        <v>24</v>
      </c>
      <c r="BO16" s="168">
        <v>8</v>
      </c>
      <c r="BP16" s="169">
        <v>0</v>
      </c>
      <c r="BQ16" s="170">
        <v>0</v>
      </c>
      <c r="BR16" s="169">
        <v>0</v>
      </c>
      <c r="BS16" s="170">
        <v>0</v>
      </c>
      <c r="BT16" s="170">
        <v>0</v>
      </c>
      <c r="BU16" s="170">
        <v>0</v>
      </c>
      <c r="BV16" s="170">
        <v>0</v>
      </c>
      <c r="BW16" s="170">
        <v>1</v>
      </c>
      <c r="BX16" s="170">
        <v>0</v>
      </c>
      <c r="BY16" s="170">
        <v>2</v>
      </c>
      <c r="BZ16" s="170">
        <v>2</v>
      </c>
      <c r="CA16" s="172">
        <f t="shared" si="5"/>
        <v>13</v>
      </c>
      <c r="CB16" s="168">
        <v>16</v>
      </c>
      <c r="CC16" s="170">
        <v>1</v>
      </c>
      <c r="CD16" s="170">
        <v>0</v>
      </c>
      <c r="CE16" s="170">
        <v>1</v>
      </c>
      <c r="CF16" s="170">
        <v>0</v>
      </c>
      <c r="CG16" s="170">
        <v>0</v>
      </c>
      <c r="CH16" s="170">
        <v>0</v>
      </c>
      <c r="CI16" s="170">
        <v>0</v>
      </c>
      <c r="CJ16" s="170">
        <v>0</v>
      </c>
      <c r="CK16" s="170">
        <v>0</v>
      </c>
      <c r="CL16" s="170">
        <v>1</v>
      </c>
      <c r="CM16" s="170">
        <v>6</v>
      </c>
      <c r="CN16" s="172">
        <f t="shared" si="6"/>
        <v>25</v>
      </c>
    </row>
    <row r="17" spans="1:92" ht="18" customHeight="1">
      <c r="A17" s="90" t="s">
        <v>17</v>
      </c>
      <c r="B17" s="484">
        <v>69</v>
      </c>
      <c r="C17" s="485">
        <v>8</v>
      </c>
      <c r="D17" s="485">
        <v>3</v>
      </c>
      <c r="E17" s="485">
        <v>1</v>
      </c>
      <c r="F17" s="485">
        <v>0</v>
      </c>
      <c r="G17" s="485">
        <v>2</v>
      </c>
      <c r="H17" s="485">
        <v>1</v>
      </c>
      <c r="I17" s="485">
        <v>1</v>
      </c>
      <c r="J17" s="485">
        <v>1</v>
      </c>
      <c r="K17" s="485">
        <v>0</v>
      </c>
      <c r="L17" s="485">
        <v>0</v>
      </c>
      <c r="M17" s="485">
        <v>14</v>
      </c>
      <c r="N17" s="274">
        <f t="shared" si="0"/>
        <v>100</v>
      </c>
      <c r="O17" s="166">
        <v>81</v>
      </c>
      <c r="P17" s="136">
        <v>9</v>
      </c>
      <c r="Q17" s="136">
        <v>1</v>
      </c>
      <c r="R17" s="136">
        <v>1</v>
      </c>
      <c r="S17" s="136">
        <v>2</v>
      </c>
      <c r="T17" s="136">
        <v>3</v>
      </c>
      <c r="U17" s="136">
        <v>2</v>
      </c>
      <c r="V17" s="136">
        <v>1</v>
      </c>
      <c r="W17" s="136">
        <v>1</v>
      </c>
      <c r="X17" s="136">
        <v>0</v>
      </c>
      <c r="Y17" s="136">
        <v>6</v>
      </c>
      <c r="Z17" s="136">
        <v>17</v>
      </c>
      <c r="AA17" s="167">
        <f t="shared" si="1"/>
        <v>124</v>
      </c>
      <c r="AB17" s="484">
        <v>63</v>
      </c>
      <c r="AC17" s="485">
        <v>8</v>
      </c>
      <c r="AD17" s="485">
        <v>1</v>
      </c>
      <c r="AE17" s="485">
        <v>2</v>
      </c>
      <c r="AF17" s="485">
        <v>3</v>
      </c>
      <c r="AG17" s="485">
        <v>2</v>
      </c>
      <c r="AH17" s="485">
        <v>2</v>
      </c>
      <c r="AI17" s="485">
        <v>0</v>
      </c>
      <c r="AJ17" s="485">
        <v>1</v>
      </c>
      <c r="AK17" s="485">
        <v>0</v>
      </c>
      <c r="AL17" s="485">
        <v>2</v>
      </c>
      <c r="AM17" s="485">
        <v>16</v>
      </c>
      <c r="AN17" s="274">
        <f t="shared" si="2"/>
        <v>100</v>
      </c>
      <c r="AO17" s="166">
        <v>40</v>
      </c>
      <c r="AP17" s="136">
        <v>5</v>
      </c>
      <c r="AQ17" s="136">
        <v>2</v>
      </c>
      <c r="AR17" s="136">
        <v>0</v>
      </c>
      <c r="AS17" s="136">
        <v>5</v>
      </c>
      <c r="AT17" s="136">
        <v>2</v>
      </c>
      <c r="AU17" s="136">
        <v>0</v>
      </c>
      <c r="AV17" s="136">
        <v>1</v>
      </c>
      <c r="AW17" s="136">
        <v>0</v>
      </c>
      <c r="AX17" s="136">
        <v>0</v>
      </c>
      <c r="AY17" s="136">
        <v>3</v>
      </c>
      <c r="AZ17" s="136">
        <v>12</v>
      </c>
      <c r="BA17" s="167">
        <f t="shared" si="3"/>
        <v>70</v>
      </c>
      <c r="BB17" s="484">
        <v>51</v>
      </c>
      <c r="BC17" s="485">
        <v>8</v>
      </c>
      <c r="BD17" s="485">
        <v>3</v>
      </c>
      <c r="BE17" s="485">
        <v>3</v>
      </c>
      <c r="BF17" s="485">
        <v>2</v>
      </c>
      <c r="BG17" s="485">
        <v>2</v>
      </c>
      <c r="BH17" s="485">
        <v>0</v>
      </c>
      <c r="BI17" s="485">
        <v>0</v>
      </c>
      <c r="BJ17" s="485">
        <v>1</v>
      </c>
      <c r="BK17" s="485">
        <v>0</v>
      </c>
      <c r="BL17" s="485">
        <v>1</v>
      </c>
      <c r="BM17" s="485">
        <v>19</v>
      </c>
      <c r="BN17" s="274">
        <f t="shared" si="4"/>
        <v>90</v>
      </c>
      <c r="BO17" s="166">
        <v>45</v>
      </c>
      <c r="BP17" s="136">
        <v>4</v>
      </c>
      <c r="BQ17" s="136">
        <v>2</v>
      </c>
      <c r="BR17" s="136">
        <v>1</v>
      </c>
      <c r="BS17" s="136">
        <v>4</v>
      </c>
      <c r="BT17" s="136">
        <v>1</v>
      </c>
      <c r="BU17" s="136">
        <v>0</v>
      </c>
      <c r="BV17" s="136">
        <v>0</v>
      </c>
      <c r="BW17" s="136">
        <v>1</v>
      </c>
      <c r="BX17" s="136">
        <v>0</v>
      </c>
      <c r="BY17" s="136">
        <v>3</v>
      </c>
      <c r="BZ17" s="136">
        <v>17</v>
      </c>
      <c r="CA17" s="167">
        <f t="shared" si="5"/>
        <v>78</v>
      </c>
      <c r="CB17" s="484">
        <v>65</v>
      </c>
      <c r="CC17" s="485">
        <v>9</v>
      </c>
      <c r="CD17" s="485">
        <v>3</v>
      </c>
      <c r="CE17" s="485">
        <v>1</v>
      </c>
      <c r="CF17" s="485">
        <v>0</v>
      </c>
      <c r="CG17" s="485">
        <v>1</v>
      </c>
      <c r="CH17" s="485">
        <v>0</v>
      </c>
      <c r="CI17" s="485">
        <v>0</v>
      </c>
      <c r="CJ17" s="485">
        <v>0</v>
      </c>
      <c r="CK17" s="485">
        <v>0</v>
      </c>
      <c r="CL17" s="485">
        <v>2</v>
      </c>
      <c r="CM17" s="485">
        <v>10</v>
      </c>
      <c r="CN17" s="274">
        <f t="shared" si="6"/>
        <v>91</v>
      </c>
    </row>
    <row r="18" spans="1:92" ht="18" customHeight="1">
      <c r="A18" s="92" t="s">
        <v>18</v>
      </c>
      <c r="B18" s="168">
        <v>118</v>
      </c>
      <c r="C18" s="170">
        <v>25</v>
      </c>
      <c r="D18" s="170">
        <v>4</v>
      </c>
      <c r="E18" s="170">
        <v>6</v>
      </c>
      <c r="F18" s="170">
        <v>4</v>
      </c>
      <c r="G18" s="170">
        <v>3</v>
      </c>
      <c r="H18" s="170">
        <v>0</v>
      </c>
      <c r="I18" s="170">
        <v>0</v>
      </c>
      <c r="J18" s="170">
        <v>1</v>
      </c>
      <c r="K18" s="170">
        <v>0</v>
      </c>
      <c r="L18" s="170">
        <v>5</v>
      </c>
      <c r="M18" s="170">
        <v>30</v>
      </c>
      <c r="N18" s="172">
        <f t="shared" si="0"/>
        <v>196</v>
      </c>
      <c r="O18" s="168">
        <v>92</v>
      </c>
      <c r="P18" s="169">
        <v>24</v>
      </c>
      <c r="Q18" s="170">
        <v>3</v>
      </c>
      <c r="R18" s="169">
        <v>5</v>
      </c>
      <c r="S18" s="170">
        <v>5</v>
      </c>
      <c r="T18" s="170">
        <v>5</v>
      </c>
      <c r="U18" s="170">
        <v>1</v>
      </c>
      <c r="V18" s="170">
        <v>0</v>
      </c>
      <c r="W18" s="170">
        <v>2</v>
      </c>
      <c r="X18" s="170">
        <v>0</v>
      </c>
      <c r="Y18" s="170">
        <v>4</v>
      </c>
      <c r="Z18" s="170">
        <v>32</v>
      </c>
      <c r="AA18" s="172">
        <f t="shared" si="1"/>
        <v>173</v>
      </c>
      <c r="AB18" s="168">
        <v>95</v>
      </c>
      <c r="AC18" s="170">
        <v>17</v>
      </c>
      <c r="AD18" s="170">
        <v>1</v>
      </c>
      <c r="AE18" s="170">
        <v>6</v>
      </c>
      <c r="AF18" s="170">
        <v>10</v>
      </c>
      <c r="AG18" s="170">
        <v>7</v>
      </c>
      <c r="AH18" s="170">
        <v>2</v>
      </c>
      <c r="AI18" s="170">
        <v>2</v>
      </c>
      <c r="AJ18" s="170">
        <v>4</v>
      </c>
      <c r="AK18" s="170">
        <v>0</v>
      </c>
      <c r="AL18" s="170">
        <v>2</v>
      </c>
      <c r="AM18" s="170">
        <v>26</v>
      </c>
      <c r="AN18" s="172">
        <f t="shared" si="2"/>
        <v>172</v>
      </c>
      <c r="AO18" s="168">
        <v>77</v>
      </c>
      <c r="AP18" s="169">
        <v>20</v>
      </c>
      <c r="AQ18" s="170">
        <v>5</v>
      </c>
      <c r="AR18" s="169">
        <v>5</v>
      </c>
      <c r="AS18" s="170">
        <v>3</v>
      </c>
      <c r="AT18" s="170">
        <v>5</v>
      </c>
      <c r="AU18" s="170">
        <v>1</v>
      </c>
      <c r="AV18" s="170">
        <v>1</v>
      </c>
      <c r="AW18" s="170">
        <v>0</v>
      </c>
      <c r="AX18" s="170">
        <v>0</v>
      </c>
      <c r="AY18" s="170">
        <v>4</v>
      </c>
      <c r="AZ18" s="170">
        <v>28</v>
      </c>
      <c r="BA18" s="172">
        <f t="shared" si="3"/>
        <v>149</v>
      </c>
      <c r="BB18" s="168">
        <v>88</v>
      </c>
      <c r="BC18" s="170">
        <v>15</v>
      </c>
      <c r="BD18" s="170">
        <v>3</v>
      </c>
      <c r="BE18" s="170">
        <v>5</v>
      </c>
      <c r="BF18" s="170">
        <v>5</v>
      </c>
      <c r="BG18" s="170">
        <v>4</v>
      </c>
      <c r="BH18" s="170">
        <v>0</v>
      </c>
      <c r="BI18" s="170">
        <v>2</v>
      </c>
      <c r="BJ18" s="170">
        <v>2</v>
      </c>
      <c r="BK18" s="170">
        <v>0</v>
      </c>
      <c r="BL18" s="170">
        <v>7</v>
      </c>
      <c r="BM18" s="170">
        <v>30</v>
      </c>
      <c r="BN18" s="172">
        <f t="shared" si="4"/>
        <v>161</v>
      </c>
      <c r="BO18" s="168">
        <v>85</v>
      </c>
      <c r="BP18" s="169">
        <v>14</v>
      </c>
      <c r="BQ18" s="170">
        <v>0</v>
      </c>
      <c r="BR18" s="169">
        <v>4</v>
      </c>
      <c r="BS18" s="170">
        <v>3</v>
      </c>
      <c r="BT18" s="170">
        <v>5</v>
      </c>
      <c r="BU18" s="170">
        <v>0</v>
      </c>
      <c r="BV18" s="170">
        <v>0</v>
      </c>
      <c r="BW18" s="170">
        <v>4</v>
      </c>
      <c r="BX18" s="170">
        <v>0</v>
      </c>
      <c r="BY18" s="170">
        <v>4</v>
      </c>
      <c r="BZ18" s="170">
        <v>29</v>
      </c>
      <c r="CA18" s="172">
        <f t="shared" si="5"/>
        <v>148</v>
      </c>
      <c r="CB18" s="168">
        <v>70</v>
      </c>
      <c r="CC18" s="170">
        <v>15</v>
      </c>
      <c r="CD18" s="170">
        <v>3</v>
      </c>
      <c r="CE18" s="170">
        <v>2</v>
      </c>
      <c r="CF18" s="170">
        <v>2</v>
      </c>
      <c r="CG18" s="170">
        <v>8</v>
      </c>
      <c r="CH18" s="170">
        <v>0</v>
      </c>
      <c r="CI18" s="170">
        <v>1</v>
      </c>
      <c r="CJ18" s="170">
        <v>2</v>
      </c>
      <c r="CK18" s="170">
        <v>0</v>
      </c>
      <c r="CL18" s="170">
        <v>7</v>
      </c>
      <c r="CM18" s="170">
        <v>37</v>
      </c>
      <c r="CN18" s="172">
        <f t="shared" si="6"/>
        <v>147</v>
      </c>
    </row>
    <row r="19" spans="1:92" ht="18" customHeight="1">
      <c r="A19" s="90" t="s">
        <v>19</v>
      </c>
      <c r="B19" s="484">
        <v>2</v>
      </c>
      <c r="C19" s="485">
        <v>0</v>
      </c>
      <c r="D19" s="485">
        <v>0</v>
      </c>
      <c r="E19" s="485">
        <v>0</v>
      </c>
      <c r="F19" s="485">
        <v>0</v>
      </c>
      <c r="G19" s="485">
        <v>0</v>
      </c>
      <c r="H19" s="485">
        <v>0</v>
      </c>
      <c r="I19" s="485">
        <v>0</v>
      </c>
      <c r="J19" s="485">
        <v>0</v>
      </c>
      <c r="K19" s="485">
        <v>0</v>
      </c>
      <c r="L19" s="485">
        <v>0</v>
      </c>
      <c r="M19" s="485">
        <v>2</v>
      </c>
      <c r="N19" s="274">
        <f t="shared" si="0"/>
        <v>4</v>
      </c>
      <c r="O19" s="166">
        <v>5</v>
      </c>
      <c r="P19" s="136">
        <v>1</v>
      </c>
      <c r="Q19" s="136">
        <v>0</v>
      </c>
      <c r="R19" s="136">
        <v>2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6">
        <v>0</v>
      </c>
      <c r="Y19" s="136">
        <v>0</v>
      </c>
      <c r="Z19" s="136">
        <v>2</v>
      </c>
      <c r="AA19" s="167">
        <f t="shared" si="1"/>
        <v>10</v>
      </c>
      <c r="AB19" s="484">
        <v>7</v>
      </c>
      <c r="AC19" s="485">
        <v>1</v>
      </c>
      <c r="AD19" s="485">
        <v>0</v>
      </c>
      <c r="AE19" s="485">
        <v>0</v>
      </c>
      <c r="AF19" s="485">
        <v>0</v>
      </c>
      <c r="AG19" s="485">
        <v>0</v>
      </c>
      <c r="AH19" s="485">
        <v>0</v>
      </c>
      <c r="AI19" s="485">
        <v>0</v>
      </c>
      <c r="AJ19" s="485">
        <v>0</v>
      </c>
      <c r="AK19" s="485">
        <v>0</v>
      </c>
      <c r="AL19" s="485">
        <v>0</v>
      </c>
      <c r="AM19" s="485">
        <v>2</v>
      </c>
      <c r="AN19" s="274">
        <f t="shared" si="2"/>
        <v>10</v>
      </c>
      <c r="AO19" s="166">
        <v>0</v>
      </c>
      <c r="AP19" s="136">
        <v>1</v>
      </c>
      <c r="AQ19" s="136">
        <v>0</v>
      </c>
      <c r="AR19" s="136">
        <v>0</v>
      </c>
      <c r="AS19" s="136">
        <v>0</v>
      </c>
      <c r="AT19" s="136">
        <v>0</v>
      </c>
      <c r="AU19" s="136">
        <v>0</v>
      </c>
      <c r="AV19" s="136">
        <v>0</v>
      </c>
      <c r="AW19" s="136">
        <v>0</v>
      </c>
      <c r="AX19" s="136">
        <v>0</v>
      </c>
      <c r="AY19" s="136">
        <v>0</v>
      </c>
      <c r="AZ19" s="136">
        <v>0</v>
      </c>
      <c r="BA19" s="167">
        <f t="shared" si="3"/>
        <v>1</v>
      </c>
      <c r="BB19" s="484">
        <v>3</v>
      </c>
      <c r="BC19" s="485">
        <v>0</v>
      </c>
      <c r="BD19" s="485">
        <v>0</v>
      </c>
      <c r="BE19" s="485">
        <v>0</v>
      </c>
      <c r="BF19" s="485">
        <v>0</v>
      </c>
      <c r="BG19" s="485">
        <v>1</v>
      </c>
      <c r="BH19" s="485">
        <v>0</v>
      </c>
      <c r="BI19" s="485">
        <v>0</v>
      </c>
      <c r="BJ19" s="485">
        <v>0</v>
      </c>
      <c r="BK19" s="485">
        <v>0</v>
      </c>
      <c r="BL19" s="485">
        <v>0</v>
      </c>
      <c r="BM19" s="485">
        <v>1</v>
      </c>
      <c r="BN19" s="274">
        <f t="shared" si="4"/>
        <v>5</v>
      </c>
      <c r="BO19" s="166">
        <v>7</v>
      </c>
      <c r="BP19" s="136">
        <v>0</v>
      </c>
      <c r="BQ19" s="136">
        <v>0</v>
      </c>
      <c r="BR19" s="136">
        <v>0</v>
      </c>
      <c r="BS19" s="136">
        <v>0</v>
      </c>
      <c r="BT19" s="136">
        <v>0</v>
      </c>
      <c r="BU19" s="136">
        <v>0</v>
      </c>
      <c r="BV19" s="136">
        <v>0</v>
      </c>
      <c r="BW19" s="136">
        <v>0</v>
      </c>
      <c r="BX19" s="136">
        <v>0</v>
      </c>
      <c r="BY19" s="136">
        <v>0</v>
      </c>
      <c r="BZ19" s="136">
        <v>0</v>
      </c>
      <c r="CA19" s="167">
        <f t="shared" si="5"/>
        <v>7</v>
      </c>
      <c r="CB19" s="484">
        <v>9</v>
      </c>
      <c r="CC19" s="485">
        <v>0</v>
      </c>
      <c r="CD19" s="485">
        <v>0</v>
      </c>
      <c r="CE19" s="485">
        <v>0</v>
      </c>
      <c r="CF19" s="485">
        <v>0</v>
      </c>
      <c r="CG19" s="485">
        <v>0</v>
      </c>
      <c r="CH19" s="485">
        <v>0</v>
      </c>
      <c r="CI19" s="485">
        <v>0</v>
      </c>
      <c r="CJ19" s="485">
        <v>0</v>
      </c>
      <c r="CK19" s="485">
        <v>0</v>
      </c>
      <c r="CL19" s="485">
        <v>0</v>
      </c>
      <c r="CM19" s="485">
        <v>2</v>
      </c>
      <c r="CN19" s="274">
        <f t="shared" si="6"/>
        <v>11</v>
      </c>
    </row>
    <row r="20" spans="1:92" ht="18" customHeight="1">
      <c r="A20" s="92" t="s">
        <v>20</v>
      </c>
      <c r="B20" s="168">
        <v>27</v>
      </c>
      <c r="C20" s="170">
        <v>2</v>
      </c>
      <c r="D20" s="170">
        <v>0</v>
      </c>
      <c r="E20" s="170">
        <v>0</v>
      </c>
      <c r="F20" s="170">
        <v>1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3</v>
      </c>
      <c r="N20" s="172">
        <f t="shared" si="0"/>
        <v>33</v>
      </c>
      <c r="O20" s="168">
        <v>30</v>
      </c>
      <c r="P20" s="169">
        <v>3</v>
      </c>
      <c r="Q20" s="170">
        <v>0</v>
      </c>
      <c r="R20" s="169">
        <v>2</v>
      </c>
      <c r="S20" s="170">
        <v>0</v>
      </c>
      <c r="T20" s="170">
        <v>0</v>
      </c>
      <c r="U20" s="170">
        <v>0</v>
      </c>
      <c r="V20" s="170">
        <v>0</v>
      </c>
      <c r="W20" s="170">
        <v>1</v>
      </c>
      <c r="X20" s="170">
        <v>0</v>
      </c>
      <c r="Y20" s="170">
        <v>0</v>
      </c>
      <c r="Z20" s="170">
        <v>4</v>
      </c>
      <c r="AA20" s="172">
        <f t="shared" si="1"/>
        <v>40</v>
      </c>
      <c r="AB20" s="168">
        <v>25</v>
      </c>
      <c r="AC20" s="170">
        <v>2</v>
      </c>
      <c r="AD20" s="170">
        <v>0</v>
      </c>
      <c r="AE20" s="170">
        <v>0</v>
      </c>
      <c r="AF20" s="170">
        <v>1</v>
      </c>
      <c r="AG20" s="170">
        <v>0</v>
      </c>
      <c r="AH20" s="170">
        <v>0</v>
      </c>
      <c r="AI20" s="170">
        <v>1</v>
      </c>
      <c r="AJ20" s="170">
        <v>0</v>
      </c>
      <c r="AK20" s="170">
        <v>0</v>
      </c>
      <c r="AL20" s="170">
        <v>2</v>
      </c>
      <c r="AM20" s="170">
        <v>6</v>
      </c>
      <c r="AN20" s="172">
        <f t="shared" si="2"/>
        <v>37</v>
      </c>
      <c r="AO20" s="168">
        <v>32</v>
      </c>
      <c r="AP20" s="169">
        <v>0</v>
      </c>
      <c r="AQ20" s="170">
        <v>1</v>
      </c>
      <c r="AR20" s="169">
        <v>2</v>
      </c>
      <c r="AS20" s="170">
        <v>0</v>
      </c>
      <c r="AT20" s="170">
        <v>0</v>
      </c>
      <c r="AU20" s="170">
        <v>0</v>
      </c>
      <c r="AV20" s="170">
        <v>0</v>
      </c>
      <c r="AW20" s="170">
        <v>1</v>
      </c>
      <c r="AX20" s="170">
        <v>2</v>
      </c>
      <c r="AY20" s="170">
        <v>0</v>
      </c>
      <c r="AZ20" s="170">
        <v>4</v>
      </c>
      <c r="BA20" s="172">
        <f t="shared" si="3"/>
        <v>42</v>
      </c>
      <c r="BB20" s="168">
        <v>23</v>
      </c>
      <c r="BC20" s="170">
        <v>1</v>
      </c>
      <c r="BD20" s="170">
        <v>2</v>
      </c>
      <c r="BE20" s="170">
        <v>2</v>
      </c>
      <c r="BF20" s="170">
        <v>0</v>
      </c>
      <c r="BG20" s="170">
        <v>1</v>
      </c>
      <c r="BH20" s="170">
        <v>0</v>
      </c>
      <c r="BI20" s="170">
        <v>0</v>
      </c>
      <c r="BJ20" s="170">
        <v>0</v>
      </c>
      <c r="BK20" s="170">
        <v>1</v>
      </c>
      <c r="BL20" s="170">
        <v>0</v>
      </c>
      <c r="BM20" s="170">
        <v>8</v>
      </c>
      <c r="BN20" s="172">
        <f t="shared" si="4"/>
        <v>38</v>
      </c>
      <c r="BO20" s="168">
        <v>29</v>
      </c>
      <c r="BP20" s="169">
        <v>1</v>
      </c>
      <c r="BQ20" s="170">
        <v>1</v>
      </c>
      <c r="BR20" s="169">
        <v>1</v>
      </c>
      <c r="BS20" s="170">
        <v>1</v>
      </c>
      <c r="BT20" s="170">
        <v>1</v>
      </c>
      <c r="BU20" s="170">
        <v>0</v>
      </c>
      <c r="BV20" s="170">
        <v>0</v>
      </c>
      <c r="BW20" s="170">
        <v>0</v>
      </c>
      <c r="BX20" s="170">
        <v>0</v>
      </c>
      <c r="BY20" s="170">
        <v>0</v>
      </c>
      <c r="BZ20" s="170">
        <v>0</v>
      </c>
      <c r="CA20" s="172">
        <f t="shared" si="5"/>
        <v>34</v>
      </c>
      <c r="CB20" s="168">
        <v>23</v>
      </c>
      <c r="CC20" s="170">
        <v>2</v>
      </c>
      <c r="CD20" s="170">
        <v>1</v>
      </c>
      <c r="CE20" s="170">
        <v>1</v>
      </c>
      <c r="CF20" s="170">
        <v>0</v>
      </c>
      <c r="CG20" s="170">
        <v>1</v>
      </c>
      <c r="CH20" s="170">
        <v>0</v>
      </c>
      <c r="CI20" s="170">
        <v>0</v>
      </c>
      <c r="CJ20" s="170">
        <v>1</v>
      </c>
      <c r="CK20" s="170">
        <v>0</v>
      </c>
      <c r="CL20" s="170">
        <v>1</v>
      </c>
      <c r="CM20" s="170">
        <v>2</v>
      </c>
      <c r="CN20" s="172">
        <f t="shared" si="6"/>
        <v>32</v>
      </c>
    </row>
    <row r="21" spans="1:92" ht="18" customHeight="1">
      <c r="A21" s="90" t="s">
        <v>21</v>
      </c>
      <c r="B21" s="484">
        <v>18</v>
      </c>
      <c r="C21" s="485">
        <v>0</v>
      </c>
      <c r="D21" s="485">
        <v>1</v>
      </c>
      <c r="E21" s="485">
        <v>0</v>
      </c>
      <c r="F21" s="485">
        <v>1</v>
      </c>
      <c r="G21" s="485">
        <v>0</v>
      </c>
      <c r="H21" s="485">
        <v>0</v>
      </c>
      <c r="I21" s="485">
        <v>1</v>
      </c>
      <c r="J21" s="485">
        <v>0</v>
      </c>
      <c r="K21" s="485">
        <v>0</v>
      </c>
      <c r="L21" s="485">
        <v>1</v>
      </c>
      <c r="M21" s="485">
        <v>4</v>
      </c>
      <c r="N21" s="274">
        <f t="shared" si="0"/>
        <v>26</v>
      </c>
      <c r="O21" s="166">
        <v>19</v>
      </c>
      <c r="P21" s="136">
        <v>2</v>
      </c>
      <c r="Q21" s="136">
        <v>2</v>
      </c>
      <c r="R21" s="136">
        <v>2</v>
      </c>
      <c r="S21" s="136">
        <v>0</v>
      </c>
      <c r="T21" s="136">
        <v>0</v>
      </c>
      <c r="U21" s="136">
        <v>0</v>
      </c>
      <c r="V21" s="136">
        <v>0</v>
      </c>
      <c r="W21" s="136">
        <v>1</v>
      </c>
      <c r="X21" s="136">
        <v>0</v>
      </c>
      <c r="Y21" s="136">
        <v>1</v>
      </c>
      <c r="Z21" s="136">
        <v>4</v>
      </c>
      <c r="AA21" s="167">
        <f t="shared" si="1"/>
        <v>31</v>
      </c>
      <c r="AB21" s="484">
        <v>15</v>
      </c>
      <c r="AC21" s="485">
        <v>0</v>
      </c>
      <c r="AD21" s="485">
        <v>1</v>
      </c>
      <c r="AE21" s="485">
        <v>1</v>
      </c>
      <c r="AF21" s="485">
        <v>0</v>
      </c>
      <c r="AG21" s="485">
        <v>3</v>
      </c>
      <c r="AH21" s="485">
        <v>0</v>
      </c>
      <c r="AI21" s="485">
        <v>0</v>
      </c>
      <c r="AJ21" s="485">
        <v>0</v>
      </c>
      <c r="AK21" s="485">
        <v>0</v>
      </c>
      <c r="AL21" s="485">
        <v>0</v>
      </c>
      <c r="AM21" s="485">
        <v>5</v>
      </c>
      <c r="AN21" s="274">
        <f t="shared" si="2"/>
        <v>25</v>
      </c>
      <c r="AO21" s="166">
        <v>14</v>
      </c>
      <c r="AP21" s="136">
        <v>2</v>
      </c>
      <c r="AQ21" s="136">
        <v>3</v>
      </c>
      <c r="AR21" s="136">
        <v>1</v>
      </c>
      <c r="AS21" s="136">
        <v>1</v>
      </c>
      <c r="AT21" s="136">
        <v>0</v>
      </c>
      <c r="AU21" s="136">
        <v>0</v>
      </c>
      <c r="AV21" s="136">
        <v>0</v>
      </c>
      <c r="AW21" s="136">
        <v>0</v>
      </c>
      <c r="AX21" s="136">
        <v>0</v>
      </c>
      <c r="AY21" s="136">
        <v>0</v>
      </c>
      <c r="AZ21" s="136">
        <v>2</v>
      </c>
      <c r="BA21" s="167">
        <f t="shared" si="3"/>
        <v>23</v>
      </c>
      <c r="BB21" s="484">
        <v>24</v>
      </c>
      <c r="BC21" s="485">
        <v>2</v>
      </c>
      <c r="BD21" s="485">
        <v>1</v>
      </c>
      <c r="BE21" s="485">
        <v>3</v>
      </c>
      <c r="BF21" s="485">
        <v>1</v>
      </c>
      <c r="BG21" s="485">
        <v>0</v>
      </c>
      <c r="BH21" s="485">
        <v>0</v>
      </c>
      <c r="BI21" s="485">
        <v>0</v>
      </c>
      <c r="BJ21" s="485">
        <v>0</v>
      </c>
      <c r="BK21" s="485">
        <v>0</v>
      </c>
      <c r="BL21" s="485">
        <v>1</v>
      </c>
      <c r="BM21" s="485">
        <v>6</v>
      </c>
      <c r="BN21" s="274">
        <f t="shared" si="4"/>
        <v>38</v>
      </c>
      <c r="BO21" s="166">
        <v>10</v>
      </c>
      <c r="BP21" s="136">
        <v>3</v>
      </c>
      <c r="BQ21" s="136">
        <v>1</v>
      </c>
      <c r="BR21" s="136">
        <v>0</v>
      </c>
      <c r="BS21" s="136">
        <v>0</v>
      </c>
      <c r="BT21" s="136">
        <v>0</v>
      </c>
      <c r="BU21" s="136">
        <v>0</v>
      </c>
      <c r="BV21" s="136">
        <v>0</v>
      </c>
      <c r="BW21" s="136">
        <v>0</v>
      </c>
      <c r="BX21" s="136">
        <v>0</v>
      </c>
      <c r="BY21" s="136">
        <v>0</v>
      </c>
      <c r="BZ21" s="136">
        <v>2</v>
      </c>
      <c r="CA21" s="167">
        <f t="shared" si="5"/>
        <v>16</v>
      </c>
      <c r="CB21" s="484">
        <v>26</v>
      </c>
      <c r="CC21" s="485">
        <v>2</v>
      </c>
      <c r="CD21" s="485">
        <v>0</v>
      </c>
      <c r="CE21" s="485">
        <v>1</v>
      </c>
      <c r="CF21" s="485">
        <v>0</v>
      </c>
      <c r="CG21" s="485">
        <v>0</v>
      </c>
      <c r="CH21" s="485">
        <v>0</v>
      </c>
      <c r="CI21" s="485">
        <v>0</v>
      </c>
      <c r="CJ21" s="485">
        <v>0</v>
      </c>
      <c r="CK21" s="485">
        <v>0</v>
      </c>
      <c r="CL21" s="485">
        <v>1</v>
      </c>
      <c r="CM21" s="485">
        <v>0</v>
      </c>
      <c r="CN21" s="274">
        <f t="shared" si="6"/>
        <v>30</v>
      </c>
    </row>
    <row r="22" spans="1:92" ht="18" customHeight="1">
      <c r="A22" s="11" t="s">
        <v>22</v>
      </c>
      <c r="B22" s="168">
        <v>11</v>
      </c>
      <c r="C22" s="170">
        <v>1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2</v>
      </c>
      <c r="M22" s="170">
        <v>4</v>
      </c>
      <c r="N22" s="172">
        <f t="shared" si="0"/>
        <v>18</v>
      </c>
      <c r="O22" s="168">
        <v>10</v>
      </c>
      <c r="P22" s="169">
        <v>0</v>
      </c>
      <c r="Q22" s="170">
        <v>2</v>
      </c>
      <c r="R22" s="169">
        <v>0</v>
      </c>
      <c r="S22" s="170">
        <v>0</v>
      </c>
      <c r="T22" s="170">
        <v>1</v>
      </c>
      <c r="U22" s="170">
        <v>0</v>
      </c>
      <c r="V22" s="170">
        <v>0</v>
      </c>
      <c r="W22" s="170">
        <v>0</v>
      </c>
      <c r="X22" s="170">
        <v>0</v>
      </c>
      <c r="Y22" s="170">
        <v>1</v>
      </c>
      <c r="Z22" s="170">
        <v>1</v>
      </c>
      <c r="AA22" s="172">
        <f t="shared" si="1"/>
        <v>15</v>
      </c>
      <c r="AB22" s="168">
        <v>4</v>
      </c>
      <c r="AC22" s="170">
        <v>0</v>
      </c>
      <c r="AD22" s="170">
        <v>0</v>
      </c>
      <c r="AE22" s="170">
        <v>1</v>
      </c>
      <c r="AF22" s="170">
        <v>0</v>
      </c>
      <c r="AG22" s="170">
        <v>1</v>
      </c>
      <c r="AH22" s="170">
        <v>1</v>
      </c>
      <c r="AI22" s="170">
        <v>0</v>
      </c>
      <c r="AJ22" s="170">
        <v>0</v>
      </c>
      <c r="AK22" s="170">
        <v>0</v>
      </c>
      <c r="AL22" s="170">
        <v>0</v>
      </c>
      <c r="AM22" s="170">
        <v>3</v>
      </c>
      <c r="AN22" s="172">
        <f t="shared" si="2"/>
        <v>10</v>
      </c>
      <c r="AO22" s="168">
        <v>19</v>
      </c>
      <c r="AP22" s="169">
        <v>2</v>
      </c>
      <c r="AQ22" s="170">
        <v>0</v>
      </c>
      <c r="AR22" s="169">
        <v>0</v>
      </c>
      <c r="AS22" s="170">
        <v>0</v>
      </c>
      <c r="AT22" s="170">
        <v>0</v>
      </c>
      <c r="AU22" s="170">
        <v>0</v>
      </c>
      <c r="AV22" s="170">
        <v>0</v>
      </c>
      <c r="AW22" s="170">
        <v>0</v>
      </c>
      <c r="AX22" s="170">
        <v>0</v>
      </c>
      <c r="AY22" s="170">
        <v>1</v>
      </c>
      <c r="AZ22" s="170">
        <v>3</v>
      </c>
      <c r="BA22" s="172">
        <f t="shared" si="3"/>
        <v>25</v>
      </c>
      <c r="BB22" s="168">
        <v>8</v>
      </c>
      <c r="BC22" s="170">
        <v>0</v>
      </c>
      <c r="BD22" s="170">
        <v>1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0">
        <v>0</v>
      </c>
      <c r="BK22" s="170">
        <v>0</v>
      </c>
      <c r="BL22" s="170">
        <v>0</v>
      </c>
      <c r="BM22" s="170">
        <v>2</v>
      </c>
      <c r="BN22" s="172">
        <f t="shared" si="4"/>
        <v>11</v>
      </c>
      <c r="BO22" s="168">
        <v>15</v>
      </c>
      <c r="BP22" s="169">
        <v>2</v>
      </c>
      <c r="BQ22" s="170">
        <v>2</v>
      </c>
      <c r="BR22" s="169">
        <v>0</v>
      </c>
      <c r="BS22" s="170">
        <v>0</v>
      </c>
      <c r="BT22" s="170">
        <v>1</v>
      </c>
      <c r="BU22" s="170">
        <v>1</v>
      </c>
      <c r="BV22" s="170">
        <v>0</v>
      </c>
      <c r="BW22" s="170">
        <v>0</v>
      </c>
      <c r="BX22" s="170">
        <v>0</v>
      </c>
      <c r="BY22" s="170">
        <v>0</v>
      </c>
      <c r="BZ22" s="170">
        <v>4</v>
      </c>
      <c r="CA22" s="172">
        <f t="shared" si="5"/>
        <v>25</v>
      </c>
      <c r="CB22" s="168">
        <v>13</v>
      </c>
      <c r="CC22" s="170">
        <v>3</v>
      </c>
      <c r="CD22" s="170">
        <v>2</v>
      </c>
      <c r="CE22" s="170">
        <v>0</v>
      </c>
      <c r="CF22" s="170">
        <v>0</v>
      </c>
      <c r="CG22" s="170">
        <v>1</v>
      </c>
      <c r="CH22" s="170">
        <v>0</v>
      </c>
      <c r="CI22" s="170">
        <v>0</v>
      </c>
      <c r="CJ22" s="170">
        <v>1</v>
      </c>
      <c r="CK22" s="170">
        <v>0</v>
      </c>
      <c r="CL22" s="170">
        <v>1</v>
      </c>
      <c r="CM22" s="170">
        <v>2</v>
      </c>
      <c r="CN22" s="172">
        <f t="shared" si="6"/>
        <v>23</v>
      </c>
    </row>
    <row r="23" spans="1:92" ht="18" customHeight="1">
      <c r="A23" s="90" t="s">
        <v>23</v>
      </c>
      <c r="B23" s="484">
        <v>4</v>
      </c>
      <c r="C23" s="485">
        <v>2</v>
      </c>
      <c r="D23" s="485">
        <v>1</v>
      </c>
      <c r="E23" s="485">
        <v>0</v>
      </c>
      <c r="F23" s="485">
        <v>1</v>
      </c>
      <c r="G23" s="485">
        <v>0</v>
      </c>
      <c r="H23" s="485">
        <v>0</v>
      </c>
      <c r="I23" s="485">
        <v>0</v>
      </c>
      <c r="J23" s="485">
        <v>0</v>
      </c>
      <c r="K23" s="485">
        <v>1</v>
      </c>
      <c r="L23" s="485">
        <v>0</v>
      </c>
      <c r="M23" s="485">
        <v>2</v>
      </c>
      <c r="N23" s="274">
        <f t="shared" si="0"/>
        <v>11</v>
      </c>
      <c r="O23" s="166">
        <v>3</v>
      </c>
      <c r="P23" s="136">
        <v>1</v>
      </c>
      <c r="Q23" s="136">
        <v>0</v>
      </c>
      <c r="R23" s="136">
        <v>0</v>
      </c>
      <c r="S23" s="136">
        <v>0</v>
      </c>
      <c r="T23" s="136">
        <v>1</v>
      </c>
      <c r="U23" s="136">
        <v>0</v>
      </c>
      <c r="V23" s="136">
        <v>0</v>
      </c>
      <c r="W23" s="136">
        <v>0</v>
      </c>
      <c r="X23" s="136">
        <v>0</v>
      </c>
      <c r="Y23" s="136">
        <v>0</v>
      </c>
      <c r="Z23" s="136">
        <v>2</v>
      </c>
      <c r="AA23" s="167">
        <f t="shared" si="1"/>
        <v>7</v>
      </c>
      <c r="AB23" s="484">
        <v>3</v>
      </c>
      <c r="AC23" s="485">
        <v>2</v>
      </c>
      <c r="AD23" s="485">
        <v>1</v>
      </c>
      <c r="AE23" s="485">
        <v>0</v>
      </c>
      <c r="AF23" s="485">
        <v>0</v>
      </c>
      <c r="AG23" s="485">
        <v>2</v>
      </c>
      <c r="AH23" s="485">
        <v>0</v>
      </c>
      <c r="AI23" s="485">
        <v>0</v>
      </c>
      <c r="AJ23" s="485">
        <v>1</v>
      </c>
      <c r="AK23" s="485">
        <v>0</v>
      </c>
      <c r="AL23" s="485">
        <v>0</v>
      </c>
      <c r="AM23" s="485">
        <v>4</v>
      </c>
      <c r="AN23" s="274">
        <f t="shared" si="2"/>
        <v>13</v>
      </c>
      <c r="AO23" s="166">
        <v>5</v>
      </c>
      <c r="AP23" s="136">
        <v>0</v>
      </c>
      <c r="AQ23" s="136">
        <v>0</v>
      </c>
      <c r="AR23" s="136">
        <v>0</v>
      </c>
      <c r="AS23" s="136">
        <v>0</v>
      </c>
      <c r="AT23" s="136">
        <v>0</v>
      </c>
      <c r="AU23" s="136">
        <v>0</v>
      </c>
      <c r="AV23" s="136">
        <v>0</v>
      </c>
      <c r="AW23" s="136">
        <v>0</v>
      </c>
      <c r="AX23" s="136">
        <v>0</v>
      </c>
      <c r="AY23" s="136">
        <v>1</v>
      </c>
      <c r="AZ23" s="136">
        <v>2</v>
      </c>
      <c r="BA23" s="167">
        <f t="shared" si="3"/>
        <v>8</v>
      </c>
      <c r="BB23" s="484">
        <v>4</v>
      </c>
      <c r="BC23" s="485">
        <v>1</v>
      </c>
      <c r="BD23" s="485">
        <v>3</v>
      </c>
      <c r="BE23" s="485">
        <v>0</v>
      </c>
      <c r="BF23" s="485">
        <v>0</v>
      </c>
      <c r="BG23" s="485">
        <v>1</v>
      </c>
      <c r="BH23" s="485">
        <v>0</v>
      </c>
      <c r="BI23" s="485">
        <v>0</v>
      </c>
      <c r="BJ23" s="485">
        <v>0</v>
      </c>
      <c r="BK23" s="485">
        <v>1</v>
      </c>
      <c r="BL23" s="485">
        <v>0</v>
      </c>
      <c r="BM23" s="485">
        <v>3</v>
      </c>
      <c r="BN23" s="274">
        <f t="shared" si="4"/>
        <v>13</v>
      </c>
      <c r="BO23" s="166">
        <v>6</v>
      </c>
      <c r="BP23" s="136">
        <v>0</v>
      </c>
      <c r="BQ23" s="136">
        <v>0</v>
      </c>
      <c r="BR23" s="136">
        <v>0</v>
      </c>
      <c r="BS23" s="136">
        <v>0</v>
      </c>
      <c r="BT23" s="136">
        <v>0</v>
      </c>
      <c r="BU23" s="136">
        <v>0</v>
      </c>
      <c r="BV23" s="136">
        <v>0</v>
      </c>
      <c r="BW23" s="136">
        <v>1</v>
      </c>
      <c r="BX23" s="136">
        <v>0</v>
      </c>
      <c r="BY23" s="136">
        <v>0</v>
      </c>
      <c r="BZ23" s="136">
        <v>1</v>
      </c>
      <c r="CA23" s="167">
        <f t="shared" si="5"/>
        <v>8</v>
      </c>
      <c r="CB23" s="484">
        <v>7</v>
      </c>
      <c r="CC23" s="485">
        <v>1</v>
      </c>
      <c r="CD23" s="485">
        <v>0</v>
      </c>
      <c r="CE23" s="485">
        <v>0</v>
      </c>
      <c r="CF23" s="485">
        <v>0</v>
      </c>
      <c r="CG23" s="485">
        <v>0</v>
      </c>
      <c r="CH23" s="485">
        <v>0</v>
      </c>
      <c r="CI23" s="485">
        <v>0</v>
      </c>
      <c r="CJ23" s="485">
        <v>0</v>
      </c>
      <c r="CK23" s="485">
        <v>0</v>
      </c>
      <c r="CL23" s="485">
        <v>0</v>
      </c>
      <c r="CM23" s="485">
        <v>5</v>
      </c>
      <c r="CN23" s="274">
        <f t="shared" si="6"/>
        <v>13</v>
      </c>
    </row>
    <row r="24" spans="1:92" ht="18" customHeight="1">
      <c r="A24" s="11" t="s">
        <v>24</v>
      </c>
      <c r="B24" s="168">
        <v>1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2">
        <f t="shared" si="0"/>
        <v>1</v>
      </c>
      <c r="O24" s="168">
        <v>1</v>
      </c>
      <c r="P24" s="169">
        <v>0</v>
      </c>
      <c r="Q24" s="170">
        <v>0</v>
      </c>
      <c r="R24" s="169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  <c r="Z24" s="170">
        <v>0</v>
      </c>
      <c r="AA24" s="172">
        <f t="shared" si="1"/>
        <v>1</v>
      </c>
      <c r="AB24" s="168">
        <v>1</v>
      </c>
      <c r="AC24" s="170">
        <v>0</v>
      </c>
      <c r="AD24" s="170">
        <v>0</v>
      </c>
      <c r="AE24" s="170">
        <v>0</v>
      </c>
      <c r="AF24" s="170">
        <v>0</v>
      </c>
      <c r="AG24" s="170">
        <v>0</v>
      </c>
      <c r="AH24" s="170">
        <v>0</v>
      </c>
      <c r="AI24" s="170">
        <v>1</v>
      </c>
      <c r="AJ24" s="170">
        <v>0</v>
      </c>
      <c r="AK24" s="170">
        <v>0</v>
      </c>
      <c r="AL24" s="170">
        <v>0</v>
      </c>
      <c r="AM24" s="170">
        <v>0</v>
      </c>
      <c r="AN24" s="172">
        <f t="shared" si="2"/>
        <v>2</v>
      </c>
      <c r="AO24" s="168">
        <v>4</v>
      </c>
      <c r="AP24" s="169">
        <v>0</v>
      </c>
      <c r="AQ24" s="170">
        <v>0</v>
      </c>
      <c r="AR24" s="169">
        <v>0</v>
      </c>
      <c r="AS24" s="170">
        <v>1</v>
      </c>
      <c r="AT24" s="170">
        <v>0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0</v>
      </c>
      <c r="BA24" s="172">
        <f t="shared" si="3"/>
        <v>5</v>
      </c>
      <c r="BB24" s="168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0">
        <v>0</v>
      </c>
      <c r="BK24" s="170">
        <v>0</v>
      </c>
      <c r="BL24" s="170">
        <v>0</v>
      </c>
      <c r="BM24" s="170">
        <v>0</v>
      </c>
      <c r="BN24" s="172">
        <f t="shared" si="4"/>
        <v>1</v>
      </c>
      <c r="BO24" s="168">
        <v>3</v>
      </c>
      <c r="BP24" s="169">
        <v>1</v>
      </c>
      <c r="BQ24" s="170">
        <v>0</v>
      </c>
      <c r="BR24" s="169">
        <v>0</v>
      </c>
      <c r="BS24" s="170">
        <v>0</v>
      </c>
      <c r="BT24" s="170">
        <v>0</v>
      </c>
      <c r="BU24" s="170">
        <v>0</v>
      </c>
      <c r="BV24" s="170">
        <v>0</v>
      </c>
      <c r="BW24" s="170">
        <v>0</v>
      </c>
      <c r="BX24" s="170">
        <v>0</v>
      </c>
      <c r="BY24" s="170">
        <v>0</v>
      </c>
      <c r="BZ24" s="170">
        <v>0</v>
      </c>
      <c r="CA24" s="172">
        <f t="shared" si="5"/>
        <v>4</v>
      </c>
      <c r="CB24" s="168">
        <v>2</v>
      </c>
      <c r="CC24" s="170">
        <v>0</v>
      </c>
      <c r="CD24" s="170">
        <v>0</v>
      </c>
      <c r="CE24" s="170">
        <v>0</v>
      </c>
      <c r="CF24" s="170">
        <v>0</v>
      </c>
      <c r="CG24" s="170">
        <v>0</v>
      </c>
      <c r="CH24" s="170">
        <v>0</v>
      </c>
      <c r="CI24" s="170">
        <v>0</v>
      </c>
      <c r="CJ24" s="170">
        <v>0</v>
      </c>
      <c r="CK24" s="170">
        <v>0</v>
      </c>
      <c r="CL24" s="170">
        <v>0</v>
      </c>
      <c r="CM24" s="170">
        <v>1</v>
      </c>
      <c r="CN24" s="172">
        <f t="shared" si="6"/>
        <v>3</v>
      </c>
    </row>
    <row r="25" spans="1:92" ht="18" customHeight="1">
      <c r="A25" s="90" t="s">
        <v>25</v>
      </c>
      <c r="B25" s="484">
        <v>24</v>
      </c>
      <c r="C25" s="485">
        <v>9</v>
      </c>
      <c r="D25" s="485">
        <v>0</v>
      </c>
      <c r="E25" s="485">
        <v>2</v>
      </c>
      <c r="F25" s="485">
        <v>2</v>
      </c>
      <c r="G25" s="485">
        <v>1</v>
      </c>
      <c r="H25" s="485">
        <v>1</v>
      </c>
      <c r="I25" s="485">
        <v>1</v>
      </c>
      <c r="J25" s="485">
        <v>0</v>
      </c>
      <c r="K25" s="485">
        <v>0</v>
      </c>
      <c r="L25" s="485">
        <v>2</v>
      </c>
      <c r="M25" s="485">
        <v>4</v>
      </c>
      <c r="N25" s="274">
        <f t="shared" si="0"/>
        <v>46</v>
      </c>
      <c r="O25" s="166">
        <v>14</v>
      </c>
      <c r="P25" s="136">
        <v>2</v>
      </c>
      <c r="Q25" s="136">
        <v>0</v>
      </c>
      <c r="R25" s="136">
        <v>3</v>
      </c>
      <c r="S25" s="136">
        <v>1</v>
      </c>
      <c r="T25" s="136">
        <v>2</v>
      </c>
      <c r="U25" s="136">
        <v>0</v>
      </c>
      <c r="V25" s="136">
        <v>0</v>
      </c>
      <c r="W25" s="136">
        <v>0</v>
      </c>
      <c r="X25" s="136">
        <v>1</v>
      </c>
      <c r="Y25" s="136">
        <v>1</v>
      </c>
      <c r="Z25" s="136">
        <v>8</v>
      </c>
      <c r="AA25" s="167">
        <f t="shared" si="1"/>
        <v>32</v>
      </c>
      <c r="AB25" s="484">
        <v>19</v>
      </c>
      <c r="AC25" s="485">
        <v>4</v>
      </c>
      <c r="AD25" s="485">
        <v>0</v>
      </c>
      <c r="AE25" s="485">
        <v>2</v>
      </c>
      <c r="AF25" s="485">
        <v>2</v>
      </c>
      <c r="AG25" s="485">
        <v>2</v>
      </c>
      <c r="AH25" s="485">
        <v>0</v>
      </c>
      <c r="AI25" s="485">
        <v>0</v>
      </c>
      <c r="AJ25" s="485">
        <v>0</v>
      </c>
      <c r="AK25" s="485">
        <v>0</v>
      </c>
      <c r="AL25" s="485">
        <v>1</v>
      </c>
      <c r="AM25" s="485">
        <v>5</v>
      </c>
      <c r="AN25" s="274">
        <f t="shared" si="2"/>
        <v>35</v>
      </c>
      <c r="AO25" s="166">
        <v>16</v>
      </c>
      <c r="AP25" s="136">
        <v>6</v>
      </c>
      <c r="AQ25" s="136">
        <v>0</v>
      </c>
      <c r="AR25" s="136">
        <v>1</v>
      </c>
      <c r="AS25" s="136">
        <v>0</v>
      </c>
      <c r="AT25" s="136">
        <v>1</v>
      </c>
      <c r="AU25" s="136">
        <v>0</v>
      </c>
      <c r="AV25" s="136">
        <v>1</v>
      </c>
      <c r="AW25" s="136">
        <v>1</v>
      </c>
      <c r="AX25" s="136">
        <v>0</v>
      </c>
      <c r="AY25" s="136">
        <v>1</v>
      </c>
      <c r="AZ25" s="136">
        <v>3</v>
      </c>
      <c r="BA25" s="167">
        <f t="shared" si="3"/>
        <v>30</v>
      </c>
      <c r="BB25" s="484">
        <v>19</v>
      </c>
      <c r="BC25" s="485">
        <v>11</v>
      </c>
      <c r="BD25" s="485">
        <v>0</v>
      </c>
      <c r="BE25" s="485">
        <v>2</v>
      </c>
      <c r="BF25" s="485">
        <v>4</v>
      </c>
      <c r="BG25" s="485">
        <v>1</v>
      </c>
      <c r="BH25" s="485">
        <v>0</v>
      </c>
      <c r="BI25" s="485">
        <v>0</v>
      </c>
      <c r="BJ25" s="485">
        <v>0</v>
      </c>
      <c r="BK25" s="485">
        <v>0</v>
      </c>
      <c r="BL25" s="485">
        <v>2</v>
      </c>
      <c r="BM25" s="485">
        <v>4</v>
      </c>
      <c r="BN25" s="274">
        <f t="shared" si="4"/>
        <v>43</v>
      </c>
      <c r="BO25" s="166">
        <v>18</v>
      </c>
      <c r="BP25" s="136">
        <v>4</v>
      </c>
      <c r="BQ25" s="136">
        <v>0</v>
      </c>
      <c r="BR25" s="136">
        <v>1</v>
      </c>
      <c r="BS25" s="136">
        <v>0</v>
      </c>
      <c r="BT25" s="136">
        <v>0</v>
      </c>
      <c r="BU25" s="136">
        <v>0</v>
      </c>
      <c r="BV25" s="136">
        <v>1</v>
      </c>
      <c r="BW25" s="136">
        <v>0</v>
      </c>
      <c r="BX25" s="136">
        <v>0</v>
      </c>
      <c r="BY25" s="136">
        <v>2</v>
      </c>
      <c r="BZ25" s="136">
        <v>4</v>
      </c>
      <c r="CA25" s="167">
        <f t="shared" si="5"/>
        <v>30</v>
      </c>
      <c r="CB25" s="484">
        <v>12</v>
      </c>
      <c r="CC25" s="485">
        <v>2</v>
      </c>
      <c r="CD25" s="485">
        <v>1</v>
      </c>
      <c r="CE25" s="485">
        <v>0</v>
      </c>
      <c r="CF25" s="485">
        <v>1</v>
      </c>
      <c r="CG25" s="485">
        <v>2</v>
      </c>
      <c r="CH25" s="485">
        <v>0</v>
      </c>
      <c r="CI25" s="485">
        <v>0</v>
      </c>
      <c r="CJ25" s="485">
        <v>1</v>
      </c>
      <c r="CK25" s="485">
        <v>0</v>
      </c>
      <c r="CL25" s="485">
        <v>0</v>
      </c>
      <c r="CM25" s="485">
        <v>7</v>
      </c>
      <c r="CN25" s="274">
        <f t="shared" si="6"/>
        <v>26</v>
      </c>
    </row>
    <row r="26" spans="1:92" ht="18" customHeight="1">
      <c r="A26" s="92" t="s">
        <v>26</v>
      </c>
      <c r="B26" s="173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4">
        <v>0</v>
      </c>
      <c r="N26" s="175">
        <f t="shared" si="0"/>
        <v>0</v>
      </c>
      <c r="O26" s="168">
        <v>0</v>
      </c>
      <c r="P26" s="169">
        <v>0</v>
      </c>
      <c r="Q26" s="170">
        <v>0</v>
      </c>
      <c r="R26" s="169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0">
        <v>0</v>
      </c>
      <c r="AA26" s="172">
        <f t="shared" si="1"/>
        <v>0</v>
      </c>
      <c r="AB26" s="173">
        <v>4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4">
        <v>0</v>
      </c>
      <c r="AK26" s="174">
        <v>0</v>
      </c>
      <c r="AL26" s="174">
        <v>0</v>
      </c>
      <c r="AM26" s="174">
        <v>0</v>
      </c>
      <c r="AN26" s="175">
        <f t="shared" si="2"/>
        <v>4</v>
      </c>
      <c r="AO26" s="168">
        <v>1</v>
      </c>
      <c r="AP26" s="169">
        <v>1</v>
      </c>
      <c r="AQ26" s="170">
        <v>0</v>
      </c>
      <c r="AR26" s="169">
        <v>0</v>
      </c>
      <c r="AS26" s="170">
        <v>0</v>
      </c>
      <c r="AT26" s="170">
        <v>0</v>
      </c>
      <c r="AU26" s="170">
        <v>0</v>
      </c>
      <c r="AV26" s="170">
        <v>0</v>
      </c>
      <c r="AW26" s="170">
        <v>0</v>
      </c>
      <c r="AX26" s="170">
        <v>0</v>
      </c>
      <c r="AY26" s="170">
        <v>0</v>
      </c>
      <c r="AZ26" s="170">
        <v>0</v>
      </c>
      <c r="BA26" s="172">
        <f t="shared" si="3"/>
        <v>2</v>
      </c>
      <c r="BB26" s="173">
        <v>3</v>
      </c>
      <c r="BC26" s="174">
        <v>0</v>
      </c>
      <c r="BD26" s="174">
        <v>0</v>
      </c>
      <c r="BE26" s="174">
        <v>0</v>
      </c>
      <c r="BF26" s="174">
        <v>0</v>
      </c>
      <c r="BG26" s="174">
        <v>0</v>
      </c>
      <c r="BH26" s="174">
        <v>0</v>
      </c>
      <c r="BI26" s="174">
        <v>0</v>
      </c>
      <c r="BJ26" s="174">
        <v>0</v>
      </c>
      <c r="BK26" s="174">
        <v>0</v>
      </c>
      <c r="BL26" s="174">
        <v>0</v>
      </c>
      <c r="BM26" s="174">
        <v>0</v>
      </c>
      <c r="BN26" s="175">
        <f t="shared" si="4"/>
        <v>3</v>
      </c>
      <c r="BO26" s="168">
        <v>4</v>
      </c>
      <c r="BP26" s="169">
        <v>0</v>
      </c>
      <c r="BQ26" s="170">
        <v>0</v>
      </c>
      <c r="BR26" s="169">
        <v>0</v>
      </c>
      <c r="BS26" s="170">
        <v>0</v>
      </c>
      <c r="BT26" s="170">
        <v>0</v>
      </c>
      <c r="BU26" s="170">
        <v>0</v>
      </c>
      <c r="BV26" s="170">
        <v>0</v>
      </c>
      <c r="BW26" s="170">
        <v>0</v>
      </c>
      <c r="BX26" s="170">
        <v>0</v>
      </c>
      <c r="BY26" s="170">
        <v>0</v>
      </c>
      <c r="BZ26" s="170">
        <v>0</v>
      </c>
      <c r="CA26" s="172">
        <f t="shared" si="5"/>
        <v>4</v>
      </c>
      <c r="CB26" s="173">
        <v>3</v>
      </c>
      <c r="CC26" s="174">
        <v>0</v>
      </c>
      <c r="CD26" s="174">
        <v>0</v>
      </c>
      <c r="CE26" s="174">
        <v>1</v>
      </c>
      <c r="CF26" s="174">
        <v>0</v>
      </c>
      <c r="CG26" s="174">
        <v>0</v>
      </c>
      <c r="CH26" s="174">
        <v>0</v>
      </c>
      <c r="CI26" s="174">
        <v>0</v>
      </c>
      <c r="CJ26" s="174">
        <v>0</v>
      </c>
      <c r="CK26" s="174">
        <v>0</v>
      </c>
      <c r="CL26" s="174">
        <v>0</v>
      </c>
      <c r="CM26" s="174">
        <v>0</v>
      </c>
      <c r="CN26" s="175">
        <f t="shared" si="6"/>
        <v>4</v>
      </c>
    </row>
    <row r="27" spans="1:92" ht="24.95" customHeight="1">
      <c r="A27" s="93" t="s">
        <v>36</v>
      </c>
      <c r="B27" s="482">
        <f>+SUM(B8:B26)</f>
        <v>433</v>
      </c>
      <c r="C27" s="483">
        <f t="shared" ref="C27:M27" si="7">+SUM(C8:C26)</f>
        <v>79</v>
      </c>
      <c r="D27" s="483">
        <f t="shared" si="7"/>
        <v>18</v>
      </c>
      <c r="E27" s="483">
        <f t="shared" si="7"/>
        <v>13</v>
      </c>
      <c r="F27" s="483">
        <f t="shared" si="7"/>
        <v>10</v>
      </c>
      <c r="G27" s="483">
        <f t="shared" si="7"/>
        <v>9</v>
      </c>
      <c r="H27" s="483">
        <f t="shared" si="7"/>
        <v>6</v>
      </c>
      <c r="I27" s="483">
        <f t="shared" si="7"/>
        <v>5</v>
      </c>
      <c r="J27" s="483">
        <f>+SUM(J8:J26)</f>
        <v>4</v>
      </c>
      <c r="K27" s="483">
        <f>+SUM(K8:K26)</f>
        <v>1</v>
      </c>
      <c r="L27" s="483">
        <f>+SUM(L8:L26)</f>
        <v>17</v>
      </c>
      <c r="M27" s="483">
        <f t="shared" si="7"/>
        <v>107</v>
      </c>
      <c r="N27" s="52">
        <f t="shared" si="0"/>
        <v>702</v>
      </c>
      <c r="O27" s="23">
        <f>+SUM(O8:O26)</f>
        <v>432</v>
      </c>
      <c r="P27" s="24">
        <f t="shared" ref="P27:W27" si="8">+SUM(P8:P26)</f>
        <v>64</v>
      </c>
      <c r="Q27" s="24">
        <f t="shared" si="8"/>
        <v>14</v>
      </c>
      <c r="R27" s="24">
        <f t="shared" si="8"/>
        <v>19</v>
      </c>
      <c r="S27" s="24">
        <f t="shared" si="8"/>
        <v>18</v>
      </c>
      <c r="T27" s="24">
        <f t="shared" si="8"/>
        <v>21</v>
      </c>
      <c r="U27" s="24">
        <f t="shared" si="8"/>
        <v>4</v>
      </c>
      <c r="V27" s="24">
        <f t="shared" si="8"/>
        <v>3</v>
      </c>
      <c r="W27" s="24">
        <f t="shared" si="8"/>
        <v>9</v>
      </c>
      <c r="X27" s="24">
        <f>+SUM(X8:X26)</f>
        <v>2</v>
      </c>
      <c r="Y27" s="24">
        <f>+SUM(Y8:Y26)</f>
        <v>31</v>
      </c>
      <c r="Z27" s="24">
        <f>+SUM(Z8:Z26)</f>
        <v>126</v>
      </c>
      <c r="AA27" s="25">
        <f t="shared" si="1"/>
        <v>743</v>
      </c>
      <c r="AB27" s="482">
        <f>+SUM(AB8:AB26)</f>
        <v>401</v>
      </c>
      <c r="AC27" s="483">
        <f t="shared" ref="AC27:AJ27" si="9">+SUM(AC8:AC26)</f>
        <v>51</v>
      </c>
      <c r="AD27" s="483">
        <f t="shared" si="9"/>
        <v>9</v>
      </c>
      <c r="AE27" s="483">
        <f t="shared" si="9"/>
        <v>19</v>
      </c>
      <c r="AF27" s="483">
        <f t="shared" si="9"/>
        <v>22</v>
      </c>
      <c r="AG27" s="483">
        <f t="shared" si="9"/>
        <v>23</v>
      </c>
      <c r="AH27" s="483">
        <f t="shared" si="9"/>
        <v>6</v>
      </c>
      <c r="AI27" s="483">
        <f t="shared" si="9"/>
        <v>4</v>
      </c>
      <c r="AJ27" s="483">
        <f t="shared" si="9"/>
        <v>7</v>
      </c>
      <c r="AK27" s="483">
        <f>+SUM(AK8:AK26)</f>
        <v>0</v>
      </c>
      <c r="AL27" s="483">
        <f>+SUM(AL8:AL26)</f>
        <v>13</v>
      </c>
      <c r="AM27" s="483">
        <f>+SUM(AM8:AM26)</f>
        <v>101</v>
      </c>
      <c r="AN27" s="52">
        <f t="shared" si="2"/>
        <v>656</v>
      </c>
      <c r="AO27" s="23">
        <f>+SUM(AO8:AO26)</f>
        <v>381</v>
      </c>
      <c r="AP27" s="24">
        <f t="shared" ref="AP27:AZ27" si="10">+SUM(AP8:AP26)</f>
        <v>53</v>
      </c>
      <c r="AQ27" s="24">
        <f t="shared" si="10"/>
        <v>19</v>
      </c>
      <c r="AR27" s="24">
        <f t="shared" si="10"/>
        <v>17</v>
      </c>
      <c r="AS27" s="24">
        <f t="shared" si="10"/>
        <v>15</v>
      </c>
      <c r="AT27" s="24">
        <f t="shared" si="10"/>
        <v>17</v>
      </c>
      <c r="AU27" s="24">
        <f t="shared" si="10"/>
        <v>2</v>
      </c>
      <c r="AV27" s="24">
        <f t="shared" si="10"/>
        <v>4</v>
      </c>
      <c r="AW27" s="24">
        <f>+SUM(AW8:AW26)</f>
        <v>5</v>
      </c>
      <c r="AX27" s="24">
        <f>+SUM(AX8:AX26)</f>
        <v>2</v>
      </c>
      <c r="AY27" s="24">
        <f>+SUM(AY8:AY26)</f>
        <v>18</v>
      </c>
      <c r="AZ27" s="24">
        <f t="shared" si="10"/>
        <v>90</v>
      </c>
      <c r="BA27" s="25">
        <f t="shared" si="3"/>
        <v>623</v>
      </c>
      <c r="BB27" s="482">
        <f>+SUM(BB8:BB26)</f>
        <v>406</v>
      </c>
      <c r="BC27" s="483">
        <f t="shared" ref="BC27:BM27" si="11">+SUM(BC8:BC26)</f>
        <v>66</v>
      </c>
      <c r="BD27" s="483">
        <f t="shared" si="11"/>
        <v>16</v>
      </c>
      <c r="BE27" s="483">
        <f t="shared" si="11"/>
        <v>21</v>
      </c>
      <c r="BF27" s="483">
        <f t="shared" si="11"/>
        <v>17</v>
      </c>
      <c r="BG27" s="483">
        <f t="shared" si="11"/>
        <v>18</v>
      </c>
      <c r="BH27" s="483">
        <f t="shared" si="11"/>
        <v>1</v>
      </c>
      <c r="BI27" s="483">
        <f>+SUM(BI8:BI26)</f>
        <v>6</v>
      </c>
      <c r="BJ27" s="483">
        <f>+SUM(BJ8:BJ26)</f>
        <v>5</v>
      </c>
      <c r="BK27" s="483">
        <f>+SUM(BK8:BK26)</f>
        <v>2</v>
      </c>
      <c r="BL27" s="483">
        <f>+SUM(BL8:BL26)</f>
        <v>19</v>
      </c>
      <c r="BM27" s="483">
        <f t="shared" si="11"/>
        <v>120</v>
      </c>
      <c r="BN27" s="52">
        <f t="shared" si="4"/>
        <v>697</v>
      </c>
      <c r="BO27" s="23">
        <f>+SUM(BO8:BO26)</f>
        <v>367</v>
      </c>
      <c r="BP27" s="24">
        <f t="shared" ref="BP27:BZ27" si="12">+SUM(BP8:BP26)</f>
        <v>52</v>
      </c>
      <c r="BQ27" s="24">
        <f t="shared" si="12"/>
        <v>12</v>
      </c>
      <c r="BR27" s="24">
        <f t="shared" si="12"/>
        <v>11</v>
      </c>
      <c r="BS27" s="24">
        <f t="shared" si="12"/>
        <v>12</v>
      </c>
      <c r="BT27" s="24">
        <f t="shared" si="12"/>
        <v>14</v>
      </c>
      <c r="BU27" s="24">
        <f t="shared" si="12"/>
        <v>1</v>
      </c>
      <c r="BV27" s="24">
        <f t="shared" si="12"/>
        <v>1</v>
      </c>
      <c r="BW27" s="24">
        <f t="shared" si="12"/>
        <v>10</v>
      </c>
      <c r="BX27" s="24">
        <f t="shared" si="12"/>
        <v>2</v>
      </c>
      <c r="BY27" s="24">
        <f t="shared" si="12"/>
        <v>16</v>
      </c>
      <c r="BZ27" s="24">
        <f t="shared" si="12"/>
        <v>103</v>
      </c>
      <c r="CA27" s="25">
        <f t="shared" si="5"/>
        <v>601</v>
      </c>
      <c r="CB27" s="482">
        <f>+SUM(CB8:CB26)</f>
        <v>429</v>
      </c>
      <c r="CC27" s="483">
        <f t="shared" ref="CC27:CH27" si="13">+SUM(CC8:CC26)</f>
        <v>56</v>
      </c>
      <c r="CD27" s="483">
        <f t="shared" si="13"/>
        <v>14</v>
      </c>
      <c r="CE27" s="483">
        <f t="shared" si="13"/>
        <v>15</v>
      </c>
      <c r="CF27" s="483">
        <f t="shared" si="13"/>
        <v>4</v>
      </c>
      <c r="CG27" s="483">
        <f t="shared" si="13"/>
        <v>25</v>
      </c>
      <c r="CH27" s="483">
        <f t="shared" si="13"/>
        <v>0</v>
      </c>
      <c r="CI27" s="483">
        <f>+SUM(CI8:CI26)</f>
        <v>1</v>
      </c>
      <c r="CJ27" s="483">
        <f>+SUM(CJ8:CJ26)</f>
        <v>9</v>
      </c>
      <c r="CK27" s="483">
        <f>+SUM(CK8:CK26)</f>
        <v>0</v>
      </c>
      <c r="CL27" s="483">
        <f>+SUM(CL8:CL26)</f>
        <v>24</v>
      </c>
      <c r="CM27" s="483">
        <f t="shared" ref="CM27" si="14">+SUM(CM8:CM26)</f>
        <v>113</v>
      </c>
      <c r="CN27" s="52">
        <f t="shared" si="6"/>
        <v>690</v>
      </c>
    </row>
    <row r="28" spans="1:92" ht="5.25" customHeight="1">
      <c r="B28" s="154"/>
      <c r="C28" s="176"/>
      <c r="D28" s="154"/>
      <c r="E28" s="176"/>
      <c r="F28" s="154"/>
      <c r="G28" s="176"/>
      <c r="H28" s="176"/>
      <c r="I28" s="176"/>
      <c r="J28" s="176"/>
      <c r="K28" s="176"/>
      <c r="L28" s="176"/>
      <c r="M28" s="176"/>
      <c r="N28" s="119"/>
      <c r="O28" s="94"/>
      <c r="P28" s="122"/>
      <c r="Q28" s="94"/>
      <c r="R28" s="122"/>
      <c r="S28" s="94"/>
      <c r="T28" s="122"/>
      <c r="U28" s="122"/>
      <c r="V28" s="122"/>
      <c r="W28" s="122"/>
      <c r="X28" s="122"/>
      <c r="Y28" s="122"/>
      <c r="Z28" s="122"/>
      <c r="AA28" s="119"/>
      <c r="AB28" s="154"/>
      <c r="AC28" s="176"/>
      <c r="AD28" s="154"/>
      <c r="AE28" s="176"/>
      <c r="AF28" s="154"/>
      <c r="AG28" s="176"/>
      <c r="AH28" s="176"/>
      <c r="AI28" s="176"/>
      <c r="AJ28" s="176"/>
      <c r="AK28" s="176"/>
      <c r="AL28" s="176"/>
      <c r="AM28" s="176"/>
      <c r="AN28" s="119"/>
      <c r="AO28" s="94"/>
      <c r="AP28" s="122"/>
      <c r="AQ28" s="94"/>
      <c r="AR28" s="122"/>
      <c r="AS28" s="94"/>
      <c r="AT28" s="94"/>
      <c r="AU28" s="122"/>
      <c r="AV28" s="122"/>
      <c r="AW28" s="122"/>
      <c r="AX28" s="122"/>
      <c r="AY28" s="122"/>
      <c r="AZ28" s="122"/>
      <c r="BA28" s="119"/>
      <c r="BB28" s="119"/>
      <c r="BD28" s="94"/>
      <c r="BE28" s="122"/>
      <c r="BF28" s="122"/>
      <c r="BG28" s="94"/>
      <c r="BH28" s="122"/>
      <c r="BI28" s="122"/>
      <c r="BJ28" s="122"/>
      <c r="BK28" s="94"/>
      <c r="BL28" s="122"/>
      <c r="BM28" s="122"/>
      <c r="BO28" s="94"/>
      <c r="BP28" s="122"/>
      <c r="BQ28" s="94"/>
      <c r="BR28" s="122"/>
      <c r="BS28" s="94"/>
      <c r="BT28" s="94"/>
      <c r="BU28" s="122"/>
      <c r="BV28" s="122"/>
      <c r="BW28" s="122"/>
      <c r="BX28" s="122"/>
      <c r="BY28" s="122"/>
      <c r="BZ28" s="122"/>
      <c r="CA28" s="119"/>
      <c r="CB28" s="119"/>
      <c r="CD28" s="94"/>
      <c r="CE28" s="122"/>
      <c r="CF28" s="122"/>
      <c r="CG28" s="94"/>
      <c r="CH28" s="122"/>
      <c r="CI28" s="122"/>
      <c r="CJ28" s="122"/>
      <c r="CK28" s="94"/>
      <c r="CL28" s="122"/>
      <c r="CM28" s="122"/>
    </row>
    <row r="29" spans="1:92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74"/>
      <c r="AF29" s="774"/>
      <c r="AG29" s="774"/>
      <c r="AH29" s="424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03"/>
      <c r="BG29" s="403"/>
      <c r="BH29" s="403"/>
      <c r="BI29" s="403"/>
      <c r="BJ29" s="403"/>
      <c r="BK29" s="403"/>
      <c r="BL29" s="403"/>
      <c r="BM29" s="403"/>
      <c r="BO29" s="403"/>
      <c r="BP29" s="403"/>
      <c r="BQ29" s="403"/>
      <c r="BR29" s="403"/>
      <c r="BS29" s="403"/>
      <c r="BT29" s="403"/>
      <c r="BU29" s="403"/>
      <c r="BV29" s="403"/>
      <c r="BW29" s="403"/>
      <c r="BX29" s="403"/>
      <c r="BY29" s="403"/>
      <c r="BZ29" s="403"/>
      <c r="CA29" s="403"/>
      <c r="CB29" s="403"/>
      <c r="CC29" s="403"/>
      <c r="CD29" s="403"/>
      <c r="CE29" s="403"/>
      <c r="CF29" s="403"/>
      <c r="CG29" s="403"/>
      <c r="CH29" s="403"/>
      <c r="CI29" s="403"/>
      <c r="CJ29" s="403"/>
      <c r="CK29" s="403"/>
      <c r="CL29" s="403"/>
      <c r="CM29" s="403"/>
    </row>
    <row r="30" spans="1:92" s="404" customFormat="1" ht="13.5" customHeight="1">
      <c r="A30" s="675" t="s">
        <v>599</v>
      </c>
      <c r="B30" s="413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03"/>
      <c r="O30" s="409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13"/>
      <c r="AC30" s="414"/>
      <c r="AD30" s="414"/>
      <c r="AE30" s="414"/>
      <c r="AF30" s="414"/>
      <c r="AG30" s="414"/>
      <c r="AH30" s="414"/>
      <c r="AI30" s="414"/>
      <c r="AJ30" s="414"/>
      <c r="AK30" s="414"/>
      <c r="AL30" s="414"/>
      <c r="AM30" s="414"/>
      <c r="AN30" s="403"/>
      <c r="AO30" s="409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9"/>
      <c r="BE30" s="403"/>
      <c r="BF30" s="403"/>
      <c r="BG30" s="403"/>
      <c r="BH30" s="403"/>
      <c r="BI30" s="403"/>
      <c r="BJ30" s="403"/>
      <c r="BK30" s="403"/>
      <c r="BL30" s="403"/>
      <c r="BM30" s="403"/>
      <c r="BO30" s="409"/>
      <c r="BP30" s="403"/>
      <c r="BQ30" s="403"/>
      <c r="BR30" s="403"/>
      <c r="BS30" s="403"/>
      <c r="BT30" s="403"/>
      <c r="BU30" s="403"/>
      <c r="BV30" s="403"/>
      <c r="BW30" s="403"/>
      <c r="BX30" s="403"/>
      <c r="BY30" s="403"/>
      <c r="BZ30" s="403"/>
      <c r="CA30" s="403"/>
      <c r="CB30" s="403"/>
      <c r="CC30" s="403"/>
      <c r="CD30" s="409"/>
      <c r="CE30" s="403"/>
      <c r="CF30" s="403"/>
      <c r="CG30" s="403"/>
      <c r="CH30" s="403"/>
      <c r="CI30" s="403"/>
      <c r="CJ30" s="403"/>
      <c r="CK30" s="403"/>
      <c r="CL30" s="403"/>
      <c r="CM30" s="403"/>
    </row>
    <row r="31" spans="1:92" s="404" customFormat="1" ht="12" customHeight="1">
      <c r="A31" s="415" t="s">
        <v>231</v>
      </c>
      <c r="B31" s="413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03"/>
      <c r="O31" s="409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13"/>
      <c r="AC31" s="414"/>
      <c r="AD31" s="414"/>
      <c r="AE31" s="414"/>
      <c r="AF31" s="414"/>
      <c r="AG31" s="414"/>
      <c r="AH31" s="414"/>
      <c r="AI31" s="414"/>
      <c r="AJ31" s="414"/>
      <c r="AK31" s="414"/>
      <c r="AL31" s="414"/>
      <c r="AM31" s="414"/>
      <c r="AN31" s="403"/>
      <c r="AO31" s="409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  <c r="BB31" s="403"/>
      <c r="BC31" s="403"/>
      <c r="BD31" s="409"/>
      <c r="BE31" s="403"/>
      <c r="BF31" s="403"/>
      <c r="BG31" s="403"/>
      <c r="BH31" s="403"/>
      <c r="BI31" s="403"/>
      <c r="BJ31" s="403"/>
      <c r="BK31" s="403"/>
      <c r="BL31" s="403"/>
      <c r="BM31" s="403"/>
      <c r="BO31" s="409"/>
      <c r="BP31" s="403"/>
      <c r="BQ31" s="403"/>
      <c r="BR31" s="403"/>
      <c r="BS31" s="403"/>
      <c r="BT31" s="403"/>
      <c r="BU31" s="403"/>
      <c r="BV31" s="403"/>
      <c r="BW31" s="403"/>
      <c r="BX31" s="403"/>
      <c r="BY31" s="403"/>
      <c r="BZ31" s="403"/>
      <c r="CA31" s="403"/>
      <c r="CB31" s="403"/>
      <c r="CC31" s="403"/>
      <c r="CD31" s="409"/>
      <c r="CE31" s="403"/>
      <c r="CF31" s="403"/>
      <c r="CG31" s="403"/>
      <c r="CH31" s="403"/>
      <c r="CI31" s="403"/>
      <c r="CJ31" s="403"/>
      <c r="CK31" s="403"/>
      <c r="CL31" s="403"/>
      <c r="CM31" s="403"/>
    </row>
    <row r="32" spans="1:92" s="403" customFormat="1" ht="12" customHeight="1">
      <c r="A32" s="411" t="s">
        <v>123</v>
      </c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O32" s="409"/>
      <c r="AB32" s="413"/>
      <c r="AC32" s="414"/>
      <c r="AD32" s="414"/>
      <c r="AE32" s="414"/>
      <c r="AF32" s="414"/>
      <c r="AG32" s="414"/>
      <c r="AH32" s="414"/>
      <c r="AI32" s="414"/>
      <c r="AJ32" s="414"/>
      <c r="AK32" s="414"/>
      <c r="AL32" s="414"/>
      <c r="AM32" s="414"/>
      <c r="AO32" s="409"/>
      <c r="BD32" s="409"/>
      <c r="BK32" s="416"/>
      <c r="BO32" s="409"/>
      <c r="CD32" s="409"/>
      <c r="CK32" s="416"/>
    </row>
    <row r="33" spans="1:91" s="404" customFormat="1" ht="12" customHeight="1">
      <c r="A33" s="411" t="s">
        <v>113</v>
      </c>
      <c r="B33" s="413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03"/>
      <c r="O33" s="409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13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4"/>
      <c r="AN33" s="403"/>
      <c r="AO33" s="409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9"/>
      <c r="BE33" s="403"/>
      <c r="BF33" s="403"/>
      <c r="BG33" s="403"/>
      <c r="BH33" s="403"/>
      <c r="BI33" s="403"/>
      <c r="BJ33" s="403"/>
      <c r="BK33" s="403"/>
      <c r="BL33" s="403"/>
      <c r="BM33" s="403"/>
      <c r="BO33" s="409"/>
      <c r="BP33" s="403"/>
      <c r="BQ33" s="403"/>
      <c r="BR33" s="403"/>
      <c r="BS33" s="403"/>
      <c r="BT33" s="403"/>
      <c r="BU33" s="403"/>
      <c r="BV33" s="403"/>
      <c r="BW33" s="403"/>
      <c r="BX33" s="403"/>
      <c r="BY33" s="403"/>
      <c r="BZ33" s="403"/>
      <c r="CA33" s="403"/>
      <c r="CB33" s="403"/>
      <c r="CC33" s="403"/>
      <c r="CD33" s="409"/>
      <c r="CE33" s="403"/>
      <c r="CF33" s="403"/>
      <c r="CG33" s="403"/>
      <c r="CH33" s="403"/>
      <c r="CI33" s="403"/>
      <c r="CJ33" s="403"/>
      <c r="CK33" s="403"/>
      <c r="CL33" s="403"/>
      <c r="CM33" s="403"/>
    </row>
    <row r="34" spans="1:91" s="404" customFormat="1" ht="12" customHeight="1">
      <c r="A34" s="411" t="s">
        <v>154</v>
      </c>
      <c r="B34" s="413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03"/>
      <c r="O34" s="409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13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03"/>
      <c r="AO34" s="409"/>
      <c r="AP34" s="403"/>
      <c r="AQ34" s="403"/>
      <c r="AR34" s="403"/>
      <c r="AS34" s="403"/>
      <c r="AT34" s="403"/>
      <c r="AU34" s="403"/>
      <c r="AV34" s="403"/>
      <c r="AW34" s="403"/>
      <c r="AX34" s="403"/>
      <c r="AY34" s="403"/>
      <c r="AZ34" s="403"/>
      <c r="BA34" s="403"/>
      <c r="BB34" s="403"/>
      <c r="BC34" s="403"/>
      <c r="BD34" s="409"/>
      <c r="BE34" s="403"/>
      <c r="BF34" s="403"/>
      <c r="BG34" s="403"/>
      <c r="BH34" s="403"/>
      <c r="BI34" s="403"/>
      <c r="BJ34" s="403"/>
      <c r="BK34" s="403"/>
      <c r="BL34" s="403"/>
      <c r="BM34" s="403"/>
      <c r="BO34" s="409"/>
      <c r="BP34" s="403"/>
      <c r="BQ34" s="403"/>
      <c r="BR34" s="403"/>
      <c r="BS34" s="403"/>
      <c r="BT34" s="403"/>
      <c r="BU34" s="403"/>
      <c r="BV34" s="403"/>
      <c r="BW34" s="403"/>
      <c r="BX34" s="403"/>
      <c r="BY34" s="403"/>
      <c r="BZ34" s="403"/>
      <c r="CA34" s="403"/>
      <c r="CB34" s="403"/>
      <c r="CC34" s="403"/>
      <c r="CD34" s="409"/>
      <c r="CE34" s="403"/>
      <c r="CF34" s="403"/>
      <c r="CG34" s="403"/>
      <c r="CH34" s="403"/>
      <c r="CI34" s="403"/>
      <c r="CJ34" s="403"/>
      <c r="CK34" s="403"/>
      <c r="CL34" s="403"/>
      <c r="CM34" s="403"/>
    </row>
    <row r="35" spans="1:91" s="404" customFormat="1" ht="12" customHeight="1">
      <c r="A35" s="411" t="s">
        <v>155</v>
      </c>
      <c r="B35" s="413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03"/>
      <c r="O35" s="409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13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03"/>
      <c r="AO35" s="409"/>
      <c r="AP35" s="403"/>
      <c r="AQ35" s="403"/>
      <c r="AR35" s="403"/>
      <c r="AS35" s="403"/>
      <c r="AT35" s="403"/>
      <c r="AU35" s="403"/>
      <c r="AV35" s="403"/>
      <c r="AW35" s="403"/>
      <c r="AX35" s="403"/>
      <c r="AY35" s="403"/>
      <c r="AZ35" s="403"/>
      <c r="BA35" s="403"/>
      <c r="BB35" s="403"/>
      <c r="BC35" s="403"/>
      <c r="BD35" s="409"/>
      <c r="BE35" s="403"/>
      <c r="BF35" s="403"/>
      <c r="BG35" s="403"/>
      <c r="BH35" s="403"/>
      <c r="BI35" s="403"/>
      <c r="BJ35" s="403"/>
      <c r="BK35" s="403"/>
      <c r="BL35" s="403"/>
      <c r="BM35" s="403"/>
      <c r="BO35" s="409"/>
      <c r="BP35" s="403"/>
      <c r="BQ35" s="403"/>
      <c r="BR35" s="403"/>
      <c r="BS35" s="403"/>
      <c r="BT35" s="403"/>
      <c r="BU35" s="403"/>
      <c r="BV35" s="403"/>
      <c r="BW35" s="403"/>
      <c r="BX35" s="403"/>
      <c r="BY35" s="403"/>
      <c r="BZ35" s="403"/>
      <c r="CA35" s="403"/>
      <c r="CB35" s="403"/>
      <c r="CC35" s="403"/>
      <c r="CD35" s="409"/>
      <c r="CE35" s="403"/>
      <c r="CF35" s="403"/>
      <c r="CG35" s="403"/>
      <c r="CH35" s="403"/>
      <c r="CI35" s="403"/>
      <c r="CJ35" s="403"/>
      <c r="CK35" s="403"/>
      <c r="CL35" s="403"/>
      <c r="CM35" s="403"/>
    </row>
    <row r="36" spans="1:91" s="404" customFormat="1" ht="12" customHeight="1">
      <c r="A36" s="411" t="s">
        <v>156</v>
      </c>
      <c r="B36" s="413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03"/>
      <c r="O36" s="409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13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03"/>
      <c r="AO36" s="409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3"/>
      <c r="BA36" s="403"/>
      <c r="BB36" s="403"/>
      <c r="BC36" s="403"/>
      <c r="BD36" s="409"/>
      <c r="BE36" s="403"/>
      <c r="BF36" s="403"/>
      <c r="BG36" s="403"/>
      <c r="BH36" s="403"/>
      <c r="BI36" s="403"/>
      <c r="BJ36" s="403"/>
      <c r="BK36" s="403"/>
      <c r="BL36" s="403"/>
      <c r="BM36" s="403"/>
      <c r="BO36" s="409"/>
      <c r="BP36" s="403"/>
      <c r="BQ36" s="403"/>
      <c r="BR36" s="403"/>
      <c r="BS36" s="403"/>
      <c r="BT36" s="403"/>
      <c r="BU36" s="403"/>
      <c r="BV36" s="403"/>
      <c r="BW36" s="403"/>
      <c r="BX36" s="403"/>
      <c r="BY36" s="403"/>
      <c r="BZ36" s="403"/>
      <c r="CA36" s="403"/>
      <c r="CB36" s="403"/>
      <c r="CC36" s="403"/>
      <c r="CD36" s="409"/>
      <c r="CE36" s="403"/>
      <c r="CF36" s="403"/>
      <c r="CG36" s="403"/>
      <c r="CH36" s="403"/>
      <c r="CI36" s="403"/>
      <c r="CJ36" s="403"/>
      <c r="CK36" s="403"/>
      <c r="CL36" s="403"/>
      <c r="CM36" s="403"/>
    </row>
    <row r="37" spans="1:91" s="404" customFormat="1" ht="12" customHeight="1">
      <c r="A37" s="411" t="s">
        <v>133</v>
      </c>
      <c r="B37" s="413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03"/>
      <c r="O37" s="409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13"/>
      <c r="AC37" s="414"/>
      <c r="AD37" s="414"/>
      <c r="AE37" s="414"/>
      <c r="AF37" s="414"/>
      <c r="AG37" s="414"/>
      <c r="AH37" s="414"/>
      <c r="AI37" s="414"/>
      <c r="AJ37" s="414"/>
      <c r="AK37" s="414"/>
      <c r="AL37" s="414"/>
      <c r="AM37" s="414"/>
      <c r="AN37" s="403"/>
      <c r="AO37" s="409"/>
      <c r="AP37" s="403"/>
      <c r="AQ37" s="403"/>
      <c r="AR37" s="403"/>
      <c r="AS37" s="403"/>
      <c r="AT37" s="403"/>
      <c r="AU37" s="403"/>
      <c r="AV37" s="403"/>
      <c r="AW37" s="403"/>
      <c r="AX37" s="403"/>
      <c r="AY37" s="403"/>
      <c r="AZ37" s="403"/>
      <c r="BA37" s="403"/>
      <c r="BB37" s="403"/>
      <c r="BC37" s="403"/>
      <c r="BD37" s="409"/>
      <c r="BE37" s="403"/>
      <c r="BF37" s="403"/>
      <c r="BG37" s="403"/>
      <c r="BH37" s="403"/>
      <c r="BI37" s="403"/>
      <c r="BJ37" s="403"/>
      <c r="BK37" s="403"/>
      <c r="BL37" s="403"/>
      <c r="BM37" s="403"/>
      <c r="BO37" s="409"/>
      <c r="BP37" s="403"/>
      <c r="BQ37" s="403"/>
      <c r="BR37" s="403"/>
      <c r="BS37" s="403"/>
      <c r="BT37" s="403"/>
      <c r="BU37" s="403"/>
      <c r="BV37" s="403"/>
      <c r="BW37" s="403"/>
      <c r="BX37" s="403"/>
      <c r="BY37" s="403"/>
      <c r="BZ37" s="403"/>
      <c r="CA37" s="403"/>
      <c r="CB37" s="403"/>
      <c r="CC37" s="403"/>
      <c r="CD37" s="409"/>
      <c r="CE37" s="403"/>
      <c r="CF37" s="403"/>
      <c r="CG37" s="403"/>
      <c r="CH37" s="403"/>
      <c r="CI37" s="403"/>
      <c r="CJ37" s="403"/>
      <c r="CK37" s="403"/>
      <c r="CL37" s="403"/>
      <c r="CM37" s="403"/>
    </row>
    <row r="38" spans="1:91" s="404" customFormat="1" ht="12" customHeight="1">
      <c r="A38" s="411" t="s">
        <v>125</v>
      </c>
      <c r="B38" s="413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03"/>
      <c r="O38" s="409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13"/>
      <c r="AC38" s="414"/>
      <c r="AD38" s="414"/>
      <c r="AE38" s="414"/>
      <c r="AF38" s="414"/>
      <c r="AG38" s="414"/>
      <c r="AH38" s="414"/>
      <c r="AI38" s="414"/>
      <c r="AJ38" s="414"/>
      <c r="AK38" s="414"/>
      <c r="AL38" s="414"/>
      <c r="AM38" s="414"/>
      <c r="AN38" s="403"/>
      <c r="AO38" s="409"/>
      <c r="AP38" s="403"/>
      <c r="AQ38" s="403"/>
      <c r="AR38" s="403"/>
      <c r="AS38" s="403"/>
      <c r="AT38" s="403"/>
      <c r="AU38" s="403"/>
      <c r="AV38" s="403"/>
      <c r="AW38" s="403"/>
      <c r="AX38" s="403"/>
      <c r="AY38" s="403"/>
      <c r="AZ38" s="403"/>
      <c r="BA38" s="403"/>
      <c r="BB38" s="403"/>
      <c r="BC38" s="403"/>
      <c r="BD38" s="409"/>
      <c r="BE38" s="403"/>
      <c r="BF38" s="403"/>
      <c r="BG38" s="403"/>
      <c r="BH38" s="403"/>
      <c r="BI38" s="403"/>
      <c r="BJ38" s="403"/>
      <c r="BK38" s="403"/>
      <c r="BL38" s="403"/>
      <c r="BM38" s="403"/>
      <c r="BO38" s="409"/>
      <c r="BP38" s="403"/>
      <c r="BQ38" s="403"/>
      <c r="BR38" s="403"/>
      <c r="BS38" s="403"/>
      <c r="BT38" s="403"/>
      <c r="BU38" s="403"/>
      <c r="BV38" s="403"/>
      <c r="BW38" s="403"/>
      <c r="BX38" s="403"/>
      <c r="BY38" s="403"/>
      <c r="BZ38" s="403"/>
      <c r="CA38" s="403"/>
      <c r="CB38" s="403"/>
      <c r="CC38" s="403"/>
      <c r="CD38" s="409"/>
      <c r="CE38" s="403"/>
      <c r="CF38" s="403"/>
      <c r="CG38" s="403"/>
      <c r="CH38" s="403"/>
      <c r="CI38" s="403"/>
      <c r="CJ38" s="403"/>
      <c r="CK38" s="403"/>
      <c r="CL38" s="403"/>
      <c r="CM38" s="403"/>
    </row>
    <row r="39" spans="1:91" s="404" customFormat="1" ht="12" customHeight="1">
      <c r="A39" s="411" t="s">
        <v>157</v>
      </c>
      <c r="B39" s="413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03"/>
      <c r="O39" s="409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13"/>
      <c r="AC39" s="414"/>
      <c r="AD39" s="414"/>
      <c r="AE39" s="414"/>
      <c r="AF39" s="414"/>
      <c r="AG39" s="414"/>
      <c r="AH39" s="414"/>
      <c r="AI39" s="414"/>
      <c r="AJ39" s="414"/>
      <c r="AK39" s="414"/>
      <c r="AL39" s="414"/>
      <c r="AM39" s="414"/>
      <c r="AN39" s="403"/>
      <c r="AO39" s="409"/>
      <c r="AP39" s="403"/>
      <c r="AQ39" s="403"/>
      <c r="AR39" s="403"/>
      <c r="AS39" s="403"/>
      <c r="AT39" s="403"/>
      <c r="AU39" s="403"/>
      <c r="AV39" s="403"/>
      <c r="AW39" s="403"/>
      <c r="AX39" s="403"/>
      <c r="AY39" s="403"/>
      <c r="AZ39" s="403"/>
      <c r="BA39" s="403"/>
      <c r="BB39" s="403"/>
      <c r="BC39" s="403"/>
      <c r="BD39" s="409"/>
      <c r="BE39" s="403"/>
      <c r="BF39" s="403"/>
      <c r="BG39" s="403"/>
      <c r="BH39" s="403"/>
      <c r="BI39" s="403"/>
      <c r="BJ39" s="403"/>
      <c r="BK39" s="403"/>
      <c r="BL39" s="403"/>
      <c r="BM39" s="403"/>
      <c r="BO39" s="409"/>
      <c r="BP39" s="403"/>
      <c r="BQ39" s="403"/>
      <c r="BR39" s="403"/>
      <c r="BS39" s="403"/>
      <c r="BT39" s="403"/>
      <c r="BU39" s="403"/>
      <c r="BV39" s="403"/>
      <c r="BW39" s="403"/>
      <c r="BX39" s="403"/>
      <c r="BY39" s="403"/>
      <c r="BZ39" s="403"/>
      <c r="CA39" s="403"/>
      <c r="CB39" s="403"/>
      <c r="CC39" s="403"/>
      <c r="CD39" s="409"/>
      <c r="CE39" s="403"/>
      <c r="CF39" s="403"/>
      <c r="CG39" s="403"/>
      <c r="CH39" s="403"/>
      <c r="CI39" s="403"/>
      <c r="CJ39" s="403"/>
      <c r="CK39" s="403"/>
      <c r="CL39" s="403"/>
      <c r="CM39" s="403"/>
    </row>
    <row r="40" spans="1:91" s="404" customFormat="1" ht="12" customHeight="1">
      <c r="A40" s="411" t="s">
        <v>158</v>
      </c>
      <c r="B40" s="413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03"/>
      <c r="O40" s="409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13"/>
      <c r="AC40" s="414"/>
      <c r="AD40" s="414"/>
      <c r="AE40" s="414"/>
      <c r="AF40" s="414"/>
      <c r="AG40" s="414"/>
      <c r="AH40" s="414"/>
      <c r="AI40" s="414"/>
      <c r="AJ40" s="414"/>
      <c r="AK40" s="414"/>
      <c r="AL40" s="414"/>
      <c r="AM40" s="414"/>
      <c r="AN40" s="403"/>
      <c r="AO40" s="409"/>
      <c r="AP40" s="403"/>
      <c r="AQ40" s="403"/>
      <c r="AR40" s="403"/>
      <c r="AS40" s="403"/>
      <c r="AT40" s="403"/>
      <c r="AU40" s="403"/>
      <c r="AV40" s="403"/>
      <c r="AW40" s="403"/>
      <c r="AX40" s="403"/>
      <c r="AY40" s="403"/>
      <c r="AZ40" s="403"/>
      <c r="BA40" s="403"/>
      <c r="BB40" s="403"/>
      <c r="BC40" s="403"/>
      <c r="BD40" s="409"/>
      <c r="BE40" s="403"/>
      <c r="BF40" s="403"/>
      <c r="BG40" s="403"/>
      <c r="BH40" s="403"/>
      <c r="BI40" s="403"/>
      <c r="BJ40" s="403"/>
      <c r="BK40" s="403"/>
      <c r="BL40" s="403"/>
      <c r="BM40" s="403"/>
      <c r="BO40" s="409"/>
      <c r="BP40" s="403"/>
      <c r="BQ40" s="403"/>
      <c r="BR40" s="403"/>
      <c r="BS40" s="403"/>
      <c r="BT40" s="403"/>
      <c r="BU40" s="403"/>
      <c r="BV40" s="403"/>
      <c r="BW40" s="403"/>
      <c r="BX40" s="403"/>
      <c r="BY40" s="403"/>
      <c r="BZ40" s="403"/>
      <c r="CA40" s="403"/>
      <c r="CB40" s="403"/>
      <c r="CC40" s="403"/>
      <c r="CD40" s="409"/>
      <c r="CE40" s="403"/>
      <c r="CF40" s="403"/>
      <c r="CG40" s="403"/>
      <c r="CH40" s="403"/>
      <c r="CI40" s="403"/>
      <c r="CJ40" s="403"/>
      <c r="CK40" s="403"/>
      <c r="CL40" s="403"/>
      <c r="CM40" s="403"/>
    </row>
    <row r="41" spans="1:91" s="404" customFormat="1" ht="12" customHeight="1">
      <c r="A41" s="411" t="s">
        <v>159</v>
      </c>
      <c r="B41" s="413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03"/>
      <c r="O41" s="409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13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4"/>
      <c r="AN41" s="403"/>
      <c r="AO41" s="409"/>
      <c r="AP41" s="403"/>
      <c r="AQ41" s="403"/>
      <c r="AR41" s="403"/>
      <c r="AS41" s="403"/>
      <c r="AT41" s="403"/>
      <c r="AU41" s="403"/>
      <c r="AV41" s="403"/>
      <c r="AW41" s="403"/>
      <c r="AX41" s="403"/>
      <c r="AY41" s="403"/>
      <c r="AZ41" s="403"/>
      <c r="BA41" s="403"/>
      <c r="BB41" s="403"/>
      <c r="BC41" s="403"/>
      <c r="BD41" s="409"/>
      <c r="BE41" s="403"/>
      <c r="BF41" s="403"/>
      <c r="BG41" s="403"/>
      <c r="BH41" s="403"/>
      <c r="BI41" s="403"/>
      <c r="BJ41" s="403"/>
      <c r="BK41" s="403"/>
      <c r="BL41" s="403"/>
      <c r="BM41" s="403"/>
      <c r="BO41" s="409"/>
      <c r="BP41" s="403"/>
      <c r="BQ41" s="403"/>
      <c r="BR41" s="403"/>
      <c r="BS41" s="403"/>
      <c r="BT41" s="403"/>
      <c r="BU41" s="403"/>
      <c r="BV41" s="403"/>
      <c r="BW41" s="403"/>
      <c r="BX41" s="403"/>
      <c r="BY41" s="403"/>
      <c r="BZ41" s="403"/>
      <c r="CA41" s="403"/>
      <c r="CB41" s="403"/>
      <c r="CC41" s="403"/>
      <c r="CD41" s="409"/>
      <c r="CE41" s="403"/>
      <c r="CF41" s="403"/>
      <c r="CG41" s="403"/>
      <c r="CH41" s="403"/>
      <c r="CI41" s="403"/>
      <c r="CJ41" s="403"/>
      <c r="CK41" s="403"/>
      <c r="CL41" s="403"/>
      <c r="CM41" s="403"/>
    </row>
    <row r="42" spans="1:91" s="404" customFormat="1" ht="12" customHeight="1">
      <c r="A42" s="411" t="s">
        <v>160</v>
      </c>
      <c r="B42" s="413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03"/>
      <c r="O42" s="409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13"/>
      <c r="AC42" s="414"/>
      <c r="AD42" s="414"/>
      <c r="AE42" s="414"/>
      <c r="AF42" s="414"/>
      <c r="AG42" s="414"/>
      <c r="AH42" s="414"/>
      <c r="AI42" s="414"/>
      <c r="AJ42" s="414"/>
      <c r="AK42" s="414"/>
      <c r="AL42" s="414"/>
      <c r="AM42" s="414"/>
      <c r="AN42" s="403"/>
      <c r="AO42" s="409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3"/>
      <c r="BA42" s="403"/>
      <c r="BB42" s="403"/>
      <c r="BC42" s="403"/>
      <c r="BD42" s="409"/>
      <c r="BE42" s="403"/>
      <c r="BF42" s="403"/>
      <c r="BG42" s="403"/>
      <c r="BH42" s="403"/>
      <c r="BI42" s="403"/>
      <c r="BJ42" s="403"/>
      <c r="BK42" s="403"/>
      <c r="BL42" s="403"/>
      <c r="BM42" s="403"/>
      <c r="BO42" s="409"/>
      <c r="BP42" s="403"/>
      <c r="BQ42" s="403"/>
      <c r="BR42" s="403"/>
      <c r="BS42" s="403"/>
      <c r="BT42" s="403"/>
      <c r="BU42" s="403"/>
      <c r="BV42" s="403"/>
      <c r="BW42" s="403"/>
      <c r="BX42" s="403"/>
      <c r="BY42" s="403"/>
      <c r="BZ42" s="403"/>
      <c r="CA42" s="403"/>
      <c r="CB42" s="403"/>
      <c r="CC42" s="403"/>
      <c r="CD42" s="409"/>
      <c r="CE42" s="403"/>
      <c r="CF42" s="403"/>
      <c r="CG42" s="403"/>
      <c r="CH42" s="403"/>
      <c r="CI42" s="403"/>
      <c r="CJ42" s="403"/>
      <c r="CK42" s="403"/>
      <c r="CL42" s="403"/>
      <c r="CM42" s="403"/>
    </row>
    <row r="43" spans="1:91" s="404" customFormat="1" ht="12" customHeight="1">
      <c r="A43" s="411" t="s">
        <v>150</v>
      </c>
      <c r="B43" s="413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03"/>
      <c r="O43" s="409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13"/>
      <c r="AC43" s="414"/>
      <c r="AD43" s="414"/>
      <c r="AE43" s="414"/>
      <c r="AF43" s="414"/>
      <c r="AG43" s="414"/>
      <c r="AH43" s="414"/>
      <c r="AI43" s="414"/>
      <c r="AJ43" s="414"/>
      <c r="AK43" s="414"/>
      <c r="AL43" s="414"/>
      <c r="AM43" s="414"/>
      <c r="AN43" s="403"/>
      <c r="AO43" s="409"/>
      <c r="AP43" s="403"/>
      <c r="AQ43" s="403"/>
      <c r="AR43" s="403"/>
      <c r="AS43" s="403"/>
      <c r="AT43" s="403"/>
      <c r="AU43" s="403"/>
      <c r="AV43" s="403"/>
      <c r="AW43" s="403"/>
      <c r="AX43" s="403"/>
      <c r="AY43" s="403"/>
      <c r="AZ43" s="403"/>
      <c r="BA43" s="403"/>
      <c r="BB43" s="403"/>
      <c r="BC43" s="403"/>
      <c r="BD43" s="409"/>
      <c r="BE43" s="403"/>
      <c r="BF43" s="403"/>
      <c r="BG43" s="403"/>
      <c r="BH43" s="403"/>
      <c r="BI43" s="403"/>
      <c r="BJ43" s="403"/>
      <c r="BK43" s="403"/>
      <c r="BL43" s="403"/>
      <c r="BM43" s="403"/>
      <c r="BO43" s="409"/>
      <c r="BP43" s="403"/>
      <c r="BQ43" s="403"/>
      <c r="BR43" s="403"/>
      <c r="BS43" s="403"/>
      <c r="BT43" s="403"/>
      <c r="BU43" s="403"/>
      <c r="BV43" s="403"/>
      <c r="BW43" s="403"/>
      <c r="BX43" s="403"/>
      <c r="BY43" s="403"/>
      <c r="BZ43" s="403"/>
      <c r="CA43" s="403"/>
      <c r="CB43" s="403"/>
      <c r="CC43" s="403"/>
      <c r="CD43" s="409"/>
      <c r="CE43" s="403"/>
      <c r="CF43" s="403"/>
      <c r="CG43" s="403"/>
      <c r="CH43" s="403"/>
      <c r="CI43" s="403"/>
      <c r="CJ43" s="403"/>
      <c r="CK43" s="403"/>
      <c r="CL43" s="403"/>
      <c r="CM43" s="403"/>
    </row>
  </sheetData>
  <mergeCells count="14">
    <mergeCell ref="A29:AG29"/>
    <mergeCell ref="A1:BM1"/>
    <mergeCell ref="A2:BM2"/>
    <mergeCell ref="A3:BM3"/>
    <mergeCell ref="A4:B4"/>
    <mergeCell ref="A5:A7"/>
    <mergeCell ref="B6:N6"/>
    <mergeCell ref="O6:AA6"/>
    <mergeCell ref="AB6:AN6"/>
    <mergeCell ref="CB6:CN6"/>
    <mergeCell ref="B5:CN5"/>
    <mergeCell ref="BO6:CA6"/>
    <mergeCell ref="AO6:BA6"/>
    <mergeCell ref="BB6:BN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0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801" t="s">
        <v>403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107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7" t="s">
        <v>7</v>
      </c>
    </row>
    <row r="8" spans="1:22" ht="18" customHeight="1">
      <c r="A8" s="126" t="s">
        <v>108</v>
      </c>
      <c r="B8" s="110">
        <v>23</v>
      </c>
      <c r="C8" s="111">
        <f t="shared" ref="C8:C15" si="0">B8/$B$16*100</f>
        <v>24.210526315789473</v>
      </c>
      <c r="D8" s="111">
        <f t="shared" ref="D8:D16" si="1">B8/116181*100000</f>
        <v>19.796696533856654</v>
      </c>
      <c r="E8" s="115">
        <v>12</v>
      </c>
      <c r="F8" s="116">
        <f t="shared" ref="F8:F15" si="2">E8/$E$16*100</f>
        <v>12.5</v>
      </c>
      <c r="G8" s="118">
        <f>E8/111146*100000</f>
        <v>10.796609864502546</v>
      </c>
      <c r="H8" s="110">
        <v>11</v>
      </c>
      <c r="I8" s="111">
        <f t="shared" ref="I8:I15" si="3">H8/$H$16*100</f>
        <v>14.102564102564102</v>
      </c>
      <c r="J8" s="111">
        <f>H8/115895*100000</f>
        <v>9.4913499288148753</v>
      </c>
      <c r="K8" s="115">
        <v>12</v>
      </c>
      <c r="L8" s="116">
        <f t="shared" ref="L8:L15" si="4">K8/$K$16*100</f>
        <v>15.18987341772152</v>
      </c>
      <c r="M8" s="118">
        <f>K8/111642*100000</f>
        <v>10.748642983823293</v>
      </c>
      <c r="N8" s="110">
        <v>12</v>
      </c>
      <c r="O8" s="111">
        <f t="shared" ref="O8:O15" si="5">N8/$N$16*100</f>
        <v>16.43835616438356</v>
      </c>
      <c r="P8" s="113">
        <f>N8/107911*100000</f>
        <v>11.120275041469359</v>
      </c>
      <c r="Q8" s="115">
        <v>11</v>
      </c>
      <c r="R8" s="116">
        <f>Q8/$Q$16*100</f>
        <v>13.580246913580247</v>
      </c>
      <c r="S8" s="118">
        <f>Q8/102722*100000</f>
        <v>10.708514242323941</v>
      </c>
      <c r="T8" s="110">
        <v>10</v>
      </c>
      <c r="U8" s="111">
        <f>T8/$T$16*100</f>
        <v>6.024096385542169</v>
      </c>
      <c r="V8" s="113">
        <f>T8/103766*100000</f>
        <v>9.6370680184260742</v>
      </c>
    </row>
    <row r="9" spans="1:22" ht="18" customHeight="1">
      <c r="A9" s="129" t="s">
        <v>109</v>
      </c>
      <c r="B9" s="101">
        <v>16</v>
      </c>
      <c r="C9" s="108">
        <f t="shared" si="0"/>
        <v>16.842105263157894</v>
      </c>
      <c r="D9" s="108">
        <f t="shared" si="1"/>
        <v>13.771614980074196</v>
      </c>
      <c r="E9" s="101">
        <v>24</v>
      </c>
      <c r="F9" s="108">
        <f t="shared" si="2"/>
        <v>25</v>
      </c>
      <c r="G9" s="109">
        <f t="shared" ref="G9:G16" si="6">E9/111146*100000</f>
        <v>21.593219729005092</v>
      </c>
      <c r="H9" s="101">
        <v>10</v>
      </c>
      <c r="I9" s="108">
        <f t="shared" si="3"/>
        <v>12.820512820512819</v>
      </c>
      <c r="J9" s="108">
        <f t="shared" ref="J9:J16" si="7">H9/115895*100000</f>
        <v>8.6284999352862517</v>
      </c>
      <c r="K9" s="101">
        <v>16</v>
      </c>
      <c r="L9" s="108">
        <f t="shared" si="4"/>
        <v>20.253164556962027</v>
      </c>
      <c r="M9" s="109">
        <f t="shared" ref="M9:M16" si="8">K9/111642*100000</f>
        <v>14.331523978431058</v>
      </c>
      <c r="N9" s="101">
        <v>4</v>
      </c>
      <c r="O9" s="108">
        <f t="shared" si="5"/>
        <v>5.4794520547945202</v>
      </c>
      <c r="P9" s="109">
        <f t="shared" ref="P9:P16" si="9">N9/107911*100000</f>
        <v>3.7067583471564531</v>
      </c>
      <c r="Q9" s="101">
        <v>4</v>
      </c>
      <c r="R9" s="108">
        <f t="shared" ref="R9:R16" si="10">Q9/$Q$16*100</f>
        <v>4.9382716049382713</v>
      </c>
      <c r="S9" s="109">
        <f t="shared" ref="S9:S15" si="11">Q9/102722*100000</f>
        <v>3.8940051790268879</v>
      </c>
      <c r="T9" s="101">
        <v>22</v>
      </c>
      <c r="U9" s="108">
        <f t="shared" ref="U9:U16" si="12">T9/$T$16*100</f>
        <v>13.253012048192772</v>
      </c>
      <c r="V9" s="109">
        <f t="shared" ref="V9:V16" si="13">T9/103766*100000</f>
        <v>21.201549640537362</v>
      </c>
    </row>
    <row r="10" spans="1:22" ht="18" customHeight="1">
      <c r="A10" s="126" t="s">
        <v>110</v>
      </c>
      <c r="B10" s="110">
        <v>12</v>
      </c>
      <c r="C10" s="111">
        <f t="shared" si="0"/>
        <v>12.631578947368421</v>
      </c>
      <c r="D10" s="111">
        <f t="shared" si="1"/>
        <v>10.328711235055646</v>
      </c>
      <c r="E10" s="115">
        <v>15</v>
      </c>
      <c r="F10" s="116">
        <f t="shared" si="2"/>
        <v>15.625</v>
      </c>
      <c r="G10" s="118">
        <f t="shared" si="6"/>
        <v>13.495762330628184</v>
      </c>
      <c r="H10" s="110">
        <v>18</v>
      </c>
      <c r="I10" s="111">
        <f t="shared" si="3"/>
        <v>23.076923076923077</v>
      </c>
      <c r="J10" s="111">
        <f t="shared" si="7"/>
        <v>15.531299883515251</v>
      </c>
      <c r="K10" s="115">
        <v>16</v>
      </c>
      <c r="L10" s="116">
        <f t="shared" si="4"/>
        <v>20.253164556962027</v>
      </c>
      <c r="M10" s="118">
        <f t="shared" si="8"/>
        <v>14.331523978431058</v>
      </c>
      <c r="N10" s="110">
        <v>18</v>
      </c>
      <c r="O10" s="111">
        <f t="shared" si="5"/>
        <v>24.657534246575342</v>
      </c>
      <c r="P10" s="113">
        <f t="shared" si="9"/>
        <v>16.680412562204037</v>
      </c>
      <c r="Q10" s="115">
        <v>19</v>
      </c>
      <c r="R10" s="116">
        <f t="shared" si="10"/>
        <v>23.456790123456788</v>
      </c>
      <c r="S10" s="118">
        <f t="shared" si="11"/>
        <v>18.496524600377718</v>
      </c>
      <c r="T10" s="110">
        <v>5</v>
      </c>
      <c r="U10" s="111">
        <f t="shared" si="12"/>
        <v>3.0120481927710845</v>
      </c>
      <c r="V10" s="113">
        <f t="shared" si="13"/>
        <v>4.8185340092130371</v>
      </c>
    </row>
    <row r="11" spans="1:22" ht="18" customHeight="1">
      <c r="A11" s="129" t="s">
        <v>111</v>
      </c>
      <c r="B11" s="101">
        <v>5</v>
      </c>
      <c r="C11" s="108">
        <f t="shared" si="0"/>
        <v>5.2631578947368416</v>
      </c>
      <c r="D11" s="108">
        <f t="shared" si="1"/>
        <v>4.3036296812731853</v>
      </c>
      <c r="E11" s="101">
        <v>3</v>
      </c>
      <c r="F11" s="108">
        <f t="shared" si="2"/>
        <v>3.125</v>
      </c>
      <c r="G11" s="109">
        <f t="shared" si="6"/>
        <v>2.6991524661256365</v>
      </c>
      <c r="H11" s="101">
        <v>4</v>
      </c>
      <c r="I11" s="108">
        <f t="shared" si="3"/>
        <v>5.1282051282051277</v>
      </c>
      <c r="J11" s="108">
        <f t="shared" si="7"/>
        <v>3.4513999741145005</v>
      </c>
      <c r="K11" s="101">
        <v>3</v>
      </c>
      <c r="L11" s="108">
        <f t="shared" si="4"/>
        <v>3.79746835443038</v>
      </c>
      <c r="M11" s="109">
        <f t="shared" si="8"/>
        <v>2.6871607459558233</v>
      </c>
      <c r="N11" s="101">
        <v>3</v>
      </c>
      <c r="O11" s="108">
        <f t="shared" si="5"/>
        <v>4.10958904109589</v>
      </c>
      <c r="P11" s="109">
        <f t="shared" si="9"/>
        <v>2.7800687603673397</v>
      </c>
      <c r="Q11" s="101">
        <v>2</v>
      </c>
      <c r="R11" s="108">
        <f t="shared" si="10"/>
        <v>2.4691358024691357</v>
      </c>
      <c r="S11" s="109">
        <f t="shared" si="11"/>
        <v>1.947002589513444</v>
      </c>
      <c r="T11" s="101">
        <v>4</v>
      </c>
      <c r="U11" s="108">
        <f t="shared" si="12"/>
        <v>2.4096385542168677</v>
      </c>
      <c r="V11" s="109">
        <f t="shared" si="13"/>
        <v>3.8548272073704295</v>
      </c>
    </row>
    <row r="12" spans="1:22" ht="18" customHeight="1">
      <c r="A12" s="126" t="s">
        <v>192</v>
      </c>
      <c r="B12" s="110">
        <v>0</v>
      </c>
      <c r="C12" s="111">
        <f t="shared" si="0"/>
        <v>0</v>
      </c>
      <c r="D12" s="111">
        <f t="shared" si="1"/>
        <v>0</v>
      </c>
      <c r="E12" s="115">
        <v>2</v>
      </c>
      <c r="F12" s="116">
        <f t="shared" si="2"/>
        <v>2.083333333333333</v>
      </c>
      <c r="G12" s="118">
        <f>E12/111146*100000</f>
        <v>1.799434977417091</v>
      </c>
      <c r="H12" s="110">
        <v>3</v>
      </c>
      <c r="I12" s="111">
        <f t="shared" si="3"/>
        <v>3.8461538461538463</v>
      </c>
      <c r="J12" s="111">
        <f>H12/115895*100000</f>
        <v>2.5885499805858752</v>
      </c>
      <c r="K12" s="115">
        <v>3</v>
      </c>
      <c r="L12" s="116">
        <f t="shared" si="4"/>
        <v>3.79746835443038</v>
      </c>
      <c r="M12" s="118">
        <f t="shared" si="8"/>
        <v>2.6871607459558233</v>
      </c>
      <c r="N12" s="110">
        <v>0</v>
      </c>
      <c r="O12" s="111">
        <f t="shared" si="5"/>
        <v>0</v>
      </c>
      <c r="P12" s="113">
        <f t="shared" si="9"/>
        <v>0</v>
      </c>
      <c r="Q12" s="115">
        <v>4</v>
      </c>
      <c r="R12" s="116">
        <f t="shared" si="10"/>
        <v>4.9382716049382713</v>
      </c>
      <c r="S12" s="118">
        <f t="shared" si="11"/>
        <v>3.8940051790268879</v>
      </c>
      <c r="T12" s="110">
        <v>0</v>
      </c>
      <c r="U12" s="111">
        <f t="shared" si="12"/>
        <v>0</v>
      </c>
      <c r="V12" s="113">
        <f t="shared" si="13"/>
        <v>0</v>
      </c>
    </row>
    <row r="13" spans="1:22" ht="18" customHeight="1">
      <c r="A13" s="129" t="s">
        <v>193</v>
      </c>
      <c r="B13" s="101">
        <v>0</v>
      </c>
      <c r="C13" s="108">
        <f t="shared" si="0"/>
        <v>0</v>
      </c>
      <c r="D13" s="108">
        <f t="shared" si="1"/>
        <v>0</v>
      </c>
      <c r="E13" s="101">
        <v>0</v>
      </c>
      <c r="F13" s="108">
        <f t="shared" si="2"/>
        <v>0</v>
      </c>
      <c r="G13" s="109">
        <f t="shared" si="6"/>
        <v>0</v>
      </c>
      <c r="H13" s="101">
        <v>0</v>
      </c>
      <c r="I13" s="108">
        <f t="shared" si="3"/>
        <v>0</v>
      </c>
      <c r="J13" s="108">
        <f t="shared" si="7"/>
        <v>0</v>
      </c>
      <c r="K13" s="101">
        <v>0</v>
      </c>
      <c r="L13" s="108">
        <f t="shared" si="4"/>
        <v>0</v>
      </c>
      <c r="M13" s="109">
        <f t="shared" si="8"/>
        <v>0</v>
      </c>
      <c r="N13" s="101">
        <v>0</v>
      </c>
      <c r="O13" s="108">
        <f t="shared" si="5"/>
        <v>0</v>
      </c>
      <c r="P13" s="109">
        <f t="shared" si="9"/>
        <v>0</v>
      </c>
      <c r="Q13" s="101">
        <v>0</v>
      </c>
      <c r="R13" s="108">
        <f t="shared" si="10"/>
        <v>0</v>
      </c>
      <c r="S13" s="109">
        <f t="shared" si="11"/>
        <v>0</v>
      </c>
      <c r="T13" s="101">
        <v>0</v>
      </c>
      <c r="U13" s="108">
        <f t="shared" si="12"/>
        <v>0</v>
      </c>
      <c r="V13" s="109">
        <f t="shared" si="13"/>
        <v>0</v>
      </c>
    </row>
    <row r="14" spans="1:22" ht="18" customHeight="1">
      <c r="A14" s="129" t="s">
        <v>631</v>
      </c>
      <c r="B14" s="110" t="s">
        <v>558</v>
      </c>
      <c r="C14" s="111" t="s">
        <v>558</v>
      </c>
      <c r="D14" s="111" t="s">
        <v>558</v>
      </c>
      <c r="E14" s="115" t="s">
        <v>558</v>
      </c>
      <c r="F14" s="116" t="s">
        <v>558</v>
      </c>
      <c r="G14" s="118" t="s">
        <v>558</v>
      </c>
      <c r="H14" s="110" t="s">
        <v>558</v>
      </c>
      <c r="I14" s="111" t="s">
        <v>558</v>
      </c>
      <c r="J14" s="111" t="s">
        <v>558</v>
      </c>
      <c r="K14" s="115" t="s">
        <v>558</v>
      </c>
      <c r="L14" s="116" t="s">
        <v>558</v>
      </c>
      <c r="M14" s="118" t="s">
        <v>558</v>
      </c>
      <c r="N14" s="110" t="s">
        <v>558</v>
      </c>
      <c r="O14" s="111" t="s">
        <v>558</v>
      </c>
      <c r="P14" s="113" t="s">
        <v>558</v>
      </c>
      <c r="Q14" s="115">
        <v>1</v>
      </c>
      <c r="R14" s="116">
        <f t="shared" si="10"/>
        <v>1.2345679012345678</v>
      </c>
      <c r="S14" s="118">
        <f t="shared" si="11"/>
        <v>0.97350129475672198</v>
      </c>
      <c r="T14" s="110">
        <v>92</v>
      </c>
      <c r="U14" s="111">
        <f t="shared" si="12"/>
        <v>55.421686746987952</v>
      </c>
      <c r="V14" s="113">
        <f t="shared" si="13"/>
        <v>88.661025769519881</v>
      </c>
    </row>
    <row r="15" spans="1:22" ht="46.5" customHeight="1">
      <c r="A15" s="126" t="s">
        <v>561</v>
      </c>
      <c r="B15" s="101">
        <v>39</v>
      </c>
      <c r="C15" s="108">
        <f t="shared" si="0"/>
        <v>41.05263157894737</v>
      </c>
      <c r="D15" s="108">
        <f t="shared" si="1"/>
        <v>33.568311513930851</v>
      </c>
      <c r="E15" s="101">
        <v>40</v>
      </c>
      <c r="F15" s="108">
        <f t="shared" si="2"/>
        <v>41.666666666666671</v>
      </c>
      <c r="G15" s="109">
        <f t="shared" si="6"/>
        <v>35.98869954834182</v>
      </c>
      <c r="H15" s="101">
        <v>32</v>
      </c>
      <c r="I15" s="108">
        <f t="shared" si="3"/>
        <v>41.025641025641022</v>
      </c>
      <c r="J15" s="108">
        <f t="shared" si="7"/>
        <v>27.611199792916004</v>
      </c>
      <c r="K15" s="101">
        <v>29</v>
      </c>
      <c r="L15" s="108">
        <f t="shared" si="4"/>
        <v>36.708860759493675</v>
      </c>
      <c r="M15" s="109">
        <f t="shared" si="8"/>
        <v>25.975887210906286</v>
      </c>
      <c r="N15" s="101">
        <v>36</v>
      </c>
      <c r="O15" s="108">
        <f t="shared" si="5"/>
        <v>49.315068493150683</v>
      </c>
      <c r="P15" s="109">
        <f t="shared" si="9"/>
        <v>33.360825124408073</v>
      </c>
      <c r="Q15" s="101">
        <v>40</v>
      </c>
      <c r="R15" s="108">
        <f t="shared" si="10"/>
        <v>49.382716049382715</v>
      </c>
      <c r="S15" s="109">
        <f t="shared" si="11"/>
        <v>38.940051790268882</v>
      </c>
      <c r="T15" s="101">
        <v>33</v>
      </c>
      <c r="U15" s="108">
        <f t="shared" si="12"/>
        <v>19.879518072289155</v>
      </c>
      <c r="V15" s="109">
        <f t="shared" si="13"/>
        <v>31.802324460806044</v>
      </c>
    </row>
    <row r="16" spans="1:22" ht="24.95" customHeight="1">
      <c r="A16" s="93" t="s">
        <v>36</v>
      </c>
      <c r="B16" s="68">
        <f>SUM(B8:B15)</f>
        <v>95</v>
      </c>
      <c r="C16" s="69">
        <f>+SUM(C8:C15)</f>
        <v>100</v>
      </c>
      <c r="D16" s="69">
        <f t="shared" si="1"/>
        <v>81.768963944190531</v>
      </c>
      <c r="E16" s="4">
        <f>SUM(E8:E15)</f>
        <v>96</v>
      </c>
      <c r="F16" s="132">
        <f>+SUM(F8:F15)</f>
        <v>100</v>
      </c>
      <c r="G16" s="133">
        <f t="shared" si="6"/>
        <v>86.372878916020369</v>
      </c>
      <c r="H16" s="68">
        <f>SUM(H8:H15)</f>
        <v>78</v>
      </c>
      <c r="I16" s="69">
        <f>+SUM(I8:I15)</f>
        <v>100</v>
      </c>
      <c r="J16" s="69">
        <f t="shared" si="7"/>
        <v>67.302299495232759</v>
      </c>
      <c r="K16" s="4">
        <f>SUM(K8:K15)</f>
        <v>79</v>
      </c>
      <c r="L16" s="132">
        <f>+SUM(L8:L15)</f>
        <v>100</v>
      </c>
      <c r="M16" s="133">
        <f t="shared" si="8"/>
        <v>70.761899643503341</v>
      </c>
      <c r="N16" s="68">
        <f>SUM(N8:N15)</f>
        <v>73</v>
      </c>
      <c r="O16" s="69">
        <f>+SUM(O8:O15)</f>
        <v>100</v>
      </c>
      <c r="P16" s="71">
        <f t="shared" si="9"/>
        <v>67.64833983560527</v>
      </c>
      <c r="Q16" s="4">
        <f>SUM(Q8:Q15)</f>
        <v>81</v>
      </c>
      <c r="R16" s="132">
        <f t="shared" si="10"/>
        <v>100</v>
      </c>
      <c r="S16" s="133">
        <f>Q16/102722*100000</f>
        <v>78.853604875294494</v>
      </c>
      <c r="T16" s="68">
        <f>SUM(T8:T15)</f>
        <v>166</v>
      </c>
      <c r="U16" s="69">
        <f t="shared" si="12"/>
        <v>100</v>
      </c>
      <c r="V16" s="71">
        <f t="shared" si="13"/>
        <v>159.97532910587285</v>
      </c>
    </row>
    <row r="17" spans="1:22" ht="4.5" customHeight="1">
      <c r="B17" s="94"/>
      <c r="C17" s="94"/>
      <c r="D17" s="122"/>
      <c r="F17" s="122"/>
      <c r="G17" s="119"/>
      <c r="H17" s="94"/>
      <c r="I17" s="94"/>
      <c r="J17" s="122"/>
      <c r="L17" s="122"/>
      <c r="M17" s="119"/>
      <c r="N17" s="94"/>
      <c r="O17" s="94"/>
      <c r="P17" s="122"/>
      <c r="R17" s="122"/>
      <c r="S17" s="119"/>
      <c r="T17" s="94"/>
      <c r="U17" s="94"/>
      <c r="V17" s="122"/>
    </row>
    <row r="18" spans="1:22" s="404" customFormat="1" ht="12" customHeight="1">
      <c r="A18" s="774" t="s">
        <v>533</v>
      </c>
      <c r="B18" s="774"/>
      <c r="C18" s="774"/>
      <c r="D18" s="774"/>
      <c r="E18" s="774"/>
      <c r="F18" s="774"/>
      <c r="G18" s="774"/>
      <c r="H18" s="774"/>
      <c r="I18" s="774"/>
      <c r="M18" s="403"/>
      <c r="S18" s="403"/>
    </row>
    <row r="19" spans="1:22" s="404" customFormat="1" ht="12" customHeight="1">
      <c r="A19" s="441" t="s">
        <v>112</v>
      </c>
      <c r="B19" s="409"/>
      <c r="C19" s="403"/>
      <c r="D19" s="403"/>
      <c r="E19" s="410"/>
      <c r="F19" s="403"/>
      <c r="G19" s="403"/>
      <c r="H19" s="409"/>
      <c r="I19" s="403"/>
      <c r="J19" s="403"/>
      <c r="K19" s="410"/>
      <c r="L19" s="403"/>
      <c r="M19" s="403"/>
      <c r="N19" s="409"/>
      <c r="O19" s="403"/>
      <c r="P19" s="403"/>
      <c r="Q19" s="410"/>
      <c r="R19" s="403"/>
      <c r="S19" s="403"/>
      <c r="T19" s="409"/>
      <c r="U19" s="403"/>
      <c r="V19" s="403"/>
    </row>
    <row r="20" spans="1:22" s="404" customFormat="1" ht="12" customHeight="1">
      <c r="A20" s="675" t="s">
        <v>599</v>
      </c>
      <c r="B20" s="409"/>
      <c r="C20" s="403"/>
      <c r="D20" s="403"/>
      <c r="E20" s="410"/>
      <c r="F20" s="403"/>
      <c r="G20" s="403"/>
      <c r="H20" s="409"/>
      <c r="I20" s="403"/>
      <c r="J20" s="403"/>
      <c r="K20" s="410"/>
      <c r="L20" s="403"/>
      <c r="M20" s="403"/>
      <c r="N20" s="409"/>
      <c r="O20" s="403"/>
      <c r="P20" s="403"/>
      <c r="Q20" s="410"/>
      <c r="R20" s="403"/>
      <c r="S20" s="403"/>
      <c r="T20" s="409"/>
      <c r="U20" s="403"/>
      <c r="V20" s="403"/>
    </row>
  </sheetData>
  <mergeCells count="14">
    <mergeCell ref="T6:V6"/>
    <mergeCell ref="B5:V5"/>
    <mergeCell ref="Q6:S6"/>
    <mergeCell ref="A18:I18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3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4" style="177" customWidth="1"/>
    <col min="3" max="7" width="4" style="178" customWidth="1"/>
    <col min="8" max="8" width="4" style="99" customWidth="1"/>
    <col min="9" max="9" width="4" style="178" customWidth="1"/>
    <col min="10" max="10" width="5.5703125" style="99" customWidth="1"/>
    <col min="11" max="11" width="4" style="123" customWidth="1"/>
    <col min="12" max="18" width="4" style="99" customWidth="1"/>
    <col min="19" max="19" width="5.5703125" style="99" customWidth="1"/>
    <col min="20" max="20" width="4" style="177" customWidth="1"/>
    <col min="21" max="27" width="4" style="178" customWidth="1"/>
    <col min="28" max="28" width="5.5703125" style="99" customWidth="1"/>
    <col min="29" max="29" width="4" style="123" customWidth="1"/>
    <col min="30" max="36" width="4" style="99" customWidth="1"/>
    <col min="37" max="37" width="5.5703125" style="99" customWidth="1"/>
    <col min="38" max="39" width="4" style="99" customWidth="1"/>
    <col min="40" max="40" width="4" style="123" customWidth="1"/>
    <col min="41" max="45" width="4" style="99" customWidth="1"/>
    <col min="46" max="46" width="5.5703125" style="97" customWidth="1"/>
    <col min="47" max="47" width="4" style="123" customWidth="1"/>
    <col min="48" max="54" width="4" style="99" customWidth="1"/>
    <col min="55" max="55" width="5.5703125" style="99" customWidth="1"/>
    <col min="56" max="57" width="4" style="99" customWidth="1"/>
    <col min="58" max="58" width="4" style="123" customWidth="1"/>
    <col min="59" max="63" width="4" style="99" customWidth="1"/>
    <col min="64" max="64" width="5.5703125" style="97" customWidth="1"/>
    <col min="65" max="142" width="6.28515625" style="97" customWidth="1"/>
    <col min="143" max="16384" width="11.42578125" style="97"/>
  </cols>
  <sheetData>
    <row r="1" spans="1:64" s="266" customFormat="1" ht="18" customHeight="1">
      <c r="A1" s="801" t="s">
        <v>491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01"/>
      <c r="AP1" s="801"/>
      <c r="AQ1" s="801"/>
      <c r="AR1" s="801"/>
      <c r="AS1" s="801"/>
    </row>
    <row r="2" spans="1:64" s="266" customFormat="1" ht="18" customHeight="1">
      <c r="A2" s="784" t="s">
        <v>423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</row>
    <row r="3" spans="1:64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</row>
    <row r="4" spans="1:64" ht="3.95" customHeight="1">
      <c r="A4" s="802"/>
      <c r="B4" s="802"/>
      <c r="C4" s="157"/>
      <c r="D4" s="157"/>
      <c r="E4" s="157"/>
      <c r="F4" s="157"/>
      <c r="G4" s="157"/>
      <c r="H4" s="98"/>
      <c r="I4" s="157"/>
      <c r="J4" s="98"/>
      <c r="K4" s="98"/>
      <c r="L4" s="98"/>
      <c r="M4" s="98"/>
      <c r="N4" s="98"/>
      <c r="O4" s="98"/>
      <c r="P4" s="98"/>
      <c r="Q4" s="98"/>
      <c r="R4" s="98"/>
      <c r="S4" s="98"/>
      <c r="T4" s="100"/>
      <c r="U4" s="157"/>
      <c r="V4" s="157"/>
      <c r="W4" s="157"/>
      <c r="X4" s="157"/>
      <c r="Y4" s="157"/>
      <c r="Z4" s="157"/>
      <c r="AA4" s="157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N4" s="99"/>
      <c r="AO4" s="98"/>
      <c r="AP4" s="98"/>
      <c r="AQ4" s="98"/>
      <c r="AR4" s="98"/>
      <c r="AS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F4" s="99"/>
      <c r="BG4" s="98"/>
      <c r="BH4" s="98"/>
      <c r="BI4" s="98"/>
      <c r="BJ4" s="98"/>
      <c r="BK4" s="98"/>
    </row>
    <row r="5" spans="1:64" ht="18" customHeight="1">
      <c r="A5" s="803" t="s">
        <v>0</v>
      </c>
      <c r="B5" s="812" t="s">
        <v>232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</row>
    <row r="6" spans="1:64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811"/>
      <c r="K6" s="762">
        <v>2016</v>
      </c>
      <c r="L6" s="798"/>
      <c r="M6" s="798"/>
      <c r="N6" s="798"/>
      <c r="O6" s="798"/>
      <c r="P6" s="798"/>
      <c r="Q6" s="798"/>
      <c r="R6" s="798"/>
      <c r="S6" s="810"/>
      <c r="T6" s="771">
        <v>2017</v>
      </c>
      <c r="U6" s="792"/>
      <c r="V6" s="792"/>
      <c r="W6" s="792"/>
      <c r="X6" s="792"/>
      <c r="Y6" s="792"/>
      <c r="Z6" s="792"/>
      <c r="AA6" s="792"/>
      <c r="AB6" s="811"/>
      <c r="AC6" s="762">
        <v>2018</v>
      </c>
      <c r="AD6" s="798"/>
      <c r="AE6" s="798"/>
      <c r="AF6" s="798"/>
      <c r="AG6" s="798"/>
      <c r="AH6" s="798"/>
      <c r="AI6" s="798"/>
      <c r="AJ6" s="798"/>
      <c r="AK6" s="810"/>
      <c r="AL6" s="771">
        <v>2019</v>
      </c>
      <c r="AM6" s="792"/>
      <c r="AN6" s="792"/>
      <c r="AO6" s="792"/>
      <c r="AP6" s="792"/>
      <c r="AQ6" s="792"/>
      <c r="AR6" s="792"/>
      <c r="AS6" s="792"/>
      <c r="AT6" s="811"/>
      <c r="AU6" s="762">
        <v>2020</v>
      </c>
      <c r="AV6" s="798"/>
      <c r="AW6" s="798"/>
      <c r="AX6" s="798"/>
      <c r="AY6" s="798"/>
      <c r="AZ6" s="798"/>
      <c r="BA6" s="798"/>
      <c r="BB6" s="798"/>
      <c r="BC6" s="810"/>
      <c r="BD6" s="771">
        <v>2021</v>
      </c>
      <c r="BE6" s="792"/>
      <c r="BF6" s="792"/>
      <c r="BG6" s="792"/>
      <c r="BH6" s="792"/>
      <c r="BI6" s="792"/>
      <c r="BJ6" s="792"/>
      <c r="BK6" s="792"/>
      <c r="BL6" s="811"/>
    </row>
    <row r="7" spans="1:64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379" t="s">
        <v>34</v>
      </c>
      <c r="K7" s="21">
        <v>1</v>
      </c>
      <c r="L7" s="22">
        <v>2</v>
      </c>
      <c r="M7" s="22">
        <v>3</v>
      </c>
      <c r="N7" s="22">
        <v>4</v>
      </c>
      <c r="O7" s="22">
        <v>5</v>
      </c>
      <c r="P7" s="22">
        <v>6</v>
      </c>
      <c r="Q7" s="22">
        <v>7</v>
      </c>
      <c r="R7" s="22">
        <v>8</v>
      </c>
      <c r="S7" s="27" t="s">
        <v>34</v>
      </c>
      <c r="T7" s="480">
        <v>1</v>
      </c>
      <c r="U7" s="481">
        <v>2</v>
      </c>
      <c r="V7" s="481">
        <v>3</v>
      </c>
      <c r="W7" s="481">
        <v>4</v>
      </c>
      <c r="X7" s="481">
        <v>5</v>
      </c>
      <c r="Y7" s="481">
        <v>6</v>
      </c>
      <c r="Z7" s="481">
        <v>7</v>
      </c>
      <c r="AA7" s="481">
        <v>8</v>
      </c>
      <c r="AB7" s="379" t="s">
        <v>34</v>
      </c>
      <c r="AC7" s="21">
        <v>1</v>
      </c>
      <c r="AD7" s="22">
        <v>2</v>
      </c>
      <c r="AE7" s="22">
        <v>3</v>
      </c>
      <c r="AF7" s="22">
        <v>4</v>
      </c>
      <c r="AG7" s="22">
        <v>5</v>
      </c>
      <c r="AH7" s="22">
        <v>6</v>
      </c>
      <c r="AI7" s="22">
        <v>7</v>
      </c>
      <c r="AJ7" s="22">
        <v>8</v>
      </c>
      <c r="AK7" s="27" t="s">
        <v>34</v>
      </c>
      <c r="AL7" s="480">
        <v>1</v>
      </c>
      <c r="AM7" s="481">
        <v>2</v>
      </c>
      <c r="AN7" s="481">
        <v>3</v>
      </c>
      <c r="AO7" s="481">
        <v>4</v>
      </c>
      <c r="AP7" s="481">
        <v>5</v>
      </c>
      <c r="AQ7" s="481">
        <v>6</v>
      </c>
      <c r="AR7" s="481">
        <v>7</v>
      </c>
      <c r="AS7" s="481">
        <v>8</v>
      </c>
      <c r="AT7" s="379" t="s">
        <v>34</v>
      </c>
      <c r="AU7" s="21">
        <v>1</v>
      </c>
      <c r="AV7" s="22">
        <v>2</v>
      </c>
      <c r="AW7" s="22">
        <v>3</v>
      </c>
      <c r="AX7" s="22">
        <v>4</v>
      </c>
      <c r="AY7" s="22">
        <v>5</v>
      </c>
      <c r="AZ7" s="22">
        <v>6</v>
      </c>
      <c r="BA7" s="22">
        <v>7</v>
      </c>
      <c r="BB7" s="22">
        <v>8</v>
      </c>
      <c r="BC7" s="613" t="s">
        <v>34</v>
      </c>
      <c r="BD7" s="480">
        <v>1</v>
      </c>
      <c r="BE7" s="481">
        <v>2</v>
      </c>
      <c r="BF7" s="481">
        <v>3</v>
      </c>
      <c r="BG7" s="481">
        <v>4</v>
      </c>
      <c r="BH7" s="481">
        <v>5</v>
      </c>
      <c r="BI7" s="481">
        <v>6</v>
      </c>
      <c r="BJ7" s="481">
        <v>7</v>
      </c>
      <c r="BK7" s="481">
        <v>8</v>
      </c>
      <c r="BL7" s="699" t="s">
        <v>34</v>
      </c>
    </row>
    <row r="8" spans="1:64" ht="18" customHeight="1">
      <c r="A8" s="89" t="s">
        <v>8</v>
      </c>
      <c r="B8" s="158">
        <v>0</v>
      </c>
      <c r="C8" s="159">
        <v>3</v>
      </c>
      <c r="D8" s="160">
        <v>1</v>
      </c>
      <c r="E8" s="159">
        <v>0</v>
      </c>
      <c r="F8" s="160">
        <v>0</v>
      </c>
      <c r="G8" s="160">
        <v>0</v>
      </c>
      <c r="H8" s="160" t="s">
        <v>558</v>
      </c>
      <c r="I8" s="160">
        <v>3</v>
      </c>
      <c r="J8" s="161">
        <f t="shared" ref="J8:J27" si="0">+SUM(B8:I8)</f>
        <v>7</v>
      </c>
      <c r="K8" s="158">
        <v>1</v>
      </c>
      <c r="L8" s="162">
        <v>0</v>
      </c>
      <c r="M8" s="160">
        <v>2</v>
      </c>
      <c r="N8" s="159">
        <v>0</v>
      </c>
      <c r="O8" s="160">
        <v>1</v>
      </c>
      <c r="P8" s="160">
        <v>0</v>
      </c>
      <c r="Q8" s="160" t="s">
        <v>558</v>
      </c>
      <c r="R8" s="160">
        <v>0</v>
      </c>
      <c r="S8" s="163">
        <f t="shared" ref="S8:S27" si="1">+SUM(K8:R8)</f>
        <v>4</v>
      </c>
      <c r="T8" s="158">
        <v>2</v>
      </c>
      <c r="U8" s="159">
        <v>0</v>
      </c>
      <c r="V8" s="160">
        <v>2</v>
      </c>
      <c r="W8" s="159">
        <v>0</v>
      </c>
      <c r="X8" s="160">
        <v>0</v>
      </c>
      <c r="Y8" s="160">
        <v>0</v>
      </c>
      <c r="Z8" s="160" t="s">
        <v>558</v>
      </c>
      <c r="AA8" s="160">
        <v>3</v>
      </c>
      <c r="AB8" s="161">
        <f t="shared" ref="AB8:AB27" si="2">+SUM(T8:AA8)</f>
        <v>7</v>
      </c>
      <c r="AC8" s="158">
        <v>0</v>
      </c>
      <c r="AD8" s="162">
        <v>0</v>
      </c>
      <c r="AE8" s="160">
        <v>3</v>
      </c>
      <c r="AF8" s="159">
        <v>0</v>
      </c>
      <c r="AG8" s="160">
        <v>0</v>
      </c>
      <c r="AH8" s="160">
        <v>0</v>
      </c>
      <c r="AI8" s="160" t="s">
        <v>558</v>
      </c>
      <c r="AJ8" s="160">
        <v>3</v>
      </c>
      <c r="AK8" s="163">
        <f t="shared" ref="AK8:AK27" si="3">+SUM(AC8:AJ8)</f>
        <v>6</v>
      </c>
      <c r="AL8" s="158">
        <v>1</v>
      </c>
      <c r="AM8" s="159">
        <v>0</v>
      </c>
      <c r="AN8" s="160">
        <v>0</v>
      </c>
      <c r="AO8" s="159">
        <v>0</v>
      </c>
      <c r="AP8" s="160">
        <v>0</v>
      </c>
      <c r="AQ8" s="160">
        <v>0</v>
      </c>
      <c r="AR8" s="160" t="s">
        <v>558</v>
      </c>
      <c r="AS8" s="160">
        <v>2</v>
      </c>
      <c r="AT8" s="161">
        <f t="shared" ref="AT8:AT27" si="4">+SUM(AL8:AS8)</f>
        <v>3</v>
      </c>
      <c r="AU8" s="158">
        <v>0</v>
      </c>
      <c r="AV8" s="162">
        <v>0</v>
      </c>
      <c r="AW8" s="160">
        <v>0</v>
      </c>
      <c r="AX8" s="159">
        <v>0</v>
      </c>
      <c r="AY8" s="160">
        <v>0</v>
      </c>
      <c r="AZ8" s="160">
        <v>0</v>
      </c>
      <c r="BA8" s="160">
        <v>0</v>
      </c>
      <c r="BB8" s="160">
        <v>6</v>
      </c>
      <c r="BC8" s="163">
        <f t="shared" ref="BC8:BC27" si="5">+SUM(AU8:BB8)</f>
        <v>6</v>
      </c>
      <c r="BD8" s="158">
        <v>0</v>
      </c>
      <c r="BE8" s="159">
        <v>0</v>
      </c>
      <c r="BF8" s="160">
        <v>1</v>
      </c>
      <c r="BG8" s="159">
        <v>0</v>
      </c>
      <c r="BH8" s="160">
        <v>0</v>
      </c>
      <c r="BI8" s="160">
        <v>0</v>
      </c>
      <c r="BJ8" s="160">
        <v>5</v>
      </c>
      <c r="BK8" s="160">
        <v>1</v>
      </c>
      <c r="BL8" s="161">
        <f t="shared" ref="BL8:BL27" si="6">+SUM(BD8:BK8)</f>
        <v>7</v>
      </c>
    </row>
    <row r="9" spans="1:64" ht="18" customHeight="1">
      <c r="A9" s="90" t="s">
        <v>9</v>
      </c>
      <c r="B9" s="484">
        <v>1</v>
      </c>
      <c r="C9" s="485">
        <v>2</v>
      </c>
      <c r="D9" s="485">
        <v>1</v>
      </c>
      <c r="E9" s="485">
        <v>0</v>
      </c>
      <c r="F9" s="485">
        <v>0</v>
      </c>
      <c r="G9" s="485">
        <v>0</v>
      </c>
      <c r="H9" s="485" t="s">
        <v>558</v>
      </c>
      <c r="I9" s="485">
        <v>3</v>
      </c>
      <c r="J9" s="274">
        <f t="shared" si="0"/>
        <v>7</v>
      </c>
      <c r="K9" s="166">
        <v>0</v>
      </c>
      <c r="L9" s="136">
        <v>3</v>
      </c>
      <c r="M9" s="136">
        <v>1</v>
      </c>
      <c r="N9" s="136">
        <v>0</v>
      </c>
      <c r="O9" s="136">
        <v>0</v>
      </c>
      <c r="P9" s="136">
        <v>0</v>
      </c>
      <c r="Q9" s="136" t="s">
        <v>558</v>
      </c>
      <c r="R9" s="136">
        <v>2</v>
      </c>
      <c r="S9" s="167">
        <f t="shared" si="1"/>
        <v>6</v>
      </c>
      <c r="T9" s="484">
        <v>0</v>
      </c>
      <c r="U9" s="485">
        <v>1</v>
      </c>
      <c r="V9" s="485">
        <v>1</v>
      </c>
      <c r="W9" s="485">
        <v>0</v>
      </c>
      <c r="X9" s="485">
        <v>0</v>
      </c>
      <c r="Y9" s="485">
        <v>0</v>
      </c>
      <c r="Z9" s="485" t="s">
        <v>558</v>
      </c>
      <c r="AA9" s="485">
        <v>2</v>
      </c>
      <c r="AB9" s="274">
        <f t="shared" si="2"/>
        <v>4</v>
      </c>
      <c r="AC9" s="166">
        <v>0</v>
      </c>
      <c r="AD9" s="136">
        <v>1</v>
      </c>
      <c r="AE9" s="136">
        <v>1</v>
      </c>
      <c r="AF9" s="136">
        <v>0</v>
      </c>
      <c r="AG9" s="136">
        <v>0</v>
      </c>
      <c r="AH9" s="136">
        <v>0</v>
      </c>
      <c r="AI9" s="136" t="s">
        <v>558</v>
      </c>
      <c r="AJ9" s="136">
        <v>0</v>
      </c>
      <c r="AK9" s="167">
        <f t="shared" si="3"/>
        <v>2</v>
      </c>
      <c r="AL9" s="484">
        <v>0</v>
      </c>
      <c r="AM9" s="485">
        <v>0</v>
      </c>
      <c r="AN9" s="485">
        <v>1</v>
      </c>
      <c r="AO9" s="485">
        <v>0</v>
      </c>
      <c r="AP9" s="485">
        <v>0</v>
      </c>
      <c r="AQ9" s="485">
        <v>0</v>
      </c>
      <c r="AR9" s="485" t="s">
        <v>558</v>
      </c>
      <c r="AS9" s="485">
        <v>5</v>
      </c>
      <c r="AT9" s="274">
        <f t="shared" si="4"/>
        <v>6</v>
      </c>
      <c r="AU9" s="166">
        <v>1</v>
      </c>
      <c r="AV9" s="136">
        <v>0</v>
      </c>
      <c r="AW9" s="136">
        <v>3</v>
      </c>
      <c r="AX9" s="136">
        <v>0</v>
      </c>
      <c r="AY9" s="136">
        <v>0</v>
      </c>
      <c r="AZ9" s="136">
        <v>0</v>
      </c>
      <c r="BA9" s="136">
        <v>0</v>
      </c>
      <c r="BB9" s="136">
        <v>0</v>
      </c>
      <c r="BC9" s="167">
        <f t="shared" si="5"/>
        <v>4</v>
      </c>
      <c r="BD9" s="484">
        <v>0</v>
      </c>
      <c r="BE9" s="485">
        <v>0</v>
      </c>
      <c r="BF9" s="485">
        <v>2</v>
      </c>
      <c r="BG9" s="485">
        <v>0</v>
      </c>
      <c r="BH9" s="485">
        <v>0</v>
      </c>
      <c r="BI9" s="485">
        <v>0</v>
      </c>
      <c r="BJ9" s="485">
        <v>2</v>
      </c>
      <c r="BK9" s="485">
        <v>2</v>
      </c>
      <c r="BL9" s="274">
        <f t="shared" si="6"/>
        <v>6</v>
      </c>
    </row>
    <row r="10" spans="1:64" ht="18" customHeight="1">
      <c r="A10" s="89" t="s">
        <v>10</v>
      </c>
      <c r="B10" s="168">
        <v>0</v>
      </c>
      <c r="C10" s="169">
        <v>1</v>
      </c>
      <c r="D10" s="170">
        <v>0</v>
      </c>
      <c r="E10" s="169">
        <v>0</v>
      </c>
      <c r="F10" s="170">
        <v>0</v>
      </c>
      <c r="G10" s="170">
        <v>0</v>
      </c>
      <c r="H10" s="170" t="s">
        <v>558</v>
      </c>
      <c r="I10" s="170">
        <v>2</v>
      </c>
      <c r="J10" s="171">
        <f t="shared" si="0"/>
        <v>3</v>
      </c>
      <c r="K10" s="168">
        <v>2</v>
      </c>
      <c r="L10" s="169">
        <v>3</v>
      </c>
      <c r="M10" s="170">
        <v>0</v>
      </c>
      <c r="N10" s="169">
        <v>1</v>
      </c>
      <c r="O10" s="170">
        <v>0</v>
      </c>
      <c r="P10" s="170">
        <v>0</v>
      </c>
      <c r="Q10" s="170" t="s">
        <v>558</v>
      </c>
      <c r="R10" s="170">
        <v>3</v>
      </c>
      <c r="S10" s="172">
        <f t="shared" si="1"/>
        <v>9</v>
      </c>
      <c r="T10" s="168">
        <v>0</v>
      </c>
      <c r="U10" s="169">
        <v>0</v>
      </c>
      <c r="V10" s="170">
        <v>1</v>
      </c>
      <c r="W10" s="169">
        <v>0</v>
      </c>
      <c r="X10" s="170">
        <v>0</v>
      </c>
      <c r="Y10" s="170">
        <v>0</v>
      </c>
      <c r="Z10" s="170" t="s">
        <v>558</v>
      </c>
      <c r="AA10" s="170">
        <v>0</v>
      </c>
      <c r="AB10" s="171">
        <f t="shared" si="2"/>
        <v>1</v>
      </c>
      <c r="AC10" s="168">
        <v>0</v>
      </c>
      <c r="AD10" s="169">
        <v>0</v>
      </c>
      <c r="AE10" s="170">
        <v>0</v>
      </c>
      <c r="AF10" s="169">
        <v>0</v>
      </c>
      <c r="AG10" s="170">
        <v>0</v>
      </c>
      <c r="AH10" s="170">
        <v>0</v>
      </c>
      <c r="AI10" s="170" t="s">
        <v>558</v>
      </c>
      <c r="AJ10" s="170">
        <v>0</v>
      </c>
      <c r="AK10" s="172">
        <f t="shared" si="3"/>
        <v>0</v>
      </c>
      <c r="AL10" s="168">
        <v>1</v>
      </c>
      <c r="AM10" s="169">
        <v>0</v>
      </c>
      <c r="AN10" s="170">
        <v>1</v>
      </c>
      <c r="AO10" s="169">
        <v>0</v>
      </c>
      <c r="AP10" s="170">
        <v>0</v>
      </c>
      <c r="AQ10" s="170">
        <v>0</v>
      </c>
      <c r="AR10" s="170" t="s">
        <v>558</v>
      </c>
      <c r="AS10" s="170">
        <v>2</v>
      </c>
      <c r="AT10" s="171">
        <f t="shared" si="4"/>
        <v>4</v>
      </c>
      <c r="AU10" s="168">
        <v>0</v>
      </c>
      <c r="AV10" s="169">
        <v>0</v>
      </c>
      <c r="AW10" s="170">
        <v>0</v>
      </c>
      <c r="AX10" s="169">
        <v>0</v>
      </c>
      <c r="AY10" s="170">
        <v>0</v>
      </c>
      <c r="AZ10" s="170">
        <v>0</v>
      </c>
      <c r="BA10" s="170">
        <v>0</v>
      </c>
      <c r="BB10" s="170">
        <v>1</v>
      </c>
      <c r="BC10" s="172">
        <f t="shared" si="5"/>
        <v>1</v>
      </c>
      <c r="BD10" s="168">
        <v>0</v>
      </c>
      <c r="BE10" s="169">
        <v>0</v>
      </c>
      <c r="BF10" s="170">
        <v>1</v>
      </c>
      <c r="BG10" s="169">
        <v>0</v>
      </c>
      <c r="BH10" s="170">
        <v>0</v>
      </c>
      <c r="BI10" s="170">
        <v>0</v>
      </c>
      <c r="BJ10" s="170">
        <v>5</v>
      </c>
      <c r="BK10" s="170">
        <v>0</v>
      </c>
      <c r="BL10" s="171">
        <f t="shared" si="6"/>
        <v>6</v>
      </c>
    </row>
    <row r="11" spans="1:64" ht="18" customHeight="1">
      <c r="A11" s="90" t="s">
        <v>11</v>
      </c>
      <c r="B11" s="484">
        <v>0</v>
      </c>
      <c r="C11" s="485">
        <v>0</v>
      </c>
      <c r="D11" s="485">
        <v>0</v>
      </c>
      <c r="E11" s="485">
        <v>0</v>
      </c>
      <c r="F11" s="485">
        <v>0</v>
      </c>
      <c r="G11" s="485">
        <v>0</v>
      </c>
      <c r="H11" s="485" t="s">
        <v>558</v>
      </c>
      <c r="I11" s="485">
        <v>3</v>
      </c>
      <c r="J11" s="274">
        <f t="shared" si="0"/>
        <v>3</v>
      </c>
      <c r="K11" s="166">
        <v>0</v>
      </c>
      <c r="L11" s="136">
        <v>0</v>
      </c>
      <c r="M11" s="136">
        <v>1</v>
      </c>
      <c r="N11" s="136">
        <v>0</v>
      </c>
      <c r="O11" s="136">
        <v>0</v>
      </c>
      <c r="P11" s="136">
        <v>0</v>
      </c>
      <c r="Q11" s="136" t="s">
        <v>558</v>
      </c>
      <c r="R11" s="136">
        <v>1</v>
      </c>
      <c r="S11" s="167">
        <f t="shared" si="1"/>
        <v>2</v>
      </c>
      <c r="T11" s="484">
        <v>0</v>
      </c>
      <c r="U11" s="485">
        <v>0</v>
      </c>
      <c r="V11" s="485">
        <v>0</v>
      </c>
      <c r="W11" s="485">
        <v>0</v>
      </c>
      <c r="X11" s="485">
        <v>0</v>
      </c>
      <c r="Y11" s="485">
        <v>0</v>
      </c>
      <c r="Z11" s="485" t="s">
        <v>558</v>
      </c>
      <c r="AA11" s="485">
        <v>0</v>
      </c>
      <c r="AB11" s="274">
        <f t="shared" si="2"/>
        <v>0</v>
      </c>
      <c r="AC11" s="166">
        <v>0</v>
      </c>
      <c r="AD11" s="136">
        <v>0</v>
      </c>
      <c r="AE11" s="136">
        <v>0</v>
      </c>
      <c r="AF11" s="136">
        <v>0</v>
      </c>
      <c r="AG11" s="136">
        <v>0</v>
      </c>
      <c r="AH11" s="136">
        <v>0</v>
      </c>
      <c r="AI11" s="136" t="s">
        <v>558</v>
      </c>
      <c r="AJ11" s="136">
        <v>0</v>
      </c>
      <c r="AK11" s="167">
        <f t="shared" si="3"/>
        <v>0</v>
      </c>
      <c r="AL11" s="484">
        <v>1</v>
      </c>
      <c r="AM11" s="485">
        <v>0</v>
      </c>
      <c r="AN11" s="485">
        <v>0</v>
      </c>
      <c r="AO11" s="485">
        <v>1</v>
      </c>
      <c r="AP11" s="485">
        <v>0</v>
      </c>
      <c r="AQ11" s="485">
        <v>0</v>
      </c>
      <c r="AR11" s="485" t="s">
        <v>558</v>
      </c>
      <c r="AS11" s="485">
        <v>0</v>
      </c>
      <c r="AT11" s="274">
        <f t="shared" si="4"/>
        <v>2</v>
      </c>
      <c r="AU11" s="166">
        <v>0</v>
      </c>
      <c r="AV11" s="136">
        <v>0</v>
      </c>
      <c r="AW11" s="136">
        <v>0</v>
      </c>
      <c r="AX11" s="136">
        <v>0</v>
      </c>
      <c r="AY11" s="136">
        <v>1</v>
      </c>
      <c r="AZ11" s="136">
        <v>0</v>
      </c>
      <c r="BA11" s="136">
        <v>0</v>
      </c>
      <c r="BB11" s="136">
        <v>0</v>
      </c>
      <c r="BC11" s="167">
        <f t="shared" si="5"/>
        <v>1</v>
      </c>
      <c r="BD11" s="484">
        <v>0</v>
      </c>
      <c r="BE11" s="485">
        <v>0</v>
      </c>
      <c r="BF11" s="485">
        <v>2</v>
      </c>
      <c r="BG11" s="485">
        <v>0</v>
      </c>
      <c r="BH11" s="485">
        <v>0</v>
      </c>
      <c r="BI11" s="485">
        <v>0</v>
      </c>
      <c r="BJ11" s="485">
        <v>1</v>
      </c>
      <c r="BK11" s="485">
        <v>1</v>
      </c>
      <c r="BL11" s="274">
        <f t="shared" si="6"/>
        <v>4</v>
      </c>
    </row>
    <row r="12" spans="1:64" ht="18" customHeight="1">
      <c r="A12" s="89" t="s">
        <v>12</v>
      </c>
      <c r="B12" s="168">
        <v>4</v>
      </c>
      <c r="C12" s="169">
        <v>2</v>
      </c>
      <c r="D12" s="170">
        <v>0</v>
      </c>
      <c r="E12" s="169">
        <v>0</v>
      </c>
      <c r="F12" s="170">
        <v>0</v>
      </c>
      <c r="G12" s="170">
        <v>0</v>
      </c>
      <c r="H12" s="170" t="s">
        <v>558</v>
      </c>
      <c r="I12" s="170">
        <v>2</v>
      </c>
      <c r="J12" s="171">
        <f t="shared" si="0"/>
        <v>8</v>
      </c>
      <c r="K12" s="168">
        <v>0</v>
      </c>
      <c r="L12" s="169">
        <v>2</v>
      </c>
      <c r="M12" s="170">
        <v>1</v>
      </c>
      <c r="N12" s="169">
        <v>0</v>
      </c>
      <c r="O12" s="170">
        <v>0</v>
      </c>
      <c r="P12" s="170">
        <v>0</v>
      </c>
      <c r="Q12" s="170" t="s">
        <v>558</v>
      </c>
      <c r="R12" s="170">
        <v>4</v>
      </c>
      <c r="S12" s="172">
        <f t="shared" si="1"/>
        <v>7</v>
      </c>
      <c r="T12" s="168">
        <v>0</v>
      </c>
      <c r="U12" s="169">
        <v>0</v>
      </c>
      <c r="V12" s="170">
        <v>1</v>
      </c>
      <c r="W12" s="169">
        <v>1</v>
      </c>
      <c r="X12" s="170">
        <v>0</v>
      </c>
      <c r="Y12" s="170">
        <v>0</v>
      </c>
      <c r="Z12" s="170" t="s">
        <v>558</v>
      </c>
      <c r="AA12" s="170">
        <v>5</v>
      </c>
      <c r="AB12" s="171">
        <f t="shared" si="2"/>
        <v>7</v>
      </c>
      <c r="AC12" s="168">
        <v>1</v>
      </c>
      <c r="AD12" s="169">
        <v>1</v>
      </c>
      <c r="AE12" s="170">
        <v>1</v>
      </c>
      <c r="AF12" s="169">
        <v>0</v>
      </c>
      <c r="AG12" s="170">
        <v>0</v>
      </c>
      <c r="AH12" s="170">
        <v>0</v>
      </c>
      <c r="AI12" s="170" t="s">
        <v>558</v>
      </c>
      <c r="AJ12" s="170">
        <v>2</v>
      </c>
      <c r="AK12" s="172">
        <f t="shared" si="3"/>
        <v>5</v>
      </c>
      <c r="AL12" s="168">
        <v>1</v>
      </c>
      <c r="AM12" s="169">
        <v>1</v>
      </c>
      <c r="AN12" s="170">
        <v>2</v>
      </c>
      <c r="AO12" s="169">
        <v>0</v>
      </c>
      <c r="AP12" s="170">
        <v>0</v>
      </c>
      <c r="AQ12" s="170">
        <v>0</v>
      </c>
      <c r="AR12" s="170" t="s">
        <v>558</v>
      </c>
      <c r="AS12" s="170">
        <v>2</v>
      </c>
      <c r="AT12" s="171">
        <f t="shared" si="4"/>
        <v>6</v>
      </c>
      <c r="AU12" s="168">
        <v>3</v>
      </c>
      <c r="AV12" s="169">
        <v>0</v>
      </c>
      <c r="AW12" s="170">
        <v>4</v>
      </c>
      <c r="AX12" s="169">
        <v>0</v>
      </c>
      <c r="AY12" s="170">
        <v>0</v>
      </c>
      <c r="AZ12" s="170">
        <v>0</v>
      </c>
      <c r="BA12" s="170">
        <v>0</v>
      </c>
      <c r="BB12" s="170">
        <v>3</v>
      </c>
      <c r="BC12" s="172">
        <f t="shared" si="5"/>
        <v>10</v>
      </c>
      <c r="BD12" s="168">
        <v>1</v>
      </c>
      <c r="BE12" s="169">
        <v>1</v>
      </c>
      <c r="BF12" s="170">
        <v>2</v>
      </c>
      <c r="BG12" s="169">
        <v>0</v>
      </c>
      <c r="BH12" s="170">
        <v>0</v>
      </c>
      <c r="BI12" s="170">
        <v>0</v>
      </c>
      <c r="BJ12" s="170">
        <v>5</v>
      </c>
      <c r="BK12" s="170">
        <v>4</v>
      </c>
      <c r="BL12" s="171">
        <f t="shared" si="6"/>
        <v>13</v>
      </c>
    </row>
    <row r="13" spans="1:64" ht="18" customHeight="1">
      <c r="A13" s="90" t="s">
        <v>13</v>
      </c>
      <c r="B13" s="484">
        <v>1</v>
      </c>
      <c r="C13" s="485">
        <v>0</v>
      </c>
      <c r="D13" s="485">
        <v>0</v>
      </c>
      <c r="E13" s="485">
        <v>0</v>
      </c>
      <c r="F13" s="485">
        <v>0</v>
      </c>
      <c r="G13" s="485">
        <v>0</v>
      </c>
      <c r="H13" s="485" t="s">
        <v>558</v>
      </c>
      <c r="I13" s="485">
        <v>1</v>
      </c>
      <c r="J13" s="274">
        <f t="shared" si="0"/>
        <v>2</v>
      </c>
      <c r="K13" s="166">
        <v>0</v>
      </c>
      <c r="L13" s="136">
        <v>0</v>
      </c>
      <c r="M13" s="136">
        <v>0</v>
      </c>
      <c r="N13" s="136">
        <v>1</v>
      </c>
      <c r="O13" s="136">
        <v>0</v>
      </c>
      <c r="P13" s="136">
        <v>0</v>
      </c>
      <c r="Q13" s="136" t="s">
        <v>558</v>
      </c>
      <c r="R13" s="136">
        <v>1</v>
      </c>
      <c r="S13" s="167">
        <f t="shared" si="1"/>
        <v>2</v>
      </c>
      <c r="T13" s="484">
        <v>1</v>
      </c>
      <c r="U13" s="485">
        <v>0</v>
      </c>
      <c r="V13" s="485">
        <v>0</v>
      </c>
      <c r="W13" s="485">
        <v>0</v>
      </c>
      <c r="X13" s="485">
        <v>0</v>
      </c>
      <c r="Y13" s="485">
        <v>0</v>
      </c>
      <c r="Z13" s="485" t="s">
        <v>558</v>
      </c>
      <c r="AA13" s="485">
        <v>0</v>
      </c>
      <c r="AB13" s="274">
        <f t="shared" si="2"/>
        <v>1</v>
      </c>
      <c r="AC13" s="166">
        <v>1</v>
      </c>
      <c r="AD13" s="136">
        <v>0</v>
      </c>
      <c r="AE13" s="136">
        <v>0</v>
      </c>
      <c r="AF13" s="136">
        <v>0</v>
      </c>
      <c r="AG13" s="136">
        <v>0</v>
      </c>
      <c r="AH13" s="136">
        <v>0</v>
      </c>
      <c r="AI13" s="136" t="s">
        <v>558</v>
      </c>
      <c r="AJ13" s="136">
        <v>0</v>
      </c>
      <c r="AK13" s="167">
        <f t="shared" si="3"/>
        <v>1</v>
      </c>
      <c r="AL13" s="484">
        <v>0</v>
      </c>
      <c r="AM13" s="485">
        <v>0</v>
      </c>
      <c r="AN13" s="485">
        <v>0</v>
      </c>
      <c r="AO13" s="485">
        <v>0</v>
      </c>
      <c r="AP13" s="485">
        <v>0</v>
      </c>
      <c r="AQ13" s="485">
        <v>0</v>
      </c>
      <c r="AR13" s="485" t="s">
        <v>558</v>
      </c>
      <c r="AS13" s="485">
        <v>0</v>
      </c>
      <c r="AT13" s="274">
        <f t="shared" si="4"/>
        <v>0</v>
      </c>
      <c r="AU13" s="166">
        <v>2</v>
      </c>
      <c r="AV13" s="136">
        <v>0</v>
      </c>
      <c r="AW13" s="136">
        <v>0</v>
      </c>
      <c r="AX13" s="136">
        <v>0</v>
      </c>
      <c r="AY13" s="136">
        <v>0</v>
      </c>
      <c r="AZ13" s="136">
        <v>0</v>
      </c>
      <c r="BA13" s="136">
        <v>0</v>
      </c>
      <c r="BB13" s="136">
        <v>1</v>
      </c>
      <c r="BC13" s="167">
        <f t="shared" si="5"/>
        <v>3</v>
      </c>
      <c r="BD13" s="484">
        <v>0</v>
      </c>
      <c r="BE13" s="485">
        <v>1</v>
      </c>
      <c r="BF13" s="485">
        <v>1</v>
      </c>
      <c r="BG13" s="485">
        <v>0</v>
      </c>
      <c r="BH13" s="485">
        <v>0</v>
      </c>
      <c r="BI13" s="485">
        <v>0</v>
      </c>
      <c r="BJ13" s="485">
        <v>1</v>
      </c>
      <c r="BK13" s="485">
        <v>1</v>
      </c>
      <c r="BL13" s="274">
        <f t="shared" si="6"/>
        <v>4</v>
      </c>
    </row>
    <row r="14" spans="1:64" ht="18" customHeight="1">
      <c r="A14" s="89" t="s">
        <v>14</v>
      </c>
      <c r="B14" s="168">
        <v>3</v>
      </c>
      <c r="C14" s="169">
        <v>1</v>
      </c>
      <c r="D14" s="170">
        <v>1</v>
      </c>
      <c r="E14" s="169">
        <v>0</v>
      </c>
      <c r="F14" s="170">
        <v>0</v>
      </c>
      <c r="G14" s="170">
        <v>0</v>
      </c>
      <c r="H14" s="170" t="s">
        <v>558</v>
      </c>
      <c r="I14" s="170">
        <v>2</v>
      </c>
      <c r="J14" s="171">
        <f t="shared" si="0"/>
        <v>7</v>
      </c>
      <c r="K14" s="168">
        <v>1</v>
      </c>
      <c r="L14" s="169">
        <v>2</v>
      </c>
      <c r="M14" s="170">
        <v>1</v>
      </c>
      <c r="N14" s="169">
        <v>0</v>
      </c>
      <c r="O14" s="170">
        <v>0</v>
      </c>
      <c r="P14" s="170">
        <v>0</v>
      </c>
      <c r="Q14" s="170" t="s">
        <v>558</v>
      </c>
      <c r="R14" s="170">
        <v>3</v>
      </c>
      <c r="S14" s="172">
        <f t="shared" si="1"/>
        <v>7</v>
      </c>
      <c r="T14" s="168">
        <v>1</v>
      </c>
      <c r="U14" s="169">
        <v>1</v>
      </c>
      <c r="V14" s="170">
        <v>2</v>
      </c>
      <c r="W14" s="169">
        <v>0</v>
      </c>
      <c r="X14" s="170">
        <v>0</v>
      </c>
      <c r="Y14" s="170">
        <v>0</v>
      </c>
      <c r="Z14" s="170" t="s">
        <v>558</v>
      </c>
      <c r="AA14" s="170">
        <v>4</v>
      </c>
      <c r="AB14" s="171">
        <f t="shared" si="2"/>
        <v>8</v>
      </c>
      <c r="AC14" s="168">
        <v>0</v>
      </c>
      <c r="AD14" s="169">
        <v>4</v>
      </c>
      <c r="AE14" s="170">
        <v>2</v>
      </c>
      <c r="AF14" s="169">
        <v>0</v>
      </c>
      <c r="AG14" s="170">
        <v>0</v>
      </c>
      <c r="AH14" s="170">
        <v>0</v>
      </c>
      <c r="AI14" s="170" t="s">
        <v>558</v>
      </c>
      <c r="AJ14" s="170">
        <v>2</v>
      </c>
      <c r="AK14" s="172">
        <f t="shared" si="3"/>
        <v>8</v>
      </c>
      <c r="AL14" s="168">
        <v>0</v>
      </c>
      <c r="AM14" s="169">
        <v>1</v>
      </c>
      <c r="AN14" s="170">
        <v>1</v>
      </c>
      <c r="AO14" s="169">
        <v>0</v>
      </c>
      <c r="AP14" s="170">
        <v>0</v>
      </c>
      <c r="AQ14" s="170">
        <v>0</v>
      </c>
      <c r="AR14" s="170" t="s">
        <v>558</v>
      </c>
      <c r="AS14" s="170">
        <v>3</v>
      </c>
      <c r="AT14" s="171">
        <f t="shared" si="4"/>
        <v>5</v>
      </c>
      <c r="AU14" s="168">
        <v>0</v>
      </c>
      <c r="AV14" s="169">
        <v>1</v>
      </c>
      <c r="AW14" s="170">
        <v>0</v>
      </c>
      <c r="AX14" s="169">
        <v>0</v>
      </c>
      <c r="AY14" s="170">
        <v>0</v>
      </c>
      <c r="AZ14" s="170">
        <v>0</v>
      </c>
      <c r="BA14" s="170">
        <v>0</v>
      </c>
      <c r="BB14" s="170">
        <v>2</v>
      </c>
      <c r="BC14" s="172">
        <f t="shared" si="5"/>
        <v>3</v>
      </c>
      <c r="BD14" s="168">
        <v>0</v>
      </c>
      <c r="BE14" s="169">
        <v>0</v>
      </c>
      <c r="BF14" s="170">
        <v>1</v>
      </c>
      <c r="BG14" s="169">
        <v>1</v>
      </c>
      <c r="BH14" s="170">
        <v>0</v>
      </c>
      <c r="BI14" s="170">
        <v>0</v>
      </c>
      <c r="BJ14" s="170">
        <v>5</v>
      </c>
      <c r="BK14" s="170">
        <v>3</v>
      </c>
      <c r="BL14" s="171">
        <f t="shared" si="6"/>
        <v>10</v>
      </c>
    </row>
    <row r="15" spans="1:64" ht="18" customHeight="1">
      <c r="A15" s="90" t="s">
        <v>15</v>
      </c>
      <c r="B15" s="484">
        <v>0</v>
      </c>
      <c r="C15" s="485">
        <v>0</v>
      </c>
      <c r="D15" s="485">
        <v>1</v>
      </c>
      <c r="E15" s="485">
        <v>0</v>
      </c>
      <c r="F15" s="485">
        <v>0</v>
      </c>
      <c r="G15" s="485">
        <v>0</v>
      </c>
      <c r="H15" s="485" t="s">
        <v>558</v>
      </c>
      <c r="I15" s="485">
        <v>0</v>
      </c>
      <c r="J15" s="274">
        <f t="shared" si="0"/>
        <v>1</v>
      </c>
      <c r="K15" s="166">
        <v>0</v>
      </c>
      <c r="L15" s="136">
        <v>2</v>
      </c>
      <c r="M15" s="136">
        <v>0</v>
      </c>
      <c r="N15" s="136">
        <v>0</v>
      </c>
      <c r="O15" s="136">
        <v>0</v>
      </c>
      <c r="P15" s="136">
        <v>0</v>
      </c>
      <c r="Q15" s="136" t="s">
        <v>558</v>
      </c>
      <c r="R15" s="136">
        <v>0</v>
      </c>
      <c r="S15" s="167">
        <f t="shared" si="1"/>
        <v>2</v>
      </c>
      <c r="T15" s="484">
        <v>1</v>
      </c>
      <c r="U15" s="485">
        <v>1</v>
      </c>
      <c r="V15" s="485">
        <v>0</v>
      </c>
      <c r="W15" s="485">
        <v>0</v>
      </c>
      <c r="X15" s="485">
        <v>0</v>
      </c>
      <c r="Y15" s="485">
        <v>0</v>
      </c>
      <c r="Z15" s="485" t="s">
        <v>558</v>
      </c>
      <c r="AA15" s="485">
        <v>1</v>
      </c>
      <c r="AB15" s="274">
        <f t="shared" si="2"/>
        <v>3</v>
      </c>
      <c r="AC15" s="166">
        <v>1</v>
      </c>
      <c r="AD15" s="136">
        <v>0</v>
      </c>
      <c r="AE15" s="136">
        <v>0</v>
      </c>
      <c r="AF15" s="136">
        <v>0</v>
      </c>
      <c r="AG15" s="136">
        <v>0</v>
      </c>
      <c r="AH15" s="136">
        <v>0</v>
      </c>
      <c r="AI15" s="136" t="s">
        <v>558</v>
      </c>
      <c r="AJ15" s="136">
        <v>1</v>
      </c>
      <c r="AK15" s="167">
        <f t="shared" si="3"/>
        <v>2</v>
      </c>
      <c r="AL15" s="484">
        <v>1</v>
      </c>
      <c r="AM15" s="485">
        <v>0</v>
      </c>
      <c r="AN15" s="485">
        <v>0</v>
      </c>
      <c r="AO15" s="485">
        <v>0</v>
      </c>
      <c r="AP15" s="485">
        <v>0</v>
      </c>
      <c r="AQ15" s="485">
        <v>0</v>
      </c>
      <c r="AR15" s="485" t="s">
        <v>558</v>
      </c>
      <c r="AS15" s="485">
        <v>0</v>
      </c>
      <c r="AT15" s="274">
        <f t="shared" si="4"/>
        <v>1</v>
      </c>
      <c r="AU15" s="166">
        <v>0</v>
      </c>
      <c r="AV15" s="136">
        <v>0</v>
      </c>
      <c r="AW15" s="136">
        <v>0</v>
      </c>
      <c r="AX15" s="136">
        <v>0</v>
      </c>
      <c r="AY15" s="136">
        <v>0</v>
      </c>
      <c r="AZ15" s="136">
        <v>0</v>
      </c>
      <c r="BA15" s="136">
        <v>0</v>
      </c>
      <c r="BB15" s="136">
        <v>2</v>
      </c>
      <c r="BC15" s="167">
        <f t="shared" si="5"/>
        <v>2</v>
      </c>
      <c r="BD15" s="484">
        <v>0</v>
      </c>
      <c r="BE15" s="485">
        <v>1</v>
      </c>
      <c r="BF15" s="485">
        <v>0</v>
      </c>
      <c r="BG15" s="485">
        <v>0</v>
      </c>
      <c r="BH15" s="485">
        <v>0</v>
      </c>
      <c r="BI15" s="485">
        <v>0</v>
      </c>
      <c r="BJ15" s="485">
        <v>4</v>
      </c>
      <c r="BK15" s="485">
        <v>0</v>
      </c>
      <c r="BL15" s="274">
        <f t="shared" si="6"/>
        <v>5</v>
      </c>
    </row>
    <row r="16" spans="1:64" ht="18" customHeight="1">
      <c r="A16" s="92" t="s">
        <v>16</v>
      </c>
      <c r="B16" s="168">
        <v>0</v>
      </c>
      <c r="C16" s="169">
        <v>0</v>
      </c>
      <c r="D16" s="170">
        <v>0</v>
      </c>
      <c r="E16" s="169">
        <v>0</v>
      </c>
      <c r="F16" s="170">
        <v>0</v>
      </c>
      <c r="G16" s="170">
        <v>0</v>
      </c>
      <c r="H16" s="170" t="s">
        <v>558</v>
      </c>
      <c r="I16" s="170">
        <v>2</v>
      </c>
      <c r="J16" s="171">
        <f t="shared" si="0"/>
        <v>2</v>
      </c>
      <c r="K16" s="168">
        <v>1</v>
      </c>
      <c r="L16" s="169">
        <v>1</v>
      </c>
      <c r="M16" s="170">
        <v>0</v>
      </c>
      <c r="N16" s="169">
        <v>0</v>
      </c>
      <c r="O16" s="170">
        <v>0</v>
      </c>
      <c r="P16" s="170">
        <v>0</v>
      </c>
      <c r="Q16" s="170" t="s">
        <v>558</v>
      </c>
      <c r="R16" s="170">
        <v>1</v>
      </c>
      <c r="S16" s="172">
        <f t="shared" si="1"/>
        <v>3</v>
      </c>
      <c r="T16" s="168">
        <v>0</v>
      </c>
      <c r="U16" s="169">
        <v>0</v>
      </c>
      <c r="V16" s="170">
        <v>1</v>
      </c>
      <c r="W16" s="169">
        <v>0</v>
      </c>
      <c r="X16" s="170">
        <v>0</v>
      </c>
      <c r="Y16" s="170">
        <v>0</v>
      </c>
      <c r="Z16" s="170" t="s">
        <v>558</v>
      </c>
      <c r="AA16" s="170">
        <v>4</v>
      </c>
      <c r="AB16" s="171">
        <f t="shared" si="2"/>
        <v>5</v>
      </c>
      <c r="AC16" s="168">
        <v>1</v>
      </c>
      <c r="AD16" s="169">
        <v>2</v>
      </c>
      <c r="AE16" s="170">
        <v>0</v>
      </c>
      <c r="AF16" s="169">
        <v>0</v>
      </c>
      <c r="AG16" s="170">
        <v>0</v>
      </c>
      <c r="AH16" s="170">
        <v>0</v>
      </c>
      <c r="AI16" s="170" t="s">
        <v>558</v>
      </c>
      <c r="AJ16" s="170">
        <v>0</v>
      </c>
      <c r="AK16" s="172">
        <f t="shared" si="3"/>
        <v>3</v>
      </c>
      <c r="AL16" s="168">
        <v>0</v>
      </c>
      <c r="AM16" s="169">
        <v>0</v>
      </c>
      <c r="AN16" s="170">
        <v>0</v>
      </c>
      <c r="AO16" s="169">
        <v>0</v>
      </c>
      <c r="AP16" s="170">
        <v>0</v>
      </c>
      <c r="AQ16" s="170">
        <v>0</v>
      </c>
      <c r="AR16" s="170" t="s">
        <v>558</v>
      </c>
      <c r="AS16" s="170">
        <v>0</v>
      </c>
      <c r="AT16" s="171">
        <f t="shared" si="4"/>
        <v>0</v>
      </c>
      <c r="AU16" s="168">
        <v>0</v>
      </c>
      <c r="AV16" s="169">
        <v>0</v>
      </c>
      <c r="AW16" s="170">
        <v>2</v>
      </c>
      <c r="AX16" s="169">
        <v>1</v>
      </c>
      <c r="AY16" s="170">
        <v>0</v>
      </c>
      <c r="AZ16" s="170">
        <v>0</v>
      </c>
      <c r="BA16" s="170">
        <v>1</v>
      </c>
      <c r="BB16" s="170">
        <v>1</v>
      </c>
      <c r="BC16" s="172">
        <f t="shared" si="5"/>
        <v>5</v>
      </c>
      <c r="BD16" s="168">
        <v>0</v>
      </c>
      <c r="BE16" s="169">
        <v>0</v>
      </c>
      <c r="BF16" s="170">
        <v>0</v>
      </c>
      <c r="BG16" s="169">
        <v>0</v>
      </c>
      <c r="BH16" s="170">
        <v>0</v>
      </c>
      <c r="BI16" s="170">
        <v>0</v>
      </c>
      <c r="BJ16" s="170">
        <v>5</v>
      </c>
      <c r="BK16" s="170">
        <v>0</v>
      </c>
      <c r="BL16" s="171">
        <f t="shared" si="6"/>
        <v>5</v>
      </c>
    </row>
    <row r="17" spans="1:64" ht="18" customHeight="1">
      <c r="A17" s="90" t="s">
        <v>17</v>
      </c>
      <c r="B17" s="484">
        <v>3</v>
      </c>
      <c r="C17" s="485">
        <v>1</v>
      </c>
      <c r="D17" s="485">
        <v>1</v>
      </c>
      <c r="E17" s="485">
        <v>2</v>
      </c>
      <c r="F17" s="485">
        <v>0</v>
      </c>
      <c r="G17" s="485">
        <v>0</v>
      </c>
      <c r="H17" s="485" t="s">
        <v>558</v>
      </c>
      <c r="I17" s="485">
        <v>6</v>
      </c>
      <c r="J17" s="274">
        <f t="shared" si="0"/>
        <v>13</v>
      </c>
      <c r="K17" s="166">
        <v>1</v>
      </c>
      <c r="L17" s="136">
        <v>1</v>
      </c>
      <c r="M17" s="136">
        <v>1</v>
      </c>
      <c r="N17" s="136">
        <v>0</v>
      </c>
      <c r="O17" s="136">
        <v>1</v>
      </c>
      <c r="P17" s="136">
        <v>0</v>
      </c>
      <c r="Q17" s="136" t="s">
        <v>558</v>
      </c>
      <c r="R17" s="136">
        <v>3</v>
      </c>
      <c r="S17" s="167">
        <f t="shared" si="1"/>
        <v>7</v>
      </c>
      <c r="T17" s="484">
        <v>2</v>
      </c>
      <c r="U17" s="485">
        <v>2</v>
      </c>
      <c r="V17" s="485">
        <v>3</v>
      </c>
      <c r="W17" s="485">
        <v>0</v>
      </c>
      <c r="X17" s="485">
        <v>0</v>
      </c>
      <c r="Y17" s="485">
        <v>0</v>
      </c>
      <c r="Z17" s="485" t="s">
        <v>558</v>
      </c>
      <c r="AA17" s="485">
        <v>2</v>
      </c>
      <c r="AB17" s="274">
        <f t="shared" si="2"/>
        <v>9</v>
      </c>
      <c r="AC17" s="166">
        <v>2</v>
      </c>
      <c r="AD17" s="136">
        <v>4</v>
      </c>
      <c r="AE17" s="136">
        <v>4</v>
      </c>
      <c r="AF17" s="136">
        <v>0</v>
      </c>
      <c r="AG17" s="136">
        <v>0</v>
      </c>
      <c r="AH17" s="136">
        <v>0</v>
      </c>
      <c r="AI17" s="136" t="s">
        <v>558</v>
      </c>
      <c r="AJ17" s="136">
        <v>2</v>
      </c>
      <c r="AK17" s="167">
        <f t="shared" si="3"/>
        <v>12</v>
      </c>
      <c r="AL17" s="484">
        <v>1</v>
      </c>
      <c r="AM17" s="485">
        <v>1</v>
      </c>
      <c r="AN17" s="485">
        <v>3</v>
      </c>
      <c r="AO17" s="485">
        <v>1</v>
      </c>
      <c r="AP17" s="485">
        <v>0</v>
      </c>
      <c r="AQ17" s="485">
        <v>0</v>
      </c>
      <c r="AR17" s="485" t="s">
        <v>558</v>
      </c>
      <c r="AS17" s="485">
        <v>9</v>
      </c>
      <c r="AT17" s="274">
        <f t="shared" si="4"/>
        <v>15</v>
      </c>
      <c r="AU17" s="166">
        <v>1</v>
      </c>
      <c r="AV17" s="136">
        <v>2</v>
      </c>
      <c r="AW17" s="136">
        <v>1</v>
      </c>
      <c r="AX17" s="136">
        <v>0</v>
      </c>
      <c r="AY17" s="136">
        <v>1</v>
      </c>
      <c r="AZ17" s="136">
        <v>0</v>
      </c>
      <c r="BA17" s="136">
        <v>0</v>
      </c>
      <c r="BB17" s="136">
        <v>8</v>
      </c>
      <c r="BC17" s="167">
        <f t="shared" si="5"/>
        <v>13</v>
      </c>
      <c r="BD17" s="484">
        <v>2</v>
      </c>
      <c r="BE17" s="485">
        <v>3</v>
      </c>
      <c r="BF17" s="485">
        <v>4</v>
      </c>
      <c r="BG17" s="485">
        <v>0</v>
      </c>
      <c r="BH17" s="485">
        <v>0</v>
      </c>
      <c r="BI17" s="485">
        <v>0</v>
      </c>
      <c r="BJ17" s="485">
        <v>31</v>
      </c>
      <c r="BK17" s="485">
        <v>6</v>
      </c>
      <c r="BL17" s="274">
        <f t="shared" si="6"/>
        <v>46</v>
      </c>
    </row>
    <row r="18" spans="1:64" ht="18" customHeight="1">
      <c r="A18" s="92" t="s">
        <v>18</v>
      </c>
      <c r="B18" s="168">
        <v>4</v>
      </c>
      <c r="C18" s="169">
        <v>2</v>
      </c>
      <c r="D18" s="170">
        <v>3</v>
      </c>
      <c r="E18" s="169">
        <v>1</v>
      </c>
      <c r="F18" s="170">
        <v>0</v>
      </c>
      <c r="G18" s="170">
        <v>0</v>
      </c>
      <c r="H18" s="170" t="s">
        <v>558</v>
      </c>
      <c r="I18" s="170">
        <v>8</v>
      </c>
      <c r="J18" s="171">
        <f t="shared" si="0"/>
        <v>18</v>
      </c>
      <c r="K18" s="168">
        <v>2</v>
      </c>
      <c r="L18" s="169">
        <v>7</v>
      </c>
      <c r="M18" s="170">
        <v>2</v>
      </c>
      <c r="N18" s="169">
        <v>0</v>
      </c>
      <c r="O18" s="170">
        <v>0</v>
      </c>
      <c r="P18" s="170">
        <v>0</v>
      </c>
      <c r="Q18" s="170" t="s">
        <v>558</v>
      </c>
      <c r="R18" s="170">
        <v>15</v>
      </c>
      <c r="S18" s="172">
        <f t="shared" si="1"/>
        <v>26</v>
      </c>
      <c r="T18" s="168">
        <v>2</v>
      </c>
      <c r="U18" s="169">
        <v>2</v>
      </c>
      <c r="V18" s="170">
        <v>3</v>
      </c>
      <c r="W18" s="169">
        <v>2</v>
      </c>
      <c r="X18" s="170">
        <v>0</v>
      </c>
      <c r="Y18" s="170">
        <v>0</v>
      </c>
      <c r="Z18" s="170" t="s">
        <v>558</v>
      </c>
      <c r="AA18" s="170">
        <v>6</v>
      </c>
      <c r="AB18" s="171">
        <f t="shared" si="2"/>
        <v>15</v>
      </c>
      <c r="AC18" s="168">
        <v>2</v>
      </c>
      <c r="AD18" s="169">
        <v>0</v>
      </c>
      <c r="AE18" s="170">
        <v>2</v>
      </c>
      <c r="AF18" s="169">
        <v>1</v>
      </c>
      <c r="AG18" s="170">
        <v>2</v>
      </c>
      <c r="AH18" s="170">
        <v>0</v>
      </c>
      <c r="AI18" s="170" t="s">
        <v>558</v>
      </c>
      <c r="AJ18" s="170">
        <v>12</v>
      </c>
      <c r="AK18" s="172">
        <f t="shared" si="3"/>
        <v>19</v>
      </c>
      <c r="AL18" s="168">
        <v>1</v>
      </c>
      <c r="AM18" s="169">
        <v>1</v>
      </c>
      <c r="AN18" s="170">
        <v>5</v>
      </c>
      <c r="AO18" s="169">
        <v>1</v>
      </c>
      <c r="AP18" s="170">
        <v>0</v>
      </c>
      <c r="AQ18" s="170">
        <v>0</v>
      </c>
      <c r="AR18" s="170" t="s">
        <v>558</v>
      </c>
      <c r="AS18" s="170">
        <v>5</v>
      </c>
      <c r="AT18" s="171">
        <f t="shared" si="4"/>
        <v>13</v>
      </c>
      <c r="AU18" s="168">
        <v>2</v>
      </c>
      <c r="AV18" s="169">
        <v>0</v>
      </c>
      <c r="AW18" s="170">
        <v>4</v>
      </c>
      <c r="AX18" s="169">
        <v>1</v>
      </c>
      <c r="AY18" s="170">
        <v>1</v>
      </c>
      <c r="AZ18" s="170">
        <v>0</v>
      </c>
      <c r="BA18" s="170">
        <v>0</v>
      </c>
      <c r="BB18" s="170">
        <v>10</v>
      </c>
      <c r="BC18" s="172">
        <f t="shared" si="5"/>
        <v>18</v>
      </c>
      <c r="BD18" s="168">
        <v>0</v>
      </c>
      <c r="BE18" s="169">
        <v>2</v>
      </c>
      <c r="BF18" s="170">
        <v>2</v>
      </c>
      <c r="BG18" s="169">
        <v>0</v>
      </c>
      <c r="BH18" s="170">
        <v>0</v>
      </c>
      <c r="BI18" s="170">
        <v>0</v>
      </c>
      <c r="BJ18" s="170">
        <v>20</v>
      </c>
      <c r="BK18" s="170">
        <v>9</v>
      </c>
      <c r="BL18" s="171">
        <f t="shared" si="6"/>
        <v>33</v>
      </c>
    </row>
    <row r="19" spans="1:64" ht="18" customHeight="1">
      <c r="A19" s="90" t="s">
        <v>19</v>
      </c>
      <c r="B19" s="484">
        <v>0</v>
      </c>
      <c r="C19" s="485">
        <v>0</v>
      </c>
      <c r="D19" s="485">
        <v>0</v>
      </c>
      <c r="E19" s="485">
        <v>0</v>
      </c>
      <c r="F19" s="485">
        <v>0</v>
      </c>
      <c r="G19" s="485">
        <v>0</v>
      </c>
      <c r="H19" s="485" t="s">
        <v>558</v>
      </c>
      <c r="I19" s="485">
        <v>0</v>
      </c>
      <c r="J19" s="274">
        <f t="shared" si="0"/>
        <v>0</v>
      </c>
      <c r="K19" s="16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 t="s">
        <v>558</v>
      </c>
      <c r="R19" s="136">
        <v>0</v>
      </c>
      <c r="S19" s="167">
        <f t="shared" si="1"/>
        <v>0</v>
      </c>
      <c r="T19" s="484">
        <v>0</v>
      </c>
      <c r="U19" s="485">
        <v>0</v>
      </c>
      <c r="V19" s="485">
        <v>0</v>
      </c>
      <c r="W19" s="485">
        <v>0</v>
      </c>
      <c r="X19" s="485">
        <v>0</v>
      </c>
      <c r="Y19" s="485">
        <v>0</v>
      </c>
      <c r="Z19" s="485" t="s">
        <v>558</v>
      </c>
      <c r="AA19" s="485">
        <v>1</v>
      </c>
      <c r="AB19" s="274">
        <f t="shared" si="2"/>
        <v>1</v>
      </c>
      <c r="AC19" s="166">
        <v>0</v>
      </c>
      <c r="AD19" s="136">
        <v>0</v>
      </c>
      <c r="AE19" s="136">
        <v>0</v>
      </c>
      <c r="AF19" s="136">
        <v>0</v>
      </c>
      <c r="AG19" s="136">
        <v>0</v>
      </c>
      <c r="AH19" s="136">
        <v>0</v>
      </c>
      <c r="AI19" s="136" t="s">
        <v>558</v>
      </c>
      <c r="AJ19" s="136">
        <v>0</v>
      </c>
      <c r="AK19" s="167">
        <f t="shared" si="3"/>
        <v>0</v>
      </c>
      <c r="AL19" s="484">
        <v>0</v>
      </c>
      <c r="AM19" s="485">
        <v>0</v>
      </c>
      <c r="AN19" s="485">
        <v>1</v>
      </c>
      <c r="AO19" s="485">
        <v>0</v>
      </c>
      <c r="AP19" s="485">
        <v>0</v>
      </c>
      <c r="AQ19" s="485">
        <v>0</v>
      </c>
      <c r="AR19" s="485" t="s">
        <v>558</v>
      </c>
      <c r="AS19" s="485">
        <v>0</v>
      </c>
      <c r="AT19" s="274">
        <f t="shared" si="4"/>
        <v>1</v>
      </c>
      <c r="AU19" s="166">
        <v>0</v>
      </c>
      <c r="AV19" s="136">
        <v>0</v>
      </c>
      <c r="AW19" s="136">
        <v>0</v>
      </c>
      <c r="AX19" s="136">
        <v>0</v>
      </c>
      <c r="AY19" s="136">
        <v>0</v>
      </c>
      <c r="AZ19" s="136">
        <v>0</v>
      </c>
      <c r="BA19" s="136">
        <v>0</v>
      </c>
      <c r="BB19" s="136">
        <v>0</v>
      </c>
      <c r="BC19" s="167">
        <f t="shared" si="5"/>
        <v>0</v>
      </c>
      <c r="BD19" s="484">
        <v>0</v>
      </c>
      <c r="BE19" s="485">
        <v>0</v>
      </c>
      <c r="BF19" s="485">
        <v>0</v>
      </c>
      <c r="BG19" s="485">
        <v>0</v>
      </c>
      <c r="BH19" s="485">
        <v>0</v>
      </c>
      <c r="BI19" s="485">
        <v>0</v>
      </c>
      <c r="BJ19" s="485">
        <v>0</v>
      </c>
      <c r="BK19" s="485">
        <v>0</v>
      </c>
      <c r="BL19" s="274">
        <f t="shared" si="6"/>
        <v>0</v>
      </c>
    </row>
    <row r="20" spans="1:64" ht="18" customHeight="1">
      <c r="A20" s="92" t="s">
        <v>20</v>
      </c>
      <c r="B20" s="168">
        <v>2</v>
      </c>
      <c r="C20" s="169">
        <v>0</v>
      </c>
      <c r="D20" s="170">
        <v>3</v>
      </c>
      <c r="E20" s="169">
        <v>1</v>
      </c>
      <c r="F20" s="170">
        <v>0</v>
      </c>
      <c r="G20" s="170">
        <v>0</v>
      </c>
      <c r="H20" s="170" t="s">
        <v>558</v>
      </c>
      <c r="I20" s="170">
        <v>0</v>
      </c>
      <c r="J20" s="171">
        <f t="shared" si="0"/>
        <v>6</v>
      </c>
      <c r="K20" s="168">
        <v>0</v>
      </c>
      <c r="L20" s="169">
        <v>1</v>
      </c>
      <c r="M20" s="170">
        <v>1</v>
      </c>
      <c r="N20" s="169">
        <v>0</v>
      </c>
      <c r="O20" s="170">
        <v>0</v>
      </c>
      <c r="P20" s="170">
        <v>0</v>
      </c>
      <c r="Q20" s="170" t="s">
        <v>558</v>
      </c>
      <c r="R20" s="170">
        <v>1</v>
      </c>
      <c r="S20" s="172">
        <f t="shared" si="1"/>
        <v>3</v>
      </c>
      <c r="T20" s="168">
        <v>1</v>
      </c>
      <c r="U20" s="169">
        <v>0</v>
      </c>
      <c r="V20" s="170">
        <v>2</v>
      </c>
      <c r="W20" s="169">
        <v>0</v>
      </c>
      <c r="X20" s="170">
        <v>0</v>
      </c>
      <c r="Y20" s="170">
        <v>0</v>
      </c>
      <c r="Z20" s="170" t="s">
        <v>558</v>
      </c>
      <c r="AA20" s="170">
        <v>2</v>
      </c>
      <c r="AB20" s="171">
        <f t="shared" si="2"/>
        <v>5</v>
      </c>
      <c r="AC20" s="168">
        <v>1</v>
      </c>
      <c r="AD20" s="169">
        <v>0</v>
      </c>
      <c r="AE20" s="170">
        <v>1</v>
      </c>
      <c r="AF20" s="169">
        <v>1</v>
      </c>
      <c r="AG20" s="170">
        <v>0</v>
      </c>
      <c r="AH20" s="170">
        <v>0</v>
      </c>
      <c r="AI20" s="170" t="s">
        <v>558</v>
      </c>
      <c r="AJ20" s="170">
        <v>2</v>
      </c>
      <c r="AK20" s="172">
        <f t="shared" si="3"/>
        <v>5</v>
      </c>
      <c r="AL20" s="168">
        <v>2</v>
      </c>
      <c r="AM20" s="169">
        <v>0</v>
      </c>
      <c r="AN20" s="170">
        <v>0</v>
      </c>
      <c r="AO20" s="169">
        <v>0</v>
      </c>
      <c r="AP20" s="170">
        <v>0</v>
      </c>
      <c r="AQ20" s="170">
        <v>0</v>
      </c>
      <c r="AR20" s="170" t="s">
        <v>558</v>
      </c>
      <c r="AS20" s="170">
        <v>3</v>
      </c>
      <c r="AT20" s="171">
        <f t="shared" si="4"/>
        <v>5</v>
      </c>
      <c r="AU20" s="168">
        <v>1</v>
      </c>
      <c r="AV20" s="169">
        <v>0</v>
      </c>
      <c r="AW20" s="170">
        <v>2</v>
      </c>
      <c r="AX20" s="169">
        <v>0</v>
      </c>
      <c r="AY20" s="170">
        <v>0</v>
      </c>
      <c r="AZ20" s="170">
        <v>0</v>
      </c>
      <c r="BA20" s="170">
        <v>0</v>
      </c>
      <c r="BB20" s="170">
        <v>0</v>
      </c>
      <c r="BC20" s="172">
        <f t="shared" si="5"/>
        <v>3</v>
      </c>
      <c r="BD20" s="168">
        <v>0</v>
      </c>
      <c r="BE20" s="169">
        <v>1</v>
      </c>
      <c r="BF20" s="170">
        <v>1</v>
      </c>
      <c r="BG20" s="169">
        <v>0</v>
      </c>
      <c r="BH20" s="170">
        <v>0</v>
      </c>
      <c r="BI20" s="170">
        <v>0</v>
      </c>
      <c r="BJ20" s="170">
        <v>5</v>
      </c>
      <c r="BK20" s="170">
        <v>1</v>
      </c>
      <c r="BL20" s="171">
        <f t="shared" si="6"/>
        <v>8</v>
      </c>
    </row>
    <row r="21" spans="1:64" ht="18" customHeight="1">
      <c r="A21" s="90" t="s">
        <v>21</v>
      </c>
      <c r="B21" s="484">
        <v>1</v>
      </c>
      <c r="C21" s="485">
        <v>2</v>
      </c>
      <c r="D21" s="485">
        <v>0</v>
      </c>
      <c r="E21" s="485">
        <v>1</v>
      </c>
      <c r="F21" s="485">
        <v>0</v>
      </c>
      <c r="G21" s="485">
        <v>0</v>
      </c>
      <c r="H21" s="485" t="s">
        <v>558</v>
      </c>
      <c r="I21" s="485">
        <v>2</v>
      </c>
      <c r="J21" s="274">
        <f t="shared" si="0"/>
        <v>6</v>
      </c>
      <c r="K21" s="166">
        <v>3</v>
      </c>
      <c r="L21" s="136">
        <v>0</v>
      </c>
      <c r="M21" s="136">
        <v>1</v>
      </c>
      <c r="N21" s="136">
        <v>0</v>
      </c>
      <c r="O21" s="136">
        <v>0</v>
      </c>
      <c r="P21" s="136">
        <v>0</v>
      </c>
      <c r="Q21" s="136" t="s">
        <v>558</v>
      </c>
      <c r="R21" s="136">
        <v>3</v>
      </c>
      <c r="S21" s="167">
        <f t="shared" si="1"/>
        <v>7</v>
      </c>
      <c r="T21" s="484">
        <v>0</v>
      </c>
      <c r="U21" s="485">
        <v>1</v>
      </c>
      <c r="V21" s="485">
        <v>0</v>
      </c>
      <c r="W21" s="485">
        <v>1</v>
      </c>
      <c r="X21" s="485">
        <v>1</v>
      </c>
      <c r="Y21" s="485">
        <v>0</v>
      </c>
      <c r="Z21" s="485" t="s">
        <v>558</v>
      </c>
      <c r="AA21" s="485">
        <v>1</v>
      </c>
      <c r="AB21" s="274">
        <f t="shared" si="2"/>
        <v>4</v>
      </c>
      <c r="AC21" s="166">
        <v>2</v>
      </c>
      <c r="AD21" s="136">
        <v>1</v>
      </c>
      <c r="AE21" s="136">
        <v>0</v>
      </c>
      <c r="AF21" s="136">
        <v>1</v>
      </c>
      <c r="AG21" s="136">
        <v>1</v>
      </c>
      <c r="AH21" s="136">
        <v>0</v>
      </c>
      <c r="AI21" s="136" t="s">
        <v>558</v>
      </c>
      <c r="AJ21" s="136">
        <v>2</v>
      </c>
      <c r="AK21" s="167">
        <f t="shared" si="3"/>
        <v>7</v>
      </c>
      <c r="AL21" s="484">
        <v>0</v>
      </c>
      <c r="AM21" s="485">
        <v>0</v>
      </c>
      <c r="AN21" s="485">
        <v>2</v>
      </c>
      <c r="AO21" s="485">
        <v>0</v>
      </c>
      <c r="AP21" s="485">
        <v>0</v>
      </c>
      <c r="AQ21" s="485">
        <v>0</v>
      </c>
      <c r="AR21" s="485" t="s">
        <v>558</v>
      </c>
      <c r="AS21" s="485">
        <v>1</v>
      </c>
      <c r="AT21" s="274">
        <f t="shared" si="4"/>
        <v>3</v>
      </c>
      <c r="AU21" s="166">
        <v>0</v>
      </c>
      <c r="AV21" s="136">
        <v>1</v>
      </c>
      <c r="AW21" s="136">
        <v>1</v>
      </c>
      <c r="AX21" s="136">
        <v>0</v>
      </c>
      <c r="AY21" s="136">
        <v>0</v>
      </c>
      <c r="AZ21" s="136">
        <v>0</v>
      </c>
      <c r="BA21" s="136">
        <v>0</v>
      </c>
      <c r="BB21" s="136">
        <v>3</v>
      </c>
      <c r="BC21" s="167">
        <f t="shared" si="5"/>
        <v>5</v>
      </c>
      <c r="BD21" s="484">
        <v>1</v>
      </c>
      <c r="BE21" s="485">
        <v>0</v>
      </c>
      <c r="BF21" s="485">
        <v>0</v>
      </c>
      <c r="BG21" s="485">
        <v>1</v>
      </c>
      <c r="BH21" s="485">
        <v>0</v>
      </c>
      <c r="BI21" s="485">
        <v>0</v>
      </c>
      <c r="BJ21" s="485">
        <v>1</v>
      </c>
      <c r="BK21" s="485">
        <v>1</v>
      </c>
      <c r="BL21" s="274">
        <f t="shared" si="6"/>
        <v>4</v>
      </c>
    </row>
    <row r="22" spans="1:64" ht="18" customHeight="1">
      <c r="A22" s="11" t="s">
        <v>22</v>
      </c>
      <c r="B22" s="168">
        <v>1</v>
      </c>
      <c r="C22" s="169">
        <v>0</v>
      </c>
      <c r="D22" s="170">
        <v>0</v>
      </c>
      <c r="E22" s="169">
        <v>0</v>
      </c>
      <c r="F22" s="170">
        <v>0</v>
      </c>
      <c r="G22" s="170">
        <v>0</v>
      </c>
      <c r="H22" s="170" t="s">
        <v>558</v>
      </c>
      <c r="I22" s="170">
        <v>1</v>
      </c>
      <c r="J22" s="171">
        <f t="shared" si="0"/>
        <v>2</v>
      </c>
      <c r="K22" s="168">
        <v>0</v>
      </c>
      <c r="L22" s="169">
        <v>1</v>
      </c>
      <c r="M22" s="170">
        <v>2</v>
      </c>
      <c r="N22" s="169">
        <v>1</v>
      </c>
      <c r="O22" s="170">
        <v>0</v>
      </c>
      <c r="P22" s="170">
        <v>0</v>
      </c>
      <c r="Q22" s="170" t="s">
        <v>558</v>
      </c>
      <c r="R22" s="170">
        <v>1</v>
      </c>
      <c r="S22" s="172">
        <f t="shared" si="1"/>
        <v>5</v>
      </c>
      <c r="T22" s="168">
        <v>1</v>
      </c>
      <c r="U22" s="169">
        <v>0</v>
      </c>
      <c r="V22" s="170">
        <v>0</v>
      </c>
      <c r="W22" s="169">
        <v>0</v>
      </c>
      <c r="X22" s="170">
        <v>1</v>
      </c>
      <c r="Y22" s="170">
        <v>0</v>
      </c>
      <c r="Z22" s="170" t="s">
        <v>558</v>
      </c>
      <c r="AA22" s="170">
        <v>0</v>
      </c>
      <c r="AB22" s="171">
        <f t="shared" si="2"/>
        <v>2</v>
      </c>
      <c r="AC22" s="168">
        <v>1</v>
      </c>
      <c r="AD22" s="169">
        <v>1</v>
      </c>
      <c r="AE22" s="170">
        <v>2</v>
      </c>
      <c r="AF22" s="169">
        <v>0</v>
      </c>
      <c r="AG22" s="170">
        <v>0</v>
      </c>
      <c r="AH22" s="170">
        <v>0</v>
      </c>
      <c r="AI22" s="170" t="s">
        <v>558</v>
      </c>
      <c r="AJ22" s="170">
        <v>0</v>
      </c>
      <c r="AK22" s="172">
        <f t="shared" si="3"/>
        <v>4</v>
      </c>
      <c r="AL22" s="168">
        <v>1</v>
      </c>
      <c r="AM22" s="169">
        <v>0</v>
      </c>
      <c r="AN22" s="170">
        <v>1</v>
      </c>
      <c r="AO22" s="169">
        <v>0</v>
      </c>
      <c r="AP22" s="170">
        <v>0</v>
      </c>
      <c r="AQ22" s="170">
        <v>0</v>
      </c>
      <c r="AR22" s="170" t="s">
        <v>558</v>
      </c>
      <c r="AS22" s="170">
        <v>0</v>
      </c>
      <c r="AT22" s="171">
        <f t="shared" si="4"/>
        <v>2</v>
      </c>
      <c r="AU22" s="168">
        <v>0</v>
      </c>
      <c r="AV22" s="169">
        <v>0</v>
      </c>
      <c r="AW22" s="170">
        <v>1</v>
      </c>
      <c r="AX22" s="169">
        <v>0</v>
      </c>
      <c r="AY22" s="170">
        <v>0</v>
      </c>
      <c r="AZ22" s="170">
        <v>0</v>
      </c>
      <c r="BA22" s="170">
        <v>0</v>
      </c>
      <c r="BB22" s="170">
        <v>2</v>
      </c>
      <c r="BC22" s="172">
        <f t="shared" si="5"/>
        <v>3</v>
      </c>
      <c r="BD22" s="168">
        <v>1</v>
      </c>
      <c r="BE22" s="169">
        <v>0</v>
      </c>
      <c r="BF22" s="170">
        <v>3</v>
      </c>
      <c r="BG22" s="169">
        <v>1</v>
      </c>
      <c r="BH22" s="170">
        <v>0</v>
      </c>
      <c r="BI22" s="170">
        <v>0</v>
      </c>
      <c r="BJ22" s="170">
        <v>0</v>
      </c>
      <c r="BK22" s="170">
        <v>1</v>
      </c>
      <c r="BL22" s="171">
        <f t="shared" si="6"/>
        <v>6</v>
      </c>
    </row>
    <row r="23" spans="1:64" ht="18" customHeight="1">
      <c r="A23" s="90" t="s">
        <v>23</v>
      </c>
      <c r="B23" s="484">
        <v>2</v>
      </c>
      <c r="C23" s="485">
        <v>1</v>
      </c>
      <c r="D23" s="485">
        <v>0</v>
      </c>
      <c r="E23" s="485">
        <v>0</v>
      </c>
      <c r="F23" s="485">
        <v>0</v>
      </c>
      <c r="G23" s="485">
        <v>0</v>
      </c>
      <c r="H23" s="485" t="s">
        <v>558</v>
      </c>
      <c r="I23" s="485">
        <v>2</v>
      </c>
      <c r="J23" s="274">
        <f t="shared" si="0"/>
        <v>5</v>
      </c>
      <c r="K23" s="166">
        <v>0</v>
      </c>
      <c r="L23" s="136">
        <v>1</v>
      </c>
      <c r="M23" s="136">
        <v>0</v>
      </c>
      <c r="N23" s="136">
        <v>0</v>
      </c>
      <c r="O23" s="136">
        <v>0</v>
      </c>
      <c r="P23" s="136">
        <v>0</v>
      </c>
      <c r="Q23" s="136" t="s">
        <v>558</v>
      </c>
      <c r="R23" s="136">
        <v>0</v>
      </c>
      <c r="S23" s="167">
        <f t="shared" si="1"/>
        <v>1</v>
      </c>
      <c r="T23" s="484">
        <v>0</v>
      </c>
      <c r="U23" s="485">
        <v>0</v>
      </c>
      <c r="V23" s="485">
        <v>1</v>
      </c>
      <c r="W23" s="485">
        <v>0</v>
      </c>
      <c r="X23" s="485">
        <v>0</v>
      </c>
      <c r="Y23" s="485">
        <v>0</v>
      </c>
      <c r="Z23" s="485" t="s">
        <v>558</v>
      </c>
      <c r="AA23" s="485">
        <v>1</v>
      </c>
      <c r="AB23" s="274">
        <f t="shared" si="2"/>
        <v>2</v>
      </c>
      <c r="AC23" s="166">
        <v>0</v>
      </c>
      <c r="AD23" s="136">
        <v>0</v>
      </c>
      <c r="AE23" s="136">
        <v>0</v>
      </c>
      <c r="AF23" s="136">
        <v>0</v>
      </c>
      <c r="AG23" s="136">
        <v>0</v>
      </c>
      <c r="AH23" s="136">
        <v>0</v>
      </c>
      <c r="AI23" s="136" t="s">
        <v>558</v>
      </c>
      <c r="AJ23" s="136">
        <v>2</v>
      </c>
      <c r="AK23" s="167">
        <f t="shared" si="3"/>
        <v>2</v>
      </c>
      <c r="AL23" s="484">
        <v>2</v>
      </c>
      <c r="AM23" s="485">
        <v>0</v>
      </c>
      <c r="AN23" s="485">
        <v>1</v>
      </c>
      <c r="AO23" s="485">
        <v>0</v>
      </c>
      <c r="AP23" s="485">
        <v>0</v>
      </c>
      <c r="AQ23" s="485">
        <v>0</v>
      </c>
      <c r="AR23" s="485" t="s">
        <v>558</v>
      </c>
      <c r="AS23" s="485">
        <v>2</v>
      </c>
      <c r="AT23" s="274">
        <f t="shared" si="4"/>
        <v>5</v>
      </c>
      <c r="AU23" s="166">
        <v>1</v>
      </c>
      <c r="AV23" s="136">
        <v>0</v>
      </c>
      <c r="AW23" s="136">
        <v>1</v>
      </c>
      <c r="AX23" s="136">
        <v>0</v>
      </c>
      <c r="AY23" s="136">
        <v>0</v>
      </c>
      <c r="AZ23" s="136">
        <v>0</v>
      </c>
      <c r="BA23" s="136">
        <v>0</v>
      </c>
      <c r="BB23" s="136">
        <v>1</v>
      </c>
      <c r="BC23" s="167">
        <f t="shared" si="5"/>
        <v>3</v>
      </c>
      <c r="BD23" s="484">
        <v>0</v>
      </c>
      <c r="BE23" s="485">
        <v>1</v>
      </c>
      <c r="BF23" s="485">
        <v>2</v>
      </c>
      <c r="BG23" s="485">
        <v>1</v>
      </c>
      <c r="BH23" s="485">
        <v>0</v>
      </c>
      <c r="BI23" s="485">
        <v>0</v>
      </c>
      <c r="BJ23" s="485">
        <v>0</v>
      </c>
      <c r="BK23" s="485">
        <v>0</v>
      </c>
      <c r="BL23" s="274">
        <f t="shared" si="6"/>
        <v>4</v>
      </c>
    </row>
    <row r="24" spans="1:64" ht="18" customHeight="1">
      <c r="A24" s="11" t="s">
        <v>24</v>
      </c>
      <c r="B24" s="168">
        <v>0</v>
      </c>
      <c r="C24" s="169">
        <v>0</v>
      </c>
      <c r="D24" s="170">
        <v>0</v>
      </c>
      <c r="E24" s="169">
        <v>0</v>
      </c>
      <c r="F24" s="170">
        <v>0</v>
      </c>
      <c r="G24" s="170">
        <v>0</v>
      </c>
      <c r="H24" s="170" t="s">
        <v>558</v>
      </c>
      <c r="I24" s="170">
        <v>0</v>
      </c>
      <c r="J24" s="171">
        <f t="shared" si="0"/>
        <v>0</v>
      </c>
      <c r="K24" s="168">
        <v>0</v>
      </c>
      <c r="L24" s="169">
        <v>0</v>
      </c>
      <c r="M24" s="170">
        <v>1</v>
      </c>
      <c r="N24" s="169">
        <v>0</v>
      </c>
      <c r="O24" s="170">
        <v>0</v>
      </c>
      <c r="P24" s="170">
        <v>0</v>
      </c>
      <c r="Q24" s="170" t="s">
        <v>558</v>
      </c>
      <c r="R24" s="170">
        <v>0</v>
      </c>
      <c r="S24" s="172">
        <f t="shared" si="1"/>
        <v>1</v>
      </c>
      <c r="T24" s="168">
        <v>0</v>
      </c>
      <c r="U24" s="169">
        <v>1</v>
      </c>
      <c r="V24" s="170">
        <v>0</v>
      </c>
      <c r="W24" s="169">
        <v>0</v>
      </c>
      <c r="X24" s="170">
        <v>0</v>
      </c>
      <c r="Y24" s="170">
        <v>0</v>
      </c>
      <c r="Z24" s="170" t="s">
        <v>558</v>
      </c>
      <c r="AA24" s="170">
        <v>0</v>
      </c>
      <c r="AB24" s="171">
        <f t="shared" si="2"/>
        <v>1</v>
      </c>
      <c r="AC24" s="168">
        <v>0</v>
      </c>
      <c r="AD24" s="169">
        <v>0</v>
      </c>
      <c r="AE24" s="170">
        <v>0</v>
      </c>
      <c r="AF24" s="169">
        <v>0</v>
      </c>
      <c r="AG24" s="170">
        <v>0</v>
      </c>
      <c r="AH24" s="170">
        <v>0</v>
      </c>
      <c r="AI24" s="170" t="s">
        <v>558</v>
      </c>
      <c r="AJ24" s="170">
        <v>0</v>
      </c>
      <c r="AK24" s="172">
        <f t="shared" si="3"/>
        <v>0</v>
      </c>
      <c r="AL24" s="168">
        <v>0</v>
      </c>
      <c r="AM24" s="169">
        <v>0</v>
      </c>
      <c r="AN24" s="170">
        <v>0</v>
      </c>
      <c r="AO24" s="169">
        <v>0</v>
      </c>
      <c r="AP24" s="170">
        <v>0</v>
      </c>
      <c r="AQ24" s="170">
        <v>0</v>
      </c>
      <c r="AR24" s="170" t="s">
        <v>558</v>
      </c>
      <c r="AS24" s="170">
        <v>0</v>
      </c>
      <c r="AT24" s="171">
        <f t="shared" si="4"/>
        <v>0</v>
      </c>
      <c r="AU24" s="168">
        <v>0</v>
      </c>
      <c r="AV24" s="169">
        <v>0</v>
      </c>
      <c r="AW24" s="170">
        <v>0</v>
      </c>
      <c r="AX24" s="169">
        <v>0</v>
      </c>
      <c r="AY24" s="170">
        <v>0</v>
      </c>
      <c r="AZ24" s="170">
        <v>0</v>
      </c>
      <c r="BA24" s="170">
        <v>0</v>
      </c>
      <c r="BB24" s="170">
        <v>0</v>
      </c>
      <c r="BC24" s="172">
        <f t="shared" si="5"/>
        <v>0</v>
      </c>
      <c r="BD24" s="168">
        <v>0</v>
      </c>
      <c r="BE24" s="169">
        <v>0</v>
      </c>
      <c r="BF24" s="170">
        <v>0</v>
      </c>
      <c r="BG24" s="169">
        <v>0</v>
      </c>
      <c r="BH24" s="170">
        <v>0</v>
      </c>
      <c r="BI24" s="170">
        <v>0</v>
      </c>
      <c r="BJ24" s="170">
        <v>0</v>
      </c>
      <c r="BK24" s="170">
        <v>1</v>
      </c>
      <c r="BL24" s="171">
        <f t="shared" si="6"/>
        <v>1</v>
      </c>
    </row>
    <row r="25" spans="1:64" ht="18" customHeight="1">
      <c r="A25" s="90" t="s">
        <v>25</v>
      </c>
      <c r="B25" s="484">
        <v>1</v>
      </c>
      <c r="C25" s="485">
        <v>1</v>
      </c>
      <c r="D25" s="485">
        <v>1</v>
      </c>
      <c r="E25" s="485">
        <v>0</v>
      </c>
      <c r="F25" s="485">
        <v>0</v>
      </c>
      <c r="G25" s="485">
        <v>0</v>
      </c>
      <c r="H25" s="485" t="s">
        <v>558</v>
      </c>
      <c r="I25" s="485">
        <v>2</v>
      </c>
      <c r="J25" s="274">
        <f t="shared" si="0"/>
        <v>5</v>
      </c>
      <c r="K25" s="166">
        <v>1</v>
      </c>
      <c r="L25" s="136">
        <v>0</v>
      </c>
      <c r="M25" s="136">
        <v>1</v>
      </c>
      <c r="N25" s="136">
        <v>0</v>
      </c>
      <c r="O25" s="136">
        <v>0</v>
      </c>
      <c r="P25" s="136">
        <v>0</v>
      </c>
      <c r="Q25" s="136" t="s">
        <v>558</v>
      </c>
      <c r="R25" s="136">
        <v>2</v>
      </c>
      <c r="S25" s="167">
        <f t="shared" si="1"/>
        <v>4</v>
      </c>
      <c r="T25" s="484">
        <v>0</v>
      </c>
      <c r="U25" s="485">
        <v>1</v>
      </c>
      <c r="V25" s="485">
        <v>1</v>
      </c>
      <c r="W25" s="485">
        <v>0</v>
      </c>
      <c r="X25" s="485">
        <v>1</v>
      </c>
      <c r="Y25" s="485">
        <v>0</v>
      </c>
      <c r="Z25" s="485" t="s">
        <v>558</v>
      </c>
      <c r="AA25" s="485">
        <v>0</v>
      </c>
      <c r="AB25" s="274">
        <f t="shared" si="2"/>
        <v>3</v>
      </c>
      <c r="AC25" s="166">
        <v>0</v>
      </c>
      <c r="AD25" s="136">
        <v>2</v>
      </c>
      <c r="AE25" s="136">
        <v>0</v>
      </c>
      <c r="AF25" s="136">
        <v>0</v>
      </c>
      <c r="AG25" s="136">
        <v>0</v>
      </c>
      <c r="AH25" s="136">
        <v>0</v>
      </c>
      <c r="AI25" s="136" t="s">
        <v>558</v>
      </c>
      <c r="AJ25" s="136">
        <v>1</v>
      </c>
      <c r="AK25" s="167">
        <f t="shared" si="3"/>
        <v>3</v>
      </c>
      <c r="AL25" s="484">
        <v>0</v>
      </c>
      <c r="AM25" s="485">
        <v>0</v>
      </c>
      <c r="AN25" s="485">
        <v>0</v>
      </c>
      <c r="AO25" s="485">
        <v>0</v>
      </c>
      <c r="AP25" s="485">
        <v>0</v>
      </c>
      <c r="AQ25" s="485">
        <v>0</v>
      </c>
      <c r="AR25" s="485" t="s">
        <v>558</v>
      </c>
      <c r="AS25" s="485">
        <v>2</v>
      </c>
      <c r="AT25" s="274">
        <f t="shared" si="4"/>
        <v>2</v>
      </c>
      <c r="AU25" s="166">
        <v>0</v>
      </c>
      <c r="AV25" s="136">
        <v>0</v>
      </c>
      <c r="AW25" s="136">
        <v>0</v>
      </c>
      <c r="AX25" s="136">
        <v>0</v>
      </c>
      <c r="AY25" s="136">
        <v>1</v>
      </c>
      <c r="AZ25" s="136">
        <v>0</v>
      </c>
      <c r="BA25" s="136">
        <v>0</v>
      </c>
      <c r="BB25" s="136">
        <v>0</v>
      </c>
      <c r="BC25" s="167">
        <f t="shared" si="5"/>
        <v>1</v>
      </c>
      <c r="BD25" s="484">
        <v>0</v>
      </c>
      <c r="BE25" s="485">
        <v>0</v>
      </c>
      <c r="BF25" s="485">
        <v>0</v>
      </c>
      <c r="BG25" s="485">
        <v>0</v>
      </c>
      <c r="BH25" s="485">
        <v>0</v>
      </c>
      <c r="BI25" s="485">
        <v>0</v>
      </c>
      <c r="BJ25" s="485">
        <v>2</v>
      </c>
      <c r="BK25" s="485">
        <v>1</v>
      </c>
      <c r="BL25" s="274">
        <f t="shared" si="6"/>
        <v>3</v>
      </c>
    </row>
    <row r="26" spans="1:64" ht="18" customHeight="1">
      <c r="A26" s="92" t="s">
        <v>26</v>
      </c>
      <c r="B26" s="168">
        <v>0</v>
      </c>
      <c r="C26" s="169">
        <v>0</v>
      </c>
      <c r="D26" s="170">
        <v>0</v>
      </c>
      <c r="E26" s="169">
        <v>0</v>
      </c>
      <c r="F26" s="170">
        <v>0</v>
      </c>
      <c r="G26" s="170">
        <v>0</v>
      </c>
      <c r="H26" s="170" t="s">
        <v>558</v>
      </c>
      <c r="I26" s="170">
        <v>0</v>
      </c>
      <c r="J26" s="175">
        <f t="shared" si="0"/>
        <v>0</v>
      </c>
      <c r="K26" s="168">
        <v>0</v>
      </c>
      <c r="L26" s="169">
        <v>0</v>
      </c>
      <c r="M26" s="170">
        <v>0</v>
      </c>
      <c r="N26" s="169">
        <v>0</v>
      </c>
      <c r="O26" s="170">
        <v>0</v>
      </c>
      <c r="P26" s="170">
        <v>0</v>
      </c>
      <c r="Q26" s="170" t="s">
        <v>558</v>
      </c>
      <c r="R26" s="170">
        <v>0</v>
      </c>
      <c r="S26" s="172">
        <f t="shared" si="1"/>
        <v>0</v>
      </c>
      <c r="T26" s="168">
        <v>0</v>
      </c>
      <c r="U26" s="169">
        <v>0</v>
      </c>
      <c r="V26" s="170">
        <v>0</v>
      </c>
      <c r="W26" s="169">
        <v>0</v>
      </c>
      <c r="X26" s="170">
        <v>0</v>
      </c>
      <c r="Y26" s="170">
        <v>0</v>
      </c>
      <c r="Z26" s="170" t="s">
        <v>558</v>
      </c>
      <c r="AA26" s="170">
        <v>0</v>
      </c>
      <c r="AB26" s="175">
        <f t="shared" si="2"/>
        <v>0</v>
      </c>
      <c r="AC26" s="168">
        <v>0</v>
      </c>
      <c r="AD26" s="169">
        <v>0</v>
      </c>
      <c r="AE26" s="170">
        <v>0</v>
      </c>
      <c r="AF26" s="169">
        <v>0</v>
      </c>
      <c r="AG26" s="170">
        <v>0</v>
      </c>
      <c r="AH26" s="170">
        <v>0</v>
      </c>
      <c r="AI26" s="170" t="s">
        <v>558</v>
      </c>
      <c r="AJ26" s="170">
        <v>0</v>
      </c>
      <c r="AK26" s="172">
        <f t="shared" si="3"/>
        <v>0</v>
      </c>
      <c r="AL26" s="168">
        <v>0</v>
      </c>
      <c r="AM26" s="169">
        <v>0</v>
      </c>
      <c r="AN26" s="170">
        <v>0</v>
      </c>
      <c r="AO26" s="169">
        <v>0</v>
      </c>
      <c r="AP26" s="170">
        <v>0</v>
      </c>
      <c r="AQ26" s="170">
        <v>0</v>
      </c>
      <c r="AR26" s="170" t="s">
        <v>558</v>
      </c>
      <c r="AS26" s="170">
        <v>0</v>
      </c>
      <c r="AT26" s="175">
        <f t="shared" si="4"/>
        <v>0</v>
      </c>
      <c r="AU26" s="168">
        <v>0</v>
      </c>
      <c r="AV26" s="169">
        <v>0</v>
      </c>
      <c r="AW26" s="170">
        <v>0</v>
      </c>
      <c r="AX26" s="169">
        <v>0</v>
      </c>
      <c r="AY26" s="170">
        <v>0</v>
      </c>
      <c r="AZ26" s="170">
        <v>0</v>
      </c>
      <c r="BA26" s="170">
        <v>0</v>
      </c>
      <c r="BB26" s="170">
        <v>0</v>
      </c>
      <c r="BC26" s="172">
        <f t="shared" si="5"/>
        <v>0</v>
      </c>
      <c r="BD26" s="168">
        <v>0</v>
      </c>
      <c r="BE26" s="169">
        <v>0</v>
      </c>
      <c r="BF26" s="170">
        <v>0</v>
      </c>
      <c r="BG26" s="169">
        <v>0</v>
      </c>
      <c r="BH26" s="170">
        <v>0</v>
      </c>
      <c r="BI26" s="170">
        <v>0</v>
      </c>
      <c r="BJ26" s="170">
        <v>0</v>
      </c>
      <c r="BK26" s="170">
        <v>1</v>
      </c>
      <c r="BL26" s="175">
        <f t="shared" si="6"/>
        <v>1</v>
      </c>
    </row>
    <row r="27" spans="1:64" ht="24.95" customHeight="1">
      <c r="A27" s="93" t="s">
        <v>36</v>
      </c>
      <c r="B27" s="482">
        <f>+SUM(B8:B26)</f>
        <v>23</v>
      </c>
      <c r="C27" s="483">
        <f t="shared" ref="C27:I27" si="7">+SUM(C8:C26)</f>
        <v>16</v>
      </c>
      <c r="D27" s="483">
        <f t="shared" si="7"/>
        <v>12</v>
      </c>
      <c r="E27" s="483">
        <f t="shared" si="7"/>
        <v>5</v>
      </c>
      <c r="F27" s="483">
        <f t="shared" si="7"/>
        <v>0</v>
      </c>
      <c r="G27" s="483">
        <f t="shared" si="7"/>
        <v>0</v>
      </c>
      <c r="H27" s="70" t="s">
        <v>558</v>
      </c>
      <c r="I27" s="483">
        <f t="shared" si="7"/>
        <v>39</v>
      </c>
      <c r="J27" s="52">
        <f t="shared" si="0"/>
        <v>95</v>
      </c>
      <c r="K27" s="23">
        <f>+SUM(K8:K26)</f>
        <v>12</v>
      </c>
      <c r="L27" s="24">
        <f t="shared" ref="L27:R27" si="8">+SUM(L8:L26)</f>
        <v>24</v>
      </c>
      <c r="M27" s="24">
        <f t="shared" si="8"/>
        <v>15</v>
      </c>
      <c r="N27" s="24">
        <f t="shared" si="8"/>
        <v>3</v>
      </c>
      <c r="O27" s="24">
        <f t="shared" si="8"/>
        <v>2</v>
      </c>
      <c r="P27" s="24">
        <f t="shared" si="8"/>
        <v>0</v>
      </c>
      <c r="Q27" s="24" t="s">
        <v>558</v>
      </c>
      <c r="R27" s="24">
        <f t="shared" si="8"/>
        <v>40</v>
      </c>
      <c r="S27" s="25">
        <f t="shared" si="1"/>
        <v>96</v>
      </c>
      <c r="T27" s="482">
        <f>+SUM(T8:T26)</f>
        <v>11</v>
      </c>
      <c r="U27" s="483">
        <f t="shared" ref="U27:AA27" si="9">+SUM(U8:U26)</f>
        <v>10</v>
      </c>
      <c r="V27" s="483">
        <f t="shared" si="9"/>
        <v>18</v>
      </c>
      <c r="W27" s="483">
        <f t="shared" si="9"/>
        <v>4</v>
      </c>
      <c r="X27" s="483">
        <f t="shared" si="9"/>
        <v>3</v>
      </c>
      <c r="Y27" s="483">
        <f t="shared" si="9"/>
        <v>0</v>
      </c>
      <c r="Z27" s="70" t="s">
        <v>558</v>
      </c>
      <c r="AA27" s="483">
        <f t="shared" si="9"/>
        <v>32</v>
      </c>
      <c r="AB27" s="52">
        <f t="shared" si="2"/>
        <v>78</v>
      </c>
      <c r="AC27" s="23">
        <f>+SUM(AC8:AC26)</f>
        <v>12</v>
      </c>
      <c r="AD27" s="24">
        <f t="shared" ref="AD27:AJ27" si="10">+SUM(AD8:AD26)</f>
        <v>16</v>
      </c>
      <c r="AE27" s="24">
        <f t="shared" si="10"/>
        <v>16</v>
      </c>
      <c r="AF27" s="24">
        <f t="shared" si="10"/>
        <v>3</v>
      </c>
      <c r="AG27" s="24">
        <f t="shared" si="10"/>
        <v>3</v>
      </c>
      <c r="AH27" s="24">
        <f t="shared" si="10"/>
        <v>0</v>
      </c>
      <c r="AI27" s="24" t="s">
        <v>558</v>
      </c>
      <c r="AJ27" s="24">
        <f t="shared" si="10"/>
        <v>29</v>
      </c>
      <c r="AK27" s="25">
        <f t="shared" si="3"/>
        <v>79</v>
      </c>
      <c r="AL27" s="482">
        <f>+SUM(AL8:AL26)</f>
        <v>12</v>
      </c>
      <c r="AM27" s="483">
        <f t="shared" ref="AM27:AS27" si="11">+SUM(AM8:AM26)</f>
        <v>4</v>
      </c>
      <c r="AN27" s="483">
        <f t="shared" si="11"/>
        <v>18</v>
      </c>
      <c r="AO27" s="483">
        <f t="shared" si="11"/>
        <v>3</v>
      </c>
      <c r="AP27" s="483">
        <f t="shared" si="11"/>
        <v>0</v>
      </c>
      <c r="AQ27" s="483">
        <f t="shared" si="11"/>
        <v>0</v>
      </c>
      <c r="AR27" s="70" t="s">
        <v>558</v>
      </c>
      <c r="AS27" s="483">
        <f t="shared" si="11"/>
        <v>36</v>
      </c>
      <c r="AT27" s="52">
        <f t="shared" si="4"/>
        <v>73</v>
      </c>
      <c r="AU27" s="23">
        <f>+SUM(AU8:AU26)</f>
        <v>11</v>
      </c>
      <c r="AV27" s="24">
        <f t="shared" ref="AV27:BB27" si="12">+SUM(AV8:AV26)</f>
        <v>4</v>
      </c>
      <c r="AW27" s="24">
        <f t="shared" si="12"/>
        <v>19</v>
      </c>
      <c r="AX27" s="24">
        <f t="shared" si="12"/>
        <v>2</v>
      </c>
      <c r="AY27" s="24">
        <f t="shared" si="12"/>
        <v>4</v>
      </c>
      <c r="AZ27" s="24">
        <f t="shared" si="12"/>
        <v>0</v>
      </c>
      <c r="BA27" s="24">
        <f t="shared" si="12"/>
        <v>1</v>
      </c>
      <c r="BB27" s="24">
        <f t="shared" si="12"/>
        <v>40</v>
      </c>
      <c r="BC27" s="25">
        <f t="shared" si="5"/>
        <v>81</v>
      </c>
      <c r="BD27" s="68">
        <f>+SUM(BD8:BD26)</f>
        <v>5</v>
      </c>
      <c r="BE27" s="70">
        <f t="shared" ref="BE27:BK27" si="13">+SUM(BE8:BE26)</f>
        <v>10</v>
      </c>
      <c r="BF27" s="70">
        <f t="shared" si="13"/>
        <v>22</v>
      </c>
      <c r="BG27" s="70">
        <f t="shared" si="13"/>
        <v>4</v>
      </c>
      <c r="BH27" s="70">
        <f t="shared" si="13"/>
        <v>0</v>
      </c>
      <c r="BI27" s="70">
        <f t="shared" si="13"/>
        <v>0</v>
      </c>
      <c r="BJ27" s="70">
        <f t="shared" si="13"/>
        <v>92</v>
      </c>
      <c r="BK27" s="70">
        <f t="shared" si="13"/>
        <v>33</v>
      </c>
      <c r="BL27" s="52">
        <f t="shared" si="6"/>
        <v>166</v>
      </c>
    </row>
    <row r="28" spans="1:64" ht="6" customHeight="1">
      <c r="B28" s="154"/>
      <c r="C28" s="176"/>
      <c r="D28" s="154"/>
      <c r="E28" s="176"/>
      <c r="F28" s="154"/>
      <c r="G28" s="176"/>
      <c r="H28" s="122"/>
      <c r="I28" s="176"/>
      <c r="J28" s="119"/>
      <c r="K28" s="94"/>
      <c r="L28" s="122"/>
      <c r="M28" s="94"/>
      <c r="N28" s="122"/>
      <c r="O28" s="94"/>
      <c r="P28" s="122"/>
      <c r="Q28" s="122"/>
      <c r="R28" s="122"/>
      <c r="S28" s="119"/>
      <c r="T28" s="154"/>
      <c r="U28" s="176"/>
      <c r="V28" s="154"/>
      <c r="W28" s="176"/>
      <c r="X28" s="154"/>
      <c r="Y28" s="176"/>
      <c r="Z28" s="176"/>
      <c r="AA28" s="176"/>
      <c r="AB28" s="119"/>
      <c r="AC28" s="94"/>
      <c r="AD28" s="122"/>
      <c r="AE28" s="94"/>
      <c r="AF28" s="122"/>
      <c r="AG28" s="94"/>
      <c r="AH28" s="94"/>
      <c r="AI28" s="94"/>
      <c r="AJ28" s="122"/>
      <c r="AK28" s="119"/>
      <c r="AL28" s="119"/>
      <c r="AN28" s="94"/>
      <c r="AO28" s="122"/>
      <c r="AP28" s="122"/>
      <c r="AQ28" s="94"/>
      <c r="AR28" s="94"/>
      <c r="AS28" s="122"/>
      <c r="AU28" s="94"/>
      <c r="AV28" s="122"/>
      <c r="AW28" s="94"/>
      <c r="AX28" s="122"/>
      <c r="AY28" s="94"/>
      <c r="AZ28" s="94"/>
      <c r="BA28" s="94"/>
      <c r="BB28" s="122"/>
      <c r="BC28" s="119"/>
      <c r="BD28" s="119"/>
      <c r="BF28" s="94"/>
      <c r="BG28" s="122"/>
      <c r="BH28" s="122"/>
      <c r="BI28" s="94"/>
      <c r="BJ28" s="94"/>
      <c r="BK28" s="122"/>
    </row>
    <row r="29" spans="1:64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626"/>
      <c r="AA29" s="424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03"/>
      <c r="BG29" s="403"/>
      <c r="BH29" s="403"/>
      <c r="BI29" s="403"/>
      <c r="BJ29" s="403"/>
      <c r="BK29" s="403"/>
    </row>
    <row r="30" spans="1:64" s="404" customFormat="1" ht="12" customHeight="1">
      <c r="A30" s="675" t="s">
        <v>599</v>
      </c>
      <c r="B30" s="660"/>
      <c r="C30" s="660"/>
      <c r="D30" s="660"/>
      <c r="E30" s="660"/>
      <c r="F30" s="660"/>
      <c r="G30" s="660"/>
      <c r="H30" s="660"/>
      <c r="I30" s="660"/>
      <c r="J30" s="660"/>
      <c r="K30" s="660"/>
      <c r="L30" s="660"/>
      <c r="M30" s="660"/>
      <c r="N30" s="660"/>
      <c r="O30" s="660"/>
      <c r="P30" s="660"/>
      <c r="Q30" s="660"/>
      <c r="R30" s="660"/>
      <c r="S30" s="660"/>
      <c r="T30" s="660"/>
      <c r="U30" s="660"/>
      <c r="V30" s="660"/>
      <c r="W30" s="660"/>
      <c r="X30" s="660"/>
      <c r="Y30" s="660"/>
      <c r="Z30" s="660"/>
      <c r="AA30" s="660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3"/>
      <c r="BE30" s="403"/>
      <c r="BF30" s="403"/>
      <c r="BG30" s="403"/>
      <c r="BH30" s="403"/>
      <c r="BI30" s="403"/>
      <c r="BJ30" s="403"/>
      <c r="BK30" s="403"/>
    </row>
    <row r="31" spans="1:64" s="404" customFormat="1" ht="12" customHeight="1">
      <c r="A31" s="415" t="s">
        <v>231</v>
      </c>
      <c r="B31" s="413"/>
      <c r="C31" s="414"/>
      <c r="D31" s="414"/>
      <c r="E31" s="414"/>
      <c r="F31" s="414"/>
      <c r="G31" s="414"/>
      <c r="H31" s="403"/>
      <c r="I31" s="414"/>
      <c r="J31" s="403"/>
      <c r="K31" s="409"/>
      <c r="L31" s="403"/>
      <c r="M31" s="403"/>
      <c r="N31" s="403"/>
      <c r="O31" s="403"/>
      <c r="P31" s="403"/>
      <c r="Q31" s="403"/>
      <c r="R31" s="403"/>
      <c r="S31" s="403"/>
      <c r="T31" s="413"/>
      <c r="U31" s="414"/>
      <c r="V31" s="414"/>
      <c r="W31" s="414"/>
      <c r="X31" s="414"/>
      <c r="Y31" s="414"/>
      <c r="Z31" s="414"/>
      <c r="AA31" s="414"/>
      <c r="AB31" s="403"/>
      <c r="AC31" s="409"/>
      <c r="AD31" s="403"/>
      <c r="AE31" s="403"/>
      <c r="AF31" s="403"/>
      <c r="AG31" s="403"/>
      <c r="AH31" s="403"/>
      <c r="AI31" s="403"/>
      <c r="AJ31" s="403"/>
      <c r="AK31" s="403"/>
      <c r="AL31" s="403"/>
      <c r="AM31" s="403"/>
      <c r="AN31" s="409"/>
      <c r="AO31" s="403"/>
      <c r="AP31" s="403"/>
      <c r="AQ31" s="403"/>
      <c r="AR31" s="403"/>
      <c r="AS31" s="403"/>
      <c r="AU31" s="409"/>
      <c r="AV31" s="403"/>
      <c r="AW31" s="403"/>
      <c r="AX31" s="403"/>
      <c r="AY31" s="403"/>
      <c r="AZ31" s="403"/>
      <c r="BA31" s="403"/>
      <c r="BB31" s="403"/>
      <c r="BC31" s="403"/>
      <c r="BD31" s="403"/>
      <c r="BE31" s="403"/>
      <c r="BF31" s="409"/>
      <c r="BG31" s="403"/>
      <c r="BH31" s="403"/>
      <c r="BI31" s="403"/>
      <c r="BJ31" s="403"/>
      <c r="BK31" s="403"/>
    </row>
    <row r="32" spans="1:64" s="404" customFormat="1" ht="12" customHeight="1">
      <c r="A32" s="411" t="s">
        <v>108</v>
      </c>
      <c r="B32" s="413"/>
      <c r="C32" s="414"/>
      <c r="D32" s="414"/>
      <c r="E32" s="414"/>
      <c r="F32" s="414"/>
      <c r="G32" s="414"/>
      <c r="H32" s="403"/>
      <c r="I32" s="414"/>
      <c r="J32" s="403"/>
      <c r="K32" s="409"/>
      <c r="L32" s="403"/>
      <c r="M32" s="403"/>
      <c r="N32" s="403"/>
      <c r="O32" s="403"/>
      <c r="P32" s="403"/>
      <c r="Q32" s="403"/>
      <c r="R32" s="403"/>
      <c r="S32" s="403"/>
      <c r="T32" s="413"/>
      <c r="U32" s="414"/>
      <c r="V32" s="414"/>
      <c r="W32" s="414"/>
      <c r="X32" s="414"/>
      <c r="Y32" s="414"/>
      <c r="Z32" s="414"/>
      <c r="AA32" s="414"/>
      <c r="AB32" s="403"/>
      <c r="AC32" s="409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9"/>
      <c r="AO32" s="403"/>
      <c r="AP32" s="403"/>
      <c r="AQ32" s="403"/>
      <c r="AR32" s="403"/>
      <c r="AS32" s="403"/>
      <c r="AU32" s="409"/>
      <c r="AV32" s="403"/>
      <c r="AW32" s="403"/>
      <c r="AX32" s="403"/>
      <c r="AY32" s="403"/>
      <c r="AZ32" s="403"/>
      <c r="BA32" s="403"/>
      <c r="BB32" s="403"/>
      <c r="BC32" s="403"/>
      <c r="BD32" s="403"/>
      <c r="BE32" s="403"/>
      <c r="BF32" s="409"/>
      <c r="BG32" s="403"/>
      <c r="BH32" s="403"/>
      <c r="BI32" s="403"/>
      <c r="BJ32" s="403"/>
      <c r="BK32" s="403"/>
    </row>
    <row r="33" spans="1:63" s="404" customFormat="1" ht="12" customHeight="1">
      <c r="A33" s="411" t="s">
        <v>109</v>
      </c>
      <c r="B33" s="413"/>
      <c r="C33" s="414"/>
      <c r="D33" s="414"/>
      <c r="E33" s="414"/>
      <c r="F33" s="414"/>
      <c r="G33" s="414"/>
      <c r="H33" s="403"/>
      <c r="I33" s="414"/>
      <c r="J33" s="403"/>
      <c r="K33" s="409"/>
      <c r="L33" s="403"/>
      <c r="M33" s="403"/>
      <c r="N33" s="403"/>
      <c r="O33" s="403"/>
      <c r="P33" s="403"/>
      <c r="Q33" s="403"/>
      <c r="R33" s="403"/>
      <c r="S33" s="403"/>
      <c r="T33" s="413"/>
      <c r="U33" s="414"/>
      <c r="V33" s="414"/>
      <c r="W33" s="414"/>
      <c r="X33" s="414"/>
      <c r="Y33" s="414"/>
      <c r="Z33" s="414"/>
      <c r="AA33" s="414"/>
      <c r="AB33" s="403"/>
      <c r="AC33" s="409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9"/>
      <c r="AO33" s="403"/>
      <c r="AP33" s="403"/>
      <c r="AQ33" s="403"/>
      <c r="AR33" s="403"/>
      <c r="AS33" s="403"/>
      <c r="AU33" s="409"/>
      <c r="AV33" s="403"/>
      <c r="AW33" s="403"/>
      <c r="AX33" s="403"/>
      <c r="AY33" s="403"/>
      <c r="AZ33" s="403"/>
      <c r="BA33" s="403"/>
      <c r="BB33" s="403"/>
      <c r="BC33" s="403"/>
      <c r="BD33" s="403"/>
      <c r="BE33" s="403"/>
      <c r="BF33" s="409"/>
      <c r="BG33" s="403"/>
      <c r="BH33" s="403"/>
      <c r="BI33" s="403"/>
      <c r="BJ33" s="403"/>
      <c r="BK33" s="403"/>
    </row>
    <row r="34" spans="1:63" s="404" customFormat="1" ht="12" customHeight="1">
      <c r="A34" s="411" t="s">
        <v>110</v>
      </c>
      <c r="B34" s="413"/>
      <c r="C34" s="414"/>
      <c r="D34" s="414"/>
      <c r="E34" s="414"/>
      <c r="F34" s="414"/>
      <c r="G34" s="414"/>
      <c r="H34" s="403"/>
      <c r="I34" s="414"/>
      <c r="J34" s="403"/>
      <c r="K34" s="409"/>
      <c r="L34" s="403"/>
      <c r="M34" s="403"/>
      <c r="N34" s="403"/>
      <c r="O34" s="403"/>
      <c r="P34" s="403"/>
      <c r="Q34" s="403"/>
      <c r="R34" s="403"/>
      <c r="S34" s="403"/>
      <c r="T34" s="413"/>
      <c r="U34" s="414"/>
      <c r="V34" s="414"/>
      <c r="W34" s="414"/>
      <c r="X34" s="414"/>
      <c r="Y34" s="414"/>
      <c r="Z34" s="414"/>
      <c r="AA34" s="414"/>
      <c r="AB34" s="403"/>
      <c r="AC34" s="409"/>
      <c r="AD34" s="403"/>
      <c r="AE34" s="403"/>
      <c r="AF34" s="403"/>
      <c r="AG34" s="403"/>
      <c r="AH34" s="403"/>
      <c r="AI34" s="403"/>
      <c r="AJ34" s="403"/>
      <c r="AK34" s="403"/>
      <c r="AL34" s="403"/>
      <c r="AM34" s="403"/>
      <c r="AN34" s="409"/>
      <c r="AO34" s="403"/>
      <c r="AP34" s="403"/>
      <c r="AQ34" s="403"/>
      <c r="AR34" s="403"/>
      <c r="AS34" s="403"/>
      <c r="AU34" s="409"/>
      <c r="AV34" s="403"/>
      <c r="AW34" s="403"/>
      <c r="AX34" s="403"/>
      <c r="AY34" s="403"/>
      <c r="AZ34" s="403"/>
      <c r="BA34" s="403"/>
      <c r="BB34" s="403"/>
      <c r="BC34" s="403"/>
      <c r="BD34" s="403"/>
      <c r="BE34" s="403"/>
      <c r="BF34" s="409"/>
      <c r="BG34" s="403"/>
      <c r="BH34" s="403"/>
      <c r="BI34" s="403"/>
      <c r="BJ34" s="403"/>
      <c r="BK34" s="403"/>
    </row>
    <row r="35" spans="1:63" s="404" customFormat="1" ht="12" customHeight="1">
      <c r="A35" s="411" t="s">
        <v>111</v>
      </c>
      <c r="B35" s="413"/>
      <c r="C35" s="414"/>
      <c r="D35" s="414"/>
      <c r="E35" s="414"/>
      <c r="F35" s="414"/>
      <c r="G35" s="414"/>
      <c r="H35" s="403"/>
      <c r="I35" s="414"/>
      <c r="J35" s="403"/>
      <c r="K35" s="409"/>
      <c r="L35" s="403"/>
      <c r="M35" s="403"/>
      <c r="N35" s="403"/>
      <c r="O35" s="403"/>
      <c r="P35" s="403"/>
      <c r="Q35" s="403"/>
      <c r="R35" s="403"/>
      <c r="S35" s="403"/>
      <c r="T35" s="413"/>
      <c r="U35" s="414"/>
      <c r="V35" s="414"/>
      <c r="W35" s="414"/>
      <c r="X35" s="414"/>
      <c r="Y35" s="414"/>
      <c r="Z35" s="414"/>
      <c r="AA35" s="414"/>
      <c r="AB35" s="403"/>
      <c r="AC35" s="409"/>
      <c r="AD35" s="403"/>
      <c r="AE35" s="403"/>
      <c r="AF35" s="403"/>
      <c r="AG35" s="403"/>
      <c r="AH35" s="403"/>
      <c r="AI35" s="403"/>
      <c r="AJ35" s="403"/>
      <c r="AK35" s="403"/>
      <c r="AL35" s="403"/>
      <c r="AM35" s="403"/>
      <c r="AN35" s="409"/>
      <c r="AO35" s="403"/>
      <c r="AP35" s="403"/>
      <c r="AQ35" s="403"/>
      <c r="AR35" s="403"/>
      <c r="AS35" s="403"/>
      <c r="AU35" s="409"/>
      <c r="AV35" s="403"/>
      <c r="AW35" s="403"/>
      <c r="AX35" s="403"/>
      <c r="AY35" s="403"/>
      <c r="AZ35" s="403"/>
      <c r="BA35" s="403"/>
      <c r="BB35" s="403"/>
      <c r="BC35" s="403"/>
      <c r="BD35" s="403"/>
      <c r="BE35" s="403"/>
      <c r="BF35" s="409"/>
      <c r="BG35" s="403"/>
      <c r="BH35" s="403"/>
      <c r="BI35" s="403"/>
      <c r="BJ35" s="403"/>
      <c r="BK35" s="403"/>
    </row>
    <row r="36" spans="1:63" s="404" customFormat="1" ht="12" customHeight="1">
      <c r="A36" s="411" t="s">
        <v>192</v>
      </c>
      <c r="B36" s="413"/>
      <c r="C36" s="414"/>
      <c r="D36" s="414"/>
      <c r="E36" s="414"/>
      <c r="F36" s="414"/>
      <c r="G36" s="414"/>
      <c r="H36" s="403"/>
      <c r="I36" s="414"/>
      <c r="J36" s="403"/>
      <c r="K36" s="409"/>
      <c r="L36" s="403"/>
      <c r="M36" s="403"/>
      <c r="N36" s="403"/>
      <c r="O36" s="403"/>
      <c r="P36" s="403"/>
      <c r="Q36" s="403"/>
      <c r="R36" s="403"/>
      <c r="S36" s="403"/>
      <c r="T36" s="413"/>
      <c r="U36" s="414"/>
      <c r="V36" s="414"/>
      <c r="W36" s="414"/>
      <c r="X36" s="414"/>
      <c r="Y36" s="414"/>
      <c r="Z36" s="414"/>
      <c r="AA36" s="414"/>
      <c r="AB36" s="403"/>
      <c r="AC36" s="409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9"/>
      <c r="AO36" s="403"/>
      <c r="AP36" s="403"/>
      <c r="AQ36" s="403"/>
      <c r="AR36" s="403"/>
      <c r="AS36" s="403"/>
      <c r="AU36" s="409"/>
      <c r="AV36" s="403"/>
      <c r="AW36" s="403"/>
      <c r="AX36" s="403"/>
      <c r="AY36" s="403"/>
      <c r="AZ36" s="403"/>
      <c r="BA36" s="403"/>
      <c r="BB36" s="403"/>
      <c r="BC36" s="403"/>
      <c r="BD36" s="403"/>
      <c r="BE36" s="403"/>
      <c r="BF36" s="409"/>
      <c r="BG36" s="403"/>
      <c r="BH36" s="403"/>
      <c r="BI36" s="403"/>
      <c r="BJ36" s="403"/>
      <c r="BK36" s="403"/>
    </row>
    <row r="37" spans="1:63" s="404" customFormat="1" ht="12" customHeight="1">
      <c r="A37" s="411" t="s">
        <v>193</v>
      </c>
      <c r="B37" s="413"/>
      <c r="C37" s="414"/>
      <c r="D37" s="414"/>
      <c r="E37" s="414"/>
      <c r="F37" s="414"/>
      <c r="G37" s="414"/>
      <c r="H37" s="403"/>
      <c r="I37" s="414"/>
      <c r="J37" s="403"/>
      <c r="K37" s="409"/>
      <c r="L37" s="403"/>
      <c r="M37" s="403"/>
      <c r="N37" s="403"/>
      <c r="O37" s="403"/>
      <c r="P37" s="403"/>
      <c r="Q37" s="403"/>
      <c r="R37" s="403"/>
      <c r="S37" s="403"/>
      <c r="T37" s="413"/>
      <c r="U37" s="414"/>
      <c r="V37" s="414"/>
      <c r="W37" s="414"/>
      <c r="X37" s="414"/>
      <c r="Y37" s="414"/>
      <c r="Z37" s="414"/>
      <c r="AA37" s="414"/>
      <c r="AB37" s="403"/>
      <c r="AC37" s="409"/>
      <c r="AD37" s="403"/>
      <c r="AE37" s="403"/>
      <c r="AF37" s="403"/>
      <c r="AG37" s="403"/>
      <c r="AH37" s="403"/>
      <c r="AI37" s="403"/>
      <c r="AJ37" s="403"/>
      <c r="AK37" s="403"/>
      <c r="AL37" s="403"/>
      <c r="AM37" s="403"/>
      <c r="AN37" s="409"/>
      <c r="AO37" s="403"/>
      <c r="AP37" s="403"/>
      <c r="AQ37" s="403"/>
      <c r="AR37" s="403"/>
      <c r="AS37" s="403"/>
      <c r="AU37" s="409"/>
      <c r="AV37" s="403"/>
      <c r="AW37" s="403"/>
      <c r="AX37" s="403"/>
      <c r="AY37" s="403"/>
      <c r="AZ37" s="403"/>
      <c r="BA37" s="403"/>
      <c r="BB37" s="403"/>
      <c r="BC37" s="403"/>
      <c r="BD37" s="403"/>
      <c r="BE37" s="403"/>
      <c r="BF37" s="409"/>
      <c r="BG37" s="403"/>
      <c r="BH37" s="403"/>
      <c r="BI37" s="403"/>
      <c r="BJ37" s="403"/>
      <c r="BK37" s="403"/>
    </row>
    <row r="38" spans="1:63" s="404" customFormat="1" ht="12" customHeight="1">
      <c r="A38" s="411" t="s">
        <v>612</v>
      </c>
      <c r="B38" s="413"/>
      <c r="C38" s="414"/>
      <c r="D38" s="414"/>
      <c r="E38" s="414"/>
      <c r="F38" s="414"/>
      <c r="G38" s="414"/>
      <c r="H38" s="403"/>
      <c r="I38" s="414"/>
      <c r="J38" s="403"/>
      <c r="K38" s="409"/>
      <c r="L38" s="403"/>
      <c r="M38" s="403"/>
      <c r="N38" s="403"/>
      <c r="O38" s="403"/>
      <c r="P38" s="403"/>
      <c r="Q38" s="403"/>
      <c r="R38" s="403"/>
      <c r="S38" s="403"/>
      <c r="T38" s="413"/>
      <c r="U38" s="414"/>
      <c r="V38" s="414"/>
      <c r="W38" s="414"/>
      <c r="X38" s="414"/>
      <c r="Y38" s="414"/>
      <c r="Z38" s="414"/>
      <c r="AA38" s="414"/>
      <c r="AB38" s="403"/>
      <c r="AC38" s="409"/>
      <c r="AD38" s="403"/>
      <c r="AE38" s="403"/>
      <c r="AF38" s="403"/>
      <c r="AG38" s="403"/>
      <c r="AH38" s="403"/>
      <c r="AI38" s="403"/>
      <c r="AJ38" s="403"/>
      <c r="AK38" s="403"/>
      <c r="AL38" s="403"/>
      <c r="AM38" s="403"/>
      <c r="AN38" s="409"/>
      <c r="AO38" s="403"/>
      <c r="AP38" s="403"/>
      <c r="AQ38" s="403"/>
      <c r="AR38" s="403"/>
      <c r="AS38" s="403"/>
      <c r="AU38" s="409"/>
      <c r="AV38" s="403"/>
      <c r="AW38" s="403"/>
      <c r="AX38" s="403"/>
      <c r="AY38" s="403"/>
      <c r="AZ38" s="403"/>
      <c r="BA38" s="403"/>
      <c r="BB38" s="403"/>
      <c r="BC38" s="403"/>
      <c r="BD38" s="403"/>
      <c r="BE38" s="403"/>
      <c r="BF38" s="409"/>
      <c r="BG38" s="403"/>
      <c r="BH38" s="403"/>
      <c r="BI38" s="403"/>
      <c r="BJ38" s="403"/>
      <c r="BK38" s="403"/>
    </row>
    <row r="39" spans="1:63" s="404" customFormat="1" ht="12" customHeight="1">
      <c r="A39" s="846" t="s">
        <v>561</v>
      </c>
      <c r="B39" s="846"/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846"/>
      <c r="N39" s="846"/>
      <c r="O39" s="846"/>
      <c r="P39" s="846"/>
      <c r="Q39" s="846"/>
      <c r="R39" s="846"/>
      <c r="S39" s="846"/>
      <c r="T39" s="846"/>
      <c r="U39" s="846"/>
      <c r="V39" s="846"/>
      <c r="W39" s="846"/>
      <c r="X39" s="846"/>
      <c r="Y39" s="846"/>
      <c r="Z39" s="846"/>
      <c r="AA39" s="846"/>
      <c r="AB39" s="846"/>
      <c r="AC39" s="846"/>
      <c r="AD39" s="846"/>
      <c r="AE39" s="846"/>
      <c r="AF39" s="846"/>
      <c r="AG39" s="846"/>
      <c r="AH39" s="414"/>
      <c r="AI39" s="414"/>
      <c r="AJ39" s="403"/>
      <c r="AK39" s="403"/>
      <c r="AL39" s="403"/>
      <c r="AM39" s="403"/>
      <c r="AN39" s="409"/>
      <c r="AO39" s="403"/>
      <c r="AP39" s="403"/>
      <c r="AQ39" s="403"/>
      <c r="AR39" s="403"/>
      <c r="AS39" s="403"/>
      <c r="AZ39" s="414"/>
      <c r="BA39" s="414"/>
      <c r="BB39" s="403"/>
      <c r="BC39" s="403"/>
      <c r="BD39" s="403"/>
      <c r="BE39" s="403"/>
      <c r="BF39" s="409"/>
      <c r="BG39" s="403"/>
      <c r="BH39" s="403"/>
      <c r="BI39" s="403"/>
      <c r="BJ39" s="403"/>
      <c r="BK39" s="403"/>
    </row>
  </sheetData>
  <mergeCells count="15">
    <mergeCell ref="A1:AS1"/>
    <mergeCell ref="A2:AS2"/>
    <mergeCell ref="A3:AS3"/>
    <mergeCell ref="A4:B4"/>
    <mergeCell ref="A5:A7"/>
    <mergeCell ref="B6:J6"/>
    <mergeCell ref="K6:S6"/>
    <mergeCell ref="T6:AB6"/>
    <mergeCell ref="BD6:BL6"/>
    <mergeCell ref="B5:BL5"/>
    <mergeCell ref="AU6:BC6"/>
    <mergeCell ref="A39:AG39"/>
    <mergeCell ref="AC6:AK6"/>
    <mergeCell ref="AL6:AT6"/>
    <mergeCell ref="A29:Y29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42"/>
  <sheetViews>
    <sheetView showGridLines="0" zoomScaleSheetLayoutView="100" workbookViewId="0">
      <pane ySplit="5" topLeftCell="A6" activePane="bottomLeft" state="frozen"/>
      <selection activeCell="BH19" sqref="BH19"/>
      <selection pane="bottomLeft" sqref="A1:XFD1048576"/>
    </sheetView>
  </sheetViews>
  <sheetFormatPr baseColWidth="10" defaultColWidth="11.42578125" defaultRowHeight="18" customHeight="1"/>
  <cols>
    <col min="1" max="1" width="18.7109375" style="207" customWidth="1"/>
    <col min="2" max="4" width="19.5703125" style="207" customWidth="1"/>
    <col min="5" max="16384" width="11.42578125" style="207"/>
  </cols>
  <sheetData>
    <row r="1" spans="1:4" ht="18" customHeight="1">
      <c r="A1" s="848" t="s">
        <v>404</v>
      </c>
      <c r="B1" s="848"/>
      <c r="C1" s="848"/>
      <c r="D1" s="848"/>
    </row>
    <row r="2" spans="1:4" ht="18" customHeight="1">
      <c r="A2" s="848" t="s">
        <v>430</v>
      </c>
      <c r="B2" s="848"/>
      <c r="C2" s="848"/>
      <c r="D2" s="848"/>
    </row>
    <row r="3" spans="1:4" ht="18" customHeight="1">
      <c r="A3" s="849" t="s">
        <v>625</v>
      </c>
      <c r="B3" s="849"/>
      <c r="C3" s="849"/>
      <c r="D3" s="849"/>
    </row>
    <row r="4" spans="1:4" ht="3.95" customHeight="1">
      <c r="A4" s="208"/>
    </row>
    <row r="5" spans="1:4" ht="36" customHeight="1" thickBot="1">
      <c r="A5" s="501" t="s">
        <v>300</v>
      </c>
      <c r="B5" s="502" t="s">
        <v>301</v>
      </c>
      <c r="C5" s="502" t="s">
        <v>329</v>
      </c>
      <c r="D5" s="502" t="s">
        <v>302</v>
      </c>
    </row>
    <row r="6" spans="1:4" ht="18" customHeight="1" thickTop="1">
      <c r="A6" s="209">
        <v>1988</v>
      </c>
      <c r="B6" s="210">
        <v>105</v>
      </c>
      <c r="C6" s="209">
        <v>52542</v>
      </c>
      <c r="D6" s="211">
        <f>B6/C6*100000</f>
        <v>199.84012789768187</v>
      </c>
    </row>
    <row r="7" spans="1:4" ht="18" customHeight="1">
      <c r="A7" s="503">
        <v>1989</v>
      </c>
      <c r="B7" s="504">
        <v>97</v>
      </c>
      <c r="C7" s="503">
        <v>60610</v>
      </c>
      <c r="D7" s="505">
        <f>B7/C7*100000</f>
        <v>160.03959742616729</v>
      </c>
    </row>
    <row r="8" spans="1:4" ht="18" customHeight="1">
      <c r="A8" s="212">
        <v>1990</v>
      </c>
      <c r="B8" s="208">
        <v>98</v>
      </c>
      <c r="C8" s="212">
        <v>65313</v>
      </c>
      <c r="D8" s="213">
        <f t="shared" ref="D8:D31" si="0">B8/C8*100000</f>
        <v>150.04669820709506</v>
      </c>
    </row>
    <row r="9" spans="1:4" ht="18" customHeight="1">
      <c r="A9" s="506">
        <v>1991</v>
      </c>
      <c r="B9" s="507">
        <v>117</v>
      </c>
      <c r="C9" s="506">
        <v>70554</v>
      </c>
      <c r="D9" s="508">
        <f t="shared" si="0"/>
        <v>165.83042775746236</v>
      </c>
    </row>
    <row r="10" spans="1:4" ht="18" customHeight="1">
      <c r="A10" s="212">
        <v>1992</v>
      </c>
      <c r="B10" s="208">
        <v>75</v>
      </c>
      <c r="C10" s="212">
        <v>75376</v>
      </c>
      <c r="D10" s="213">
        <f t="shared" si="0"/>
        <v>99.501167480365098</v>
      </c>
    </row>
    <row r="11" spans="1:4" ht="18" customHeight="1">
      <c r="A11" s="503">
        <v>1993</v>
      </c>
      <c r="B11" s="504">
        <v>96</v>
      </c>
      <c r="C11" s="503">
        <v>77991</v>
      </c>
      <c r="D11" s="505">
        <f t="shared" si="0"/>
        <v>123.09112589914221</v>
      </c>
    </row>
    <row r="12" spans="1:4" ht="18" customHeight="1">
      <c r="A12" s="212">
        <v>1994</v>
      </c>
      <c r="B12" s="382">
        <v>111</v>
      </c>
      <c r="C12" s="212">
        <v>79575</v>
      </c>
      <c r="D12" s="213">
        <f t="shared" si="0"/>
        <v>139.49104618284639</v>
      </c>
    </row>
    <row r="13" spans="1:4" ht="18" customHeight="1">
      <c r="A13" s="506">
        <v>1995</v>
      </c>
      <c r="B13" s="507">
        <v>104</v>
      </c>
      <c r="C13" s="506">
        <v>79591</v>
      </c>
      <c r="D13" s="508">
        <f t="shared" si="0"/>
        <v>130.66804035632168</v>
      </c>
    </row>
    <row r="14" spans="1:4" ht="18" customHeight="1">
      <c r="A14" s="212">
        <v>1996</v>
      </c>
      <c r="B14" s="382">
        <v>109</v>
      </c>
      <c r="C14" s="212">
        <v>88438</v>
      </c>
      <c r="D14" s="213">
        <f t="shared" si="0"/>
        <v>123.25018657138335</v>
      </c>
    </row>
    <row r="15" spans="1:4" ht="18" customHeight="1">
      <c r="A15" s="503">
        <v>1997</v>
      </c>
      <c r="B15" s="504">
        <v>90</v>
      </c>
      <c r="C15" s="503">
        <v>88422</v>
      </c>
      <c r="D15" s="505">
        <f t="shared" si="0"/>
        <v>101.78462373617427</v>
      </c>
    </row>
    <row r="16" spans="1:4" ht="18" customHeight="1">
      <c r="A16" s="212">
        <v>1998</v>
      </c>
      <c r="B16" s="382">
        <v>96</v>
      </c>
      <c r="C16" s="212">
        <v>86596</v>
      </c>
      <c r="D16" s="213">
        <f t="shared" si="0"/>
        <v>110.8596240011086</v>
      </c>
    </row>
    <row r="17" spans="1:4" ht="18" customHeight="1">
      <c r="A17" s="506">
        <v>1999</v>
      </c>
      <c r="B17" s="507">
        <v>103</v>
      </c>
      <c r="C17" s="506">
        <v>90007</v>
      </c>
      <c r="D17" s="508">
        <f t="shared" si="0"/>
        <v>114.43554390214094</v>
      </c>
    </row>
    <row r="18" spans="1:4" ht="18" customHeight="1">
      <c r="A18" s="212">
        <v>2000</v>
      </c>
      <c r="B18" s="382">
        <v>141</v>
      </c>
      <c r="C18" s="212">
        <v>86000</v>
      </c>
      <c r="D18" s="213">
        <f t="shared" si="0"/>
        <v>163.95348837209303</v>
      </c>
    </row>
    <row r="19" spans="1:4" ht="18" customHeight="1">
      <c r="A19" s="503">
        <v>2001</v>
      </c>
      <c r="B19" s="504">
        <v>134</v>
      </c>
      <c r="C19" s="503">
        <v>83919</v>
      </c>
      <c r="D19" s="505">
        <f t="shared" si="0"/>
        <v>159.67778453032091</v>
      </c>
    </row>
    <row r="20" spans="1:4" ht="18" customHeight="1">
      <c r="A20" s="212">
        <v>2002</v>
      </c>
      <c r="B20" s="382">
        <v>164</v>
      </c>
      <c r="C20" s="212">
        <v>90085</v>
      </c>
      <c r="D20" s="213">
        <f t="shared" si="0"/>
        <v>182.05028584115001</v>
      </c>
    </row>
    <row r="21" spans="1:4" ht="18" customHeight="1">
      <c r="A21" s="506">
        <v>2003</v>
      </c>
      <c r="B21" s="507">
        <v>151</v>
      </c>
      <c r="C21" s="506">
        <v>86739</v>
      </c>
      <c r="D21" s="508">
        <f t="shared" si="0"/>
        <v>174.08547481525034</v>
      </c>
    </row>
    <row r="22" spans="1:4" ht="18" customHeight="1">
      <c r="A22" s="212">
        <v>2004</v>
      </c>
      <c r="B22" s="382">
        <v>155</v>
      </c>
      <c r="C22" s="212">
        <v>101000</v>
      </c>
      <c r="D22" s="213">
        <f t="shared" si="0"/>
        <v>153.46534653465346</v>
      </c>
    </row>
    <row r="23" spans="1:4" ht="18" customHeight="1">
      <c r="A23" s="503">
        <v>2005</v>
      </c>
      <c r="B23" s="504">
        <v>136</v>
      </c>
      <c r="C23" s="503">
        <v>105808</v>
      </c>
      <c r="D23" s="505">
        <f t="shared" si="0"/>
        <v>128.53470437017995</v>
      </c>
    </row>
    <row r="24" spans="1:4" ht="18" customHeight="1">
      <c r="A24" s="212">
        <v>2006</v>
      </c>
      <c r="B24" s="382">
        <v>124</v>
      </c>
      <c r="C24" s="212">
        <v>102109</v>
      </c>
      <c r="D24" s="213">
        <f t="shared" si="0"/>
        <v>121.43885455738477</v>
      </c>
    </row>
    <row r="25" spans="1:4" ht="18" customHeight="1">
      <c r="A25" s="506">
        <v>2007</v>
      </c>
      <c r="B25" s="507">
        <v>122</v>
      </c>
      <c r="C25" s="506">
        <v>95862</v>
      </c>
      <c r="D25" s="508">
        <f t="shared" si="0"/>
        <v>127.26627860883355</v>
      </c>
    </row>
    <row r="26" spans="1:4" ht="18" customHeight="1">
      <c r="A26" s="212">
        <v>2008</v>
      </c>
      <c r="B26" s="382">
        <v>117</v>
      </c>
      <c r="C26" s="212">
        <v>99688</v>
      </c>
      <c r="D26" s="213">
        <f t="shared" si="0"/>
        <v>117.36618248936682</v>
      </c>
    </row>
    <row r="27" spans="1:4" ht="18" customHeight="1">
      <c r="A27" s="503">
        <v>2009</v>
      </c>
      <c r="B27" s="504">
        <v>128</v>
      </c>
      <c r="C27" s="503">
        <v>102162</v>
      </c>
      <c r="D27" s="505">
        <f t="shared" si="0"/>
        <v>125.29120416593254</v>
      </c>
    </row>
    <row r="28" spans="1:4" ht="18" customHeight="1">
      <c r="A28" s="212">
        <v>2010</v>
      </c>
      <c r="B28" s="382">
        <v>102</v>
      </c>
      <c r="C28" s="212">
        <v>101153</v>
      </c>
      <c r="D28" s="213">
        <f t="shared" si="0"/>
        <v>100.83734540745208</v>
      </c>
    </row>
    <row r="29" spans="1:4" ht="18" customHeight="1">
      <c r="A29" s="506">
        <v>2011</v>
      </c>
      <c r="B29" s="507">
        <v>94</v>
      </c>
      <c r="C29" s="506">
        <v>105825</v>
      </c>
      <c r="D29" s="508">
        <f t="shared" si="0"/>
        <v>88.825891802504131</v>
      </c>
    </row>
    <row r="30" spans="1:4" ht="18" customHeight="1">
      <c r="A30" s="212">
        <v>2012</v>
      </c>
      <c r="B30" s="382">
        <v>92</v>
      </c>
      <c r="C30" s="212">
        <v>108401</v>
      </c>
      <c r="D30" s="213">
        <f t="shared" si="0"/>
        <v>84.870065774300983</v>
      </c>
    </row>
    <row r="31" spans="1:4" ht="18" customHeight="1">
      <c r="A31" s="503">
        <v>2013</v>
      </c>
      <c r="B31" s="504">
        <v>103</v>
      </c>
      <c r="C31" s="503">
        <v>106946</v>
      </c>
      <c r="D31" s="505">
        <f t="shared" si="0"/>
        <v>96.310287434780165</v>
      </c>
    </row>
    <row r="32" spans="1:4" ht="18" customHeight="1">
      <c r="A32" s="212">
        <v>2014</v>
      </c>
      <c r="B32" s="382">
        <v>72</v>
      </c>
      <c r="C32" s="212">
        <v>112646</v>
      </c>
      <c r="D32" s="213">
        <v>63.917049873053635</v>
      </c>
    </row>
    <row r="33" spans="1:252" ht="18" customHeight="1">
      <c r="A33" s="506">
        <v>2015</v>
      </c>
      <c r="B33" s="507">
        <v>95</v>
      </c>
      <c r="C33" s="506">
        <v>116181</v>
      </c>
      <c r="D33" s="508">
        <v>81.768963944190503</v>
      </c>
    </row>
    <row r="34" spans="1:252" ht="18" customHeight="1">
      <c r="A34" s="212">
        <v>2016</v>
      </c>
      <c r="B34" s="382">
        <v>96</v>
      </c>
      <c r="C34" s="212">
        <v>111146</v>
      </c>
      <c r="D34" s="213">
        <v>86.372878916020369</v>
      </c>
      <c r="E34" s="213"/>
      <c r="F34" s="208"/>
      <c r="G34" s="214"/>
      <c r="H34" s="213"/>
      <c r="I34" s="214"/>
      <c r="J34" s="208"/>
      <c r="K34" s="214"/>
      <c r="L34" s="213"/>
      <c r="M34" s="214"/>
      <c r="N34" s="208"/>
      <c r="O34" s="214"/>
      <c r="P34" s="213"/>
      <c r="Q34" s="214"/>
      <c r="R34" s="208"/>
      <c r="S34" s="214"/>
      <c r="T34" s="213"/>
      <c r="U34" s="214"/>
      <c r="V34" s="208"/>
      <c r="W34" s="214"/>
      <c r="X34" s="213"/>
      <c r="Y34" s="214"/>
      <c r="Z34" s="208"/>
      <c r="AA34" s="214"/>
      <c r="AB34" s="213"/>
      <c r="AC34" s="214"/>
      <c r="AD34" s="208"/>
      <c r="AE34" s="214"/>
      <c r="AF34" s="213"/>
      <c r="AG34" s="214"/>
      <c r="AH34" s="208"/>
      <c r="AI34" s="214"/>
      <c r="AJ34" s="213"/>
      <c r="AK34" s="214"/>
      <c r="AL34" s="208"/>
      <c r="AM34" s="214"/>
      <c r="AN34" s="213"/>
      <c r="AO34" s="214"/>
      <c r="AP34" s="208"/>
      <c r="AQ34" s="214"/>
      <c r="AR34" s="213"/>
      <c r="AS34" s="214"/>
      <c r="AT34" s="208"/>
      <c r="AU34" s="214"/>
      <c r="AV34" s="213"/>
      <c r="AW34" s="214"/>
      <c r="AX34" s="208"/>
      <c r="AY34" s="214"/>
      <c r="AZ34" s="213"/>
      <c r="BA34" s="214"/>
      <c r="BB34" s="208"/>
      <c r="BC34" s="214"/>
      <c r="BD34" s="213"/>
      <c r="BE34" s="214"/>
      <c r="BF34" s="208"/>
      <c r="BG34" s="214"/>
      <c r="BH34" s="213"/>
      <c r="BI34" s="214"/>
      <c r="BJ34" s="208"/>
      <c r="BK34" s="214"/>
      <c r="BL34" s="213"/>
      <c r="BM34" s="214"/>
      <c r="BN34" s="208"/>
      <c r="BO34" s="214"/>
      <c r="BP34" s="213"/>
      <c r="BQ34" s="214"/>
      <c r="BR34" s="208"/>
      <c r="BS34" s="214"/>
      <c r="BT34" s="213"/>
      <c r="BU34" s="214"/>
      <c r="BV34" s="208"/>
      <c r="BW34" s="214"/>
      <c r="BX34" s="213"/>
      <c r="BY34" s="214"/>
      <c r="BZ34" s="208"/>
      <c r="CA34" s="214"/>
      <c r="CB34" s="213"/>
      <c r="CC34" s="214"/>
      <c r="CD34" s="208"/>
      <c r="CE34" s="214"/>
      <c r="CF34" s="213"/>
      <c r="CG34" s="214"/>
      <c r="CH34" s="208"/>
      <c r="CI34" s="214"/>
      <c r="CJ34" s="213"/>
      <c r="CK34" s="214"/>
      <c r="CL34" s="208"/>
      <c r="CM34" s="214"/>
      <c r="CN34" s="213"/>
      <c r="CO34" s="214"/>
      <c r="CP34" s="208"/>
      <c r="CQ34" s="214"/>
      <c r="CR34" s="213"/>
      <c r="CS34" s="214"/>
      <c r="CT34" s="208"/>
      <c r="CU34" s="214"/>
      <c r="CV34" s="213"/>
      <c r="CW34" s="214"/>
      <c r="CX34" s="208"/>
      <c r="CY34" s="214"/>
      <c r="CZ34" s="213"/>
      <c r="DA34" s="214"/>
      <c r="DB34" s="208"/>
      <c r="DC34" s="214"/>
      <c r="DD34" s="213"/>
      <c r="DE34" s="214"/>
      <c r="DF34" s="208"/>
      <c r="DG34" s="214"/>
      <c r="DH34" s="213"/>
      <c r="DI34" s="214"/>
      <c r="DJ34" s="208"/>
      <c r="DK34" s="214"/>
      <c r="DL34" s="213"/>
      <c r="DM34" s="214"/>
      <c r="DN34" s="208"/>
      <c r="DO34" s="214"/>
      <c r="DP34" s="213"/>
      <c r="DQ34" s="214"/>
      <c r="DR34" s="208"/>
      <c r="DS34" s="214"/>
      <c r="DT34" s="213"/>
      <c r="DU34" s="214"/>
      <c r="DV34" s="208"/>
      <c r="DW34" s="214"/>
      <c r="DX34" s="213"/>
      <c r="DY34" s="214"/>
      <c r="DZ34" s="208"/>
      <c r="EA34" s="214"/>
      <c r="EB34" s="213"/>
      <c r="EC34" s="214"/>
      <c r="ED34" s="208"/>
      <c r="EE34" s="214"/>
      <c r="EF34" s="213"/>
      <c r="EG34" s="214"/>
      <c r="EH34" s="208"/>
      <c r="EI34" s="214"/>
      <c r="EJ34" s="213"/>
      <c r="EK34" s="214"/>
      <c r="EL34" s="208"/>
      <c r="EM34" s="214"/>
      <c r="EN34" s="213"/>
      <c r="EO34" s="214"/>
      <c r="EP34" s="208"/>
      <c r="EQ34" s="214"/>
      <c r="ER34" s="213"/>
      <c r="ES34" s="214"/>
      <c r="ET34" s="208"/>
      <c r="EU34" s="214"/>
      <c r="EV34" s="213"/>
      <c r="EW34" s="214"/>
      <c r="EX34" s="208"/>
      <c r="EY34" s="214"/>
      <c r="EZ34" s="213"/>
      <c r="FA34" s="214"/>
      <c r="FB34" s="208"/>
      <c r="FC34" s="214"/>
      <c r="FD34" s="213"/>
      <c r="FE34" s="214"/>
      <c r="FF34" s="208"/>
      <c r="FG34" s="214"/>
      <c r="FH34" s="213"/>
      <c r="FI34" s="214"/>
      <c r="FJ34" s="208"/>
      <c r="FK34" s="214"/>
      <c r="FL34" s="213"/>
      <c r="FM34" s="214"/>
      <c r="FN34" s="208"/>
      <c r="FO34" s="214"/>
      <c r="FP34" s="213"/>
      <c r="FQ34" s="214"/>
      <c r="FR34" s="208"/>
      <c r="FS34" s="214"/>
      <c r="FT34" s="213"/>
      <c r="FU34" s="214"/>
      <c r="FV34" s="208"/>
      <c r="FW34" s="214"/>
      <c r="FX34" s="213"/>
      <c r="FY34" s="214"/>
      <c r="FZ34" s="208"/>
      <c r="GA34" s="214"/>
      <c r="GB34" s="213"/>
      <c r="GC34" s="214"/>
      <c r="GD34" s="208"/>
      <c r="GE34" s="214"/>
      <c r="GF34" s="213"/>
      <c r="GG34" s="214"/>
      <c r="GH34" s="208"/>
      <c r="GI34" s="214"/>
      <c r="GJ34" s="213"/>
      <c r="GK34" s="214"/>
      <c r="GL34" s="208"/>
      <c r="GM34" s="214"/>
      <c r="GN34" s="213"/>
      <c r="GO34" s="214"/>
      <c r="GP34" s="208"/>
      <c r="GQ34" s="214"/>
      <c r="GR34" s="213"/>
      <c r="GS34" s="214"/>
      <c r="GT34" s="208"/>
      <c r="GU34" s="214"/>
      <c r="GV34" s="213"/>
      <c r="GW34" s="214"/>
      <c r="GX34" s="208"/>
      <c r="GY34" s="214"/>
      <c r="GZ34" s="213"/>
      <c r="HA34" s="214"/>
      <c r="HB34" s="208"/>
      <c r="HC34" s="214"/>
      <c r="HD34" s="213"/>
      <c r="HE34" s="214"/>
      <c r="HF34" s="208"/>
      <c r="HG34" s="214"/>
      <c r="HH34" s="213"/>
      <c r="HI34" s="214"/>
      <c r="HJ34" s="208"/>
      <c r="HK34" s="214"/>
      <c r="HL34" s="213"/>
      <c r="HM34" s="214"/>
      <c r="HN34" s="208"/>
      <c r="HO34" s="214"/>
      <c r="HP34" s="213"/>
      <c r="HQ34" s="214"/>
      <c r="HR34" s="208"/>
      <c r="HS34" s="214"/>
      <c r="HT34" s="213"/>
      <c r="HU34" s="214"/>
      <c r="HV34" s="208"/>
      <c r="HW34" s="214"/>
      <c r="HX34" s="213"/>
      <c r="HY34" s="214"/>
      <c r="HZ34" s="208"/>
      <c r="IA34" s="214"/>
      <c r="IB34" s="213"/>
      <c r="IC34" s="214"/>
      <c r="ID34" s="208"/>
      <c r="IE34" s="214"/>
      <c r="IF34" s="213"/>
      <c r="IG34" s="214"/>
      <c r="IH34" s="208"/>
      <c r="II34" s="214"/>
      <c r="IJ34" s="213"/>
      <c r="IK34" s="214"/>
      <c r="IL34" s="208"/>
      <c r="IM34" s="214"/>
      <c r="IN34" s="213"/>
      <c r="IO34" s="214"/>
      <c r="IP34" s="208"/>
      <c r="IQ34" s="214"/>
      <c r="IR34" s="213"/>
    </row>
    <row r="35" spans="1:252" ht="18" customHeight="1">
      <c r="A35" s="503">
        <v>2017</v>
      </c>
      <c r="B35" s="504">
        <v>78</v>
      </c>
      <c r="C35" s="503">
        <v>115895</v>
      </c>
      <c r="D35" s="505">
        <v>67.3</v>
      </c>
      <c r="E35" s="213"/>
      <c r="F35" s="208"/>
      <c r="G35" s="214"/>
      <c r="H35" s="213"/>
      <c r="I35" s="214"/>
      <c r="J35" s="208"/>
      <c r="K35" s="214"/>
      <c r="L35" s="213"/>
      <c r="M35" s="214"/>
      <c r="N35" s="208"/>
      <c r="O35" s="214"/>
      <c r="P35" s="213"/>
      <c r="Q35" s="214"/>
      <c r="R35" s="208"/>
      <c r="S35" s="214"/>
      <c r="T35" s="213"/>
      <c r="U35" s="214"/>
      <c r="V35" s="208"/>
      <c r="W35" s="214"/>
      <c r="X35" s="213"/>
      <c r="Y35" s="214"/>
      <c r="Z35" s="208"/>
      <c r="AA35" s="214"/>
      <c r="AB35" s="213"/>
      <c r="AC35" s="214"/>
      <c r="AD35" s="208"/>
      <c r="AE35" s="214"/>
      <c r="AF35" s="213"/>
      <c r="AG35" s="214"/>
      <c r="AH35" s="208"/>
      <c r="AI35" s="214"/>
      <c r="AJ35" s="213"/>
      <c r="AK35" s="214"/>
      <c r="AL35" s="208"/>
      <c r="AM35" s="214"/>
      <c r="AN35" s="213"/>
      <c r="AO35" s="214"/>
      <c r="AP35" s="208"/>
      <c r="AQ35" s="214"/>
      <c r="AR35" s="213"/>
      <c r="AS35" s="214"/>
      <c r="AT35" s="208"/>
      <c r="AU35" s="214"/>
      <c r="AV35" s="213"/>
      <c r="AW35" s="214"/>
      <c r="AX35" s="208"/>
      <c r="AY35" s="214"/>
      <c r="AZ35" s="213"/>
      <c r="BA35" s="214"/>
      <c r="BB35" s="208"/>
      <c r="BC35" s="214"/>
      <c r="BD35" s="213"/>
      <c r="BE35" s="214"/>
      <c r="BF35" s="208"/>
      <c r="BG35" s="214"/>
      <c r="BH35" s="213"/>
      <c r="BI35" s="214"/>
      <c r="BJ35" s="208"/>
      <c r="BK35" s="214"/>
      <c r="BL35" s="213"/>
      <c r="BM35" s="214"/>
      <c r="BN35" s="208"/>
      <c r="BO35" s="214"/>
      <c r="BP35" s="213"/>
      <c r="BQ35" s="214"/>
      <c r="BR35" s="208"/>
      <c r="BS35" s="214"/>
      <c r="BT35" s="213"/>
      <c r="BU35" s="214"/>
      <c r="BV35" s="208"/>
      <c r="BW35" s="214"/>
      <c r="BX35" s="213"/>
      <c r="BY35" s="214"/>
      <c r="BZ35" s="208"/>
      <c r="CA35" s="214"/>
      <c r="CB35" s="213"/>
      <c r="CC35" s="214"/>
      <c r="CD35" s="208"/>
      <c r="CE35" s="214"/>
      <c r="CF35" s="213"/>
      <c r="CG35" s="214"/>
      <c r="CH35" s="208"/>
      <c r="CI35" s="214"/>
      <c r="CJ35" s="213"/>
      <c r="CK35" s="214"/>
      <c r="CL35" s="208"/>
      <c r="CM35" s="214"/>
      <c r="CN35" s="213"/>
      <c r="CO35" s="214"/>
      <c r="CP35" s="208"/>
      <c r="CQ35" s="214"/>
      <c r="CR35" s="213"/>
      <c r="CS35" s="214"/>
      <c r="CT35" s="208"/>
      <c r="CU35" s="214"/>
      <c r="CV35" s="213"/>
      <c r="CW35" s="214"/>
      <c r="CX35" s="208"/>
      <c r="CY35" s="214"/>
      <c r="CZ35" s="213"/>
      <c r="DA35" s="214"/>
      <c r="DB35" s="208"/>
      <c r="DC35" s="214"/>
      <c r="DD35" s="213"/>
      <c r="DE35" s="214"/>
      <c r="DF35" s="208"/>
      <c r="DG35" s="214"/>
      <c r="DH35" s="213"/>
      <c r="DI35" s="214"/>
      <c r="DJ35" s="208"/>
      <c r="DK35" s="214"/>
      <c r="DL35" s="213"/>
      <c r="DM35" s="214"/>
      <c r="DN35" s="208"/>
      <c r="DO35" s="214"/>
      <c r="DP35" s="213"/>
      <c r="DQ35" s="214"/>
      <c r="DR35" s="208"/>
      <c r="DS35" s="214"/>
      <c r="DT35" s="213"/>
      <c r="DU35" s="214"/>
      <c r="DV35" s="208"/>
      <c r="DW35" s="214"/>
      <c r="DX35" s="213"/>
      <c r="DY35" s="214"/>
      <c r="DZ35" s="208"/>
      <c r="EA35" s="214"/>
      <c r="EB35" s="213"/>
      <c r="EC35" s="214"/>
      <c r="ED35" s="208"/>
      <c r="EE35" s="214"/>
      <c r="EF35" s="213"/>
      <c r="EG35" s="214"/>
      <c r="EH35" s="208"/>
      <c r="EI35" s="214"/>
      <c r="EJ35" s="213"/>
      <c r="EK35" s="214"/>
      <c r="EL35" s="208"/>
      <c r="EM35" s="214"/>
      <c r="EN35" s="213"/>
      <c r="EO35" s="214"/>
      <c r="EP35" s="208"/>
      <c r="EQ35" s="214"/>
      <c r="ER35" s="213"/>
      <c r="ES35" s="214"/>
      <c r="ET35" s="208"/>
      <c r="EU35" s="214"/>
      <c r="EV35" s="213"/>
      <c r="EW35" s="214"/>
      <c r="EX35" s="208"/>
      <c r="EY35" s="214"/>
      <c r="EZ35" s="213"/>
      <c r="FA35" s="214"/>
      <c r="FB35" s="208"/>
      <c r="FC35" s="214"/>
      <c r="FD35" s="213"/>
      <c r="FE35" s="214"/>
      <c r="FF35" s="208"/>
      <c r="FG35" s="214"/>
      <c r="FH35" s="213"/>
      <c r="FI35" s="214"/>
      <c r="FJ35" s="208"/>
      <c r="FK35" s="214"/>
      <c r="FL35" s="213"/>
      <c r="FM35" s="214"/>
      <c r="FN35" s="208"/>
      <c r="FO35" s="214"/>
      <c r="FP35" s="213"/>
      <c r="FQ35" s="214"/>
      <c r="FR35" s="208"/>
      <c r="FS35" s="214"/>
      <c r="FT35" s="213"/>
      <c r="FU35" s="214"/>
      <c r="FV35" s="208"/>
      <c r="FW35" s="214"/>
      <c r="FX35" s="213"/>
      <c r="FY35" s="214"/>
      <c r="FZ35" s="208"/>
      <c r="GA35" s="214"/>
      <c r="GB35" s="213"/>
      <c r="GC35" s="214"/>
      <c r="GD35" s="208"/>
      <c r="GE35" s="214"/>
      <c r="GF35" s="213"/>
      <c r="GG35" s="214"/>
      <c r="GH35" s="208"/>
      <c r="GI35" s="214"/>
      <c r="GJ35" s="213"/>
      <c r="GK35" s="214"/>
      <c r="GL35" s="208"/>
      <c r="GM35" s="214"/>
      <c r="GN35" s="213"/>
      <c r="GO35" s="214"/>
      <c r="GP35" s="208"/>
      <c r="GQ35" s="214"/>
      <c r="GR35" s="213"/>
      <c r="GS35" s="214"/>
      <c r="GT35" s="208"/>
      <c r="GU35" s="214"/>
      <c r="GV35" s="213"/>
      <c r="GW35" s="214"/>
      <c r="GX35" s="208"/>
      <c r="GY35" s="214"/>
      <c r="GZ35" s="213"/>
      <c r="HA35" s="214"/>
      <c r="HB35" s="208"/>
      <c r="HC35" s="214"/>
      <c r="HD35" s="213"/>
      <c r="HE35" s="214"/>
      <c r="HF35" s="208"/>
      <c r="HG35" s="214"/>
      <c r="HH35" s="213"/>
      <c r="HI35" s="214"/>
      <c r="HJ35" s="208"/>
      <c r="HK35" s="214"/>
      <c r="HL35" s="213"/>
      <c r="HM35" s="214"/>
      <c r="HN35" s="208"/>
      <c r="HO35" s="214"/>
      <c r="HP35" s="213"/>
      <c r="HQ35" s="214"/>
      <c r="HR35" s="208"/>
      <c r="HS35" s="214"/>
      <c r="HT35" s="213"/>
      <c r="HU35" s="214"/>
      <c r="HV35" s="208"/>
      <c r="HW35" s="214"/>
      <c r="HX35" s="213"/>
      <c r="HY35" s="214"/>
      <c r="HZ35" s="208"/>
      <c r="IA35" s="214"/>
      <c r="IB35" s="213"/>
      <c r="IC35" s="214"/>
      <c r="ID35" s="208"/>
      <c r="IE35" s="214"/>
      <c r="IF35" s="213"/>
      <c r="IG35" s="214"/>
      <c r="IH35" s="208"/>
      <c r="II35" s="214"/>
      <c r="IJ35" s="213"/>
      <c r="IK35" s="214"/>
      <c r="IL35" s="208"/>
      <c r="IM35" s="214"/>
      <c r="IN35" s="213"/>
      <c r="IO35" s="214"/>
      <c r="IP35" s="208"/>
      <c r="IQ35" s="214"/>
      <c r="IR35" s="213"/>
    </row>
    <row r="36" spans="1:252" ht="18" customHeight="1">
      <c r="A36" s="212">
        <v>2018</v>
      </c>
      <c r="B36" s="616">
        <v>79</v>
      </c>
      <c r="C36" s="212">
        <v>111642</v>
      </c>
      <c r="D36" s="213">
        <v>70.8</v>
      </c>
      <c r="E36" s="213"/>
      <c r="F36" s="208"/>
      <c r="G36" s="214"/>
      <c r="H36" s="213"/>
      <c r="I36" s="214"/>
      <c r="J36" s="208"/>
      <c r="K36" s="214"/>
      <c r="L36" s="213"/>
      <c r="M36" s="214"/>
      <c r="N36" s="208"/>
      <c r="O36" s="214"/>
      <c r="P36" s="213"/>
      <c r="Q36" s="214"/>
      <c r="R36" s="208"/>
      <c r="S36" s="214"/>
      <c r="T36" s="213"/>
      <c r="U36" s="214"/>
      <c r="V36" s="208"/>
      <c r="W36" s="214"/>
      <c r="X36" s="213"/>
      <c r="Y36" s="214"/>
      <c r="Z36" s="208"/>
      <c r="AA36" s="214"/>
      <c r="AB36" s="213"/>
      <c r="AC36" s="214"/>
      <c r="AD36" s="208"/>
      <c r="AE36" s="214"/>
      <c r="AF36" s="213"/>
      <c r="AG36" s="214"/>
      <c r="AH36" s="208"/>
      <c r="AI36" s="214"/>
      <c r="AJ36" s="213"/>
      <c r="AK36" s="214"/>
      <c r="AL36" s="208"/>
      <c r="AM36" s="214"/>
      <c r="AN36" s="213"/>
      <c r="AO36" s="214"/>
      <c r="AP36" s="208"/>
      <c r="AQ36" s="214"/>
      <c r="AR36" s="213"/>
      <c r="AS36" s="214"/>
      <c r="AT36" s="208"/>
      <c r="AU36" s="214"/>
      <c r="AV36" s="213"/>
      <c r="AW36" s="214"/>
      <c r="AX36" s="208"/>
      <c r="AY36" s="214"/>
      <c r="AZ36" s="213"/>
      <c r="BA36" s="214"/>
      <c r="BB36" s="208"/>
      <c r="BC36" s="214"/>
      <c r="BD36" s="213"/>
      <c r="BE36" s="214"/>
      <c r="BF36" s="208"/>
      <c r="BG36" s="214"/>
      <c r="BH36" s="213"/>
      <c r="BI36" s="214"/>
      <c r="BJ36" s="208"/>
      <c r="BK36" s="214"/>
      <c r="BL36" s="213"/>
      <c r="BM36" s="214"/>
      <c r="BN36" s="208"/>
      <c r="BO36" s="214"/>
      <c r="BP36" s="213"/>
      <c r="BQ36" s="214"/>
      <c r="BR36" s="208"/>
      <c r="BS36" s="214"/>
      <c r="BT36" s="213"/>
      <c r="BU36" s="214"/>
      <c r="BV36" s="208"/>
      <c r="BW36" s="214"/>
      <c r="BX36" s="213"/>
      <c r="BY36" s="214"/>
      <c r="BZ36" s="208"/>
      <c r="CA36" s="214"/>
      <c r="CB36" s="213"/>
      <c r="CC36" s="214"/>
      <c r="CD36" s="208"/>
      <c r="CE36" s="214"/>
      <c r="CF36" s="213"/>
      <c r="CG36" s="214"/>
      <c r="CH36" s="208"/>
      <c r="CI36" s="214"/>
      <c r="CJ36" s="213"/>
      <c r="CK36" s="214"/>
      <c r="CL36" s="208"/>
      <c r="CM36" s="214"/>
      <c r="CN36" s="213"/>
      <c r="CO36" s="214"/>
      <c r="CP36" s="208"/>
      <c r="CQ36" s="214"/>
      <c r="CR36" s="213"/>
      <c r="CS36" s="214"/>
      <c r="CT36" s="208"/>
      <c r="CU36" s="214"/>
      <c r="CV36" s="213"/>
      <c r="CW36" s="214"/>
      <c r="CX36" s="208"/>
      <c r="CY36" s="214"/>
      <c r="CZ36" s="213"/>
      <c r="DA36" s="214"/>
      <c r="DB36" s="208"/>
      <c r="DC36" s="214"/>
      <c r="DD36" s="213"/>
      <c r="DE36" s="214"/>
      <c r="DF36" s="208"/>
      <c r="DG36" s="214"/>
      <c r="DH36" s="213"/>
      <c r="DI36" s="214"/>
      <c r="DJ36" s="208"/>
      <c r="DK36" s="214"/>
      <c r="DL36" s="213"/>
      <c r="DM36" s="214"/>
      <c r="DN36" s="208"/>
      <c r="DO36" s="214"/>
      <c r="DP36" s="213"/>
      <c r="DQ36" s="214"/>
      <c r="DR36" s="208"/>
      <c r="DS36" s="214"/>
      <c r="DT36" s="213"/>
      <c r="DU36" s="214"/>
      <c r="DV36" s="208"/>
      <c r="DW36" s="214"/>
      <c r="DX36" s="213"/>
      <c r="DY36" s="214"/>
      <c r="DZ36" s="208"/>
      <c r="EA36" s="214"/>
      <c r="EB36" s="213"/>
      <c r="EC36" s="214"/>
      <c r="ED36" s="208"/>
      <c r="EE36" s="214"/>
      <c r="EF36" s="213"/>
      <c r="EG36" s="214"/>
      <c r="EH36" s="208"/>
      <c r="EI36" s="214"/>
      <c r="EJ36" s="213"/>
      <c r="EK36" s="214"/>
      <c r="EL36" s="208"/>
      <c r="EM36" s="214"/>
      <c r="EN36" s="213"/>
      <c r="EO36" s="214"/>
      <c r="EP36" s="208"/>
      <c r="EQ36" s="214"/>
      <c r="ER36" s="213"/>
      <c r="ES36" s="214"/>
      <c r="ET36" s="208"/>
      <c r="EU36" s="214"/>
      <c r="EV36" s="213"/>
      <c r="EW36" s="214"/>
      <c r="EX36" s="208"/>
      <c r="EY36" s="214"/>
      <c r="EZ36" s="213"/>
      <c r="FA36" s="214"/>
      <c r="FB36" s="208"/>
      <c r="FC36" s="214"/>
      <c r="FD36" s="213"/>
      <c r="FE36" s="214"/>
      <c r="FF36" s="208"/>
      <c r="FG36" s="214"/>
      <c r="FH36" s="213"/>
      <c r="FI36" s="214"/>
      <c r="FJ36" s="208"/>
      <c r="FK36" s="214"/>
      <c r="FL36" s="213"/>
      <c r="FM36" s="214"/>
      <c r="FN36" s="208"/>
      <c r="FO36" s="214"/>
      <c r="FP36" s="213"/>
      <c r="FQ36" s="214"/>
      <c r="FR36" s="208"/>
      <c r="FS36" s="214"/>
      <c r="FT36" s="213"/>
      <c r="FU36" s="214"/>
      <c r="FV36" s="208"/>
      <c r="FW36" s="214"/>
      <c r="FX36" s="213"/>
      <c r="FY36" s="214"/>
      <c r="FZ36" s="208"/>
      <c r="GA36" s="214"/>
      <c r="GB36" s="213"/>
      <c r="GC36" s="214"/>
      <c r="GD36" s="208"/>
      <c r="GE36" s="214"/>
      <c r="GF36" s="213"/>
      <c r="GG36" s="214"/>
      <c r="GH36" s="208"/>
      <c r="GI36" s="214"/>
      <c r="GJ36" s="213"/>
      <c r="GK36" s="214"/>
      <c r="GL36" s="208"/>
      <c r="GM36" s="214"/>
      <c r="GN36" s="213"/>
      <c r="GO36" s="214"/>
      <c r="GP36" s="208"/>
      <c r="GQ36" s="214"/>
      <c r="GR36" s="213"/>
      <c r="GS36" s="214"/>
      <c r="GT36" s="208"/>
      <c r="GU36" s="214"/>
      <c r="GV36" s="213"/>
      <c r="GW36" s="214"/>
      <c r="GX36" s="208"/>
      <c r="GY36" s="214"/>
      <c r="GZ36" s="213"/>
      <c r="HA36" s="214"/>
      <c r="HB36" s="208"/>
      <c r="HC36" s="214"/>
      <c r="HD36" s="213"/>
      <c r="HE36" s="214"/>
      <c r="HF36" s="208"/>
      <c r="HG36" s="214"/>
      <c r="HH36" s="213"/>
      <c r="HI36" s="214"/>
      <c r="HJ36" s="208"/>
      <c r="HK36" s="214"/>
      <c r="HL36" s="213"/>
      <c r="HM36" s="214"/>
      <c r="HN36" s="208"/>
      <c r="HO36" s="214"/>
      <c r="HP36" s="213"/>
      <c r="HQ36" s="214"/>
      <c r="HR36" s="208"/>
      <c r="HS36" s="214"/>
      <c r="HT36" s="213"/>
      <c r="HU36" s="214"/>
      <c r="HV36" s="208"/>
      <c r="HW36" s="214"/>
      <c r="HX36" s="213"/>
      <c r="HY36" s="214"/>
      <c r="HZ36" s="208"/>
      <c r="IA36" s="214"/>
      <c r="IB36" s="213"/>
      <c r="IC36" s="214"/>
      <c r="ID36" s="208"/>
      <c r="IE36" s="214"/>
      <c r="IF36" s="213"/>
      <c r="IG36" s="214"/>
      <c r="IH36" s="208"/>
      <c r="II36" s="214"/>
      <c r="IJ36" s="213"/>
      <c r="IK36" s="214"/>
      <c r="IL36" s="208"/>
      <c r="IM36" s="214"/>
      <c r="IN36" s="213"/>
      <c r="IO36" s="214"/>
      <c r="IP36" s="208"/>
      <c r="IQ36" s="214"/>
      <c r="IR36" s="213"/>
    </row>
    <row r="37" spans="1:252" ht="18" customHeight="1">
      <c r="A37" s="506">
        <v>2019</v>
      </c>
      <c r="B37" s="507">
        <v>73</v>
      </c>
      <c r="C37" s="506">
        <v>107911</v>
      </c>
      <c r="D37" s="508">
        <v>67.64833983560527</v>
      </c>
      <c r="E37" s="213"/>
      <c r="F37" s="616"/>
      <c r="G37" s="214"/>
      <c r="H37" s="213"/>
      <c r="I37" s="214"/>
      <c r="J37" s="616"/>
      <c r="K37" s="214"/>
      <c r="L37" s="213"/>
      <c r="M37" s="214"/>
      <c r="N37" s="616"/>
      <c r="O37" s="214"/>
      <c r="P37" s="213"/>
      <c r="Q37" s="214"/>
      <c r="R37" s="616"/>
      <c r="S37" s="214"/>
      <c r="T37" s="213"/>
      <c r="U37" s="214"/>
      <c r="V37" s="616"/>
      <c r="W37" s="214"/>
      <c r="X37" s="213"/>
      <c r="Y37" s="214"/>
      <c r="Z37" s="616"/>
      <c r="AA37" s="214"/>
      <c r="AB37" s="213"/>
      <c r="AC37" s="214"/>
      <c r="AD37" s="616"/>
      <c r="AE37" s="214"/>
      <c r="AF37" s="213"/>
      <c r="AG37" s="214"/>
      <c r="AH37" s="616"/>
      <c r="AI37" s="214"/>
      <c r="AJ37" s="213"/>
      <c r="AK37" s="214"/>
      <c r="AL37" s="616"/>
      <c r="AM37" s="214"/>
      <c r="AN37" s="213"/>
      <c r="AO37" s="214"/>
      <c r="AP37" s="616"/>
      <c r="AQ37" s="214"/>
      <c r="AR37" s="213"/>
      <c r="AS37" s="214"/>
      <c r="AT37" s="616"/>
      <c r="AU37" s="214"/>
      <c r="AV37" s="213"/>
      <c r="AW37" s="214"/>
      <c r="AX37" s="616"/>
      <c r="AY37" s="214"/>
      <c r="AZ37" s="213"/>
      <c r="BA37" s="214"/>
      <c r="BB37" s="616"/>
      <c r="BC37" s="214"/>
      <c r="BD37" s="213"/>
      <c r="BE37" s="214"/>
      <c r="BF37" s="616"/>
      <c r="BG37" s="214"/>
      <c r="BH37" s="213"/>
      <c r="BI37" s="214"/>
      <c r="BJ37" s="616"/>
      <c r="BK37" s="214"/>
      <c r="BL37" s="213"/>
      <c r="BM37" s="214"/>
      <c r="BN37" s="616"/>
      <c r="BO37" s="214"/>
      <c r="BP37" s="213"/>
      <c r="BQ37" s="214"/>
      <c r="BR37" s="616"/>
      <c r="BS37" s="214"/>
      <c r="BT37" s="213"/>
      <c r="BU37" s="214"/>
      <c r="BV37" s="616"/>
      <c r="BW37" s="214"/>
      <c r="BX37" s="213"/>
      <c r="BY37" s="214"/>
      <c r="BZ37" s="616"/>
      <c r="CA37" s="214"/>
      <c r="CB37" s="213"/>
      <c r="CC37" s="214"/>
      <c r="CD37" s="616"/>
      <c r="CE37" s="214"/>
      <c r="CF37" s="213"/>
      <c r="CG37" s="214"/>
      <c r="CH37" s="616"/>
      <c r="CI37" s="214"/>
      <c r="CJ37" s="213"/>
      <c r="CK37" s="214"/>
      <c r="CL37" s="616"/>
      <c r="CM37" s="214"/>
      <c r="CN37" s="213"/>
      <c r="CO37" s="214"/>
      <c r="CP37" s="616"/>
      <c r="CQ37" s="214"/>
      <c r="CR37" s="213"/>
      <c r="CS37" s="214"/>
      <c r="CT37" s="616"/>
      <c r="CU37" s="214"/>
      <c r="CV37" s="213"/>
      <c r="CW37" s="214"/>
      <c r="CX37" s="616"/>
      <c r="CY37" s="214"/>
      <c r="CZ37" s="213"/>
      <c r="DA37" s="214"/>
      <c r="DB37" s="616"/>
      <c r="DC37" s="214"/>
      <c r="DD37" s="213"/>
      <c r="DE37" s="214"/>
      <c r="DF37" s="616"/>
      <c r="DG37" s="214"/>
      <c r="DH37" s="213"/>
      <c r="DI37" s="214"/>
      <c r="DJ37" s="616"/>
      <c r="DK37" s="214"/>
      <c r="DL37" s="213"/>
      <c r="DM37" s="214"/>
      <c r="DN37" s="616"/>
      <c r="DO37" s="214"/>
      <c r="DP37" s="213"/>
      <c r="DQ37" s="214"/>
      <c r="DR37" s="616"/>
      <c r="DS37" s="214"/>
      <c r="DT37" s="213"/>
      <c r="DU37" s="214"/>
      <c r="DV37" s="616"/>
      <c r="DW37" s="214"/>
      <c r="DX37" s="213"/>
      <c r="DY37" s="214"/>
      <c r="DZ37" s="616"/>
      <c r="EA37" s="214"/>
      <c r="EB37" s="213"/>
      <c r="EC37" s="214"/>
      <c r="ED37" s="616"/>
      <c r="EE37" s="214"/>
      <c r="EF37" s="213"/>
      <c r="EG37" s="214"/>
      <c r="EH37" s="616"/>
      <c r="EI37" s="214"/>
      <c r="EJ37" s="213"/>
      <c r="EK37" s="214"/>
      <c r="EL37" s="616"/>
      <c r="EM37" s="214"/>
      <c r="EN37" s="213"/>
      <c r="EO37" s="214"/>
      <c r="EP37" s="616"/>
      <c r="EQ37" s="214"/>
      <c r="ER37" s="213"/>
      <c r="ES37" s="214"/>
      <c r="ET37" s="616"/>
      <c r="EU37" s="214"/>
      <c r="EV37" s="213"/>
      <c r="EW37" s="214"/>
      <c r="EX37" s="616"/>
      <c r="EY37" s="214"/>
      <c r="EZ37" s="213"/>
      <c r="FA37" s="214"/>
      <c r="FB37" s="616"/>
      <c r="FC37" s="214"/>
      <c r="FD37" s="213"/>
      <c r="FE37" s="214"/>
      <c r="FF37" s="616"/>
      <c r="FG37" s="214"/>
      <c r="FH37" s="213"/>
      <c r="FI37" s="214"/>
      <c r="FJ37" s="616"/>
      <c r="FK37" s="214"/>
      <c r="FL37" s="213"/>
      <c r="FM37" s="214"/>
      <c r="FN37" s="616"/>
      <c r="FO37" s="214"/>
      <c r="FP37" s="213"/>
      <c r="FQ37" s="214"/>
      <c r="FR37" s="616"/>
      <c r="FS37" s="214"/>
      <c r="FT37" s="213"/>
      <c r="FU37" s="214"/>
      <c r="FV37" s="616"/>
      <c r="FW37" s="214"/>
      <c r="FX37" s="213"/>
      <c r="FY37" s="214"/>
      <c r="FZ37" s="616"/>
      <c r="GA37" s="214"/>
      <c r="GB37" s="213"/>
      <c r="GC37" s="214"/>
      <c r="GD37" s="616"/>
      <c r="GE37" s="214"/>
      <c r="GF37" s="213"/>
      <c r="GG37" s="214"/>
      <c r="GH37" s="616"/>
      <c r="GI37" s="214"/>
      <c r="GJ37" s="213"/>
      <c r="GK37" s="214"/>
      <c r="GL37" s="616"/>
      <c r="GM37" s="214"/>
      <c r="GN37" s="213"/>
      <c r="GO37" s="214"/>
      <c r="GP37" s="616"/>
      <c r="GQ37" s="214"/>
      <c r="GR37" s="213"/>
      <c r="GS37" s="214"/>
      <c r="GT37" s="616"/>
      <c r="GU37" s="214"/>
      <c r="GV37" s="213"/>
      <c r="GW37" s="214"/>
      <c r="GX37" s="616"/>
      <c r="GY37" s="214"/>
      <c r="GZ37" s="213"/>
      <c r="HA37" s="214"/>
      <c r="HB37" s="616"/>
      <c r="HC37" s="214"/>
      <c r="HD37" s="213"/>
      <c r="HE37" s="214"/>
      <c r="HF37" s="616"/>
      <c r="HG37" s="214"/>
      <c r="HH37" s="213"/>
      <c r="HI37" s="214"/>
      <c r="HJ37" s="616"/>
      <c r="HK37" s="214"/>
      <c r="HL37" s="213"/>
      <c r="HM37" s="214"/>
      <c r="HN37" s="616"/>
      <c r="HO37" s="214"/>
      <c r="HP37" s="213"/>
      <c r="HQ37" s="214"/>
      <c r="HR37" s="616"/>
      <c r="HS37" s="214"/>
      <c r="HT37" s="213"/>
      <c r="HU37" s="214"/>
      <c r="HV37" s="616"/>
      <c r="HW37" s="214"/>
      <c r="HX37" s="213"/>
      <c r="HY37" s="214"/>
      <c r="HZ37" s="616"/>
      <c r="IA37" s="214"/>
      <c r="IB37" s="213"/>
      <c r="IC37" s="214"/>
      <c r="ID37" s="616"/>
      <c r="IE37" s="214"/>
      <c r="IF37" s="213"/>
      <c r="IG37" s="214"/>
      <c r="IH37" s="616"/>
      <c r="II37" s="214"/>
      <c r="IJ37" s="213"/>
      <c r="IK37" s="214"/>
      <c r="IL37" s="616"/>
      <c r="IM37" s="214"/>
      <c r="IN37" s="213"/>
      <c r="IO37" s="214"/>
      <c r="IP37" s="616"/>
      <c r="IQ37" s="214"/>
      <c r="IR37" s="213"/>
    </row>
    <row r="38" spans="1:252" ht="18" customHeight="1">
      <c r="A38" s="212">
        <v>2020</v>
      </c>
      <c r="B38" s="703">
        <v>81</v>
      </c>
      <c r="C38" s="212">
        <v>102722</v>
      </c>
      <c r="D38" s="213">
        <v>78.853604875294494</v>
      </c>
      <c r="E38" s="213"/>
      <c r="F38" s="703"/>
      <c r="G38" s="214"/>
      <c r="H38" s="213"/>
      <c r="I38" s="214"/>
      <c r="J38" s="703"/>
      <c r="K38" s="214"/>
      <c r="L38" s="213"/>
      <c r="M38" s="214"/>
      <c r="N38" s="703"/>
      <c r="O38" s="214"/>
      <c r="P38" s="213"/>
      <c r="Q38" s="214"/>
      <c r="R38" s="703"/>
      <c r="S38" s="214"/>
      <c r="T38" s="213"/>
      <c r="U38" s="214"/>
      <c r="V38" s="703"/>
      <c r="W38" s="214"/>
      <c r="X38" s="213"/>
      <c r="Y38" s="214"/>
      <c r="Z38" s="703"/>
      <c r="AA38" s="214"/>
      <c r="AB38" s="213"/>
      <c r="AC38" s="214"/>
      <c r="AD38" s="703"/>
      <c r="AE38" s="214"/>
      <c r="AF38" s="213"/>
      <c r="AG38" s="214"/>
      <c r="AH38" s="703"/>
      <c r="AI38" s="214"/>
      <c r="AJ38" s="213"/>
      <c r="AK38" s="214"/>
      <c r="AL38" s="703"/>
      <c r="AM38" s="214"/>
      <c r="AN38" s="213"/>
      <c r="AO38" s="214"/>
      <c r="AP38" s="703"/>
      <c r="AQ38" s="214"/>
      <c r="AR38" s="213"/>
      <c r="AS38" s="214"/>
      <c r="AT38" s="703"/>
      <c r="AU38" s="214"/>
      <c r="AV38" s="213"/>
      <c r="AW38" s="214"/>
      <c r="AX38" s="703"/>
      <c r="AY38" s="214"/>
      <c r="AZ38" s="213"/>
      <c r="BA38" s="214"/>
      <c r="BB38" s="703"/>
      <c r="BC38" s="214"/>
      <c r="BD38" s="213"/>
      <c r="BE38" s="214"/>
      <c r="BF38" s="703"/>
      <c r="BG38" s="214"/>
      <c r="BH38" s="213"/>
      <c r="BI38" s="214"/>
      <c r="BJ38" s="703"/>
      <c r="BK38" s="214"/>
      <c r="BL38" s="213"/>
      <c r="BM38" s="214"/>
      <c r="BN38" s="703"/>
      <c r="BO38" s="214"/>
      <c r="BP38" s="213"/>
      <c r="BQ38" s="214"/>
      <c r="BR38" s="703"/>
      <c r="BS38" s="214"/>
      <c r="BT38" s="213"/>
      <c r="BU38" s="214"/>
      <c r="BV38" s="703"/>
      <c r="BW38" s="214"/>
      <c r="BX38" s="213"/>
      <c r="BY38" s="214"/>
      <c r="BZ38" s="703"/>
      <c r="CA38" s="214"/>
      <c r="CB38" s="213"/>
      <c r="CC38" s="214"/>
      <c r="CD38" s="703"/>
      <c r="CE38" s="214"/>
      <c r="CF38" s="213"/>
      <c r="CG38" s="214"/>
      <c r="CH38" s="703"/>
      <c r="CI38" s="214"/>
      <c r="CJ38" s="213"/>
      <c r="CK38" s="214"/>
      <c r="CL38" s="703"/>
      <c r="CM38" s="214"/>
      <c r="CN38" s="213"/>
      <c r="CO38" s="214"/>
      <c r="CP38" s="703"/>
      <c r="CQ38" s="214"/>
      <c r="CR38" s="213"/>
      <c r="CS38" s="214"/>
      <c r="CT38" s="703"/>
      <c r="CU38" s="214"/>
      <c r="CV38" s="213"/>
      <c r="CW38" s="214"/>
      <c r="CX38" s="703"/>
      <c r="CY38" s="214"/>
      <c r="CZ38" s="213"/>
      <c r="DA38" s="214"/>
      <c r="DB38" s="703"/>
      <c r="DC38" s="214"/>
      <c r="DD38" s="213"/>
      <c r="DE38" s="214"/>
      <c r="DF38" s="703"/>
      <c r="DG38" s="214"/>
      <c r="DH38" s="213"/>
      <c r="DI38" s="214"/>
      <c r="DJ38" s="703"/>
      <c r="DK38" s="214"/>
      <c r="DL38" s="213"/>
      <c r="DM38" s="214"/>
      <c r="DN38" s="703"/>
      <c r="DO38" s="214"/>
      <c r="DP38" s="213"/>
      <c r="DQ38" s="214"/>
      <c r="DR38" s="703"/>
      <c r="DS38" s="214"/>
      <c r="DT38" s="213"/>
      <c r="DU38" s="214"/>
      <c r="DV38" s="703"/>
      <c r="DW38" s="214"/>
      <c r="DX38" s="213"/>
      <c r="DY38" s="214"/>
      <c r="DZ38" s="703"/>
      <c r="EA38" s="214"/>
      <c r="EB38" s="213"/>
      <c r="EC38" s="214"/>
      <c r="ED38" s="703"/>
      <c r="EE38" s="214"/>
      <c r="EF38" s="213"/>
      <c r="EG38" s="214"/>
      <c r="EH38" s="703"/>
      <c r="EI38" s="214"/>
      <c r="EJ38" s="213"/>
      <c r="EK38" s="214"/>
      <c r="EL38" s="703"/>
      <c r="EM38" s="214"/>
      <c r="EN38" s="213"/>
      <c r="EO38" s="214"/>
      <c r="EP38" s="703"/>
      <c r="EQ38" s="214"/>
      <c r="ER38" s="213"/>
      <c r="ES38" s="214"/>
      <c r="ET38" s="703"/>
      <c r="EU38" s="214"/>
      <c r="EV38" s="213"/>
      <c r="EW38" s="214"/>
      <c r="EX38" s="703"/>
      <c r="EY38" s="214"/>
      <c r="EZ38" s="213"/>
      <c r="FA38" s="214"/>
      <c r="FB38" s="703"/>
      <c r="FC38" s="214"/>
      <c r="FD38" s="213"/>
      <c r="FE38" s="214"/>
      <c r="FF38" s="703"/>
      <c r="FG38" s="214"/>
      <c r="FH38" s="213"/>
      <c r="FI38" s="214"/>
      <c r="FJ38" s="703"/>
      <c r="FK38" s="214"/>
      <c r="FL38" s="213"/>
      <c r="FM38" s="214"/>
      <c r="FN38" s="703"/>
      <c r="FO38" s="214"/>
      <c r="FP38" s="213"/>
      <c r="FQ38" s="214"/>
      <c r="FR38" s="703"/>
      <c r="FS38" s="214"/>
      <c r="FT38" s="213"/>
      <c r="FU38" s="214"/>
      <c r="FV38" s="703"/>
      <c r="FW38" s="214"/>
      <c r="FX38" s="213"/>
      <c r="FY38" s="214"/>
      <c r="FZ38" s="703"/>
      <c r="GA38" s="214"/>
      <c r="GB38" s="213"/>
      <c r="GC38" s="214"/>
      <c r="GD38" s="703"/>
      <c r="GE38" s="214"/>
      <c r="GF38" s="213"/>
      <c r="GG38" s="214"/>
      <c r="GH38" s="703"/>
      <c r="GI38" s="214"/>
      <c r="GJ38" s="213"/>
      <c r="GK38" s="214"/>
      <c r="GL38" s="703"/>
      <c r="GM38" s="214"/>
      <c r="GN38" s="213"/>
      <c r="GO38" s="214"/>
      <c r="GP38" s="703"/>
      <c r="GQ38" s="214"/>
      <c r="GR38" s="213"/>
      <c r="GS38" s="214"/>
      <c r="GT38" s="703"/>
      <c r="GU38" s="214"/>
      <c r="GV38" s="213"/>
      <c r="GW38" s="214"/>
      <c r="GX38" s="703"/>
      <c r="GY38" s="214"/>
      <c r="GZ38" s="213"/>
      <c r="HA38" s="214"/>
      <c r="HB38" s="703"/>
      <c r="HC38" s="214"/>
      <c r="HD38" s="213"/>
      <c r="HE38" s="214"/>
      <c r="HF38" s="703"/>
      <c r="HG38" s="214"/>
      <c r="HH38" s="213"/>
      <c r="HI38" s="214"/>
      <c r="HJ38" s="703"/>
      <c r="HK38" s="214"/>
      <c r="HL38" s="213"/>
      <c r="HM38" s="214"/>
      <c r="HN38" s="703"/>
      <c r="HO38" s="214"/>
      <c r="HP38" s="213"/>
      <c r="HQ38" s="214"/>
      <c r="HR38" s="703"/>
      <c r="HS38" s="214"/>
      <c r="HT38" s="213"/>
      <c r="HU38" s="214"/>
      <c r="HV38" s="703"/>
      <c r="HW38" s="214"/>
      <c r="HX38" s="213"/>
      <c r="HY38" s="214"/>
      <c r="HZ38" s="703"/>
      <c r="IA38" s="214"/>
      <c r="IB38" s="213"/>
      <c r="IC38" s="214"/>
      <c r="ID38" s="703"/>
      <c r="IE38" s="214"/>
      <c r="IF38" s="213"/>
      <c r="IG38" s="214"/>
      <c r="IH38" s="703"/>
      <c r="II38" s="214"/>
      <c r="IJ38" s="213"/>
      <c r="IK38" s="214"/>
      <c r="IL38" s="703"/>
      <c r="IM38" s="214"/>
      <c r="IN38" s="213"/>
      <c r="IO38" s="214"/>
      <c r="IP38" s="703"/>
      <c r="IQ38" s="214"/>
      <c r="IR38" s="213"/>
    </row>
    <row r="39" spans="1:252" ht="18" customHeight="1">
      <c r="A39" s="719">
        <v>2021</v>
      </c>
      <c r="B39" s="720">
        <v>166</v>
      </c>
      <c r="C39" s="719">
        <v>103766</v>
      </c>
      <c r="D39" s="721">
        <v>159.97532910587285</v>
      </c>
    </row>
    <row r="40" spans="1:252" s="215" customFormat="1" ht="3.75" customHeight="1">
      <c r="A40" s="214"/>
      <c r="B40" s="208"/>
      <c r="C40" s="214"/>
      <c r="D40" s="213"/>
    </row>
    <row r="41" spans="1:252" s="443" customFormat="1" ht="12" customHeight="1">
      <c r="A41" s="847" t="s">
        <v>536</v>
      </c>
      <c r="B41" s="847"/>
      <c r="C41" s="847"/>
      <c r="D41" s="847"/>
      <c r="E41" s="442"/>
    </row>
    <row r="42" spans="1:252" s="443" customFormat="1" ht="12" customHeight="1">
      <c r="A42" s="444" t="s">
        <v>112</v>
      </c>
    </row>
  </sheetData>
  <sheetProtection selectLockedCells="1" selectUnlockedCells="1"/>
  <mergeCells count="4">
    <mergeCell ref="A41:D41"/>
    <mergeCell ref="A1:D1"/>
    <mergeCell ref="A2:D2"/>
    <mergeCell ref="A3:D3"/>
  </mergeCells>
  <pageMargins left="1.5748031496062993" right="0.39370078740157483" top="1.1811023622047245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8.140625" style="123" customWidth="1"/>
    <col min="3" max="4" width="8.140625" style="99" customWidth="1"/>
    <col min="5" max="5" width="6.7109375" style="99" customWidth="1"/>
    <col min="6" max="6" width="8.140625" style="123" customWidth="1"/>
    <col min="7" max="8" width="8.140625" style="99" customWidth="1"/>
    <col min="9" max="9" width="6.7109375" style="99" customWidth="1"/>
    <col min="10" max="10" width="8.140625" style="123" customWidth="1"/>
    <col min="11" max="12" width="8.140625" style="99" customWidth="1"/>
    <col min="13" max="13" width="6.7109375" style="99" customWidth="1"/>
    <col min="14" max="14" width="8.140625" style="123" customWidth="1"/>
    <col min="15" max="16" width="8.140625" style="99" customWidth="1"/>
    <col min="17" max="17" width="6.7109375" style="99" customWidth="1"/>
    <col min="18" max="18" width="8.140625" style="123" customWidth="1"/>
    <col min="19" max="20" width="8.140625" style="99" customWidth="1"/>
    <col min="21" max="21" width="6.7109375" style="99" customWidth="1"/>
    <col min="22" max="22" width="8.140625" style="123" customWidth="1"/>
    <col min="23" max="24" width="8.140625" style="99" customWidth="1"/>
    <col min="25" max="25" width="6.7109375" style="99" customWidth="1"/>
    <col min="26" max="26" width="8.140625" style="123" customWidth="1"/>
    <col min="27" max="28" width="8.140625" style="99" customWidth="1"/>
    <col min="29" max="29" width="6.7109375" style="99" customWidth="1"/>
    <col min="30" max="86" width="6.28515625" style="97" customWidth="1"/>
    <col min="87" max="16384" width="11.42578125" style="97"/>
  </cols>
  <sheetData>
    <row r="1" spans="1:29" s="266" customFormat="1" ht="18" customHeight="1">
      <c r="A1" s="801" t="s">
        <v>233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633"/>
      <c r="W1" s="633"/>
      <c r="X1" s="633"/>
      <c r="Y1" s="633"/>
      <c r="Z1" s="696"/>
      <c r="AA1" s="696"/>
      <c r="AB1" s="696"/>
      <c r="AC1" s="696"/>
    </row>
    <row r="2" spans="1:29" s="266" customFormat="1" ht="18" customHeight="1">
      <c r="A2" s="784" t="s">
        <v>425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631"/>
      <c r="W2" s="631"/>
      <c r="X2" s="631"/>
      <c r="Y2" s="631"/>
      <c r="Z2" s="691"/>
      <c r="AA2" s="691"/>
      <c r="AB2" s="691"/>
      <c r="AC2" s="691"/>
    </row>
    <row r="3" spans="1:29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632"/>
      <c r="W3" s="632"/>
      <c r="X3" s="632"/>
      <c r="Y3" s="632"/>
      <c r="Z3" s="692"/>
      <c r="AA3" s="692"/>
      <c r="AB3" s="692"/>
      <c r="AC3" s="692"/>
    </row>
    <row r="4" spans="1:29" ht="3.95" customHeight="1">
      <c r="A4" s="802"/>
      <c r="B4" s="802"/>
      <c r="C4" s="98"/>
      <c r="D4" s="98"/>
      <c r="E4" s="216"/>
      <c r="F4" s="216"/>
      <c r="G4" s="98"/>
      <c r="H4" s="98"/>
      <c r="I4" s="216"/>
      <c r="J4" s="216"/>
      <c r="K4" s="98"/>
      <c r="L4" s="98"/>
      <c r="M4" s="216"/>
      <c r="N4" s="216"/>
      <c r="O4" s="98"/>
      <c r="P4" s="98"/>
      <c r="Q4" s="216"/>
      <c r="R4" s="216"/>
      <c r="S4" s="98"/>
      <c r="T4" s="98"/>
      <c r="U4" s="216"/>
      <c r="V4" s="602"/>
      <c r="W4" s="98"/>
      <c r="X4" s="98"/>
      <c r="Y4" s="602"/>
      <c r="Z4" s="698"/>
      <c r="AA4" s="98"/>
      <c r="AB4" s="98"/>
      <c r="AC4" s="698"/>
    </row>
    <row r="5" spans="1:29" ht="18" customHeight="1">
      <c r="A5" s="803" t="s">
        <v>0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</row>
    <row r="6" spans="1:29" ht="18" customHeight="1">
      <c r="A6" s="804"/>
      <c r="B6" s="771">
        <v>2015</v>
      </c>
      <c r="C6" s="792"/>
      <c r="D6" s="792"/>
      <c r="E6" s="811"/>
      <c r="F6" s="762">
        <v>2016</v>
      </c>
      <c r="G6" s="798"/>
      <c r="H6" s="798"/>
      <c r="I6" s="810"/>
      <c r="J6" s="771">
        <v>2017</v>
      </c>
      <c r="K6" s="792"/>
      <c r="L6" s="792"/>
      <c r="M6" s="811"/>
      <c r="N6" s="762">
        <v>2018</v>
      </c>
      <c r="O6" s="798"/>
      <c r="P6" s="798"/>
      <c r="Q6" s="810"/>
      <c r="R6" s="771">
        <v>2019</v>
      </c>
      <c r="S6" s="792"/>
      <c r="T6" s="792"/>
      <c r="U6" s="811"/>
      <c r="V6" s="762">
        <v>2020</v>
      </c>
      <c r="W6" s="798"/>
      <c r="X6" s="798"/>
      <c r="Y6" s="810"/>
      <c r="Z6" s="771">
        <v>2021</v>
      </c>
      <c r="AA6" s="792"/>
      <c r="AB6" s="792"/>
      <c r="AC6" s="811"/>
    </row>
    <row r="7" spans="1:29" ht="36" customHeight="1">
      <c r="A7" s="805"/>
      <c r="B7" s="370" t="s">
        <v>238</v>
      </c>
      <c r="C7" s="509" t="s">
        <v>239</v>
      </c>
      <c r="D7" s="509" t="s">
        <v>240</v>
      </c>
      <c r="E7" s="510" t="s">
        <v>34</v>
      </c>
      <c r="F7" s="456" t="s">
        <v>238</v>
      </c>
      <c r="G7" s="361" t="s">
        <v>239</v>
      </c>
      <c r="H7" s="361" t="s">
        <v>240</v>
      </c>
      <c r="I7" s="457" t="s">
        <v>34</v>
      </c>
      <c r="J7" s="370" t="s">
        <v>238</v>
      </c>
      <c r="K7" s="509" t="s">
        <v>239</v>
      </c>
      <c r="L7" s="509" t="s">
        <v>240</v>
      </c>
      <c r="M7" s="510" t="s">
        <v>34</v>
      </c>
      <c r="N7" s="456" t="s">
        <v>238</v>
      </c>
      <c r="O7" s="361" t="s">
        <v>239</v>
      </c>
      <c r="P7" s="361" t="s">
        <v>240</v>
      </c>
      <c r="Q7" s="457" t="s">
        <v>34</v>
      </c>
      <c r="R7" s="370" t="s">
        <v>238</v>
      </c>
      <c r="S7" s="509" t="s">
        <v>239</v>
      </c>
      <c r="T7" s="509" t="s">
        <v>240</v>
      </c>
      <c r="U7" s="510" t="s">
        <v>34</v>
      </c>
      <c r="V7" s="456" t="s">
        <v>238</v>
      </c>
      <c r="W7" s="597" t="s">
        <v>239</v>
      </c>
      <c r="X7" s="597" t="s">
        <v>240</v>
      </c>
      <c r="Y7" s="609" t="s">
        <v>34</v>
      </c>
      <c r="Z7" s="687" t="s">
        <v>238</v>
      </c>
      <c r="AA7" s="509" t="s">
        <v>239</v>
      </c>
      <c r="AB7" s="509" t="s">
        <v>240</v>
      </c>
      <c r="AC7" s="702" t="s">
        <v>34</v>
      </c>
    </row>
    <row r="8" spans="1:29" ht="18" customHeight="1">
      <c r="A8" s="89" t="s">
        <v>8</v>
      </c>
      <c r="B8" s="158">
        <v>7</v>
      </c>
      <c r="C8" s="159">
        <v>1</v>
      </c>
      <c r="D8" s="160">
        <v>0</v>
      </c>
      <c r="E8" s="161">
        <f t="shared" ref="E8:E27" si="0">+SUM(B8:D8)</f>
        <v>8</v>
      </c>
      <c r="F8" s="158">
        <v>4</v>
      </c>
      <c r="G8" s="159">
        <v>0</v>
      </c>
      <c r="H8" s="160">
        <v>0</v>
      </c>
      <c r="I8" s="163">
        <f t="shared" ref="I8:I27" si="1">+SUM(F8:H8)</f>
        <v>4</v>
      </c>
      <c r="J8" s="158">
        <v>7</v>
      </c>
      <c r="K8" s="159">
        <v>1</v>
      </c>
      <c r="L8" s="160">
        <v>0</v>
      </c>
      <c r="M8" s="161">
        <f t="shared" ref="M8:M27" si="2">+SUM(J8:L8)</f>
        <v>8</v>
      </c>
      <c r="N8" s="158">
        <v>6</v>
      </c>
      <c r="O8" s="159">
        <v>1</v>
      </c>
      <c r="P8" s="160">
        <v>0</v>
      </c>
      <c r="Q8" s="163">
        <f t="shared" ref="Q8:Q27" si="3">+SUM(N8:P8)</f>
        <v>7</v>
      </c>
      <c r="R8" s="158">
        <v>3</v>
      </c>
      <c r="S8" s="159">
        <v>2</v>
      </c>
      <c r="T8" s="160">
        <v>0</v>
      </c>
      <c r="U8" s="161">
        <f t="shared" ref="U8:U27" si="4">+SUM(R8:T8)</f>
        <v>5</v>
      </c>
      <c r="V8" s="158">
        <v>6</v>
      </c>
      <c r="W8" s="159">
        <v>0</v>
      </c>
      <c r="X8" s="160">
        <v>0</v>
      </c>
      <c r="Y8" s="163">
        <f t="shared" ref="Y8:Y27" si="5">+SUM(V8:X8)</f>
        <v>6</v>
      </c>
      <c r="Z8" s="158">
        <v>7</v>
      </c>
      <c r="AA8" s="159">
        <v>1</v>
      </c>
      <c r="AB8" s="160">
        <v>0</v>
      </c>
      <c r="AC8" s="163">
        <f>+SUM(Z8:AB8)</f>
        <v>8</v>
      </c>
    </row>
    <row r="9" spans="1:29" ht="18" customHeight="1">
      <c r="A9" s="90" t="s">
        <v>9</v>
      </c>
      <c r="B9" s="484">
        <v>7</v>
      </c>
      <c r="C9" s="485">
        <v>1</v>
      </c>
      <c r="D9" s="485">
        <v>0</v>
      </c>
      <c r="E9" s="274">
        <f t="shared" si="0"/>
        <v>8</v>
      </c>
      <c r="F9" s="166">
        <v>6</v>
      </c>
      <c r="G9" s="136">
        <v>4</v>
      </c>
      <c r="H9" s="136">
        <v>0</v>
      </c>
      <c r="I9" s="167">
        <f t="shared" si="1"/>
        <v>10</v>
      </c>
      <c r="J9" s="484">
        <v>4</v>
      </c>
      <c r="K9" s="485">
        <v>1</v>
      </c>
      <c r="L9" s="485">
        <v>0</v>
      </c>
      <c r="M9" s="274">
        <f t="shared" si="2"/>
        <v>5</v>
      </c>
      <c r="N9" s="166">
        <v>2</v>
      </c>
      <c r="O9" s="136">
        <v>3</v>
      </c>
      <c r="P9" s="136">
        <v>0</v>
      </c>
      <c r="Q9" s="167">
        <f t="shared" si="3"/>
        <v>5</v>
      </c>
      <c r="R9" s="484">
        <v>6</v>
      </c>
      <c r="S9" s="485">
        <v>2</v>
      </c>
      <c r="T9" s="485">
        <v>1</v>
      </c>
      <c r="U9" s="274">
        <f t="shared" si="4"/>
        <v>9</v>
      </c>
      <c r="V9" s="166">
        <v>4</v>
      </c>
      <c r="W9" s="136">
        <v>3</v>
      </c>
      <c r="X9" s="136">
        <v>0</v>
      </c>
      <c r="Y9" s="167">
        <f t="shared" si="5"/>
        <v>7</v>
      </c>
      <c r="Z9" s="484">
        <v>6</v>
      </c>
      <c r="AA9" s="485">
        <v>2</v>
      </c>
      <c r="AB9" s="485">
        <v>0</v>
      </c>
      <c r="AC9" s="274">
        <f t="shared" ref="AC9:AC26" si="6">+SUM(Z9:AB9)</f>
        <v>8</v>
      </c>
    </row>
    <row r="10" spans="1:29" ht="18" customHeight="1">
      <c r="A10" s="89" t="s">
        <v>10</v>
      </c>
      <c r="B10" s="168">
        <v>3</v>
      </c>
      <c r="C10" s="169">
        <v>0</v>
      </c>
      <c r="D10" s="170">
        <v>0</v>
      </c>
      <c r="E10" s="171">
        <f t="shared" si="0"/>
        <v>3</v>
      </c>
      <c r="F10" s="168">
        <v>9</v>
      </c>
      <c r="G10" s="169">
        <v>1</v>
      </c>
      <c r="H10" s="170">
        <v>0</v>
      </c>
      <c r="I10" s="172">
        <f t="shared" si="1"/>
        <v>10</v>
      </c>
      <c r="J10" s="168">
        <v>1</v>
      </c>
      <c r="K10" s="169">
        <v>0</v>
      </c>
      <c r="L10" s="170">
        <v>0</v>
      </c>
      <c r="M10" s="171">
        <f t="shared" si="2"/>
        <v>1</v>
      </c>
      <c r="N10" s="168">
        <v>0</v>
      </c>
      <c r="O10" s="169">
        <v>3</v>
      </c>
      <c r="P10" s="170">
        <v>1</v>
      </c>
      <c r="Q10" s="172">
        <f t="shared" si="3"/>
        <v>4</v>
      </c>
      <c r="R10" s="168">
        <v>4</v>
      </c>
      <c r="S10" s="169">
        <v>1</v>
      </c>
      <c r="T10" s="170">
        <v>0</v>
      </c>
      <c r="U10" s="171">
        <f t="shared" si="4"/>
        <v>5</v>
      </c>
      <c r="V10" s="168">
        <v>1</v>
      </c>
      <c r="W10" s="169">
        <v>0</v>
      </c>
      <c r="X10" s="170">
        <v>0</v>
      </c>
      <c r="Y10" s="172">
        <f t="shared" si="5"/>
        <v>1</v>
      </c>
      <c r="Z10" s="168">
        <v>6</v>
      </c>
      <c r="AA10" s="169">
        <v>0</v>
      </c>
      <c r="AB10" s="170">
        <v>0</v>
      </c>
      <c r="AC10" s="171">
        <f t="shared" si="6"/>
        <v>6</v>
      </c>
    </row>
    <row r="11" spans="1:29" ht="18" customHeight="1">
      <c r="A11" s="90" t="s">
        <v>11</v>
      </c>
      <c r="B11" s="484">
        <v>3</v>
      </c>
      <c r="C11" s="485">
        <v>0</v>
      </c>
      <c r="D11" s="485">
        <v>1</v>
      </c>
      <c r="E11" s="274">
        <f t="shared" si="0"/>
        <v>4</v>
      </c>
      <c r="F11" s="166">
        <v>2</v>
      </c>
      <c r="G11" s="136">
        <v>1</v>
      </c>
      <c r="H11" s="136">
        <v>0</v>
      </c>
      <c r="I11" s="167">
        <f t="shared" si="1"/>
        <v>3</v>
      </c>
      <c r="J11" s="484">
        <v>0</v>
      </c>
      <c r="K11" s="485">
        <v>0</v>
      </c>
      <c r="L11" s="485">
        <v>0</v>
      </c>
      <c r="M11" s="274">
        <f t="shared" si="2"/>
        <v>0</v>
      </c>
      <c r="N11" s="166">
        <v>0</v>
      </c>
      <c r="O11" s="136">
        <v>3</v>
      </c>
      <c r="P11" s="136">
        <v>0</v>
      </c>
      <c r="Q11" s="167">
        <f t="shared" si="3"/>
        <v>3</v>
      </c>
      <c r="R11" s="484">
        <v>2</v>
      </c>
      <c r="S11" s="485">
        <v>2</v>
      </c>
      <c r="T11" s="485">
        <v>0</v>
      </c>
      <c r="U11" s="274">
        <f t="shared" si="4"/>
        <v>4</v>
      </c>
      <c r="V11" s="166">
        <v>1</v>
      </c>
      <c r="W11" s="136">
        <v>0</v>
      </c>
      <c r="X11" s="136">
        <v>0</v>
      </c>
      <c r="Y11" s="167">
        <f t="shared" si="5"/>
        <v>1</v>
      </c>
      <c r="Z11" s="484">
        <v>4</v>
      </c>
      <c r="AA11" s="485">
        <v>1</v>
      </c>
      <c r="AB11" s="485">
        <v>0</v>
      </c>
      <c r="AC11" s="274">
        <f t="shared" si="6"/>
        <v>5</v>
      </c>
    </row>
    <row r="12" spans="1:29" ht="18" customHeight="1">
      <c r="A12" s="89" t="s">
        <v>12</v>
      </c>
      <c r="B12" s="168">
        <v>8</v>
      </c>
      <c r="C12" s="169">
        <v>1</v>
      </c>
      <c r="D12" s="170">
        <v>0</v>
      </c>
      <c r="E12" s="171">
        <f t="shared" si="0"/>
        <v>9</v>
      </c>
      <c r="F12" s="168">
        <v>7</v>
      </c>
      <c r="G12" s="169">
        <v>2</v>
      </c>
      <c r="H12" s="170">
        <v>0</v>
      </c>
      <c r="I12" s="172">
        <f t="shared" si="1"/>
        <v>9</v>
      </c>
      <c r="J12" s="168">
        <v>7</v>
      </c>
      <c r="K12" s="169">
        <v>5</v>
      </c>
      <c r="L12" s="170">
        <v>0</v>
      </c>
      <c r="M12" s="171">
        <f t="shared" si="2"/>
        <v>12</v>
      </c>
      <c r="N12" s="168">
        <v>5</v>
      </c>
      <c r="O12" s="169">
        <v>3</v>
      </c>
      <c r="P12" s="170">
        <v>0</v>
      </c>
      <c r="Q12" s="172">
        <f t="shared" si="3"/>
        <v>8</v>
      </c>
      <c r="R12" s="168">
        <v>6</v>
      </c>
      <c r="S12" s="169">
        <v>2</v>
      </c>
      <c r="T12" s="170">
        <v>0</v>
      </c>
      <c r="U12" s="171">
        <f t="shared" si="4"/>
        <v>8</v>
      </c>
      <c r="V12" s="168">
        <v>10</v>
      </c>
      <c r="W12" s="169">
        <v>1</v>
      </c>
      <c r="X12" s="170">
        <v>0</v>
      </c>
      <c r="Y12" s="172">
        <f t="shared" si="5"/>
        <v>11</v>
      </c>
      <c r="Z12" s="168">
        <v>13</v>
      </c>
      <c r="AA12" s="169">
        <v>3</v>
      </c>
      <c r="AB12" s="170">
        <v>0</v>
      </c>
      <c r="AC12" s="171">
        <f t="shared" si="6"/>
        <v>16</v>
      </c>
    </row>
    <row r="13" spans="1:29" ht="18" customHeight="1">
      <c r="A13" s="90" t="s">
        <v>13</v>
      </c>
      <c r="B13" s="484">
        <v>2</v>
      </c>
      <c r="C13" s="485">
        <v>0</v>
      </c>
      <c r="D13" s="485">
        <v>0</v>
      </c>
      <c r="E13" s="274">
        <f t="shared" si="0"/>
        <v>2</v>
      </c>
      <c r="F13" s="166">
        <v>2</v>
      </c>
      <c r="G13" s="136">
        <v>0</v>
      </c>
      <c r="H13" s="136">
        <v>0</v>
      </c>
      <c r="I13" s="167">
        <f t="shared" si="1"/>
        <v>2</v>
      </c>
      <c r="J13" s="484">
        <v>1</v>
      </c>
      <c r="K13" s="485">
        <v>1</v>
      </c>
      <c r="L13" s="485">
        <v>0</v>
      </c>
      <c r="M13" s="274">
        <f t="shared" si="2"/>
        <v>2</v>
      </c>
      <c r="N13" s="166">
        <v>1</v>
      </c>
      <c r="O13" s="136">
        <v>0</v>
      </c>
      <c r="P13" s="136">
        <v>1</v>
      </c>
      <c r="Q13" s="167">
        <f t="shared" si="3"/>
        <v>2</v>
      </c>
      <c r="R13" s="484">
        <v>0</v>
      </c>
      <c r="S13" s="485">
        <v>1</v>
      </c>
      <c r="T13" s="485">
        <v>0</v>
      </c>
      <c r="U13" s="274">
        <f t="shared" si="4"/>
        <v>1</v>
      </c>
      <c r="V13" s="166">
        <v>3</v>
      </c>
      <c r="W13" s="136">
        <v>1</v>
      </c>
      <c r="X13" s="136">
        <v>0</v>
      </c>
      <c r="Y13" s="167">
        <f t="shared" si="5"/>
        <v>4</v>
      </c>
      <c r="Z13" s="484">
        <v>4</v>
      </c>
      <c r="AA13" s="485">
        <v>0</v>
      </c>
      <c r="AB13" s="485">
        <v>0</v>
      </c>
      <c r="AC13" s="274">
        <f t="shared" si="6"/>
        <v>4</v>
      </c>
    </row>
    <row r="14" spans="1:29" ht="18" customHeight="1">
      <c r="A14" s="89" t="s">
        <v>14</v>
      </c>
      <c r="B14" s="168">
        <v>7</v>
      </c>
      <c r="C14" s="169">
        <v>2</v>
      </c>
      <c r="D14" s="170">
        <v>0</v>
      </c>
      <c r="E14" s="171">
        <f t="shared" si="0"/>
        <v>9</v>
      </c>
      <c r="F14" s="168">
        <v>7</v>
      </c>
      <c r="G14" s="169">
        <v>0</v>
      </c>
      <c r="H14" s="170">
        <v>0</v>
      </c>
      <c r="I14" s="172">
        <f t="shared" si="1"/>
        <v>7</v>
      </c>
      <c r="J14" s="168">
        <v>8</v>
      </c>
      <c r="K14" s="169">
        <v>0</v>
      </c>
      <c r="L14" s="170">
        <v>0</v>
      </c>
      <c r="M14" s="171">
        <f t="shared" si="2"/>
        <v>8</v>
      </c>
      <c r="N14" s="168">
        <v>8</v>
      </c>
      <c r="O14" s="169">
        <v>1</v>
      </c>
      <c r="P14" s="170">
        <v>0</v>
      </c>
      <c r="Q14" s="172">
        <f t="shared" si="3"/>
        <v>9</v>
      </c>
      <c r="R14" s="168">
        <v>5</v>
      </c>
      <c r="S14" s="169">
        <v>0</v>
      </c>
      <c r="T14" s="170">
        <v>1</v>
      </c>
      <c r="U14" s="171">
        <f t="shared" si="4"/>
        <v>6</v>
      </c>
      <c r="V14" s="168">
        <v>3</v>
      </c>
      <c r="W14" s="169">
        <v>0</v>
      </c>
      <c r="X14" s="170">
        <v>0</v>
      </c>
      <c r="Y14" s="172">
        <f t="shared" si="5"/>
        <v>3</v>
      </c>
      <c r="Z14" s="168">
        <v>10</v>
      </c>
      <c r="AA14" s="169">
        <v>2</v>
      </c>
      <c r="AB14" s="170">
        <v>0</v>
      </c>
      <c r="AC14" s="171">
        <f t="shared" si="6"/>
        <v>12</v>
      </c>
    </row>
    <row r="15" spans="1:29" ht="18" customHeight="1">
      <c r="A15" s="90" t="s">
        <v>15</v>
      </c>
      <c r="B15" s="484">
        <v>1</v>
      </c>
      <c r="C15" s="485">
        <v>0</v>
      </c>
      <c r="D15" s="485">
        <v>0</v>
      </c>
      <c r="E15" s="274">
        <f t="shared" si="0"/>
        <v>1</v>
      </c>
      <c r="F15" s="166">
        <v>2</v>
      </c>
      <c r="G15" s="136">
        <v>0</v>
      </c>
      <c r="H15" s="136">
        <v>0</v>
      </c>
      <c r="I15" s="167">
        <f t="shared" si="1"/>
        <v>2</v>
      </c>
      <c r="J15" s="484">
        <v>3</v>
      </c>
      <c r="K15" s="485">
        <v>0</v>
      </c>
      <c r="L15" s="485">
        <v>0</v>
      </c>
      <c r="M15" s="274">
        <f t="shared" si="2"/>
        <v>3</v>
      </c>
      <c r="N15" s="166">
        <v>2</v>
      </c>
      <c r="O15" s="136">
        <v>1</v>
      </c>
      <c r="P15" s="136">
        <v>0</v>
      </c>
      <c r="Q15" s="167">
        <f t="shared" si="3"/>
        <v>3</v>
      </c>
      <c r="R15" s="484">
        <v>1</v>
      </c>
      <c r="S15" s="485">
        <v>0</v>
      </c>
      <c r="T15" s="485">
        <v>0</v>
      </c>
      <c r="U15" s="274">
        <f t="shared" si="4"/>
        <v>1</v>
      </c>
      <c r="V15" s="166">
        <v>2</v>
      </c>
      <c r="W15" s="136">
        <v>2</v>
      </c>
      <c r="X15" s="136">
        <v>0</v>
      </c>
      <c r="Y15" s="167">
        <f t="shared" si="5"/>
        <v>4</v>
      </c>
      <c r="Z15" s="484">
        <v>5</v>
      </c>
      <c r="AA15" s="485">
        <v>0</v>
      </c>
      <c r="AB15" s="485">
        <v>0</v>
      </c>
      <c r="AC15" s="274">
        <f t="shared" si="6"/>
        <v>5</v>
      </c>
    </row>
    <row r="16" spans="1:29" ht="18" customHeight="1">
      <c r="A16" s="92" t="s">
        <v>16</v>
      </c>
      <c r="B16" s="168">
        <v>2</v>
      </c>
      <c r="C16" s="170">
        <v>1</v>
      </c>
      <c r="D16" s="170">
        <v>0</v>
      </c>
      <c r="E16" s="172">
        <f t="shared" si="0"/>
        <v>3</v>
      </c>
      <c r="F16" s="168">
        <v>3</v>
      </c>
      <c r="G16" s="169">
        <v>1</v>
      </c>
      <c r="H16" s="170">
        <v>0</v>
      </c>
      <c r="I16" s="172">
        <f t="shared" si="1"/>
        <v>4</v>
      </c>
      <c r="J16" s="168">
        <v>5</v>
      </c>
      <c r="K16" s="170">
        <v>3</v>
      </c>
      <c r="L16" s="170">
        <v>0</v>
      </c>
      <c r="M16" s="172">
        <f t="shared" si="2"/>
        <v>8</v>
      </c>
      <c r="N16" s="168">
        <v>3</v>
      </c>
      <c r="O16" s="169">
        <v>0</v>
      </c>
      <c r="P16" s="170">
        <v>2</v>
      </c>
      <c r="Q16" s="172">
        <f t="shared" si="3"/>
        <v>5</v>
      </c>
      <c r="R16" s="168">
        <v>0</v>
      </c>
      <c r="S16" s="170">
        <v>0</v>
      </c>
      <c r="T16" s="170">
        <v>0</v>
      </c>
      <c r="U16" s="172">
        <f t="shared" si="4"/>
        <v>0</v>
      </c>
      <c r="V16" s="168">
        <v>5</v>
      </c>
      <c r="W16" s="169">
        <v>0</v>
      </c>
      <c r="X16" s="170">
        <v>1</v>
      </c>
      <c r="Y16" s="172">
        <f t="shared" si="5"/>
        <v>6</v>
      </c>
      <c r="Z16" s="168">
        <v>5</v>
      </c>
      <c r="AA16" s="170">
        <v>2</v>
      </c>
      <c r="AB16" s="170">
        <v>0</v>
      </c>
      <c r="AC16" s="172">
        <f t="shared" si="6"/>
        <v>7</v>
      </c>
    </row>
    <row r="17" spans="1:29" ht="18" customHeight="1">
      <c r="A17" s="90" t="s">
        <v>17</v>
      </c>
      <c r="B17" s="484">
        <v>13</v>
      </c>
      <c r="C17" s="485">
        <v>5</v>
      </c>
      <c r="D17" s="485">
        <v>0</v>
      </c>
      <c r="E17" s="274">
        <f t="shared" si="0"/>
        <v>18</v>
      </c>
      <c r="F17" s="166">
        <v>7</v>
      </c>
      <c r="G17" s="136">
        <v>3</v>
      </c>
      <c r="H17" s="136">
        <v>0</v>
      </c>
      <c r="I17" s="167">
        <f t="shared" si="1"/>
        <v>10</v>
      </c>
      <c r="J17" s="484">
        <v>9</v>
      </c>
      <c r="K17" s="485">
        <v>4</v>
      </c>
      <c r="L17" s="485">
        <v>0</v>
      </c>
      <c r="M17" s="274">
        <f t="shared" si="2"/>
        <v>13</v>
      </c>
      <c r="N17" s="166">
        <v>12</v>
      </c>
      <c r="O17" s="136">
        <v>5</v>
      </c>
      <c r="P17" s="136">
        <v>0</v>
      </c>
      <c r="Q17" s="167">
        <f t="shared" si="3"/>
        <v>17</v>
      </c>
      <c r="R17" s="484">
        <v>15</v>
      </c>
      <c r="S17" s="485">
        <v>4</v>
      </c>
      <c r="T17" s="485">
        <v>0</v>
      </c>
      <c r="U17" s="274">
        <f t="shared" si="4"/>
        <v>19</v>
      </c>
      <c r="V17" s="166">
        <v>13</v>
      </c>
      <c r="W17" s="136">
        <v>3</v>
      </c>
      <c r="X17" s="136">
        <v>1</v>
      </c>
      <c r="Y17" s="167">
        <f t="shared" si="5"/>
        <v>17</v>
      </c>
      <c r="Z17" s="484">
        <v>46</v>
      </c>
      <c r="AA17" s="485">
        <v>7</v>
      </c>
      <c r="AB17" s="485">
        <v>0</v>
      </c>
      <c r="AC17" s="274">
        <f t="shared" si="6"/>
        <v>53</v>
      </c>
    </row>
    <row r="18" spans="1:29" ht="18" customHeight="1">
      <c r="A18" s="92" t="s">
        <v>18</v>
      </c>
      <c r="B18" s="168">
        <v>18</v>
      </c>
      <c r="C18" s="170">
        <v>1</v>
      </c>
      <c r="D18" s="170">
        <v>1</v>
      </c>
      <c r="E18" s="172">
        <f t="shared" si="0"/>
        <v>20</v>
      </c>
      <c r="F18" s="168">
        <v>26</v>
      </c>
      <c r="G18" s="169">
        <v>4</v>
      </c>
      <c r="H18" s="170">
        <v>0</v>
      </c>
      <c r="I18" s="172">
        <f t="shared" si="1"/>
        <v>30</v>
      </c>
      <c r="J18" s="168">
        <v>15</v>
      </c>
      <c r="K18" s="170">
        <v>5</v>
      </c>
      <c r="L18" s="170">
        <v>0</v>
      </c>
      <c r="M18" s="172">
        <f t="shared" si="2"/>
        <v>20</v>
      </c>
      <c r="N18" s="168">
        <v>19</v>
      </c>
      <c r="O18" s="169">
        <v>5</v>
      </c>
      <c r="P18" s="170">
        <v>1</v>
      </c>
      <c r="Q18" s="172">
        <f t="shared" si="3"/>
        <v>25</v>
      </c>
      <c r="R18" s="168">
        <v>13</v>
      </c>
      <c r="S18" s="170">
        <v>6</v>
      </c>
      <c r="T18" s="170">
        <v>3</v>
      </c>
      <c r="U18" s="172">
        <f t="shared" si="4"/>
        <v>22</v>
      </c>
      <c r="V18" s="168">
        <v>18</v>
      </c>
      <c r="W18" s="169">
        <v>7</v>
      </c>
      <c r="X18" s="170">
        <v>1</v>
      </c>
      <c r="Y18" s="172">
        <f t="shared" si="5"/>
        <v>26</v>
      </c>
      <c r="Z18" s="168">
        <v>33</v>
      </c>
      <c r="AA18" s="170">
        <v>11</v>
      </c>
      <c r="AB18" s="170">
        <v>0</v>
      </c>
      <c r="AC18" s="172">
        <f t="shared" si="6"/>
        <v>44</v>
      </c>
    </row>
    <row r="19" spans="1:29" ht="18" customHeight="1">
      <c r="A19" s="90" t="s">
        <v>19</v>
      </c>
      <c r="B19" s="484">
        <v>0</v>
      </c>
      <c r="C19" s="485">
        <v>2</v>
      </c>
      <c r="D19" s="485">
        <v>0</v>
      </c>
      <c r="E19" s="274">
        <f t="shared" si="0"/>
        <v>2</v>
      </c>
      <c r="F19" s="166">
        <v>0</v>
      </c>
      <c r="G19" s="136">
        <v>0</v>
      </c>
      <c r="H19" s="136">
        <v>0</v>
      </c>
      <c r="I19" s="167">
        <f t="shared" si="1"/>
        <v>0</v>
      </c>
      <c r="J19" s="484">
        <v>1</v>
      </c>
      <c r="K19" s="485">
        <v>0</v>
      </c>
      <c r="L19" s="485">
        <v>0</v>
      </c>
      <c r="M19" s="274">
        <f t="shared" si="2"/>
        <v>1</v>
      </c>
      <c r="N19" s="166">
        <v>0</v>
      </c>
      <c r="O19" s="136">
        <v>0</v>
      </c>
      <c r="P19" s="136">
        <v>0</v>
      </c>
      <c r="Q19" s="167">
        <f t="shared" si="3"/>
        <v>0</v>
      </c>
      <c r="R19" s="484">
        <v>1</v>
      </c>
      <c r="S19" s="485">
        <v>1</v>
      </c>
      <c r="T19" s="485">
        <v>0</v>
      </c>
      <c r="U19" s="274">
        <f t="shared" si="4"/>
        <v>2</v>
      </c>
      <c r="V19" s="166">
        <v>0</v>
      </c>
      <c r="W19" s="136">
        <v>2</v>
      </c>
      <c r="X19" s="136">
        <v>0</v>
      </c>
      <c r="Y19" s="167">
        <f t="shared" si="5"/>
        <v>2</v>
      </c>
      <c r="Z19" s="484">
        <v>0</v>
      </c>
      <c r="AA19" s="485">
        <v>0</v>
      </c>
      <c r="AB19" s="485">
        <v>0</v>
      </c>
      <c r="AC19" s="274">
        <f t="shared" si="6"/>
        <v>0</v>
      </c>
    </row>
    <row r="20" spans="1:29" ht="18" customHeight="1">
      <c r="A20" s="92" t="s">
        <v>20</v>
      </c>
      <c r="B20" s="168">
        <v>6</v>
      </c>
      <c r="C20" s="170">
        <v>0</v>
      </c>
      <c r="D20" s="170">
        <v>0</v>
      </c>
      <c r="E20" s="172">
        <f t="shared" si="0"/>
        <v>6</v>
      </c>
      <c r="F20" s="168">
        <v>3</v>
      </c>
      <c r="G20" s="169">
        <v>1</v>
      </c>
      <c r="H20" s="170">
        <v>0</v>
      </c>
      <c r="I20" s="172">
        <f t="shared" si="1"/>
        <v>4</v>
      </c>
      <c r="J20" s="168">
        <v>5</v>
      </c>
      <c r="K20" s="170">
        <v>0</v>
      </c>
      <c r="L20" s="170">
        <v>0</v>
      </c>
      <c r="M20" s="172">
        <f t="shared" si="2"/>
        <v>5</v>
      </c>
      <c r="N20" s="168">
        <v>5</v>
      </c>
      <c r="O20" s="169">
        <v>1</v>
      </c>
      <c r="P20" s="170">
        <v>0</v>
      </c>
      <c r="Q20" s="172">
        <f t="shared" si="3"/>
        <v>6</v>
      </c>
      <c r="R20" s="168">
        <v>5</v>
      </c>
      <c r="S20" s="170">
        <v>1</v>
      </c>
      <c r="T20" s="170">
        <v>0</v>
      </c>
      <c r="U20" s="172">
        <f t="shared" si="4"/>
        <v>6</v>
      </c>
      <c r="V20" s="168">
        <v>3</v>
      </c>
      <c r="W20" s="169">
        <v>1</v>
      </c>
      <c r="X20" s="170">
        <v>0</v>
      </c>
      <c r="Y20" s="172">
        <f t="shared" si="5"/>
        <v>4</v>
      </c>
      <c r="Z20" s="168">
        <v>8</v>
      </c>
      <c r="AA20" s="170">
        <v>1</v>
      </c>
      <c r="AB20" s="170">
        <v>0</v>
      </c>
      <c r="AC20" s="172">
        <f t="shared" si="6"/>
        <v>9</v>
      </c>
    </row>
    <row r="21" spans="1:29" ht="18" customHeight="1">
      <c r="A21" s="90" t="s">
        <v>21</v>
      </c>
      <c r="B21" s="484">
        <v>6</v>
      </c>
      <c r="C21" s="485">
        <v>1</v>
      </c>
      <c r="D21" s="485">
        <v>0</v>
      </c>
      <c r="E21" s="274">
        <f t="shared" si="0"/>
        <v>7</v>
      </c>
      <c r="F21" s="166">
        <v>7</v>
      </c>
      <c r="G21" s="136">
        <v>0</v>
      </c>
      <c r="H21" s="136">
        <v>0</v>
      </c>
      <c r="I21" s="167">
        <f t="shared" si="1"/>
        <v>7</v>
      </c>
      <c r="J21" s="484">
        <v>4</v>
      </c>
      <c r="K21" s="485">
        <v>0</v>
      </c>
      <c r="L21" s="485">
        <v>0</v>
      </c>
      <c r="M21" s="274">
        <f t="shared" si="2"/>
        <v>4</v>
      </c>
      <c r="N21" s="166">
        <v>7</v>
      </c>
      <c r="O21" s="136">
        <v>0</v>
      </c>
      <c r="P21" s="136">
        <v>0</v>
      </c>
      <c r="Q21" s="167">
        <f t="shared" si="3"/>
        <v>7</v>
      </c>
      <c r="R21" s="484">
        <v>3</v>
      </c>
      <c r="S21" s="485">
        <v>1</v>
      </c>
      <c r="T21" s="485">
        <v>0</v>
      </c>
      <c r="U21" s="274">
        <f t="shared" si="4"/>
        <v>4</v>
      </c>
      <c r="V21" s="166">
        <v>5</v>
      </c>
      <c r="W21" s="136">
        <v>1</v>
      </c>
      <c r="X21" s="136">
        <v>0</v>
      </c>
      <c r="Y21" s="167">
        <f t="shared" si="5"/>
        <v>6</v>
      </c>
      <c r="Z21" s="484">
        <v>4</v>
      </c>
      <c r="AA21" s="485">
        <v>2</v>
      </c>
      <c r="AB21" s="485">
        <v>0</v>
      </c>
      <c r="AC21" s="274">
        <f t="shared" si="6"/>
        <v>6</v>
      </c>
    </row>
    <row r="22" spans="1:29" ht="18" customHeight="1">
      <c r="A22" s="11" t="s">
        <v>22</v>
      </c>
      <c r="B22" s="168">
        <v>2</v>
      </c>
      <c r="C22" s="170">
        <v>0</v>
      </c>
      <c r="D22" s="170">
        <v>0</v>
      </c>
      <c r="E22" s="172">
        <f t="shared" si="0"/>
        <v>2</v>
      </c>
      <c r="F22" s="168">
        <v>5</v>
      </c>
      <c r="G22" s="169">
        <v>1</v>
      </c>
      <c r="H22" s="170">
        <v>0</v>
      </c>
      <c r="I22" s="172">
        <f t="shared" si="1"/>
        <v>6</v>
      </c>
      <c r="J22" s="168">
        <v>2</v>
      </c>
      <c r="K22" s="170">
        <v>1</v>
      </c>
      <c r="L22" s="170">
        <v>0</v>
      </c>
      <c r="M22" s="172">
        <f t="shared" si="2"/>
        <v>3</v>
      </c>
      <c r="N22" s="168">
        <v>4</v>
      </c>
      <c r="O22" s="169">
        <v>0</v>
      </c>
      <c r="P22" s="170">
        <v>0</v>
      </c>
      <c r="Q22" s="172">
        <f t="shared" si="3"/>
        <v>4</v>
      </c>
      <c r="R22" s="168">
        <v>2</v>
      </c>
      <c r="S22" s="170">
        <v>1</v>
      </c>
      <c r="T22" s="170">
        <v>1</v>
      </c>
      <c r="U22" s="172">
        <f t="shared" si="4"/>
        <v>4</v>
      </c>
      <c r="V22" s="168">
        <v>3</v>
      </c>
      <c r="W22" s="169">
        <v>2</v>
      </c>
      <c r="X22" s="170">
        <v>0</v>
      </c>
      <c r="Y22" s="172">
        <f t="shared" si="5"/>
        <v>5</v>
      </c>
      <c r="Z22" s="168">
        <v>6</v>
      </c>
      <c r="AA22" s="170">
        <v>0</v>
      </c>
      <c r="AB22" s="170">
        <v>0</v>
      </c>
      <c r="AC22" s="172">
        <f t="shared" si="6"/>
        <v>6</v>
      </c>
    </row>
    <row r="23" spans="1:29" ht="18" customHeight="1">
      <c r="A23" s="90" t="s">
        <v>23</v>
      </c>
      <c r="B23" s="484">
        <v>5</v>
      </c>
      <c r="C23" s="485">
        <v>0</v>
      </c>
      <c r="D23" s="485">
        <v>0</v>
      </c>
      <c r="E23" s="274">
        <f t="shared" si="0"/>
        <v>5</v>
      </c>
      <c r="F23" s="166">
        <v>1</v>
      </c>
      <c r="G23" s="136">
        <v>0</v>
      </c>
      <c r="H23" s="136">
        <v>0</v>
      </c>
      <c r="I23" s="167">
        <f t="shared" si="1"/>
        <v>1</v>
      </c>
      <c r="J23" s="484">
        <v>2</v>
      </c>
      <c r="K23" s="485">
        <v>0</v>
      </c>
      <c r="L23" s="485">
        <v>0</v>
      </c>
      <c r="M23" s="274">
        <f t="shared" si="2"/>
        <v>2</v>
      </c>
      <c r="N23" s="166">
        <v>2</v>
      </c>
      <c r="O23" s="136">
        <v>0</v>
      </c>
      <c r="P23" s="136">
        <v>0</v>
      </c>
      <c r="Q23" s="167">
        <f t="shared" si="3"/>
        <v>2</v>
      </c>
      <c r="R23" s="484">
        <v>5</v>
      </c>
      <c r="S23" s="485">
        <v>0</v>
      </c>
      <c r="T23" s="485">
        <v>0</v>
      </c>
      <c r="U23" s="274">
        <f t="shared" si="4"/>
        <v>5</v>
      </c>
      <c r="V23" s="166">
        <v>3</v>
      </c>
      <c r="W23" s="136">
        <v>1</v>
      </c>
      <c r="X23" s="136">
        <v>0</v>
      </c>
      <c r="Y23" s="167">
        <f t="shared" si="5"/>
        <v>4</v>
      </c>
      <c r="Z23" s="484">
        <v>4</v>
      </c>
      <c r="AA23" s="485">
        <v>0</v>
      </c>
      <c r="AB23" s="485">
        <v>0</v>
      </c>
      <c r="AC23" s="274">
        <f t="shared" si="6"/>
        <v>4</v>
      </c>
    </row>
    <row r="24" spans="1:29" ht="18" customHeight="1">
      <c r="A24" s="11" t="s">
        <v>24</v>
      </c>
      <c r="B24" s="168">
        <v>0</v>
      </c>
      <c r="C24" s="170">
        <v>0</v>
      </c>
      <c r="D24" s="170">
        <v>0</v>
      </c>
      <c r="E24" s="172">
        <f t="shared" si="0"/>
        <v>0</v>
      </c>
      <c r="F24" s="168">
        <v>1</v>
      </c>
      <c r="G24" s="169">
        <v>0</v>
      </c>
      <c r="H24" s="170">
        <v>0</v>
      </c>
      <c r="I24" s="172">
        <f t="shared" si="1"/>
        <v>1</v>
      </c>
      <c r="J24" s="168">
        <v>1</v>
      </c>
      <c r="K24" s="170">
        <v>0</v>
      </c>
      <c r="L24" s="170">
        <v>0</v>
      </c>
      <c r="M24" s="172">
        <f t="shared" si="2"/>
        <v>1</v>
      </c>
      <c r="N24" s="168">
        <v>0</v>
      </c>
      <c r="O24" s="169">
        <v>1</v>
      </c>
      <c r="P24" s="170">
        <v>0</v>
      </c>
      <c r="Q24" s="172">
        <f t="shared" si="3"/>
        <v>1</v>
      </c>
      <c r="R24" s="168">
        <v>0</v>
      </c>
      <c r="S24" s="170">
        <v>1</v>
      </c>
      <c r="T24" s="170">
        <v>0</v>
      </c>
      <c r="U24" s="172">
        <f t="shared" si="4"/>
        <v>1</v>
      </c>
      <c r="V24" s="168">
        <v>0</v>
      </c>
      <c r="W24" s="169">
        <v>0</v>
      </c>
      <c r="X24" s="170">
        <v>0</v>
      </c>
      <c r="Y24" s="172">
        <f t="shared" si="5"/>
        <v>0</v>
      </c>
      <c r="Z24" s="168">
        <v>1</v>
      </c>
      <c r="AA24" s="170">
        <v>0</v>
      </c>
      <c r="AB24" s="170">
        <v>0</v>
      </c>
      <c r="AC24" s="172">
        <f t="shared" si="6"/>
        <v>1</v>
      </c>
    </row>
    <row r="25" spans="1:29" ht="18" customHeight="1">
      <c r="A25" s="90" t="s">
        <v>25</v>
      </c>
      <c r="B25" s="484">
        <v>5</v>
      </c>
      <c r="C25" s="485">
        <v>2</v>
      </c>
      <c r="D25" s="485">
        <v>0</v>
      </c>
      <c r="E25" s="274">
        <f t="shared" si="0"/>
        <v>7</v>
      </c>
      <c r="F25" s="166">
        <v>4</v>
      </c>
      <c r="G25" s="136">
        <v>1</v>
      </c>
      <c r="H25" s="136">
        <v>0</v>
      </c>
      <c r="I25" s="167">
        <f t="shared" si="1"/>
        <v>5</v>
      </c>
      <c r="J25" s="484">
        <v>3</v>
      </c>
      <c r="K25" s="485">
        <v>1</v>
      </c>
      <c r="L25" s="485">
        <v>0</v>
      </c>
      <c r="M25" s="274">
        <f t="shared" si="2"/>
        <v>4</v>
      </c>
      <c r="N25" s="166">
        <v>3</v>
      </c>
      <c r="O25" s="136">
        <v>2</v>
      </c>
      <c r="P25" s="136">
        <v>1</v>
      </c>
      <c r="Q25" s="167">
        <f t="shared" si="3"/>
        <v>6</v>
      </c>
      <c r="R25" s="484">
        <v>2</v>
      </c>
      <c r="S25" s="485">
        <v>1</v>
      </c>
      <c r="T25" s="485">
        <v>0</v>
      </c>
      <c r="U25" s="274">
        <f t="shared" si="4"/>
        <v>3</v>
      </c>
      <c r="V25" s="166">
        <v>1</v>
      </c>
      <c r="W25" s="136">
        <v>2</v>
      </c>
      <c r="X25" s="136">
        <v>0</v>
      </c>
      <c r="Y25" s="167">
        <f t="shared" si="5"/>
        <v>3</v>
      </c>
      <c r="Z25" s="484">
        <v>3</v>
      </c>
      <c r="AA25" s="485">
        <v>0</v>
      </c>
      <c r="AB25" s="485">
        <v>0</v>
      </c>
      <c r="AC25" s="274">
        <f t="shared" si="6"/>
        <v>3</v>
      </c>
    </row>
    <row r="26" spans="1:29" ht="18" customHeight="1">
      <c r="A26" s="92" t="s">
        <v>26</v>
      </c>
      <c r="B26" s="173">
        <v>0</v>
      </c>
      <c r="C26" s="174">
        <v>0</v>
      </c>
      <c r="D26" s="174">
        <v>0</v>
      </c>
      <c r="E26" s="175">
        <f t="shared" si="0"/>
        <v>0</v>
      </c>
      <c r="F26" s="168">
        <v>0</v>
      </c>
      <c r="G26" s="169">
        <v>0</v>
      </c>
      <c r="H26" s="170">
        <v>0</v>
      </c>
      <c r="I26" s="172">
        <f t="shared" si="1"/>
        <v>0</v>
      </c>
      <c r="J26" s="173">
        <v>0</v>
      </c>
      <c r="K26" s="174">
        <v>0</v>
      </c>
      <c r="L26" s="174">
        <v>0</v>
      </c>
      <c r="M26" s="175">
        <f t="shared" si="2"/>
        <v>0</v>
      </c>
      <c r="N26" s="168">
        <v>0</v>
      </c>
      <c r="O26" s="169">
        <v>0</v>
      </c>
      <c r="P26" s="170">
        <v>0</v>
      </c>
      <c r="Q26" s="172">
        <f t="shared" si="3"/>
        <v>0</v>
      </c>
      <c r="R26" s="173">
        <v>0</v>
      </c>
      <c r="S26" s="174">
        <v>0</v>
      </c>
      <c r="T26" s="174">
        <v>0</v>
      </c>
      <c r="U26" s="175">
        <f t="shared" si="4"/>
        <v>0</v>
      </c>
      <c r="V26" s="168">
        <v>0</v>
      </c>
      <c r="W26" s="169">
        <v>0</v>
      </c>
      <c r="X26" s="170">
        <v>0</v>
      </c>
      <c r="Y26" s="172">
        <f t="shared" si="5"/>
        <v>0</v>
      </c>
      <c r="Z26" s="173">
        <v>1</v>
      </c>
      <c r="AA26" s="174">
        <v>0</v>
      </c>
      <c r="AB26" s="174">
        <v>0</v>
      </c>
      <c r="AC26" s="175">
        <f t="shared" si="6"/>
        <v>1</v>
      </c>
    </row>
    <row r="27" spans="1:29" ht="24.95" customHeight="1">
      <c r="A27" s="93" t="s">
        <v>36</v>
      </c>
      <c r="B27" s="68">
        <f>+SUM(B8:B26)</f>
        <v>95</v>
      </c>
      <c r="C27" s="70">
        <f>+SUM(C8:C26)</f>
        <v>17</v>
      </c>
      <c r="D27" s="70">
        <f>+SUM(D8:D26)</f>
        <v>2</v>
      </c>
      <c r="E27" s="52">
        <f t="shared" si="0"/>
        <v>114</v>
      </c>
      <c r="F27" s="23">
        <f>+SUM(F8:F26)</f>
        <v>96</v>
      </c>
      <c r="G27" s="24">
        <f>+SUM(G8:G26)</f>
        <v>19</v>
      </c>
      <c r="H27" s="24">
        <f>+SUM(H8:H26)</f>
        <v>0</v>
      </c>
      <c r="I27" s="25">
        <f t="shared" si="1"/>
        <v>115</v>
      </c>
      <c r="J27" s="68">
        <f>+SUM(J8:J26)</f>
        <v>78</v>
      </c>
      <c r="K27" s="70">
        <f>+SUM(K8:K26)</f>
        <v>22</v>
      </c>
      <c r="L27" s="70">
        <f>+SUM(L8:L26)</f>
        <v>0</v>
      </c>
      <c r="M27" s="52">
        <f t="shared" si="2"/>
        <v>100</v>
      </c>
      <c r="N27" s="23">
        <f>+SUM(N8:N26)</f>
        <v>79</v>
      </c>
      <c r="O27" s="24">
        <f>+SUM(O8:O26)</f>
        <v>29</v>
      </c>
      <c r="P27" s="24">
        <f>+SUM(P8:P26)</f>
        <v>6</v>
      </c>
      <c r="Q27" s="25">
        <f t="shared" si="3"/>
        <v>114</v>
      </c>
      <c r="R27" s="68">
        <f>+SUM(R8:R26)</f>
        <v>73</v>
      </c>
      <c r="S27" s="70">
        <f>+SUM(S8:S26)</f>
        <v>26</v>
      </c>
      <c r="T27" s="70">
        <f>+SUM(T8:T26)</f>
        <v>6</v>
      </c>
      <c r="U27" s="52">
        <f t="shared" si="4"/>
        <v>105</v>
      </c>
      <c r="V27" s="23">
        <f>+SUM(V8:V26)</f>
        <v>81</v>
      </c>
      <c r="W27" s="24">
        <f>+SUM(W8:W26)</f>
        <v>26</v>
      </c>
      <c r="X27" s="24">
        <f>+SUM(X8:X26)</f>
        <v>3</v>
      </c>
      <c r="Y27" s="25">
        <f t="shared" si="5"/>
        <v>110</v>
      </c>
      <c r="Z27" s="68">
        <f>+SUM(Z8:Z26)</f>
        <v>166</v>
      </c>
      <c r="AA27" s="70">
        <f>+SUM(AA8:AA26)</f>
        <v>32</v>
      </c>
      <c r="AB27" s="70">
        <f>+SUM(AB8:AB26)</f>
        <v>0</v>
      </c>
      <c r="AC27" s="52">
        <f>+SUM(Z27:AB27)</f>
        <v>198</v>
      </c>
    </row>
    <row r="28" spans="1:29" ht="4.5" customHeight="1">
      <c r="B28" s="94"/>
      <c r="C28" s="122"/>
      <c r="D28" s="94"/>
      <c r="E28" s="119"/>
      <c r="F28" s="94"/>
      <c r="G28" s="122"/>
      <c r="H28" s="94"/>
      <c r="I28" s="119"/>
      <c r="J28" s="94"/>
      <c r="K28" s="122"/>
      <c r="L28" s="94"/>
      <c r="M28" s="119"/>
      <c r="N28" s="94"/>
      <c r="O28" s="122"/>
      <c r="P28" s="94"/>
      <c r="Q28" s="119"/>
      <c r="R28" s="94"/>
      <c r="S28" s="122"/>
      <c r="T28" s="94"/>
      <c r="U28" s="119"/>
      <c r="V28" s="94"/>
      <c r="W28" s="122"/>
      <c r="X28" s="94"/>
      <c r="Y28" s="119"/>
      <c r="Z28" s="94"/>
      <c r="AA28" s="122"/>
      <c r="AB28" s="94"/>
      <c r="AC28" s="119"/>
    </row>
    <row r="29" spans="1:29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</row>
    <row r="30" spans="1:29" s="404" customFormat="1" ht="6.75" customHeight="1">
      <c r="A30" s="405"/>
      <c r="B30" s="409"/>
      <c r="C30" s="403"/>
      <c r="D30" s="403"/>
      <c r="E30" s="403"/>
      <c r="F30" s="409"/>
      <c r="G30" s="403"/>
      <c r="H30" s="403"/>
      <c r="I30" s="403"/>
      <c r="J30" s="409"/>
      <c r="K30" s="403"/>
      <c r="L30" s="403"/>
      <c r="M30" s="403"/>
      <c r="N30" s="409"/>
      <c r="O30" s="403"/>
      <c r="P30" s="403"/>
      <c r="Q30" s="403"/>
      <c r="R30" s="409"/>
      <c r="S30" s="403"/>
      <c r="T30" s="403"/>
      <c r="U30" s="403"/>
      <c r="V30" s="409"/>
      <c r="W30" s="403"/>
      <c r="X30" s="403"/>
      <c r="Y30" s="403"/>
      <c r="Z30" s="409"/>
      <c r="AA30" s="403"/>
      <c r="AB30" s="403"/>
      <c r="AC30" s="403"/>
    </row>
    <row r="31" spans="1:29" s="403" customFormat="1" ht="12" customHeight="1">
      <c r="A31" s="445" t="s">
        <v>241</v>
      </c>
      <c r="B31" s="409"/>
      <c r="F31" s="409"/>
      <c r="J31" s="409"/>
      <c r="N31" s="409"/>
      <c r="R31" s="409"/>
      <c r="V31" s="409"/>
      <c r="Z31" s="409"/>
    </row>
    <row r="32" spans="1:29" s="403" customFormat="1" ht="12" customHeight="1">
      <c r="A32" s="445" t="s">
        <v>236</v>
      </c>
      <c r="B32" s="409"/>
      <c r="F32" s="409"/>
      <c r="J32" s="409"/>
      <c r="N32" s="409"/>
      <c r="R32" s="409"/>
      <c r="V32" s="409"/>
      <c r="Z32" s="409"/>
    </row>
    <row r="33" spans="1:29" s="404" customFormat="1" ht="12" customHeight="1">
      <c r="A33" s="445" t="s">
        <v>237</v>
      </c>
      <c r="B33" s="409"/>
      <c r="C33" s="403"/>
      <c r="D33" s="403"/>
      <c r="E33" s="403"/>
      <c r="F33" s="409"/>
      <c r="G33" s="403"/>
      <c r="H33" s="403"/>
      <c r="I33" s="403"/>
      <c r="J33" s="409"/>
      <c r="K33" s="403"/>
      <c r="L33" s="403"/>
      <c r="M33" s="403"/>
      <c r="N33" s="409"/>
      <c r="O33" s="403"/>
      <c r="P33" s="403"/>
      <c r="Q33" s="403"/>
      <c r="R33" s="409"/>
      <c r="S33" s="403"/>
      <c r="T33" s="403"/>
      <c r="U33" s="403"/>
      <c r="V33" s="409"/>
      <c r="W33" s="403"/>
      <c r="X33" s="403"/>
      <c r="Y33" s="403"/>
      <c r="Z33" s="409"/>
      <c r="AA33" s="403"/>
      <c r="AB33" s="403"/>
      <c r="AC33" s="403"/>
    </row>
  </sheetData>
  <mergeCells count="14">
    <mergeCell ref="A2:U2"/>
    <mergeCell ref="A3:U3"/>
    <mergeCell ref="A1:U1"/>
    <mergeCell ref="N6:Q6"/>
    <mergeCell ref="R6:U6"/>
    <mergeCell ref="J6:M6"/>
    <mergeCell ref="Z6:AC6"/>
    <mergeCell ref="B5:AC5"/>
    <mergeCell ref="V6:Y6"/>
    <mergeCell ref="A29:I29"/>
    <mergeCell ref="A4:B4"/>
    <mergeCell ref="A5:A7"/>
    <mergeCell ref="B6:E6"/>
    <mergeCell ref="F6:I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S42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5.5703125" style="121" customWidth="1"/>
    <col min="2" max="7" width="5.28515625" style="98" customWidth="1"/>
    <col min="8" max="8" width="5.28515625" style="232" customWidth="1"/>
    <col min="9" max="10" width="5.28515625" style="98" customWidth="1"/>
    <col min="11" max="11" width="5.28515625" style="233" customWidth="1"/>
    <col min="12" max="17" width="5.28515625" style="98" customWidth="1"/>
    <col min="18" max="18" width="5.28515625" style="232" customWidth="1"/>
    <col min="19" max="20" width="5.28515625" style="98" customWidth="1"/>
    <col min="21" max="21" width="5.28515625" style="233" customWidth="1"/>
    <col min="22" max="27" width="5.28515625" style="98" customWidth="1"/>
    <col min="28" max="28" width="5.28515625" style="232" customWidth="1"/>
    <col min="29" max="30" width="5.28515625" style="98" customWidth="1"/>
    <col min="31" max="31" width="5.28515625" style="233" customWidth="1"/>
    <col min="32" max="37" width="5.28515625" style="98" customWidth="1"/>
    <col min="38" max="38" width="5.28515625" style="232" customWidth="1"/>
    <col min="39" max="40" width="5.28515625" style="98" customWidth="1"/>
    <col min="41" max="41" width="5.28515625" style="233" customWidth="1"/>
    <col min="42" max="47" width="5.28515625" style="98" customWidth="1"/>
    <col min="48" max="48" width="5.28515625" style="232" customWidth="1"/>
    <col min="49" max="50" width="5.28515625" style="98" customWidth="1"/>
    <col min="51" max="51" width="5.28515625" style="233" customWidth="1"/>
    <col min="52" max="57" width="5.28515625" style="98" customWidth="1"/>
    <col min="58" max="58" width="5.28515625" style="232" customWidth="1"/>
    <col min="59" max="60" width="5.28515625" style="98" customWidth="1"/>
    <col min="61" max="61" width="5.28515625" style="233" customWidth="1"/>
    <col min="62" max="67" width="5.28515625" style="98" customWidth="1"/>
    <col min="68" max="68" width="5.28515625" style="232" customWidth="1"/>
    <col min="69" max="70" width="5.28515625" style="98" customWidth="1"/>
    <col min="71" max="71" width="5.28515625" style="233" customWidth="1"/>
    <col min="72" max="16384" width="11.42578125" style="97"/>
  </cols>
  <sheetData>
    <row r="1" spans="1:71" ht="18" customHeight="1">
      <c r="A1" s="801" t="s">
        <v>405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643"/>
      <c r="M1" s="643"/>
      <c r="N1" s="643"/>
      <c r="O1" s="643"/>
      <c r="P1" s="266"/>
      <c r="Q1" s="266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203"/>
      <c r="AG1" s="203"/>
      <c r="AH1" s="203"/>
      <c r="AI1" s="203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203"/>
      <c r="BA1" s="203"/>
      <c r="BB1" s="203"/>
      <c r="BC1" s="203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</row>
    <row r="2" spans="1:71" ht="18" customHeight="1">
      <c r="A2" s="784" t="s">
        <v>418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219"/>
      <c r="AG2" s="219"/>
      <c r="AH2" s="219"/>
      <c r="AI2" s="219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219"/>
      <c r="BA2" s="219"/>
      <c r="BB2" s="219"/>
      <c r="BC2" s="219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</row>
    <row r="3" spans="1:71" ht="18" customHeight="1">
      <c r="A3" s="785" t="s">
        <v>621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632"/>
      <c r="M3" s="632"/>
      <c r="N3" s="632"/>
      <c r="O3" s="632"/>
      <c r="P3" s="632"/>
      <c r="Q3" s="632"/>
      <c r="R3" s="219"/>
      <c r="S3" s="219"/>
      <c r="T3" s="219"/>
      <c r="U3" s="219"/>
      <c r="V3" s="97"/>
      <c r="W3" s="97"/>
      <c r="X3" s="97"/>
      <c r="Y3" s="97"/>
      <c r="Z3" s="97"/>
      <c r="AA3" s="97"/>
      <c r="AB3" s="97"/>
      <c r="AC3" s="97"/>
      <c r="AD3" s="97"/>
      <c r="AE3" s="97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97"/>
      <c r="BK3" s="97"/>
      <c r="BL3" s="97"/>
      <c r="BM3" s="97"/>
      <c r="BN3" s="97"/>
      <c r="BO3" s="97"/>
      <c r="BP3" s="97"/>
      <c r="BQ3" s="97"/>
      <c r="BR3" s="97"/>
      <c r="BS3" s="97"/>
    </row>
    <row r="4" spans="1:71" ht="3.95" customHeight="1">
      <c r="B4" s="122"/>
      <c r="C4" s="99"/>
      <c r="D4" s="99"/>
      <c r="E4" s="99"/>
      <c r="F4" s="99"/>
      <c r="G4" s="99"/>
      <c r="H4" s="99"/>
      <c r="I4" s="123"/>
      <c r="J4" s="99"/>
      <c r="K4" s="220"/>
      <c r="L4" s="122"/>
      <c r="M4" s="99"/>
      <c r="N4" s="99"/>
      <c r="O4" s="99"/>
      <c r="P4" s="99"/>
      <c r="Q4" s="99"/>
      <c r="R4" s="99"/>
      <c r="S4" s="123"/>
      <c r="T4" s="99"/>
      <c r="U4" s="220"/>
      <c r="V4" s="122"/>
      <c r="W4" s="99"/>
      <c r="X4" s="99"/>
      <c r="Y4" s="99"/>
      <c r="Z4" s="99"/>
      <c r="AA4" s="99"/>
      <c r="AB4" s="99"/>
      <c r="AC4" s="123"/>
      <c r="AD4" s="99"/>
      <c r="AE4" s="220"/>
      <c r="AF4" s="122"/>
      <c r="AG4" s="99"/>
      <c r="AH4" s="99"/>
      <c r="AI4" s="99"/>
      <c r="AJ4" s="99"/>
      <c r="AK4" s="99"/>
      <c r="AL4" s="99"/>
      <c r="AM4" s="123"/>
      <c r="AN4" s="99"/>
      <c r="AO4" s="220"/>
      <c r="AP4" s="122"/>
      <c r="AQ4" s="99"/>
      <c r="AR4" s="99"/>
      <c r="AS4" s="99"/>
      <c r="AT4" s="99"/>
      <c r="AU4" s="99"/>
      <c r="AV4" s="99"/>
      <c r="AW4" s="123"/>
      <c r="AX4" s="99"/>
      <c r="AY4" s="220"/>
      <c r="AZ4" s="122"/>
      <c r="BA4" s="99"/>
      <c r="BB4" s="99"/>
      <c r="BC4" s="99"/>
      <c r="BD4" s="99"/>
      <c r="BE4" s="99"/>
      <c r="BF4" s="99"/>
      <c r="BG4" s="123"/>
      <c r="BH4" s="99"/>
      <c r="BI4" s="220"/>
      <c r="BJ4" s="122"/>
      <c r="BK4" s="99"/>
      <c r="BL4" s="99"/>
      <c r="BM4" s="99"/>
      <c r="BN4" s="99"/>
      <c r="BO4" s="99"/>
      <c r="BP4" s="99"/>
      <c r="BQ4" s="123"/>
      <c r="BR4" s="99"/>
      <c r="BS4" s="220"/>
    </row>
    <row r="5" spans="1:71" ht="13.5" customHeight="1">
      <c r="A5" s="853" t="s">
        <v>63</v>
      </c>
      <c r="B5" s="852" t="s">
        <v>569</v>
      </c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  <c r="S5" s="852"/>
      <c r="T5" s="852"/>
      <c r="U5" s="852"/>
      <c r="V5" s="852"/>
      <c r="W5" s="852"/>
      <c r="X5" s="852"/>
      <c r="Y5" s="852"/>
      <c r="Z5" s="852"/>
      <c r="AA5" s="852"/>
      <c r="AB5" s="852"/>
      <c r="AC5" s="852"/>
      <c r="AD5" s="852"/>
      <c r="AE5" s="852"/>
      <c r="AF5" s="852"/>
      <c r="AG5" s="852"/>
      <c r="AH5" s="852"/>
      <c r="AI5" s="852"/>
      <c r="AJ5" s="852"/>
      <c r="AK5" s="852"/>
      <c r="AL5" s="852"/>
      <c r="AM5" s="852"/>
      <c r="AN5" s="852"/>
      <c r="AO5" s="852"/>
      <c r="AP5" s="852"/>
      <c r="AQ5" s="852"/>
      <c r="AR5" s="852"/>
      <c r="AS5" s="852"/>
      <c r="AT5" s="852"/>
      <c r="AU5" s="852"/>
      <c r="AV5" s="852"/>
      <c r="AW5" s="852"/>
      <c r="AX5" s="852"/>
      <c r="AY5" s="852"/>
      <c r="AZ5" s="852"/>
      <c r="BA5" s="852"/>
      <c r="BB5" s="852"/>
      <c r="BC5" s="852"/>
      <c r="BD5" s="852"/>
      <c r="BE5" s="852"/>
      <c r="BF5" s="852"/>
      <c r="BG5" s="852"/>
      <c r="BH5" s="852"/>
      <c r="BI5" s="852"/>
      <c r="BJ5" s="852"/>
      <c r="BK5" s="852"/>
      <c r="BL5" s="852"/>
      <c r="BM5" s="852"/>
      <c r="BN5" s="852"/>
      <c r="BO5" s="852"/>
      <c r="BP5" s="852"/>
      <c r="BQ5" s="852"/>
      <c r="BR5" s="852"/>
      <c r="BS5" s="852"/>
    </row>
    <row r="6" spans="1:71" s="218" customFormat="1" ht="18" customHeight="1">
      <c r="A6" s="854"/>
      <c r="B6" s="789">
        <v>2015</v>
      </c>
      <c r="C6" s="850"/>
      <c r="D6" s="850"/>
      <c r="E6" s="850"/>
      <c r="F6" s="850"/>
      <c r="G6" s="850"/>
      <c r="H6" s="850"/>
      <c r="I6" s="850"/>
      <c r="J6" s="850"/>
      <c r="K6" s="851"/>
      <c r="L6" s="795">
        <v>2016</v>
      </c>
      <c r="M6" s="856"/>
      <c r="N6" s="856"/>
      <c r="O6" s="856"/>
      <c r="P6" s="856"/>
      <c r="Q6" s="856"/>
      <c r="R6" s="856"/>
      <c r="S6" s="856"/>
      <c r="T6" s="856"/>
      <c r="U6" s="856"/>
      <c r="V6" s="789">
        <v>2017</v>
      </c>
      <c r="W6" s="850"/>
      <c r="X6" s="850"/>
      <c r="Y6" s="850"/>
      <c r="Z6" s="850"/>
      <c r="AA6" s="850"/>
      <c r="AB6" s="850"/>
      <c r="AC6" s="850"/>
      <c r="AD6" s="850"/>
      <c r="AE6" s="851"/>
      <c r="AF6" s="795">
        <v>2018</v>
      </c>
      <c r="AG6" s="856"/>
      <c r="AH6" s="856"/>
      <c r="AI6" s="856"/>
      <c r="AJ6" s="856"/>
      <c r="AK6" s="856"/>
      <c r="AL6" s="856"/>
      <c r="AM6" s="856"/>
      <c r="AN6" s="856"/>
      <c r="AO6" s="856"/>
      <c r="AP6" s="789">
        <v>2019</v>
      </c>
      <c r="AQ6" s="850"/>
      <c r="AR6" s="850"/>
      <c r="AS6" s="850"/>
      <c r="AT6" s="850"/>
      <c r="AU6" s="850"/>
      <c r="AV6" s="850"/>
      <c r="AW6" s="850"/>
      <c r="AX6" s="850"/>
      <c r="AY6" s="851"/>
      <c r="AZ6" s="857">
        <v>2020</v>
      </c>
      <c r="BA6" s="857"/>
      <c r="BB6" s="857"/>
      <c r="BC6" s="857"/>
      <c r="BD6" s="857"/>
      <c r="BE6" s="857"/>
      <c r="BF6" s="857"/>
      <c r="BG6" s="857"/>
      <c r="BH6" s="857"/>
      <c r="BI6" s="857"/>
      <c r="BJ6" s="789">
        <v>2021</v>
      </c>
      <c r="BK6" s="850"/>
      <c r="BL6" s="850"/>
      <c r="BM6" s="850"/>
      <c r="BN6" s="850"/>
      <c r="BO6" s="850"/>
      <c r="BP6" s="850"/>
      <c r="BQ6" s="850"/>
      <c r="BR6" s="850"/>
      <c r="BS6" s="851"/>
    </row>
    <row r="7" spans="1:71" s="221" customFormat="1" ht="18" customHeight="1">
      <c r="A7" s="855"/>
      <c r="B7" s="378" t="s">
        <v>173</v>
      </c>
      <c r="C7" s="378" t="s">
        <v>174</v>
      </c>
      <c r="D7" s="378" t="s">
        <v>175</v>
      </c>
      <c r="E7" s="378" t="s">
        <v>176</v>
      </c>
      <c r="F7" s="378" t="s">
        <v>177</v>
      </c>
      <c r="G7" s="378" t="s">
        <v>178</v>
      </c>
      <c r="H7" s="378" t="s">
        <v>179</v>
      </c>
      <c r="I7" s="378" t="s">
        <v>180</v>
      </c>
      <c r="J7" s="378" t="s">
        <v>181</v>
      </c>
      <c r="K7" s="641" t="s">
        <v>34</v>
      </c>
      <c r="L7" s="629" t="s">
        <v>173</v>
      </c>
      <c r="M7" s="629" t="s">
        <v>174</v>
      </c>
      <c r="N7" s="629" t="s">
        <v>175</v>
      </c>
      <c r="O7" s="629" t="s">
        <v>176</v>
      </c>
      <c r="P7" s="629" t="s">
        <v>177</v>
      </c>
      <c r="Q7" s="629" t="s">
        <v>178</v>
      </c>
      <c r="R7" s="629" t="s">
        <v>179</v>
      </c>
      <c r="S7" s="629" t="s">
        <v>180</v>
      </c>
      <c r="T7" s="629" t="s">
        <v>181</v>
      </c>
      <c r="U7" s="642" t="s">
        <v>34</v>
      </c>
      <c r="V7" s="630" t="s">
        <v>173</v>
      </c>
      <c r="W7" s="630" t="s">
        <v>174</v>
      </c>
      <c r="X7" s="630" t="s">
        <v>175</v>
      </c>
      <c r="Y7" s="630" t="s">
        <v>176</v>
      </c>
      <c r="Z7" s="630" t="s">
        <v>177</v>
      </c>
      <c r="AA7" s="630" t="s">
        <v>178</v>
      </c>
      <c r="AB7" s="630" t="s">
        <v>179</v>
      </c>
      <c r="AC7" s="630" t="s">
        <v>180</v>
      </c>
      <c r="AD7" s="630" t="s">
        <v>181</v>
      </c>
      <c r="AE7" s="641" t="s">
        <v>34</v>
      </c>
      <c r="AF7" s="629" t="s">
        <v>173</v>
      </c>
      <c r="AG7" s="629" t="s">
        <v>174</v>
      </c>
      <c r="AH7" s="629" t="s">
        <v>175</v>
      </c>
      <c r="AI7" s="629" t="s">
        <v>176</v>
      </c>
      <c r="AJ7" s="629" t="s">
        <v>177</v>
      </c>
      <c r="AK7" s="629" t="s">
        <v>178</v>
      </c>
      <c r="AL7" s="629" t="s">
        <v>179</v>
      </c>
      <c r="AM7" s="629" t="s">
        <v>180</v>
      </c>
      <c r="AN7" s="629" t="s">
        <v>181</v>
      </c>
      <c r="AO7" s="642" t="s">
        <v>34</v>
      </c>
      <c r="AP7" s="630" t="s">
        <v>173</v>
      </c>
      <c r="AQ7" s="630" t="s">
        <v>174</v>
      </c>
      <c r="AR7" s="630" t="s">
        <v>175</v>
      </c>
      <c r="AS7" s="630" t="s">
        <v>176</v>
      </c>
      <c r="AT7" s="630" t="s">
        <v>177</v>
      </c>
      <c r="AU7" s="630" t="s">
        <v>178</v>
      </c>
      <c r="AV7" s="630" t="s">
        <v>179</v>
      </c>
      <c r="AW7" s="630" t="s">
        <v>180</v>
      </c>
      <c r="AX7" s="630" t="s">
        <v>181</v>
      </c>
      <c r="AY7" s="641" t="s">
        <v>34</v>
      </c>
      <c r="AZ7" s="629" t="s">
        <v>173</v>
      </c>
      <c r="BA7" s="629" t="s">
        <v>174</v>
      </c>
      <c r="BB7" s="629" t="s">
        <v>175</v>
      </c>
      <c r="BC7" s="629" t="s">
        <v>176</v>
      </c>
      <c r="BD7" s="629" t="s">
        <v>177</v>
      </c>
      <c r="BE7" s="629" t="s">
        <v>178</v>
      </c>
      <c r="BF7" s="629" t="s">
        <v>179</v>
      </c>
      <c r="BG7" s="629" t="s">
        <v>180</v>
      </c>
      <c r="BH7" s="629" t="s">
        <v>181</v>
      </c>
      <c r="BI7" s="642" t="s">
        <v>34</v>
      </c>
      <c r="BJ7" s="695" t="s">
        <v>173</v>
      </c>
      <c r="BK7" s="695" t="s">
        <v>174</v>
      </c>
      <c r="BL7" s="695" t="s">
        <v>175</v>
      </c>
      <c r="BM7" s="695" t="s">
        <v>176</v>
      </c>
      <c r="BN7" s="695" t="s">
        <v>177</v>
      </c>
      <c r="BO7" s="695" t="s">
        <v>178</v>
      </c>
      <c r="BP7" s="695" t="s">
        <v>179</v>
      </c>
      <c r="BQ7" s="695" t="s">
        <v>180</v>
      </c>
      <c r="BR7" s="695" t="s">
        <v>181</v>
      </c>
      <c r="BS7" s="641" t="s">
        <v>34</v>
      </c>
    </row>
    <row r="8" spans="1:71" s="218" customFormat="1" ht="18" customHeight="1">
      <c r="A8" s="222" t="s">
        <v>182</v>
      </c>
      <c r="B8" s="223">
        <v>15</v>
      </c>
      <c r="C8" s="223">
        <v>18</v>
      </c>
      <c r="D8" s="223">
        <v>15</v>
      </c>
      <c r="E8" s="223">
        <v>27</v>
      </c>
      <c r="F8" s="223">
        <v>42</v>
      </c>
      <c r="G8" s="223">
        <v>85</v>
      </c>
      <c r="H8" s="223">
        <v>94</v>
      </c>
      <c r="I8" s="223">
        <v>129</v>
      </c>
      <c r="J8" s="223">
        <v>168</v>
      </c>
      <c r="K8" s="234">
        <f t="shared" ref="K8:K19" si="0">SUM(B8:J8)</f>
        <v>593</v>
      </c>
      <c r="L8" s="223">
        <v>13</v>
      </c>
      <c r="M8" s="223">
        <v>16</v>
      </c>
      <c r="N8" s="223">
        <v>30</v>
      </c>
      <c r="O8" s="223">
        <v>32</v>
      </c>
      <c r="P8" s="223">
        <v>46</v>
      </c>
      <c r="Q8" s="223">
        <v>70</v>
      </c>
      <c r="R8" s="223">
        <v>85</v>
      </c>
      <c r="S8" s="223">
        <v>141</v>
      </c>
      <c r="T8" s="223">
        <v>188</v>
      </c>
      <c r="U8" s="234">
        <f t="shared" ref="U8:U19" si="1">SUM(L8:T8)</f>
        <v>621</v>
      </c>
      <c r="V8" s="223">
        <v>8</v>
      </c>
      <c r="W8" s="223">
        <v>13</v>
      </c>
      <c r="X8" s="223">
        <v>19</v>
      </c>
      <c r="Y8" s="223">
        <v>25</v>
      </c>
      <c r="Z8" s="223">
        <v>52</v>
      </c>
      <c r="AA8" s="223">
        <v>98</v>
      </c>
      <c r="AB8" s="223">
        <v>115</v>
      </c>
      <c r="AC8" s="223">
        <v>145</v>
      </c>
      <c r="AD8" s="223">
        <v>188</v>
      </c>
      <c r="AE8" s="234">
        <f t="shared" ref="AE8:AE19" si="2">SUM(V8:AD8)</f>
        <v>663</v>
      </c>
      <c r="AF8" s="223">
        <v>11</v>
      </c>
      <c r="AG8" s="223">
        <v>13</v>
      </c>
      <c r="AH8" s="223">
        <v>12</v>
      </c>
      <c r="AI8" s="223">
        <v>28</v>
      </c>
      <c r="AJ8" s="223">
        <v>56</v>
      </c>
      <c r="AK8" s="223">
        <v>86</v>
      </c>
      <c r="AL8" s="223">
        <v>128</v>
      </c>
      <c r="AM8" s="223">
        <v>150</v>
      </c>
      <c r="AN8" s="223">
        <v>177</v>
      </c>
      <c r="AO8" s="234">
        <f t="shared" ref="AO8:AO19" si="3">SUM(AF8:AN8)</f>
        <v>661</v>
      </c>
      <c r="AP8" s="223">
        <v>7</v>
      </c>
      <c r="AQ8" s="223">
        <v>13</v>
      </c>
      <c r="AR8" s="223">
        <v>22</v>
      </c>
      <c r="AS8" s="223">
        <v>34</v>
      </c>
      <c r="AT8" s="223">
        <v>48</v>
      </c>
      <c r="AU8" s="223">
        <v>85</v>
      </c>
      <c r="AV8" s="223">
        <v>109</v>
      </c>
      <c r="AW8" s="223">
        <v>160</v>
      </c>
      <c r="AX8" s="223">
        <v>181</v>
      </c>
      <c r="AY8" s="234">
        <f t="shared" ref="AY8:AY19" si="4">SUM(AP8:AX8)</f>
        <v>659</v>
      </c>
      <c r="AZ8" s="223">
        <v>10</v>
      </c>
      <c r="BA8" s="223">
        <v>14</v>
      </c>
      <c r="BB8" s="223">
        <v>15</v>
      </c>
      <c r="BC8" s="223">
        <v>32</v>
      </c>
      <c r="BD8" s="223">
        <v>69</v>
      </c>
      <c r="BE8" s="223">
        <v>91</v>
      </c>
      <c r="BF8" s="223">
        <v>156</v>
      </c>
      <c r="BG8" s="223">
        <v>144</v>
      </c>
      <c r="BH8" s="223">
        <v>172</v>
      </c>
      <c r="BI8" s="234">
        <f t="shared" ref="BI8:BI19" si="5">SUM(AZ8:BH8)</f>
        <v>703</v>
      </c>
      <c r="BJ8" s="223">
        <v>10</v>
      </c>
      <c r="BK8" s="223">
        <v>18</v>
      </c>
      <c r="BL8" s="223">
        <v>25</v>
      </c>
      <c r="BM8" s="223">
        <v>32</v>
      </c>
      <c r="BN8" s="223">
        <v>74</v>
      </c>
      <c r="BO8" s="223">
        <v>97</v>
      </c>
      <c r="BP8" s="223">
        <v>136</v>
      </c>
      <c r="BQ8" s="223">
        <v>150</v>
      </c>
      <c r="BR8" s="223">
        <v>185</v>
      </c>
      <c r="BS8" s="234">
        <f t="shared" ref="BS8:BS19" si="6">SUM(BJ8:BR8)</f>
        <v>727</v>
      </c>
    </row>
    <row r="9" spans="1:71" s="218" customFormat="1" ht="18" customHeight="1">
      <c r="A9" s="224" t="s">
        <v>183</v>
      </c>
      <c r="B9" s="112">
        <v>34</v>
      </c>
      <c r="C9" s="112">
        <v>68</v>
      </c>
      <c r="D9" s="112">
        <v>51</v>
      </c>
      <c r="E9" s="112">
        <v>37</v>
      </c>
      <c r="F9" s="112">
        <v>27</v>
      </c>
      <c r="G9" s="112">
        <v>29</v>
      </c>
      <c r="H9" s="112">
        <v>29</v>
      </c>
      <c r="I9" s="112">
        <v>38</v>
      </c>
      <c r="J9" s="112">
        <v>31</v>
      </c>
      <c r="K9" s="274">
        <f t="shared" si="0"/>
        <v>344</v>
      </c>
      <c r="L9" s="114">
        <v>24</v>
      </c>
      <c r="M9" s="114">
        <v>61</v>
      </c>
      <c r="N9" s="114">
        <v>59</v>
      </c>
      <c r="O9" s="114">
        <v>33</v>
      </c>
      <c r="P9" s="114">
        <v>41</v>
      </c>
      <c r="Q9" s="114">
        <v>36</v>
      </c>
      <c r="R9" s="114">
        <v>21</v>
      </c>
      <c r="S9" s="114">
        <v>33</v>
      </c>
      <c r="T9" s="114">
        <v>31</v>
      </c>
      <c r="U9" s="490">
        <f t="shared" si="1"/>
        <v>339</v>
      </c>
      <c r="V9" s="112">
        <v>28</v>
      </c>
      <c r="W9" s="112">
        <v>67</v>
      </c>
      <c r="X9" s="112">
        <v>56</v>
      </c>
      <c r="Y9" s="112">
        <v>41</v>
      </c>
      <c r="Z9" s="112">
        <v>33</v>
      </c>
      <c r="AA9" s="112">
        <v>37</v>
      </c>
      <c r="AB9" s="112">
        <v>36</v>
      </c>
      <c r="AC9" s="112">
        <v>27</v>
      </c>
      <c r="AD9" s="112">
        <v>22</v>
      </c>
      <c r="AE9" s="274">
        <f t="shared" si="2"/>
        <v>347</v>
      </c>
      <c r="AF9" s="114">
        <v>23</v>
      </c>
      <c r="AG9" s="114">
        <v>67</v>
      </c>
      <c r="AH9" s="114">
        <v>70</v>
      </c>
      <c r="AI9" s="114">
        <v>41</v>
      </c>
      <c r="AJ9" s="114">
        <v>36</v>
      </c>
      <c r="AK9" s="114">
        <v>37</v>
      </c>
      <c r="AL9" s="114">
        <v>23</v>
      </c>
      <c r="AM9" s="114">
        <v>29</v>
      </c>
      <c r="AN9" s="114">
        <v>32</v>
      </c>
      <c r="AO9" s="490">
        <f t="shared" si="3"/>
        <v>358</v>
      </c>
      <c r="AP9" s="112">
        <v>21</v>
      </c>
      <c r="AQ9" s="112">
        <v>67</v>
      </c>
      <c r="AR9" s="112">
        <v>62</v>
      </c>
      <c r="AS9" s="112">
        <v>47</v>
      </c>
      <c r="AT9" s="112">
        <v>39</v>
      </c>
      <c r="AU9" s="112">
        <v>39</v>
      </c>
      <c r="AV9" s="112">
        <v>25</v>
      </c>
      <c r="AW9" s="112">
        <v>37</v>
      </c>
      <c r="AX9" s="112">
        <v>34</v>
      </c>
      <c r="AY9" s="274">
        <f t="shared" si="4"/>
        <v>371</v>
      </c>
      <c r="AZ9" s="114">
        <v>29</v>
      </c>
      <c r="BA9" s="114">
        <v>70</v>
      </c>
      <c r="BB9" s="114">
        <v>49</v>
      </c>
      <c r="BC9" s="114">
        <v>41</v>
      </c>
      <c r="BD9" s="114">
        <v>29</v>
      </c>
      <c r="BE9" s="114">
        <v>51</v>
      </c>
      <c r="BF9" s="114">
        <v>29</v>
      </c>
      <c r="BG9" s="114">
        <v>27</v>
      </c>
      <c r="BH9" s="114">
        <v>31</v>
      </c>
      <c r="BI9" s="490">
        <f t="shared" si="5"/>
        <v>356</v>
      </c>
      <c r="BJ9" s="112">
        <v>31</v>
      </c>
      <c r="BK9" s="112">
        <v>64</v>
      </c>
      <c r="BL9" s="112">
        <v>82</v>
      </c>
      <c r="BM9" s="112">
        <v>52</v>
      </c>
      <c r="BN9" s="112">
        <v>47</v>
      </c>
      <c r="BO9" s="112">
        <v>43</v>
      </c>
      <c r="BP9" s="112">
        <v>29</v>
      </c>
      <c r="BQ9" s="112">
        <v>28</v>
      </c>
      <c r="BR9" s="112">
        <v>35</v>
      </c>
      <c r="BS9" s="274">
        <f t="shared" si="6"/>
        <v>411</v>
      </c>
    </row>
    <row r="10" spans="1:71" s="218" customFormat="1" ht="18" customHeight="1">
      <c r="A10" s="225" t="s">
        <v>566</v>
      </c>
      <c r="B10" s="223">
        <v>0</v>
      </c>
      <c r="C10" s="223">
        <v>1</v>
      </c>
      <c r="D10" s="223">
        <v>5</v>
      </c>
      <c r="E10" s="223">
        <v>1</v>
      </c>
      <c r="F10" s="223">
        <v>14</v>
      </c>
      <c r="G10" s="223">
        <v>23</v>
      </c>
      <c r="H10" s="223">
        <v>31</v>
      </c>
      <c r="I10" s="223">
        <v>33</v>
      </c>
      <c r="J10" s="223">
        <v>79</v>
      </c>
      <c r="K10" s="236">
        <f t="shared" si="0"/>
        <v>187</v>
      </c>
      <c r="L10" s="223">
        <v>2</v>
      </c>
      <c r="M10" s="223">
        <v>5</v>
      </c>
      <c r="N10" s="223">
        <v>7</v>
      </c>
      <c r="O10" s="223">
        <v>9</v>
      </c>
      <c r="P10" s="223">
        <v>14</v>
      </c>
      <c r="Q10" s="223">
        <v>18</v>
      </c>
      <c r="R10" s="223">
        <v>36</v>
      </c>
      <c r="S10" s="223">
        <v>47</v>
      </c>
      <c r="T10" s="223">
        <v>76</v>
      </c>
      <c r="U10" s="236">
        <f t="shared" si="1"/>
        <v>214</v>
      </c>
      <c r="V10" s="223">
        <v>2</v>
      </c>
      <c r="W10" s="223">
        <v>2</v>
      </c>
      <c r="X10" s="223">
        <v>4</v>
      </c>
      <c r="Y10" s="223">
        <v>5</v>
      </c>
      <c r="Z10" s="223">
        <v>12</v>
      </c>
      <c r="AA10" s="223">
        <v>16</v>
      </c>
      <c r="AB10" s="223">
        <v>22</v>
      </c>
      <c r="AC10" s="223">
        <v>46</v>
      </c>
      <c r="AD10" s="223">
        <v>93</v>
      </c>
      <c r="AE10" s="236">
        <f t="shared" si="2"/>
        <v>202</v>
      </c>
      <c r="AF10" s="223">
        <v>5</v>
      </c>
      <c r="AG10" s="223">
        <v>2</v>
      </c>
      <c r="AH10" s="223">
        <v>1</v>
      </c>
      <c r="AI10" s="223">
        <v>10</v>
      </c>
      <c r="AJ10" s="223">
        <v>4</v>
      </c>
      <c r="AK10" s="223">
        <v>13</v>
      </c>
      <c r="AL10" s="223">
        <v>25</v>
      </c>
      <c r="AM10" s="223">
        <v>41</v>
      </c>
      <c r="AN10" s="223">
        <v>72</v>
      </c>
      <c r="AO10" s="236">
        <f t="shared" si="3"/>
        <v>173</v>
      </c>
      <c r="AP10" s="223">
        <v>2</v>
      </c>
      <c r="AQ10" s="223">
        <v>1</v>
      </c>
      <c r="AR10" s="223">
        <v>3</v>
      </c>
      <c r="AS10" s="223">
        <v>6</v>
      </c>
      <c r="AT10" s="223">
        <v>17</v>
      </c>
      <c r="AU10" s="223">
        <v>16</v>
      </c>
      <c r="AV10" s="223">
        <v>25</v>
      </c>
      <c r="AW10" s="223">
        <v>54</v>
      </c>
      <c r="AX10" s="223">
        <v>74</v>
      </c>
      <c r="AY10" s="236">
        <f t="shared" si="4"/>
        <v>198</v>
      </c>
      <c r="AZ10" s="223">
        <v>1</v>
      </c>
      <c r="BA10" s="223">
        <v>5</v>
      </c>
      <c r="BB10" s="223">
        <v>4</v>
      </c>
      <c r="BC10" s="223">
        <v>4</v>
      </c>
      <c r="BD10" s="223">
        <v>10</v>
      </c>
      <c r="BE10" s="223">
        <v>23</v>
      </c>
      <c r="BF10" s="223">
        <v>19</v>
      </c>
      <c r="BG10" s="223">
        <v>47</v>
      </c>
      <c r="BH10" s="223">
        <v>84</v>
      </c>
      <c r="BI10" s="236">
        <f t="shared" si="5"/>
        <v>197</v>
      </c>
      <c r="BJ10" s="223">
        <v>1</v>
      </c>
      <c r="BK10" s="223">
        <v>2</v>
      </c>
      <c r="BL10" s="223">
        <v>5</v>
      </c>
      <c r="BM10" s="223">
        <v>5</v>
      </c>
      <c r="BN10" s="223">
        <v>18</v>
      </c>
      <c r="BO10" s="223">
        <v>24</v>
      </c>
      <c r="BP10" s="223">
        <v>37</v>
      </c>
      <c r="BQ10" s="223">
        <v>66</v>
      </c>
      <c r="BR10" s="223">
        <v>87</v>
      </c>
      <c r="BS10" s="236">
        <f t="shared" si="6"/>
        <v>245</v>
      </c>
    </row>
    <row r="11" spans="1:71" s="218" customFormat="1" ht="18" customHeight="1">
      <c r="A11" s="224" t="s">
        <v>114</v>
      </c>
      <c r="B11" s="112">
        <v>1</v>
      </c>
      <c r="C11" s="112">
        <v>1</v>
      </c>
      <c r="D11" s="112">
        <v>0</v>
      </c>
      <c r="E11" s="112">
        <v>5</v>
      </c>
      <c r="F11" s="112">
        <v>8</v>
      </c>
      <c r="G11" s="112">
        <v>4</v>
      </c>
      <c r="H11" s="112">
        <v>9</v>
      </c>
      <c r="I11" s="112">
        <v>33</v>
      </c>
      <c r="J11" s="112">
        <v>56</v>
      </c>
      <c r="K11" s="274">
        <f t="shared" si="0"/>
        <v>117</v>
      </c>
      <c r="L11" s="114">
        <v>2</v>
      </c>
      <c r="M11" s="114">
        <v>2</v>
      </c>
      <c r="N11" s="114">
        <v>1</v>
      </c>
      <c r="O11" s="114">
        <v>5</v>
      </c>
      <c r="P11" s="114">
        <v>6</v>
      </c>
      <c r="Q11" s="114">
        <v>8</v>
      </c>
      <c r="R11" s="114">
        <v>22</v>
      </c>
      <c r="S11" s="114">
        <v>46</v>
      </c>
      <c r="T11" s="114">
        <v>74</v>
      </c>
      <c r="U11" s="490">
        <f t="shared" si="1"/>
        <v>166</v>
      </c>
      <c r="V11" s="112">
        <v>1</v>
      </c>
      <c r="W11" s="112">
        <v>0</v>
      </c>
      <c r="X11" s="112">
        <v>2</v>
      </c>
      <c r="Y11" s="112">
        <v>4</v>
      </c>
      <c r="Z11" s="112">
        <v>4</v>
      </c>
      <c r="AA11" s="112">
        <v>10</v>
      </c>
      <c r="AB11" s="112">
        <v>16</v>
      </c>
      <c r="AC11" s="112">
        <v>27</v>
      </c>
      <c r="AD11" s="112">
        <v>61</v>
      </c>
      <c r="AE11" s="274">
        <f t="shared" si="2"/>
        <v>125</v>
      </c>
      <c r="AF11" s="114">
        <v>1</v>
      </c>
      <c r="AG11" s="114">
        <v>0</v>
      </c>
      <c r="AH11" s="114">
        <v>1</v>
      </c>
      <c r="AI11" s="114">
        <v>1</v>
      </c>
      <c r="AJ11" s="114">
        <v>7</v>
      </c>
      <c r="AK11" s="114">
        <v>10</v>
      </c>
      <c r="AL11" s="114">
        <v>9</v>
      </c>
      <c r="AM11" s="114">
        <v>26</v>
      </c>
      <c r="AN11" s="114">
        <v>63</v>
      </c>
      <c r="AO11" s="490">
        <f t="shared" si="3"/>
        <v>118</v>
      </c>
      <c r="AP11" s="112">
        <v>3</v>
      </c>
      <c r="AQ11" s="112">
        <v>2</v>
      </c>
      <c r="AR11" s="112">
        <v>2</v>
      </c>
      <c r="AS11" s="112">
        <v>10</v>
      </c>
      <c r="AT11" s="112">
        <v>8</v>
      </c>
      <c r="AU11" s="112">
        <v>11</v>
      </c>
      <c r="AV11" s="112">
        <v>13</v>
      </c>
      <c r="AW11" s="112">
        <v>32</v>
      </c>
      <c r="AX11" s="112">
        <v>63</v>
      </c>
      <c r="AY11" s="274">
        <f t="shared" si="4"/>
        <v>144</v>
      </c>
      <c r="AZ11" s="114">
        <v>1</v>
      </c>
      <c r="BA11" s="114">
        <v>1</v>
      </c>
      <c r="BB11" s="114">
        <v>5</v>
      </c>
      <c r="BC11" s="114">
        <v>4</v>
      </c>
      <c r="BD11" s="114">
        <v>5</v>
      </c>
      <c r="BE11" s="114">
        <v>16</v>
      </c>
      <c r="BF11" s="114">
        <v>18</v>
      </c>
      <c r="BG11" s="114">
        <v>39</v>
      </c>
      <c r="BH11" s="114">
        <v>74</v>
      </c>
      <c r="BI11" s="490">
        <f t="shared" si="5"/>
        <v>163</v>
      </c>
      <c r="BJ11" s="112">
        <v>1</v>
      </c>
      <c r="BK11" s="112">
        <v>2</v>
      </c>
      <c r="BL11" s="112">
        <v>3</v>
      </c>
      <c r="BM11" s="112">
        <v>9</v>
      </c>
      <c r="BN11" s="112">
        <v>9</v>
      </c>
      <c r="BO11" s="112">
        <v>13</v>
      </c>
      <c r="BP11" s="112">
        <v>21</v>
      </c>
      <c r="BQ11" s="112">
        <v>51</v>
      </c>
      <c r="BR11" s="112">
        <v>87</v>
      </c>
      <c r="BS11" s="274">
        <f t="shared" si="6"/>
        <v>196</v>
      </c>
    </row>
    <row r="12" spans="1:71" s="218" customFormat="1" ht="18" customHeight="1">
      <c r="A12" s="225" t="s">
        <v>608</v>
      </c>
      <c r="B12" s="223">
        <v>1</v>
      </c>
      <c r="C12" s="223">
        <v>17</v>
      </c>
      <c r="D12" s="223">
        <v>24</v>
      </c>
      <c r="E12" s="223">
        <v>19</v>
      </c>
      <c r="F12" s="223">
        <v>21</v>
      </c>
      <c r="G12" s="223">
        <v>22</v>
      </c>
      <c r="H12" s="223">
        <v>6</v>
      </c>
      <c r="I12" s="223">
        <v>4</v>
      </c>
      <c r="J12" s="223">
        <v>0</v>
      </c>
      <c r="K12" s="236">
        <f t="shared" si="0"/>
        <v>114</v>
      </c>
      <c r="L12" s="223">
        <v>0</v>
      </c>
      <c r="M12" s="223">
        <v>14</v>
      </c>
      <c r="N12" s="223">
        <v>26</v>
      </c>
      <c r="O12" s="223">
        <v>26</v>
      </c>
      <c r="P12" s="223">
        <v>24</v>
      </c>
      <c r="Q12" s="223">
        <v>19</v>
      </c>
      <c r="R12" s="223">
        <v>3</v>
      </c>
      <c r="S12" s="223">
        <v>1</v>
      </c>
      <c r="T12" s="223">
        <v>2</v>
      </c>
      <c r="U12" s="236">
        <f t="shared" si="1"/>
        <v>115</v>
      </c>
      <c r="V12" s="223">
        <v>1</v>
      </c>
      <c r="W12" s="223">
        <v>8</v>
      </c>
      <c r="X12" s="223">
        <v>24</v>
      </c>
      <c r="Y12" s="223">
        <v>16</v>
      </c>
      <c r="Z12" s="223">
        <v>20</v>
      </c>
      <c r="AA12" s="223">
        <v>12</v>
      </c>
      <c r="AB12" s="223">
        <v>17</v>
      </c>
      <c r="AC12" s="223">
        <v>2</v>
      </c>
      <c r="AD12" s="223">
        <v>0</v>
      </c>
      <c r="AE12" s="236">
        <f t="shared" si="2"/>
        <v>100</v>
      </c>
      <c r="AF12" s="223">
        <v>1</v>
      </c>
      <c r="AG12" s="223">
        <v>18</v>
      </c>
      <c r="AH12" s="223">
        <v>21</v>
      </c>
      <c r="AI12" s="223">
        <v>13</v>
      </c>
      <c r="AJ12" s="223">
        <v>23</v>
      </c>
      <c r="AK12" s="223">
        <v>25</v>
      </c>
      <c r="AL12" s="223">
        <v>12</v>
      </c>
      <c r="AM12" s="223">
        <v>1</v>
      </c>
      <c r="AN12" s="223">
        <v>0</v>
      </c>
      <c r="AO12" s="236">
        <f t="shared" si="3"/>
        <v>114</v>
      </c>
      <c r="AP12" s="223">
        <v>1</v>
      </c>
      <c r="AQ12" s="223">
        <v>15</v>
      </c>
      <c r="AR12" s="223">
        <v>19</v>
      </c>
      <c r="AS12" s="223">
        <v>25</v>
      </c>
      <c r="AT12" s="223">
        <v>15</v>
      </c>
      <c r="AU12" s="223">
        <v>17</v>
      </c>
      <c r="AV12" s="223">
        <v>9</v>
      </c>
      <c r="AW12" s="223">
        <v>3</v>
      </c>
      <c r="AX12" s="223">
        <v>1</v>
      </c>
      <c r="AY12" s="236">
        <f t="shared" si="4"/>
        <v>105</v>
      </c>
      <c r="AZ12" s="223">
        <v>2</v>
      </c>
      <c r="BA12" s="223">
        <v>10</v>
      </c>
      <c r="BB12" s="223">
        <v>22</v>
      </c>
      <c r="BC12" s="223">
        <v>22</v>
      </c>
      <c r="BD12" s="223">
        <v>20</v>
      </c>
      <c r="BE12" s="223">
        <v>21</v>
      </c>
      <c r="BF12" s="223">
        <v>8</v>
      </c>
      <c r="BG12" s="223">
        <v>5</v>
      </c>
      <c r="BH12" s="223">
        <v>0</v>
      </c>
      <c r="BI12" s="236">
        <f t="shared" si="5"/>
        <v>110</v>
      </c>
      <c r="BJ12" s="223">
        <v>1</v>
      </c>
      <c r="BK12" s="223">
        <v>13</v>
      </c>
      <c r="BL12" s="223">
        <v>26</v>
      </c>
      <c r="BM12" s="223">
        <v>36</v>
      </c>
      <c r="BN12" s="223">
        <v>55</v>
      </c>
      <c r="BO12" s="223">
        <v>41</v>
      </c>
      <c r="BP12" s="223">
        <v>25</v>
      </c>
      <c r="BQ12" s="223">
        <v>1</v>
      </c>
      <c r="BR12" s="223">
        <v>0</v>
      </c>
      <c r="BS12" s="236">
        <f t="shared" si="6"/>
        <v>198</v>
      </c>
    </row>
    <row r="13" spans="1:71" s="218" customFormat="1" ht="18" customHeight="1">
      <c r="A13" s="224" t="s">
        <v>184</v>
      </c>
      <c r="B13" s="112">
        <v>0</v>
      </c>
      <c r="C13" s="112">
        <v>2</v>
      </c>
      <c r="D13" s="112">
        <v>0</v>
      </c>
      <c r="E13" s="112">
        <v>2</v>
      </c>
      <c r="F13" s="112">
        <v>2</v>
      </c>
      <c r="G13" s="112">
        <v>8</v>
      </c>
      <c r="H13" s="112">
        <v>18</v>
      </c>
      <c r="I13" s="112">
        <v>24</v>
      </c>
      <c r="J13" s="112">
        <v>36</v>
      </c>
      <c r="K13" s="274">
        <f t="shared" si="0"/>
        <v>92</v>
      </c>
      <c r="L13" s="114">
        <v>0</v>
      </c>
      <c r="M13" s="114">
        <v>2</v>
      </c>
      <c r="N13" s="114">
        <v>3</v>
      </c>
      <c r="O13" s="114">
        <v>2</v>
      </c>
      <c r="P13" s="114">
        <v>5</v>
      </c>
      <c r="Q13" s="114">
        <v>8</v>
      </c>
      <c r="R13" s="114">
        <v>15</v>
      </c>
      <c r="S13" s="114">
        <v>28</v>
      </c>
      <c r="T13" s="114">
        <v>38</v>
      </c>
      <c r="U13" s="490">
        <f t="shared" si="1"/>
        <v>101</v>
      </c>
      <c r="V13" s="112">
        <v>0</v>
      </c>
      <c r="W13" s="112">
        <v>1</v>
      </c>
      <c r="X13" s="112">
        <v>2</v>
      </c>
      <c r="Y13" s="112">
        <v>4</v>
      </c>
      <c r="Z13" s="112">
        <v>5</v>
      </c>
      <c r="AA13" s="112">
        <v>12</v>
      </c>
      <c r="AB13" s="112">
        <v>14</v>
      </c>
      <c r="AC13" s="112">
        <v>31</v>
      </c>
      <c r="AD13" s="112">
        <v>47</v>
      </c>
      <c r="AE13" s="274">
        <f t="shared" si="2"/>
        <v>116</v>
      </c>
      <c r="AF13" s="114">
        <v>1</v>
      </c>
      <c r="AG13" s="114">
        <v>1</v>
      </c>
      <c r="AH13" s="114">
        <v>3</v>
      </c>
      <c r="AI13" s="114">
        <v>6</v>
      </c>
      <c r="AJ13" s="114">
        <v>8</v>
      </c>
      <c r="AK13" s="114">
        <v>2</v>
      </c>
      <c r="AL13" s="114">
        <v>15</v>
      </c>
      <c r="AM13" s="114">
        <v>30</v>
      </c>
      <c r="AN13" s="114">
        <v>49</v>
      </c>
      <c r="AO13" s="490">
        <f t="shared" si="3"/>
        <v>115</v>
      </c>
      <c r="AP13" s="112">
        <v>2</v>
      </c>
      <c r="AQ13" s="112">
        <v>1</v>
      </c>
      <c r="AR13" s="112">
        <v>2</v>
      </c>
      <c r="AS13" s="112">
        <v>3</v>
      </c>
      <c r="AT13" s="112">
        <v>7</v>
      </c>
      <c r="AU13" s="112">
        <v>11</v>
      </c>
      <c r="AV13" s="112">
        <v>18</v>
      </c>
      <c r="AW13" s="112">
        <v>33</v>
      </c>
      <c r="AX13" s="112">
        <v>32</v>
      </c>
      <c r="AY13" s="274">
        <f t="shared" si="4"/>
        <v>109</v>
      </c>
      <c r="AZ13" s="114">
        <v>0</v>
      </c>
      <c r="BA13" s="114">
        <v>0</v>
      </c>
      <c r="BB13" s="114">
        <v>2</v>
      </c>
      <c r="BC13" s="114">
        <v>4</v>
      </c>
      <c r="BD13" s="114">
        <v>6</v>
      </c>
      <c r="BE13" s="114">
        <v>14</v>
      </c>
      <c r="BF13" s="114">
        <v>22</v>
      </c>
      <c r="BG13" s="114">
        <v>36</v>
      </c>
      <c r="BH13" s="114">
        <v>51</v>
      </c>
      <c r="BI13" s="490">
        <f t="shared" si="5"/>
        <v>135</v>
      </c>
      <c r="BJ13" s="112">
        <v>1</v>
      </c>
      <c r="BK13" s="112">
        <v>1</v>
      </c>
      <c r="BL13" s="112">
        <v>3</v>
      </c>
      <c r="BM13" s="112">
        <v>3</v>
      </c>
      <c r="BN13" s="112">
        <v>7</v>
      </c>
      <c r="BO13" s="112">
        <v>23</v>
      </c>
      <c r="BP13" s="112">
        <v>24</v>
      </c>
      <c r="BQ13" s="112">
        <v>37</v>
      </c>
      <c r="BR13" s="112">
        <v>50</v>
      </c>
      <c r="BS13" s="274">
        <f t="shared" si="6"/>
        <v>149</v>
      </c>
    </row>
    <row r="14" spans="1:71" s="218" customFormat="1" ht="18" customHeight="1">
      <c r="A14" s="225" t="s">
        <v>185</v>
      </c>
      <c r="B14" s="223">
        <v>7</v>
      </c>
      <c r="C14" s="223">
        <v>3</v>
      </c>
      <c r="D14" s="223">
        <v>5</v>
      </c>
      <c r="E14" s="223">
        <v>3</v>
      </c>
      <c r="F14" s="223">
        <v>7</v>
      </c>
      <c r="G14" s="223">
        <v>7</v>
      </c>
      <c r="H14" s="223">
        <v>9</v>
      </c>
      <c r="I14" s="223">
        <v>12</v>
      </c>
      <c r="J14" s="223">
        <v>13</v>
      </c>
      <c r="K14" s="236">
        <f t="shared" si="0"/>
        <v>66</v>
      </c>
      <c r="L14" s="223">
        <v>7</v>
      </c>
      <c r="M14" s="223">
        <v>8</v>
      </c>
      <c r="N14" s="223">
        <v>5</v>
      </c>
      <c r="O14" s="223">
        <v>9</v>
      </c>
      <c r="P14" s="223">
        <v>13</v>
      </c>
      <c r="Q14" s="223">
        <v>16</v>
      </c>
      <c r="R14" s="223">
        <v>16</v>
      </c>
      <c r="S14" s="223">
        <v>16</v>
      </c>
      <c r="T14" s="223">
        <v>25</v>
      </c>
      <c r="U14" s="236">
        <f t="shared" si="1"/>
        <v>115</v>
      </c>
      <c r="V14" s="223">
        <v>5</v>
      </c>
      <c r="W14" s="223">
        <v>7</v>
      </c>
      <c r="X14" s="223">
        <v>5</v>
      </c>
      <c r="Y14" s="223">
        <v>6</v>
      </c>
      <c r="Z14" s="223">
        <v>11</v>
      </c>
      <c r="AA14" s="223">
        <v>4</v>
      </c>
      <c r="AB14" s="223">
        <v>7</v>
      </c>
      <c r="AC14" s="223">
        <v>7</v>
      </c>
      <c r="AD14" s="223">
        <v>25</v>
      </c>
      <c r="AE14" s="236">
        <f t="shared" si="2"/>
        <v>77</v>
      </c>
      <c r="AF14" s="223">
        <v>4</v>
      </c>
      <c r="AG14" s="223">
        <v>6</v>
      </c>
      <c r="AH14" s="223">
        <v>3</v>
      </c>
      <c r="AI14" s="223">
        <v>7</v>
      </c>
      <c r="AJ14" s="223">
        <v>3</v>
      </c>
      <c r="AK14" s="223">
        <v>6</v>
      </c>
      <c r="AL14" s="223">
        <v>11</v>
      </c>
      <c r="AM14" s="223">
        <v>13</v>
      </c>
      <c r="AN14" s="223">
        <v>23</v>
      </c>
      <c r="AO14" s="236">
        <f t="shared" si="3"/>
        <v>76</v>
      </c>
      <c r="AP14" s="223">
        <v>3</v>
      </c>
      <c r="AQ14" s="223">
        <v>9</v>
      </c>
      <c r="AR14" s="223">
        <v>8</v>
      </c>
      <c r="AS14" s="223">
        <v>11</v>
      </c>
      <c r="AT14" s="223">
        <v>6</v>
      </c>
      <c r="AU14" s="223">
        <v>17</v>
      </c>
      <c r="AV14" s="223">
        <v>24</v>
      </c>
      <c r="AW14" s="223">
        <v>23</v>
      </c>
      <c r="AX14" s="223">
        <v>34</v>
      </c>
      <c r="AY14" s="236">
        <f t="shared" si="4"/>
        <v>135</v>
      </c>
      <c r="AZ14" s="223">
        <v>2</v>
      </c>
      <c r="BA14" s="223">
        <v>6</v>
      </c>
      <c r="BB14" s="223">
        <v>10</v>
      </c>
      <c r="BC14" s="223">
        <v>7</v>
      </c>
      <c r="BD14" s="223">
        <v>16</v>
      </c>
      <c r="BE14" s="223">
        <v>12</v>
      </c>
      <c r="BF14" s="223">
        <v>11</v>
      </c>
      <c r="BG14" s="223">
        <v>19</v>
      </c>
      <c r="BH14" s="223">
        <v>34</v>
      </c>
      <c r="BI14" s="236">
        <f t="shared" si="5"/>
        <v>117</v>
      </c>
      <c r="BJ14" s="223">
        <v>9</v>
      </c>
      <c r="BK14" s="223">
        <v>5</v>
      </c>
      <c r="BL14" s="223">
        <v>9</v>
      </c>
      <c r="BM14" s="223">
        <v>18</v>
      </c>
      <c r="BN14" s="223">
        <v>14</v>
      </c>
      <c r="BO14" s="223">
        <v>28</v>
      </c>
      <c r="BP14" s="223">
        <v>36</v>
      </c>
      <c r="BQ14" s="223">
        <v>34</v>
      </c>
      <c r="BR14" s="223">
        <v>49</v>
      </c>
      <c r="BS14" s="236">
        <f t="shared" si="6"/>
        <v>202</v>
      </c>
    </row>
    <row r="15" spans="1:71" s="218" customFormat="1" ht="18" customHeight="1">
      <c r="A15" s="224" t="s">
        <v>186</v>
      </c>
      <c r="B15" s="112">
        <v>8</v>
      </c>
      <c r="C15" s="112">
        <v>8</v>
      </c>
      <c r="D15" s="112">
        <v>10</v>
      </c>
      <c r="E15" s="112">
        <v>6</v>
      </c>
      <c r="F15" s="112">
        <v>7</v>
      </c>
      <c r="G15" s="112">
        <v>8</v>
      </c>
      <c r="H15" s="112">
        <v>4</v>
      </c>
      <c r="I15" s="112">
        <v>6</v>
      </c>
      <c r="J15" s="112">
        <v>6</v>
      </c>
      <c r="K15" s="274">
        <f t="shared" si="0"/>
        <v>63</v>
      </c>
      <c r="L15" s="114">
        <v>6</v>
      </c>
      <c r="M15" s="114">
        <v>11</v>
      </c>
      <c r="N15" s="114">
        <v>12</v>
      </c>
      <c r="O15" s="114">
        <v>14</v>
      </c>
      <c r="P15" s="114">
        <v>7</v>
      </c>
      <c r="Q15" s="114">
        <v>4</v>
      </c>
      <c r="R15" s="114">
        <v>4</v>
      </c>
      <c r="S15" s="114">
        <v>6</v>
      </c>
      <c r="T15" s="114">
        <v>7</v>
      </c>
      <c r="U15" s="490">
        <f t="shared" si="1"/>
        <v>71</v>
      </c>
      <c r="V15" s="112">
        <v>6</v>
      </c>
      <c r="W15" s="112">
        <v>7</v>
      </c>
      <c r="X15" s="112">
        <v>6</v>
      </c>
      <c r="Y15" s="112">
        <v>9</v>
      </c>
      <c r="Z15" s="112">
        <v>3</v>
      </c>
      <c r="AA15" s="112">
        <v>8</v>
      </c>
      <c r="AB15" s="112">
        <v>6</v>
      </c>
      <c r="AC15" s="112">
        <v>5</v>
      </c>
      <c r="AD15" s="112">
        <v>5</v>
      </c>
      <c r="AE15" s="274">
        <f t="shared" si="2"/>
        <v>55</v>
      </c>
      <c r="AF15" s="114">
        <v>9</v>
      </c>
      <c r="AG15" s="114">
        <v>6</v>
      </c>
      <c r="AH15" s="114">
        <v>8</v>
      </c>
      <c r="AI15" s="114">
        <v>8</v>
      </c>
      <c r="AJ15" s="114">
        <v>11</v>
      </c>
      <c r="AK15" s="114">
        <v>4</v>
      </c>
      <c r="AL15" s="114">
        <v>7</v>
      </c>
      <c r="AM15" s="114">
        <v>6</v>
      </c>
      <c r="AN15" s="114">
        <v>11</v>
      </c>
      <c r="AO15" s="490">
        <f t="shared" si="3"/>
        <v>70</v>
      </c>
      <c r="AP15" s="112">
        <v>9</v>
      </c>
      <c r="AQ15" s="112">
        <v>13</v>
      </c>
      <c r="AR15" s="112">
        <v>7</v>
      </c>
      <c r="AS15" s="112">
        <v>8</v>
      </c>
      <c r="AT15" s="112">
        <v>5</v>
      </c>
      <c r="AU15" s="112">
        <v>8</v>
      </c>
      <c r="AV15" s="112">
        <v>4</v>
      </c>
      <c r="AW15" s="112">
        <v>7</v>
      </c>
      <c r="AX15" s="112">
        <v>4</v>
      </c>
      <c r="AY15" s="274">
        <f t="shared" si="4"/>
        <v>65</v>
      </c>
      <c r="AZ15" s="114">
        <v>5</v>
      </c>
      <c r="BA15" s="114">
        <v>8</v>
      </c>
      <c r="BB15" s="114">
        <v>8</v>
      </c>
      <c r="BC15" s="114">
        <v>8</v>
      </c>
      <c r="BD15" s="114">
        <v>5</v>
      </c>
      <c r="BE15" s="114">
        <v>1</v>
      </c>
      <c r="BF15" s="114">
        <v>8</v>
      </c>
      <c r="BG15" s="114">
        <v>10</v>
      </c>
      <c r="BH15" s="114">
        <v>7</v>
      </c>
      <c r="BI15" s="490">
        <f t="shared" si="5"/>
        <v>60</v>
      </c>
      <c r="BJ15" s="112">
        <v>6</v>
      </c>
      <c r="BK15" s="112">
        <v>4</v>
      </c>
      <c r="BL15" s="112">
        <v>11</v>
      </c>
      <c r="BM15" s="112">
        <v>10</v>
      </c>
      <c r="BN15" s="112">
        <v>11</v>
      </c>
      <c r="BO15" s="112">
        <v>12</v>
      </c>
      <c r="BP15" s="112">
        <v>3</v>
      </c>
      <c r="BQ15" s="112">
        <v>7</v>
      </c>
      <c r="BR15" s="112">
        <v>3</v>
      </c>
      <c r="BS15" s="274">
        <f t="shared" si="6"/>
        <v>67</v>
      </c>
    </row>
    <row r="16" spans="1:71" s="218" customFormat="1" ht="18" customHeight="1">
      <c r="A16" s="225" t="s">
        <v>187</v>
      </c>
      <c r="B16" s="223">
        <v>3</v>
      </c>
      <c r="C16" s="223">
        <v>3</v>
      </c>
      <c r="D16" s="223">
        <v>4</v>
      </c>
      <c r="E16" s="223">
        <v>1</v>
      </c>
      <c r="F16" s="223">
        <v>4</v>
      </c>
      <c r="G16" s="223">
        <v>3</v>
      </c>
      <c r="H16" s="223">
        <v>5</v>
      </c>
      <c r="I16" s="223">
        <v>6</v>
      </c>
      <c r="J16" s="223">
        <v>12</v>
      </c>
      <c r="K16" s="236">
        <f t="shared" si="0"/>
        <v>41</v>
      </c>
      <c r="L16" s="223">
        <v>1</v>
      </c>
      <c r="M16" s="223">
        <v>1</v>
      </c>
      <c r="N16" s="223">
        <v>2</v>
      </c>
      <c r="O16" s="223">
        <v>7</v>
      </c>
      <c r="P16" s="223">
        <v>2</v>
      </c>
      <c r="Q16" s="223">
        <v>2</v>
      </c>
      <c r="R16" s="223">
        <v>4</v>
      </c>
      <c r="S16" s="223">
        <v>10</v>
      </c>
      <c r="T16" s="223">
        <v>17</v>
      </c>
      <c r="U16" s="236">
        <f t="shared" si="1"/>
        <v>46</v>
      </c>
      <c r="V16" s="223">
        <v>1</v>
      </c>
      <c r="W16" s="223">
        <v>2</v>
      </c>
      <c r="X16" s="223">
        <v>2</v>
      </c>
      <c r="Y16" s="223">
        <v>2</v>
      </c>
      <c r="Z16" s="223">
        <v>2</v>
      </c>
      <c r="AA16" s="223">
        <v>7</v>
      </c>
      <c r="AB16" s="223">
        <v>6</v>
      </c>
      <c r="AC16" s="223">
        <v>8</v>
      </c>
      <c r="AD16" s="223">
        <v>12</v>
      </c>
      <c r="AE16" s="236">
        <f t="shared" si="2"/>
        <v>42</v>
      </c>
      <c r="AF16" s="223">
        <v>0</v>
      </c>
      <c r="AG16" s="223">
        <v>5</v>
      </c>
      <c r="AH16" s="223">
        <v>7</v>
      </c>
      <c r="AI16" s="223">
        <v>2</v>
      </c>
      <c r="AJ16" s="223">
        <v>8</v>
      </c>
      <c r="AK16" s="223">
        <v>9</v>
      </c>
      <c r="AL16" s="223">
        <v>5</v>
      </c>
      <c r="AM16" s="223">
        <v>9</v>
      </c>
      <c r="AN16" s="223">
        <v>9</v>
      </c>
      <c r="AO16" s="236">
        <f t="shared" si="3"/>
        <v>54</v>
      </c>
      <c r="AP16" s="223">
        <v>0</v>
      </c>
      <c r="AQ16" s="223">
        <v>3</v>
      </c>
      <c r="AR16" s="223">
        <v>4</v>
      </c>
      <c r="AS16" s="223">
        <v>5</v>
      </c>
      <c r="AT16" s="223">
        <v>1</v>
      </c>
      <c r="AU16" s="223">
        <v>1</v>
      </c>
      <c r="AV16" s="223">
        <v>4</v>
      </c>
      <c r="AW16" s="223">
        <v>8</v>
      </c>
      <c r="AX16" s="223">
        <v>17</v>
      </c>
      <c r="AY16" s="236">
        <f t="shared" si="4"/>
        <v>43</v>
      </c>
      <c r="AZ16" s="223">
        <v>2</v>
      </c>
      <c r="BA16" s="223">
        <v>4</v>
      </c>
      <c r="BB16" s="223">
        <v>8</v>
      </c>
      <c r="BC16" s="223">
        <v>4</v>
      </c>
      <c r="BD16" s="223">
        <v>6</v>
      </c>
      <c r="BE16" s="223">
        <v>6</v>
      </c>
      <c r="BF16" s="223">
        <v>13</v>
      </c>
      <c r="BG16" s="223">
        <v>10</v>
      </c>
      <c r="BH16" s="223">
        <v>20</v>
      </c>
      <c r="BI16" s="236">
        <f t="shared" si="5"/>
        <v>73</v>
      </c>
      <c r="BJ16" s="223">
        <v>1</v>
      </c>
      <c r="BK16" s="223">
        <v>1</v>
      </c>
      <c r="BL16" s="223">
        <v>3</v>
      </c>
      <c r="BM16" s="223">
        <v>3</v>
      </c>
      <c r="BN16" s="223">
        <v>2</v>
      </c>
      <c r="BO16" s="223">
        <v>7</v>
      </c>
      <c r="BP16" s="223">
        <v>10</v>
      </c>
      <c r="BQ16" s="223">
        <v>15</v>
      </c>
      <c r="BR16" s="223">
        <v>17</v>
      </c>
      <c r="BS16" s="236">
        <f t="shared" si="6"/>
        <v>59</v>
      </c>
    </row>
    <row r="17" spans="1:71" s="218" customFormat="1" ht="18" customHeight="1">
      <c r="A17" s="224" t="s">
        <v>188</v>
      </c>
      <c r="B17" s="112">
        <v>1</v>
      </c>
      <c r="C17" s="112">
        <v>3</v>
      </c>
      <c r="D17" s="112">
        <v>0</v>
      </c>
      <c r="E17" s="112">
        <v>1</v>
      </c>
      <c r="F17" s="112">
        <v>1</v>
      </c>
      <c r="G17" s="112">
        <v>3</v>
      </c>
      <c r="H17" s="112">
        <v>3</v>
      </c>
      <c r="I17" s="112">
        <v>1</v>
      </c>
      <c r="J17" s="112">
        <v>2</v>
      </c>
      <c r="K17" s="274">
        <f t="shared" si="0"/>
        <v>15</v>
      </c>
      <c r="L17" s="114">
        <v>1</v>
      </c>
      <c r="M17" s="114">
        <v>1</v>
      </c>
      <c r="N17" s="114">
        <v>2</v>
      </c>
      <c r="O17" s="114">
        <v>4</v>
      </c>
      <c r="P17" s="114">
        <v>2</v>
      </c>
      <c r="Q17" s="114">
        <v>6</v>
      </c>
      <c r="R17" s="114">
        <v>2</v>
      </c>
      <c r="S17" s="114">
        <v>0</v>
      </c>
      <c r="T17" s="114">
        <v>2</v>
      </c>
      <c r="U17" s="490">
        <f t="shared" si="1"/>
        <v>20</v>
      </c>
      <c r="V17" s="112">
        <v>0</v>
      </c>
      <c r="W17" s="112">
        <v>4</v>
      </c>
      <c r="X17" s="112">
        <v>3</v>
      </c>
      <c r="Y17" s="112">
        <v>3</v>
      </c>
      <c r="Z17" s="112">
        <v>2</v>
      </c>
      <c r="AA17" s="112">
        <v>0</v>
      </c>
      <c r="AB17" s="112">
        <v>2</v>
      </c>
      <c r="AC17" s="112">
        <v>4</v>
      </c>
      <c r="AD17" s="112">
        <v>4</v>
      </c>
      <c r="AE17" s="274">
        <f t="shared" si="2"/>
        <v>22</v>
      </c>
      <c r="AF17" s="114">
        <v>0</v>
      </c>
      <c r="AG17" s="114">
        <v>2</v>
      </c>
      <c r="AH17" s="114">
        <v>5</v>
      </c>
      <c r="AI17" s="114">
        <v>3</v>
      </c>
      <c r="AJ17" s="114">
        <v>0</v>
      </c>
      <c r="AK17" s="114">
        <v>0</v>
      </c>
      <c r="AL17" s="114">
        <v>1</v>
      </c>
      <c r="AM17" s="114">
        <v>2</v>
      </c>
      <c r="AN17" s="114">
        <v>1</v>
      </c>
      <c r="AO17" s="490">
        <f t="shared" si="3"/>
        <v>14</v>
      </c>
      <c r="AP17" s="112">
        <v>0</v>
      </c>
      <c r="AQ17" s="112">
        <v>1</v>
      </c>
      <c r="AR17" s="112">
        <v>5</v>
      </c>
      <c r="AS17" s="112">
        <v>2</v>
      </c>
      <c r="AT17" s="112">
        <v>3</v>
      </c>
      <c r="AU17" s="112">
        <v>3</v>
      </c>
      <c r="AV17" s="112">
        <v>5</v>
      </c>
      <c r="AW17" s="112">
        <v>1</v>
      </c>
      <c r="AX17" s="112">
        <v>3</v>
      </c>
      <c r="AY17" s="274">
        <f t="shared" si="4"/>
        <v>23</v>
      </c>
      <c r="AZ17" s="114">
        <v>1</v>
      </c>
      <c r="BA17" s="114">
        <v>1</v>
      </c>
      <c r="BB17" s="114">
        <v>4</v>
      </c>
      <c r="BC17" s="114">
        <v>1</v>
      </c>
      <c r="BD17" s="114">
        <v>1</v>
      </c>
      <c r="BE17" s="114">
        <v>5</v>
      </c>
      <c r="BF17" s="114">
        <v>3</v>
      </c>
      <c r="BG17" s="114">
        <v>2</v>
      </c>
      <c r="BH17" s="114">
        <v>5</v>
      </c>
      <c r="BI17" s="490">
        <f t="shared" si="5"/>
        <v>23</v>
      </c>
      <c r="BJ17" s="112">
        <v>0</v>
      </c>
      <c r="BK17" s="112">
        <v>1</v>
      </c>
      <c r="BL17" s="112">
        <v>4</v>
      </c>
      <c r="BM17" s="112">
        <v>4</v>
      </c>
      <c r="BN17" s="112">
        <v>1</v>
      </c>
      <c r="BO17" s="112">
        <v>4</v>
      </c>
      <c r="BP17" s="112">
        <v>3</v>
      </c>
      <c r="BQ17" s="112">
        <v>4</v>
      </c>
      <c r="BR17" s="112">
        <v>5</v>
      </c>
      <c r="BS17" s="274">
        <f t="shared" si="6"/>
        <v>26</v>
      </c>
    </row>
    <row r="18" spans="1:71" s="218" customFormat="1" ht="18" customHeight="1">
      <c r="A18" s="225" t="s">
        <v>189</v>
      </c>
      <c r="B18" s="223">
        <v>1</v>
      </c>
      <c r="C18" s="223">
        <v>3</v>
      </c>
      <c r="D18" s="223">
        <v>2</v>
      </c>
      <c r="E18" s="223">
        <v>0</v>
      </c>
      <c r="F18" s="223">
        <v>1</v>
      </c>
      <c r="G18" s="223">
        <v>1</v>
      </c>
      <c r="H18" s="223">
        <v>1</v>
      </c>
      <c r="I18" s="223">
        <v>1</v>
      </c>
      <c r="J18" s="223">
        <v>2</v>
      </c>
      <c r="K18" s="236">
        <f t="shared" si="0"/>
        <v>12</v>
      </c>
      <c r="L18" s="223">
        <v>6</v>
      </c>
      <c r="M18" s="223">
        <v>3</v>
      </c>
      <c r="N18" s="223">
        <v>2</v>
      </c>
      <c r="O18" s="223">
        <v>7</v>
      </c>
      <c r="P18" s="223">
        <v>6</v>
      </c>
      <c r="Q18" s="223">
        <v>4</v>
      </c>
      <c r="R18" s="223">
        <v>0</v>
      </c>
      <c r="S18" s="223">
        <v>3</v>
      </c>
      <c r="T18" s="223">
        <v>3</v>
      </c>
      <c r="U18" s="236">
        <f t="shared" si="1"/>
        <v>34</v>
      </c>
      <c r="V18" s="223">
        <v>6</v>
      </c>
      <c r="W18" s="223">
        <v>3</v>
      </c>
      <c r="X18" s="223">
        <v>2</v>
      </c>
      <c r="Y18" s="223">
        <v>1</v>
      </c>
      <c r="Z18" s="223">
        <v>2</v>
      </c>
      <c r="AA18" s="223">
        <v>2</v>
      </c>
      <c r="AB18" s="223">
        <v>4</v>
      </c>
      <c r="AC18" s="223">
        <v>3</v>
      </c>
      <c r="AD18" s="223">
        <v>2</v>
      </c>
      <c r="AE18" s="236">
        <f t="shared" si="2"/>
        <v>25</v>
      </c>
      <c r="AF18" s="223">
        <v>1</v>
      </c>
      <c r="AG18" s="223">
        <v>4</v>
      </c>
      <c r="AH18" s="223">
        <v>3</v>
      </c>
      <c r="AI18" s="223">
        <v>4</v>
      </c>
      <c r="AJ18" s="223">
        <v>3</v>
      </c>
      <c r="AK18" s="223">
        <v>0</v>
      </c>
      <c r="AL18" s="223">
        <v>1</v>
      </c>
      <c r="AM18" s="223">
        <v>4</v>
      </c>
      <c r="AN18" s="223">
        <v>3</v>
      </c>
      <c r="AO18" s="236">
        <f t="shared" si="3"/>
        <v>23</v>
      </c>
      <c r="AP18" s="223">
        <v>6</v>
      </c>
      <c r="AQ18" s="223">
        <v>4</v>
      </c>
      <c r="AR18" s="223">
        <v>2</v>
      </c>
      <c r="AS18" s="223">
        <v>6</v>
      </c>
      <c r="AT18" s="223">
        <v>3</v>
      </c>
      <c r="AU18" s="223">
        <v>1</v>
      </c>
      <c r="AV18" s="223">
        <v>1</v>
      </c>
      <c r="AW18" s="223">
        <v>4</v>
      </c>
      <c r="AX18" s="223">
        <v>3</v>
      </c>
      <c r="AY18" s="236">
        <f t="shared" si="4"/>
        <v>30</v>
      </c>
      <c r="AZ18" s="223">
        <v>4</v>
      </c>
      <c r="BA18" s="223">
        <v>2</v>
      </c>
      <c r="BB18" s="223">
        <v>3</v>
      </c>
      <c r="BC18" s="223">
        <v>2</v>
      </c>
      <c r="BD18" s="223">
        <v>1</v>
      </c>
      <c r="BE18" s="223">
        <v>2</v>
      </c>
      <c r="BF18" s="223">
        <v>1</v>
      </c>
      <c r="BG18" s="223">
        <v>1</v>
      </c>
      <c r="BH18" s="223">
        <v>3</v>
      </c>
      <c r="BI18" s="236">
        <f t="shared" si="5"/>
        <v>19</v>
      </c>
      <c r="BJ18" s="223">
        <v>1</v>
      </c>
      <c r="BK18" s="223">
        <v>1</v>
      </c>
      <c r="BL18" s="223">
        <v>4</v>
      </c>
      <c r="BM18" s="223">
        <v>3</v>
      </c>
      <c r="BN18" s="223">
        <v>3</v>
      </c>
      <c r="BO18" s="223">
        <v>2</v>
      </c>
      <c r="BP18" s="223">
        <v>2</v>
      </c>
      <c r="BQ18" s="223">
        <v>2</v>
      </c>
      <c r="BR18" s="223">
        <v>2</v>
      </c>
      <c r="BS18" s="236">
        <f t="shared" si="6"/>
        <v>20</v>
      </c>
    </row>
    <row r="19" spans="1:71" s="218" customFormat="1" ht="18" customHeight="1">
      <c r="A19" s="224" t="s">
        <v>190</v>
      </c>
      <c r="B19" s="112">
        <v>1</v>
      </c>
      <c r="C19" s="112">
        <v>0</v>
      </c>
      <c r="D19" s="112">
        <v>2</v>
      </c>
      <c r="E19" s="112">
        <v>1</v>
      </c>
      <c r="F19" s="112">
        <v>0</v>
      </c>
      <c r="G19" s="112">
        <v>0</v>
      </c>
      <c r="H19" s="112">
        <v>3</v>
      </c>
      <c r="I19" s="112">
        <v>0</v>
      </c>
      <c r="J19" s="112">
        <v>1</v>
      </c>
      <c r="K19" s="274">
        <f t="shared" si="0"/>
        <v>8</v>
      </c>
      <c r="L19" s="114">
        <v>1</v>
      </c>
      <c r="M19" s="114">
        <v>2</v>
      </c>
      <c r="N19" s="114">
        <v>0</v>
      </c>
      <c r="O19" s="114">
        <v>2</v>
      </c>
      <c r="P19" s="114">
        <v>0</v>
      </c>
      <c r="Q19" s="114">
        <v>0</v>
      </c>
      <c r="R19" s="114">
        <v>2</v>
      </c>
      <c r="S19" s="114">
        <v>0</v>
      </c>
      <c r="T19" s="114">
        <v>1</v>
      </c>
      <c r="U19" s="490">
        <f t="shared" si="1"/>
        <v>8</v>
      </c>
      <c r="V19" s="112">
        <v>0</v>
      </c>
      <c r="W19" s="112">
        <v>2</v>
      </c>
      <c r="X19" s="112">
        <v>1</v>
      </c>
      <c r="Y19" s="112">
        <v>0</v>
      </c>
      <c r="Z19" s="112">
        <v>0</v>
      </c>
      <c r="AA19" s="112">
        <v>1</v>
      </c>
      <c r="AB19" s="112">
        <v>0</v>
      </c>
      <c r="AC19" s="112">
        <v>0</v>
      </c>
      <c r="AD19" s="112">
        <v>2</v>
      </c>
      <c r="AE19" s="274">
        <f t="shared" si="2"/>
        <v>6</v>
      </c>
      <c r="AF19" s="114">
        <v>1</v>
      </c>
      <c r="AG19" s="114">
        <v>0</v>
      </c>
      <c r="AH19" s="114">
        <v>0</v>
      </c>
      <c r="AI19" s="114">
        <v>2</v>
      </c>
      <c r="AJ19" s="114">
        <v>0</v>
      </c>
      <c r="AK19" s="114">
        <v>0</v>
      </c>
      <c r="AL19" s="114">
        <v>0</v>
      </c>
      <c r="AM19" s="114">
        <v>0</v>
      </c>
      <c r="AN19" s="114">
        <v>0</v>
      </c>
      <c r="AO19" s="490">
        <f t="shared" si="3"/>
        <v>3</v>
      </c>
      <c r="AP19" s="112">
        <v>0</v>
      </c>
      <c r="AQ19" s="112">
        <v>0</v>
      </c>
      <c r="AR19" s="112">
        <v>1</v>
      </c>
      <c r="AS19" s="112">
        <v>0</v>
      </c>
      <c r="AT19" s="112">
        <v>1</v>
      </c>
      <c r="AU19" s="112">
        <v>1</v>
      </c>
      <c r="AV19" s="112">
        <v>0</v>
      </c>
      <c r="AW19" s="112">
        <v>0</v>
      </c>
      <c r="AX19" s="112">
        <v>1</v>
      </c>
      <c r="AY19" s="274">
        <f t="shared" si="4"/>
        <v>4</v>
      </c>
      <c r="AZ19" s="114">
        <v>0</v>
      </c>
      <c r="BA19" s="114">
        <v>0</v>
      </c>
      <c r="BB19" s="114">
        <v>1</v>
      </c>
      <c r="BC19" s="114">
        <v>0</v>
      </c>
      <c r="BD19" s="114">
        <v>2</v>
      </c>
      <c r="BE19" s="114">
        <v>0</v>
      </c>
      <c r="BF19" s="114">
        <v>0</v>
      </c>
      <c r="BG19" s="114">
        <v>1</v>
      </c>
      <c r="BH19" s="114">
        <v>0</v>
      </c>
      <c r="BI19" s="490">
        <f t="shared" si="5"/>
        <v>4</v>
      </c>
      <c r="BJ19" s="112">
        <v>0</v>
      </c>
      <c r="BK19" s="112">
        <v>0</v>
      </c>
      <c r="BL19" s="112">
        <v>0</v>
      </c>
      <c r="BM19" s="112">
        <v>1</v>
      </c>
      <c r="BN19" s="112">
        <v>0</v>
      </c>
      <c r="BO19" s="112">
        <v>1</v>
      </c>
      <c r="BP19" s="112">
        <v>0</v>
      </c>
      <c r="BQ19" s="112">
        <v>2</v>
      </c>
      <c r="BR19" s="112">
        <v>1</v>
      </c>
      <c r="BS19" s="274">
        <f t="shared" si="6"/>
        <v>5</v>
      </c>
    </row>
    <row r="20" spans="1:71" s="218" customFormat="1" ht="24.75" customHeight="1">
      <c r="A20" s="225" t="s">
        <v>567</v>
      </c>
      <c r="B20" s="223">
        <v>1</v>
      </c>
      <c r="C20" s="223">
        <v>4</v>
      </c>
      <c r="D20" s="223">
        <v>4</v>
      </c>
      <c r="E20" s="223">
        <v>6</v>
      </c>
      <c r="F20" s="223">
        <v>6</v>
      </c>
      <c r="G20" s="223">
        <v>10</v>
      </c>
      <c r="H20" s="223">
        <v>9</v>
      </c>
      <c r="I20" s="223">
        <v>16</v>
      </c>
      <c r="J20" s="223">
        <v>21</v>
      </c>
      <c r="K20" s="236">
        <f>SUM(B20:J20)</f>
        <v>77</v>
      </c>
      <c r="L20" s="223">
        <v>2</v>
      </c>
      <c r="M20" s="223">
        <v>8</v>
      </c>
      <c r="N20" s="223">
        <v>6</v>
      </c>
      <c r="O20" s="223">
        <v>9</v>
      </c>
      <c r="P20" s="223">
        <v>8</v>
      </c>
      <c r="Q20" s="223">
        <v>13</v>
      </c>
      <c r="R20" s="223">
        <v>12</v>
      </c>
      <c r="S20" s="223">
        <v>19</v>
      </c>
      <c r="T20" s="223">
        <v>31</v>
      </c>
      <c r="U20" s="236">
        <f>SUM(L20:T20)</f>
        <v>108</v>
      </c>
      <c r="V20" s="223">
        <v>0</v>
      </c>
      <c r="W20" s="223">
        <v>6</v>
      </c>
      <c r="X20" s="223">
        <v>11</v>
      </c>
      <c r="Y20" s="223">
        <v>8</v>
      </c>
      <c r="Z20" s="223">
        <v>6</v>
      </c>
      <c r="AA20" s="223">
        <v>3</v>
      </c>
      <c r="AB20" s="223">
        <v>7</v>
      </c>
      <c r="AC20" s="223">
        <v>15</v>
      </c>
      <c r="AD20" s="223">
        <v>17</v>
      </c>
      <c r="AE20" s="236">
        <f>SUM(V20:AD20)</f>
        <v>73</v>
      </c>
      <c r="AF20" s="223">
        <v>2</v>
      </c>
      <c r="AG20" s="223">
        <v>3</v>
      </c>
      <c r="AH20" s="223">
        <v>3</v>
      </c>
      <c r="AI20" s="223">
        <v>6</v>
      </c>
      <c r="AJ20" s="223">
        <v>5</v>
      </c>
      <c r="AK20" s="223">
        <v>9</v>
      </c>
      <c r="AL20" s="223">
        <v>10</v>
      </c>
      <c r="AM20" s="223">
        <v>15</v>
      </c>
      <c r="AN20" s="223">
        <v>27</v>
      </c>
      <c r="AO20" s="236">
        <f>SUM(AF20:AN20)</f>
        <v>80</v>
      </c>
      <c r="AP20" s="223">
        <v>2</v>
      </c>
      <c r="AQ20" s="223">
        <v>3</v>
      </c>
      <c r="AR20" s="223">
        <v>10</v>
      </c>
      <c r="AS20" s="223">
        <v>5</v>
      </c>
      <c r="AT20" s="223">
        <v>7</v>
      </c>
      <c r="AU20" s="223">
        <v>13</v>
      </c>
      <c r="AV20" s="223">
        <v>13</v>
      </c>
      <c r="AW20" s="223">
        <v>13</v>
      </c>
      <c r="AX20" s="223">
        <v>27</v>
      </c>
      <c r="AY20" s="236">
        <f>SUM(AP20:AX20)</f>
        <v>93</v>
      </c>
      <c r="AZ20" s="223">
        <v>3</v>
      </c>
      <c r="BA20" s="223">
        <v>2</v>
      </c>
      <c r="BB20" s="223">
        <v>8</v>
      </c>
      <c r="BC20" s="223">
        <v>5</v>
      </c>
      <c r="BD20" s="223">
        <v>8</v>
      </c>
      <c r="BE20" s="223">
        <v>8</v>
      </c>
      <c r="BF20" s="223">
        <v>10</v>
      </c>
      <c r="BG20" s="223">
        <v>22</v>
      </c>
      <c r="BH20" s="223">
        <v>21</v>
      </c>
      <c r="BI20" s="236">
        <f>SUM(AZ20:BH20)</f>
        <v>87</v>
      </c>
      <c r="BJ20" s="223">
        <v>1</v>
      </c>
      <c r="BK20" s="223">
        <v>6</v>
      </c>
      <c r="BL20" s="223">
        <v>5</v>
      </c>
      <c r="BM20" s="223">
        <v>7</v>
      </c>
      <c r="BN20" s="223">
        <v>12</v>
      </c>
      <c r="BO20" s="223">
        <v>9</v>
      </c>
      <c r="BP20" s="223">
        <v>28</v>
      </c>
      <c r="BQ20" s="223">
        <v>31</v>
      </c>
      <c r="BR20" s="223">
        <v>30</v>
      </c>
      <c r="BS20" s="236">
        <f>SUM(BJ20:BR20)</f>
        <v>129</v>
      </c>
    </row>
    <row r="21" spans="1:71" s="218" customFormat="1" ht="18" customHeight="1">
      <c r="A21" s="224" t="s">
        <v>191</v>
      </c>
      <c r="B21" s="112">
        <v>9</v>
      </c>
      <c r="C21" s="112">
        <v>15</v>
      </c>
      <c r="D21" s="112">
        <v>19</v>
      </c>
      <c r="E21" s="112">
        <v>32</v>
      </c>
      <c r="F21" s="112">
        <v>32</v>
      </c>
      <c r="G21" s="112">
        <v>50</v>
      </c>
      <c r="H21" s="112">
        <v>46</v>
      </c>
      <c r="I21" s="112">
        <v>55</v>
      </c>
      <c r="J21" s="112">
        <v>64</v>
      </c>
      <c r="K21" s="274">
        <f>SUM(B21:J21)</f>
        <v>322</v>
      </c>
      <c r="L21" s="114">
        <v>15</v>
      </c>
      <c r="M21" s="114">
        <v>15</v>
      </c>
      <c r="N21" s="114">
        <v>25</v>
      </c>
      <c r="O21" s="114">
        <v>29</v>
      </c>
      <c r="P21" s="114">
        <v>37</v>
      </c>
      <c r="Q21" s="114">
        <v>59</v>
      </c>
      <c r="R21" s="114">
        <v>57</v>
      </c>
      <c r="S21" s="114">
        <v>65</v>
      </c>
      <c r="T21" s="114">
        <v>79</v>
      </c>
      <c r="U21" s="490">
        <f>SUM(L21:T21)</f>
        <v>381</v>
      </c>
      <c r="V21" s="112">
        <v>6</v>
      </c>
      <c r="W21" s="112">
        <v>19</v>
      </c>
      <c r="X21" s="112">
        <v>21</v>
      </c>
      <c r="Y21" s="112">
        <v>26</v>
      </c>
      <c r="Z21" s="112">
        <v>31</v>
      </c>
      <c r="AA21" s="112">
        <v>44</v>
      </c>
      <c r="AB21" s="112">
        <v>40</v>
      </c>
      <c r="AC21" s="112">
        <v>59</v>
      </c>
      <c r="AD21" s="112">
        <v>63</v>
      </c>
      <c r="AE21" s="274">
        <f>SUM(V21:AD21)</f>
        <v>309</v>
      </c>
      <c r="AF21" s="114">
        <v>12</v>
      </c>
      <c r="AG21" s="114">
        <v>11</v>
      </c>
      <c r="AH21" s="114">
        <v>27</v>
      </c>
      <c r="AI21" s="114">
        <v>28</v>
      </c>
      <c r="AJ21" s="114">
        <v>36</v>
      </c>
      <c r="AK21" s="114">
        <v>41</v>
      </c>
      <c r="AL21" s="114">
        <v>54</v>
      </c>
      <c r="AM21" s="114">
        <v>68</v>
      </c>
      <c r="AN21" s="114">
        <v>60</v>
      </c>
      <c r="AO21" s="490">
        <f>SUM(AF21:AN21)</f>
        <v>337</v>
      </c>
      <c r="AP21" s="112">
        <v>8</v>
      </c>
      <c r="AQ21" s="112">
        <v>10</v>
      </c>
      <c r="AR21" s="112">
        <v>26</v>
      </c>
      <c r="AS21" s="112">
        <v>33</v>
      </c>
      <c r="AT21" s="112">
        <v>34</v>
      </c>
      <c r="AU21" s="112">
        <v>51</v>
      </c>
      <c r="AV21" s="112">
        <v>60</v>
      </c>
      <c r="AW21" s="112">
        <v>38</v>
      </c>
      <c r="AX21" s="112">
        <v>90</v>
      </c>
      <c r="AY21" s="274">
        <f>SUM(AP21:AX21)</f>
        <v>350</v>
      </c>
      <c r="AZ21" s="114">
        <v>11</v>
      </c>
      <c r="BA21" s="114">
        <v>21</v>
      </c>
      <c r="BB21" s="114">
        <v>33</v>
      </c>
      <c r="BC21" s="114">
        <v>30</v>
      </c>
      <c r="BD21" s="114">
        <v>46</v>
      </c>
      <c r="BE21" s="114">
        <v>68</v>
      </c>
      <c r="BF21" s="114">
        <v>72</v>
      </c>
      <c r="BG21" s="114">
        <v>79</v>
      </c>
      <c r="BH21" s="114">
        <v>132</v>
      </c>
      <c r="BI21" s="490">
        <f>SUM(AZ21:BH21)</f>
        <v>492</v>
      </c>
      <c r="BJ21" s="112">
        <v>15</v>
      </c>
      <c r="BK21" s="112">
        <v>24</v>
      </c>
      <c r="BL21" s="112">
        <v>51</v>
      </c>
      <c r="BM21" s="112">
        <v>66</v>
      </c>
      <c r="BN21" s="112">
        <v>139</v>
      </c>
      <c r="BO21" s="112">
        <v>210</v>
      </c>
      <c r="BP21" s="112">
        <v>314</v>
      </c>
      <c r="BQ21" s="112">
        <v>409</v>
      </c>
      <c r="BR21" s="112">
        <v>555</v>
      </c>
      <c r="BS21" s="274">
        <f>SUM(BJ21:BR21)</f>
        <v>1783</v>
      </c>
    </row>
    <row r="22" spans="1:71" s="218" customFormat="1" ht="24.95" customHeight="1">
      <c r="A22" s="227" t="s">
        <v>27</v>
      </c>
      <c r="B22" s="228">
        <f t="shared" ref="B22:AG22" si="7">SUM(B8:B21)</f>
        <v>82</v>
      </c>
      <c r="C22" s="26">
        <f t="shared" si="7"/>
        <v>146</v>
      </c>
      <c r="D22" s="26">
        <f t="shared" si="7"/>
        <v>141</v>
      </c>
      <c r="E22" s="26">
        <f t="shared" si="7"/>
        <v>141</v>
      </c>
      <c r="F22" s="26">
        <f t="shared" si="7"/>
        <v>172</v>
      </c>
      <c r="G22" s="26">
        <f t="shared" si="7"/>
        <v>253</v>
      </c>
      <c r="H22" s="26">
        <f t="shared" si="7"/>
        <v>267</v>
      </c>
      <c r="I22" s="26">
        <f t="shared" si="7"/>
        <v>358</v>
      </c>
      <c r="J22" s="26">
        <f t="shared" si="7"/>
        <v>491</v>
      </c>
      <c r="K22" s="229">
        <f t="shared" si="7"/>
        <v>2051</v>
      </c>
      <c r="L22" s="627">
        <f t="shared" si="7"/>
        <v>80</v>
      </c>
      <c r="M22" s="628">
        <f t="shared" si="7"/>
        <v>149</v>
      </c>
      <c r="N22" s="628">
        <f t="shared" si="7"/>
        <v>180</v>
      </c>
      <c r="O22" s="628">
        <f t="shared" si="7"/>
        <v>188</v>
      </c>
      <c r="P22" s="628">
        <f t="shared" si="7"/>
        <v>211</v>
      </c>
      <c r="Q22" s="628">
        <f t="shared" si="7"/>
        <v>263</v>
      </c>
      <c r="R22" s="628">
        <f t="shared" si="7"/>
        <v>279</v>
      </c>
      <c r="S22" s="628">
        <f t="shared" si="7"/>
        <v>415</v>
      </c>
      <c r="T22" s="628">
        <f t="shared" si="7"/>
        <v>574</v>
      </c>
      <c r="U22" s="238">
        <f t="shared" si="7"/>
        <v>2339</v>
      </c>
      <c r="V22" s="228">
        <f t="shared" si="7"/>
        <v>64</v>
      </c>
      <c r="W22" s="26">
        <f t="shared" si="7"/>
        <v>141</v>
      </c>
      <c r="X22" s="26">
        <f t="shared" si="7"/>
        <v>158</v>
      </c>
      <c r="Y22" s="26">
        <f t="shared" si="7"/>
        <v>150</v>
      </c>
      <c r="Z22" s="26">
        <f t="shared" si="7"/>
        <v>183</v>
      </c>
      <c r="AA22" s="26">
        <f t="shared" si="7"/>
        <v>254</v>
      </c>
      <c r="AB22" s="26">
        <f t="shared" si="7"/>
        <v>292</v>
      </c>
      <c r="AC22" s="26">
        <f t="shared" si="7"/>
        <v>379</v>
      </c>
      <c r="AD22" s="26">
        <f t="shared" si="7"/>
        <v>541</v>
      </c>
      <c r="AE22" s="229">
        <f t="shared" si="7"/>
        <v>2162</v>
      </c>
      <c r="AF22" s="627">
        <f t="shared" si="7"/>
        <v>71</v>
      </c>
      <c r="AG22" s="628">
        <f t="shared" si="7"/>
        <v>138</v>
      </c>
      <c r="AH22" s="628">
        <f t="shared" ref="AH22:AZ22" si="8">SUM(AH8:AH21)</f>
        <v>164</v>
      </c>
      <c r="AI22" s="628">
        <f t="shared" si="8"/>
        <v>159</v>
      </c>
      <c r="AJ22" s="628">
        <f t="shared" si="8"/>
        <v>200</v>
      </c>
      <c r="AK22" s="628">
        <f t="shared" si="8"/>
        <v>242</v>
      </c>
      <c r="AL22" s="628">
        <f t="shared" si="8"/>
        <v>301</v>
      </c>
      <c r="AM22" s="628">
        <f t="shared" si="8"/>
        <v>394</v>
      </c>
      <c r="AN22" s="628">
        <f t="shared" si="8"/>
        <v>527</v>
      </c>
      <c r="AO22" s="238">
        <f t="shared" si="8"/>
        <v>2196</v>
      </c>
      <c r="AP22" s="228">
        <f t="shared" si="8"/>
        <v>64</v>
      </c>
      <c r="AQ22" s="26">
        <f t="shared" si="8"/>
        <v>142</v>
      </c>
      <c r="AR22" s="26">
        <f t="shared" si="8"/>
        <v>173</v>
      </c>
      <c r="AS22" s="26">
        <f t="shared" si="8"/>
        <v>195</v>
      </c>
      <c r="AT22" s="26">
        <f t="shared" si="8"/>
        <v>194</v>
      </c>
      <c r="AU22" s="26">
        <f t="shared" si="8"/>
        <v>274</v>
      </c>
      <c r="AV22" s="26">
        <f t="shared" si="8"/>
        <v>310</v>
      </c>
      <c r="AW22" s="26">
        <f t="shared" si="8"/>
        <v>413</v>
      </c>
      <c r="AX22" s="26">
        <f t="shared" si="8"/>
        <v>564</v>
      </c>
      <c r="AY22" s="229">
        <f t="shared" si="8"/>
        <v>2329</v>
      </c>
      <c r="AZ22" s="627">
        <f t="shared" si="8"/>
        <v>71</v>
      </c>
      <c r="BA22" s="628">
        <f t="shared" ref="BA22:BS22" si="9">SUM(BA8:BA21)</f>
        <v>144</v>
      </c>
      <c r="BB22" s="628">
        <f t="shared" si="9"/>
        <v>172</v>
      </c>
      <c r="BC22" s="628">
        <f t="shared" si="9"/>
        <v>164</v>
      </c>
      <c r="BD22" s="628">
        <f t="shared" si="9"/>
        <v>224</v>
      </c>
      <c r="BE22" s="628">
        <f t="shared" si="9"/>
        <v>318</v>
      </c>
      <c r="BF22" s="628">
        <f t="shared" si="9"/>
        <v>370</v>
      </c>
      <c r="BG22" s="628">
        <f t="shared" si="9"/>
        <v>442</v>
      </c>
      <c r="BH22" s="628">
        <f t="shared" si="9"/>
        <v>634</v>
      </c>
      <c r="BI22" s="238">
        <f t="shared" si="9"/>
        <v>2539</v>
      </c>
      <c r="BJ22" s="228">
        <f t="shared" si="9"/>
        <v>78</v>
      </c>
      <c r="BK22" s="26">
        <f t="shared" si="9"/>
        <v>142</v>
      </c>
      <c r="BL22" s="26">
        <f t="shared" si="9"/>
        <v>231</v>
      </c>
      <c r="BM22" s="26">
        <f t="shared" si="9"/>
        <v>249</v>
      </c>
      <c r="BN22" s="26">
        <f t="shared" si="9"/>
        <v>392</v>
      </c>
      <c r="BO22" s="26">
        <f t="shared" si="9"/>
        <v>514</v>
      </c>
      <c r="BP22" s="26">
        <f t="shared" si="9"/>
        <v>668</v>
      </c>
      <c r="BQ22" s="26">
        <f t="shared" si="9"/>
        <v>837</v>
      </c>
      <c r="BR22" s="26">
        <f t="shared" si="9"/>
        <v>1106</v>
      </c>
      <c r="BS22" s="229">
        <f t="shared" si="9"/>
        <v>4217</v>
      </c>
    </row>
    <row r="23" spans="1:71" s="218" customFormat="1" ht="5.25" customHeight="1">
      <c r="A23" s="230"/>
      <c r="B23" s="231"/>
      <c r="C23" s="231"/>
      <c r="D23" s="231"/>
      <c r="E23" s="231"/>
      <c r="F23" s="231"/>
      <c r="G23" s="231"/>
      <c r="H23" s="231"/>
      <c r="I23" s="231"/>
      <c r="J23" s="231"/>
      <c r="K23" s="203"/>
      <c r="L23" s="231"/>
      <c r="M23" s="231"/>
      <c r="N23" s="231"/>
      <c r="O23" s="231"/>
      <c r="P23" s="231"/>
      <c r="Q23" s="231"/>
      <c r="R23" s="231"/>
      <c r="S23" s="231"/>
      <c r="T23" s="231"/>
      <c r="U23" s="203"/>
      <c r="V23" s="231"/>
      <c r="W23" s="231"/>
      <c r="X23" s="231"/>
      <c r="Y23" s="231"/>
      <c r="Z23" s="231"/>
      <c r="AA23" s="231"/>
      <c r="AB23" s="231"/>
      <c r="AC23" s="231"/>
      <c r="AD23" s="231"/>
      <c r="AE23" s="203"/>
      <c r="AF23" s="231"/>
      <c r="AG23" s="231"/>
      <c r="AH23" s="231"/>
      <c r="AI23" s="231"/>
      <c r="AJ23" s="231"/>
      <c r="AK23" s="231"/>
      <c r="AL23" s="231"/>
      <c r="AM23" s="231"/>
      <c r="AN23" s="231"/>
      <c r="AO23" s="203"/>
      <c r="AP23" s="231"/>
      <c r="AQ23" s="231"/>
      <c r="AR23" s="231"/>
      <c r="AS23" s="231"/>
      <c r="AT23" s="231"/>
      <c r="AU23" s="231"/>
      <c r="AV23" s="231"/>
      <c r="AW23" s="231"/>
      <c r="AX23" s="231"/>
      <c r="AY23" s="203"/>
      <c r="AZ23" s="231"/>
      <c r="BA23" s="231"/>
      <c r="BB23" s="231"/>
      <c r="BC23" s="231"/>
      <c r="BD23" s="231"/>
      <c r="BE23" s="231"/>
      <c r="BF23" s="231"/>
      <c r="BG23" s="231"/>
      <c r="BH23" s="231"/>
      <c r="BI23" s="203"/>
      <c r="BJ23" s="231"/>
      <c r="BK23" s="231"/>
      <c r="BL23" s="231"/>
      <c r="BM23" s="231"/>
      <c r="BN23" s="231"/>
      <c r="BO23" s="231"/>
      <c r="BP23" s="231"/>
      <c r="BQ23" s="231"/>
      <c r="BR23" s="231"/>
      <c r="BS23" s="203"/>
    </row>
    <row r="24" spans="1:71" s="445" customFormat="1" ht="12" customHeight="1">
      <c r="A24" s="774" t="s">
        <v>537</v>
      </c>
      <c r="B24" s="774"/>
      <c r="C24" s="774"/>
      <c r="D24" s="774"/>
      <c r="E24" s="774"/>
      <c r="F24" s="774"/>
      <c r="G24" s="774"/>
      <c r="H24" s="774"/>
      <c r="I24" s="774"/>
      <c r="J24" s="774"/>
      <c r="K24" s="774"/>
    </row>
    <row r="25" spans="1:71" s="404" customFormat="1" ht="12" customHeight="1">
      <c r="A25" s="858" t="s">
        <v>568</v>
      </c>
      <c r="B25" s="858"/>
      <c r="C25" s="858"/>
      <c r="D25" s="858"/>
      <c r="E25" s="858"/>
      <c r="F25" s="858"/>
      <c r="G25" s="858"/>
      <c r="H25" s="858"/>
      <c r="I25" s="858"/>
      <c r="J25" s="858"/>
      <c r="K25" s="858"/>
    </row>
    <row r="26" spans="1:71" ht="12.75" customHeight="1">
      <c r="A26" s="675" t="s">
        <v>599</v>
      </c>
    </row>
    <row r="28" spans="1:71" ht="18" customHeight="1">
      <c r="AU28" s="233"/>
      <c r="AV28" s="98"/>
      <c r="BO28" s="233"/>
      <c r="BP28" s="98"/>
    </row>
    <row r="29" spans="1:71" ht="18" customHeight="1">
      <c r="AU29" s="233"/>
      <c r="AV29" s="98"/>
      <c r="BO29" s="233"/>
      <c r="BP29" s="98"/>
    </row>
    <row r="30" spans="1:71" ht="18" customHeight="1">
      <c r="AU30" s="233"/>
      <c r="AV30" s="98"/>
      <c r="BO30" s="233"/>
      <c r="BP30" s="98"/>
    </row>
    <row r="31" spans="1:71" ht="18" customHeight="1">
      <c r="AU31" s="233"/>
      <c r="AV31" s="98"/>
      <c r="BO31" s="233"/>
      <c r="BP31" s="98"/>
    </row>
    <row r="32" spans="1:71" ht="18" customHeight="1">
      <c r="AU32" s="233"/>
      <c r="AV32" s="98"/>
      <c r="BO32" s="233"/>
      <c r="BP32" s="98"/>
    </row>
    <row r="33" spans="47:68" ht="18" customHeight="1">
      <c r="AU33" s="233"/>
      <c r="AV33" s="98"/>
      <c r="BO33" s="233"/>
      <c r="BP33" s="98"/>
    </row>
    <row r="34" spans="47:68" ht="18" customHeight="1">
      <c r="AU34" s="233"/>
      <c r="AV34" s="98"/>
      <c r="BO34" s="233"/>
      <c r="BP34" s="98"/>
    </row>
    <row r="35" spans="47:68" ht="18" customHeight="1">
      <c r="AU35" s="233"/>
      <c r="AV35" s="98"/>
      <c r="BO35" s="233"/>
      <c r="BP35" s="98"/>
    </row>
    <row r="36" spans="47:68" ht="18" customHeight="1">
      <c r="AU36" s="233"/>
      <c r="AV36" s="98"/>
      <c r="BO36" s="233"/>
      <c r="BP36" s="98"/>
    </row>
    <row r="37" spans="47:68" ht="18" customHeight="1">
      <c r="AU37" s="233"/>
      <c r="AV37" s="98"/>
      <c r="BO37" s="233"/>
      <c r="BP37" s="98"/>
    </row>
    <row r="38" spans="47:68" ht="18" customHeight="1">
      <c r="AU38" s="233"/>
      <c r="AV38" s="98"/>
      <c r="BO38" s="233"/>
      <c r="BP38" s="98"/>
    </row>
    <row r="39" spans="47:68" ht="18" customHeight="1">
      <c r="AU39" s="233"/>
      <c r="AV39" s="98"/>
      <c r="BO39" s="233"/>
      <c r="BP39" s="98"/>
    </row>
    <row r="40" spans="47:68" ht="18" customHeight="1">
      <c r="AU40" s="233"/>
      <c r="AV40" s="98"/>
      <c r="BO40" s="233"/>
      <c r="BP40" s="98"/>
    </row>
    <row r="41" spans="47:68" ht="18" customHeight="1">
      <c r="AU41" s="233"/>
      <c r="AV41" s="98"/>
      <c r="BO41" s="233"/>
      <c r="BP41" s="98"/>
    </row>
    <row r="42" spans="47:68" ht="18" customHeight="1">
      <c r="AU42" s="233"/>
      <c r="AV42" s="98"/>
      <c r="BO42" s="233"/>
      <c r="BP42" s="98"/>
    </row>
  </sheetData>
  <sortState ref="A10:BI20">
    <sortCondition descending="1" ref="K9"/>
  </sortState>
  <mergeCells count="14">
    <mergeCell ref="A24:K24"/>
    <mergeCell ref="A25:K25"/>
    <mergeCell ref="V6:AE6"/>
    <mergeCell ref="AF6:AO6"/>
    <mergeCell ref="AP6:AY6"/>
    <mergeCell ref="BJ6:BS6"/>
    <mergeCell ref="B5:BS5"/>
    <mergeCell ref="A1:K1"/>
    <mergeCell ref="A3:K3"/>
    <mergeCell ref="A2:Q2"/>
    <mergeCell ref="A5:A7"/>
    <mergeCell ref="B6:K6"/>
    <mergeCell ref="L6:U6"/>
    <mergeCell ref="AZ6:BI6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showGridLines="0" zoomScaleNormal="100" workbookViewId="0">
      <pane xSplit="1" ySplit="6" topLeftCell="B7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3.28515625" style="121" customWidth="1"/>
    <col min="2" max="2" width="10.7109375" style="122" customWidth="1"/>
    <col min="3" max="4" width="10.7109375" style="220" customWidth="1"/>
    <col min="5" max="8" width="10.7109375" style="233" customWidth="1"/>
    <col min="9" max="16384" width="11.42578125" style="16"/>
  </cols>
  <sheetData>
    <row r="1" spans="1:9" s="385" customFormat="1" ht="18" customHeight="1">
      <c r="A1" s="801" t="s">
        <v>406</v>
      </c>
      <c r="B1" s="801"/>
      <c r="C1" s="801"/>
      <c r="D1" s="801"/>
      <c r="E1" s="801"/>
      <c r="F1" s="801"/>
      <c r="G1" s="663"/>
      <c r="H1" s="696"/>
      <c r="I1" s="663"/>
    </row>
    <row r="2" spans="1:9" s="385" customFormat="1" ht="18" customHeight="1">
      <c r="A2" s="784" t="s">
        <v>419</v>
      </c>
      <c r="B2" s="784"/>
      <c r="C2" s="784"/>
      <c r="D2" s="784"/>
      <c r="E2" s="784"/>
      <c r="F2" s="784"/>
      <c r="G2" s="661"/>
      <c r="H2" s="691"/>
      <c r="I2" s="661"/>
    </row>
    <row r="3" spans="1:9" s="385" customFormat="1" ht="18" customHeight="1">
      <c r="A3" s="785" t="s">
        <v>622</v>
      </c>
      <c r="B3" s="785"/>
      <c r="C3" s="785"/>
      <c r="D3" s="785"/>
      <c r="E3" s="785"/>
      <c r="F3" s="785"/>
      <c r="G3" s="662"/>
      <c r="H3" s="692"/>
      <c r="I3" s="662"/>
    </row>
    <row r="4" spans="1:9" ht="3.95" customHeight="1">
      <c r="E4" s="189"/>
      <c r="F4" s="220"/>
      <c r="G4" s="189"/>
      <c r="H4" s="220"/>
      <c r="I4" s="15"/>
    </row>
    <row r="5" spans="1:9" s="17" customFormat="1" ht="18" customHeight="1">
      <c r="A5" s="803" t="s">
        <v>63</v>
      </c>
      <c r="B5" s="860" t="s">
        <v>270</v>
      </c>
      <c r="C5" s="860"/>
      <c r="D5" s="860"/>
      <c r="E5" s="860"/>
      <c r="F5" s="860"/>
      <c r="G5" s="860"/>
      <c r="H5" s="860"/>
    </row>
    <row r="6" spans="1:9" s="18" customFormat="1" ht="24" customHeight="1">
      <c r="A6" s="805"/>
      <c r="B6" s="511">
        <v>2015</v>
      </c>
      <c r="C6" s="8">
        <v>2016</v>
      </c>
      <c r="D6" s="511">
        <v>2017</v>
      </c>
      <c r="E6" s="8">
        <v>2018</v>
      </c>
      <c r="F6" s="511">
        <v>2019</v>
      </c>
      <c r="G6" s="614">
        <v>2020</v>
      </c>
      <c r="H6" s="701">
        <v>2021</v>
      </c>
    </row>
    <row r="7" spans="1:9" s="17" customFormat="1" ht="22.5" customHeight="1">
      <c r="A7" s="222" t="s">
        <v>182</v>
      </c>
      <c r="B7" s="234">
        <v>593</v>
      </c>
      <c r="C7" s="234">
        <v>621</v>
      </c>
      <c r="D7" s="234">
        <v>663</v>
      </c>
      <c r="E7" s="234">
        <v>661</v>
      </c>
      <c r="F7" s="234">
        <v>659</v>
      </c>
      <c r="G7" s="234">
        <v>703</v>
      </c>
      <c r="H7" s="234">
        <v>727</v>
      </c>
    </row>
    <row r="8" spans="1:9" s="17" customFormat="1" ht="22.5" customHeight="1">
      <c r="A8" s="224" t="s">
        <v>183</v>
      </c>
      <c r="B8" s="274">
        <v>344</v>
      </c>
      <c r="C8" s="235">
        <v>339</v>
      </c>
      <c r="D8" s="274">
        <v>347</v>
      </c>
      <c r="E8" s="235">
        <v>358</v>
      </c>
      <c r="F8" s="274">
        <v>371</v>
      </c>
      <c r="G8" s="235">
        <v>356</v>
      </c>
      <c r="H8" s="274">
        <v>411</v>
      </c>
    </row>
    <row r="9" spans="1:9" s="17" customFormat="1" ht="22.5" customHeight="1">
      <c r="A9" s="225" t="s">
        <v>566</v>
      </c>
      <c r="B9" s="236">
        <v>187</v>
      </c>
      <c r="C9" s="236">
        <v>214</v>
      </c>
      <c r="D9" s="236">
        <v>202</v>
      </c>
      <c r="E9" s="236">
        <v>173</v>
      </c>
      <c r="F9" s="236">
        <v>198</v>
      </c>
      <c r="G9" s="236">
        <v>197</v>
      </c>
      <c r="H9" s="236">
        <v>245</v>
      </c>
    </row>
    <row r="10" spans="1:9" s="17" customFormat="1" ht="22.5" customHeight="1">
      <c r="A10" s="224" t="s">
        <v>114</v>
      </c>
      <c r="B10" s="274">
        <v>117</v>
      </c>
      <c r="C10" s="235">
        <v>166</v>
      </c>
      <c r="D10" s="274">
        <v>125</v>
      </c>
      <c r="E10" s="235">
        <v>118</v>
      </c>
      <c r="F10" s="274">
        <v>144</v>
      </c>
      <c r="G10" s="235">
        <v>163</v>
      </c>
      <c r="H10" s="274">
        <v>196</v>
      </c>
    </row>
    <row r="11" spans="1:9" s="17" customFormat="1" ht="22.5" customHeight="1">
      <c r="A11" s="225" t="s">
        <v>607</v>
      </c>
      <c r="B11" s="236">
        <v>114</v>
      </c>
      <c r="C11" s="236">
        <v>115</v>
      </c>
      <c r="D11" s="236">
        <v>100</v>
      </c>
      <c r="E11" s="236">
        <v>114</v>
      </c>
      <c r="F11" s="236">
        <v>105</v>
      </c>
      <c r="G11" s="236">
        <v>110</v>
      </c>
      <c r="H11" s="236">
        <v>198</v>
      </c>
    </row>
    <row r="12" spans="1:9" s="17" customFormat="1" ht="22.5" customHeight="1">
      <c r="A12" s="224" t="s">
        <v>184</v>
      </c>
      <c r="B12" s="274">
        <v>92</v>
      </c>
      <c r="C12" s="235">
        <v>101</v>
      </c>
      <c r="D12" s="274">
        <v>116</v>
      </c>
      <c r="E12" s="235">
        <v>115</v>
      </c>
      <c r="F12" s="274">
        <v>109</v>
      </c>
      <c r="G12" s="235">
        <v>135</v>
      </c>
      <c r="H12" s="274">
        <v>149</v>
      </c>
    </row>
    <row r="13" spans="1:9" s="17" customFormat="1" ht="22.5" customHeight="1">
      <c r="A13" s="225" t="s">
        <v>185</v>
      </c>
      <c r="B13" s="236">
        <v>66</v>
      </c>
      <c r="C13" s="236">
        <v>115</v>
      </c>
      <c r="D13" s="236">
        <v>77</v>
      </c>
      <c r="E13" s="236">
        <v>76</v>
      </c>
      <c r="F13" s="236">
        <v>135</v>
      </c>
      <c r="G13" s="236">
        <v>117</v>
      </c>
      <c r="H13" s="236">
        <v>202</v>
      </c>
    </row>
    <row r="14" spans="1:9" s="17" customFormat="1" ht="22.5" customHeight="1">
      <c r="A14" s="224" t="s">
        <v>186</v>
      </c>
      <c r="B14" s="274">
        <v>63</v>
      </c>
      <c r="C14" s="235">
        <v>71</v>
      </c>
      <c r="D14" s="274">
        <v>55</v>
      </c>
      <c r="E14" s="235">
        <v>70</v>
      </c>
      <c r="F14" s="274">
        <v>65</v>
      </c>
      <c r="G14" s="235">
        <v>60</v>
      </c>
      <c r="H14" s="274">
        <v>67</v>
      </c>
    </row>
    <row r="15" spans="1:9" s="17" customFormat="1" ht="22.5" customHeight="1">
      <c r="A15" s="225" t="s">
        <v>187</v>
      </c>
      <c r="B15" s="236">
        <v>41</v>
      </c>
      <c r="C15" s="236">
        <v>46</v>
      </c>
      <c r="D15" s="236">
        <v>42</v>
      </c>
      <c r="E15" s="236">
        <v>54</v>
      </c>
      <c r="F15" s="236">
        <v>43</v>
      </c>
      <c r="G15" s="236">
        <v>73</v>
      </c>
      <c r="H15" s="236">
        <v>59</v>
      </c>
    </row>
    <row r="16" spans="1:9" s="17" customFormat="1" ht="22.5" customHeight="1">
      <c r="A16" s="224" t="s">
        <v>188</v>
      </c>
      <c r="B16" s="274">
        <v>15</v>
      </c>
      <c r="C16" s="235">
        <v>20</v>
      </c>
      <c r="D16" s="274">
        <v>22</v>
      </c>
      <c r="E16" s="235">
        <v>14</v>
      </c>
      <c r="F16" s="274">
        <v>23</v>
      </c>
      <c r="G16" s="235">
        <v>23</v>
      </c>
      <c r="H16" s="274">
        <v>26</v>
      </c>
    </row>
    <row r="17" spans="1:8" s="17" customFormat="1" ht="22.5" customHeight="1">
      <c r="A17" s="225" t="s">
        <v>189</v>
      </c>
      <c r="B17" s="236">
        <v>12</v>
      </c>
      <c r="C17" s="236">
        <v>34</v>
      </c>
      <c r="D17" s="236">
        <v>25</v>
      </c>
      <c r="E17" s="236">
        <v>23</v>
      </c>
      <c r="F17" s="236">
        <v>30</v>
      </c>
      <c r="G17" s="236">
        <v>19</v>
      </c>
      <c r="H17" s="236">
        <v>20</v>
      </c>
    </row>
    <row r="18" spans="1:8" s="17" customFormat="1" ht="22.5" customHeight="1">
      <c r="A18" s="224" t="s">
        <v>190</v>
      </c>
      <c r="B18" s="274">
        <v>8</v>
      </c>
      <c r="C18" s="235">
        <v>8</v>
      </c>
      <c r="D18" s="274">
        <v>6</v>
      </c>
      <c r="E18" s="235">
        <v>3</v>
      </c>
      <c r="F18" s="274">
        <v>4</v>
      </c>
      <c r="G18" s="235">
        <v>4</v>
      </c>
      <c r="H18" s="274">
        <v>5</v>
      </c>
    </row>
    <row r="19" spans="1:8" s="17" customFormat="1" ht="22.5" customHeight="1">
      <c r="A19" s="225" t="s">
        <v>567</v>
      </c>
      <c r="B19" s="236">
        <v>77</v>
      </c>
      <c r="C19" s="236">
        <v>108</v>
      </c>
      <c r="D19" s="236">
        <v>73</v>
      </c>
      <c r="E19" s="236">
        <v>80</v>
      </c>
      <c r="F19" s="236">
        <v>93</v>
      </c>
      <c r="G19" s="236">
        <v>87</v>
      </c>
      <c r="H19" s="236">
        <v>129</v>
      </c>
    </row>
    <row r="20" spans="1:8" s="17" customFormat="1" ht="22.5" customHeight="1">
      <c r="A20" s="226" t="s">
        <v>191</v>
      </c>
      <c r="B20" s="274">
        <v>322</v>
      </c>
      <c r="C20" s="235">
        <v>381</v>
      </c>
      <c r="D20" s="274">
        <v>309</v>
      </c>
      <c r="E20" s="235">
        <v>337</v>
      </c>
      <c r="F20" s="274">
        <v>350</v>
      </c>
      <c r="G20" s="235">
        <v>492</v>
      </c>
      <c r="H20" s="274">
        <v>1783</v>
      </c>
    </row>
    <row r="21" spans="1:8" s="17" customFormat="1" ht="24.95" customHeight="1">
      <c r="A21" s="227" t="s">
        <v>27</v>
      </c>
      <c r="B21" s="260">
        <f t="shared" ref="B21:G21" si="0">+SUM(B7:B20)</f>
        <v>2051</v>
      </c>
      <c r="C21" s="238">
        <f t="shared" si="0"/>
        <v>2339</v>
      </c>
      <c r="D21" s="512">
        <f t="shared" si="0"/>
        <v>2162</v>
      </c>
      <c r="E21" s="238">
        <f t="shared" si="0"/>
        <v>2196</v>
      </c>
      <c r="F21" s="512">
        <f t="shared" si="0"/>
        <v>2329</v>
      </c>
      <c r="G21" s="238">
        <f t="shared" si="0"/>
        <v>2539</v>
      </c>
      <c r="H21" s="512">
        <f t="shared" ref="H21" si="1">+SUM(H7:H20)</f>
        <v>4217</v>
      </c>
    </row>
    <row r="22" spans="1:8" s="17" customFormat="1" ht="8.25" customHeight="1">
      <c r="A22" s="859"/>
      <c r="B22" s="859"/>
      <c r="C22" s="239"/>
      <c r="D22" s="239"/>
      <c r="E22" s="203"/>
      <c r="F22" s="203"/>
      <c r="G22" s="203"/>
      <c r="H22" s="203"/>
    </row>
    <row r="23" spans="1:8" s="445" customFormat="1" ht="12" customHeight="1">
      <c r="A23" s="774" t="s">
        <v>537</v>
      </c>
      <c r="B23" s="774"/>
      <c r="C23" s="774"/>
      <c r="D23" s="774"/>
      <c r="E23" s="774"/>
      <c r="F23" s="774"/>
    </row>
    <row r="24" spans="1:8" s="404" customFormat="1" ht="12" customHeight="1">
      <c r="A24" s="858" t="s">
        <v>606</v>
      </c>
      <c r="B24" s="858"/>
      <c r="C24" s="858"/>
      <c r="D24" s="858"/>
      <c r="E24" s="858"/>
      <c r="F24" s="858"/>
    </row>
    <row r="25" spans="1:8" ht="18" customHeight="1">
      <c r="A25" s="675" t="s">
        <v>599</v>
      </c>
    </row>
  </sheetData>
  <mergeCells count="8">
    <mergeCell ref="A23:F23"/>
    <mergeCell ref="A24:F24"/>
    <mergeCell ref="A22:B22"/>
    <mergeCell ref="A1:F1"/>
    <mergeCell ref="A2:F2"/>
    <mergeCell ref="A5:A6"/>
    <mergeCell ref="A3:F3"/>
    <mergeCell ref="B5:H5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colBreaks count="1" manualBreakCount="1">
    <brk id="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0.7109375" style="99" customWidth="1"/>
    <col min="2" max="2" width="6.42578125" style="123" customWidth="1"/>
    <col min="3" max="4" width="6.28515625" style="99" customWidth="1"/>
    <col min="5" max="5" width="6.28515625" style="122" customWidth="1"/>
    <col min="6" max="7" width="6.28515625" style="99" customWidth="1"/>
    <col min="8" max="8" width="6.28515625" style="123" customWidth="1"/>
    <col min="9" max="10" width="6.28515625" style="99" customWidth="1"/>
    <col min="11" max="11" width="6.28515625" style="122" customWidth="1"/>
    <col min="12" max="13" width="6.28515625" style="99" customWidth="1"/>
    <col min="14" max="14" width="6.28515625" style="123" customWidth="1"/>
    <col min="15" max="16" width="6.28515625" style="99" customWidth="1"/>
    <col min="17" max="17" width="6.28515625" style="122" customWidth="1"/>
    <col min="18" max="19" width="6.28515625" style="99" customWidth="1"/>
    <col min="20" max="20" width="6.28515625" style="123" customWidth="1"/>
    <col min="21" max="22" width="6.28515625" style="99" customWidth="1"/>
    <col min="23" max="27" width="6.140625" style="97" customWidth="1"/>
    <col min="28" max="16384" width="11.42578125" style="97"/>
  </cols>
  <sheetData>
    <row r="1" spans="1:22" s="266" customFormat="1" ht="18" customHeight="1">
      <c r="A1" s="801" t="s">
        <v>492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2" s="266" customFormat="1" ht="18" customHeight="1">
      <c r="A2" s="784" t="s">
        <v>171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381" t="s">
        <v>6</v>
      </c>
      <c r="L7" s="80" t="s">
        <v>33</v>
      </c>
      <c r="M7" s="375" t="s">
        <v>7</v>
      </c>
      <c r="N7" s="374" t="s">
        <v>6</v>
      </c>
      <c r="O7" s="377" t="s">
        <v>33</v>
      </c>
      <c r="P7" s="378" t="s">
        <v>7</v>
      </c>
      <c r="Q7" s="381" t="s">
        <v>6</v>
      </c>
      <c r="R7" s="80" t="s">
        <v>33</v>
      </c>
      <c r="S7" s="596" t="s">
        <v>7</v>
      </c>
      <c r="T7" s="686" t="s">
        <v>6</v>
      </c>
      <c r="U7" s="694" t="s">
        <v>33</v>
      </c>
      <c r="V7" s="695" t="s">
        <v>7</v>
      </c>
    </row>
    <row r="8" spans="1:22" ht="28.5" customHeight="1">
      <c r="A8" s="126" t="s">
        <v>162</v>
      </c>
      <c r="B8" s="102">
        <v>3109</v>
      </c>
      <c r="C8" s="127">
        <f t="shared" ref="C8:C21" si="0">B8/$B$22*100</f>
        <v>17.029084734622337</v>
      </c>
      <c r="D8" s="128">
        <f>B8/596043*1000</f>
        <v>5.2160666260655697</v>
      </c>
      <c r="E8" s="102">
        <v>3645</v>
      </c>
      <c r="F8" s="127">
        <f t="shared" ref="F8:F21" si="1">E8/$E$22*100</f>
        <v>17.958318963393605</v>
      </c>
      <c r="G8" s="128">
        <f>E8/619530*1000</f>
        <v>5.8834923248268849</v>
      </c>
      <c r="H8" s="102">
        <v>3433</v>
      </c>
      <c r="I8" s="127">
        <f t="shared" ref="I8:I21" si="2">H8/$H$22*100</f>
        <v>18.14577937523125</v>
      </c>
      <c r="J8" s="128">
        <f>H8/643829*1000</f>
        <v>5.3321611794436103</v>
      </c>
      <c r="K8" s="102">
        <v>3723</v>
      </c>
      <c r="L8" s="127">
        <f t="shared" ref="L8:L21" si="3">K8/$K$22*100</f>
        <v>17.887858549944745</v>
      </c>
      <c r="M8" s="128">
        <f>K8/668805*1000</f>
        <v>5.5666449862067422</v>
      </c>
      <c r="N8" s="102">
        <v>3830</v>
      </c>
      <c r="O8" s="127">
        <f t="shared" ref="O8:O21" si="4">N8/$N$22*100</f>
        <v>17.824731232838463</v>
      </c>
      <c r="P8" s="128">
        <f>N8/694302*1000</f>
        <v>5.5163315099193149</v>
      </c>
      <c r="Q8" s="102">
        <v>3930</v>
      </c>
      <c r="R8" s="127">
        <f>Q8/$Q$22*100</f>
        <v>16.55224697805669</v>
      </c>
      <c r="S8" s="128">
        <f>Q8/720211*1000</f>
        <v>5.4567342070587648</v>
      </c>
      <c r="T8" s="102">
        <v>4707</v>
      </c>
      <c r="U8" s="127">
        <f>T8/$T$22*100</f>
        <v>13.268124929529822</v>
      </c>
      <c r="V8" s="128">
        <f>T8/746445*1000</f>
        <v>6.3058899182123271</v>
      </c>
    </row>
    <row r="9" spans="1:22" ht="18" customHeight="1">
      <c r="A9" s="129" t="s">
        <v>113</v>
      </c>
      <c r="B9" s="130">
        <v>2939</v>
      </c>
      <c r="C9" s="43">
        <f t="shared" si="0"/>
        <v>16.097935038615326</v>
      </c>
      <c r="D9" s="44">
        <f t="shared" ref="D9:D22" si="5">B9/596043*1000</f>
        <v>4.9308523042800605</v>
      </c>
      <c r="E9" s="115">
        <v>3046</v>
      </c>
      <c r="F9" s="116">
        <f t="shared" si="1"/>
        <v>15.007143912893531</v>
      </c>
      <c r="G9" s="118">
        <f t="shared" ref="G9:G21" si="6">E9/619530*1000</f>
        <v>4.9166303488128094</v>
      </c>
      <c r="H9" s="130">
        <v>3124</v>
      </c>
      <c r="I9" s="43">
        <f t="shared" si="2"/>
        <v>16.512500660711453</v>
      </c>
      <c r="J9" s="44">
        <f t="shared" ref="J9:J22" si="7">H9/643829*1000</f>
        <v>4.8522200770701538</v>
      </c>
      <c r="K9" s="115">
        <v>3254</v>
      </c>
      <c r="L9" s="116">
        <f t="shared" si="3"/>
        <v>15.634459232210638</v>
      </c>
      <c r="M9" s="118">
        <f t="shared" ref="M9:M22" si="8">K9/668805*1000</f>
        <v>4.865394247949701</v>
      </c>
      <c r="N9" s="130">
        <v>3441</v>
      </c>
      <c r="O9" s="43">
        <f t="shared" si="4"/>
        <v>16.014334248615441</v>
      </c>
      <c r="P9" s="44">
        <f t="shared" ref="P9:P22" si="9">N9/694302*1000</f>
        <v>4.9560565863269872</v>
      </c>
      <c r="Q9" s="115">
        <v>3464</v>
      </c>
      <c r="R9" s="116">
        <f t="shared" ref="R9:R22" si="10">Q9/$Q$22*100</f>
        <v>14.589563239691699</v>
      </c>
      <c r="S9" s="118">
        <f t="shared" ref="S9:S22" si="11">Q9/720211*1000</f>
        <v>4.8097016013362754</v>
      </c>
      <c r="T9" s="130">
        <v>3329</v>
      </c>
      <c r="U9" s="43">
        <f t="shared" ref="U9:U21" si="12">T9/$T$22*100</f>
        <v>9.3838087721276366</v>
      </c>
      <c r="V9" s="44">
        <f t="shared" ref="V9:V21" si="13">T9/746445*1000</f>
        <v>4.4598061478072735</v>
      </c>
    </row>
    <row r="10" spans="1:22" ht="18" customHeight="1">
      <c r="A10" s="126" t="s">
        <v>163</v>
      </c>
      <c r="B10" s="101">
        <v>1841</v>
      </c>
      <c r="C10" s="108">
        <f t="shared" si="0"/>
        <v>10.08380347264063</v>
      </c>
      <c r="D10" s="109">
        <f t="shared" si="5"/>
        <v>3.088703331806598</v>
      </c>
      <c r="E10" s="101">
        <v>1980</v>
      </c>
      <c r="F10" s="108">
        <f t="shared" si="1"/>
        <v>9.7551362270286255</v>
      </c>
      <c r="G10" s="109">
        <f t="shared" si="6"/>
        <v>3.1959711394121353</v>
      </c>
      <c r="H10" s="101">
        <v>1703</v>
      </c>
      <c r="I10" s="108">
        <f t="shared" si="2"/>
        <v>9.0015328505734971</v>
      </c>
      <c r="J10" s="109">
        <f t="shared" si="7"/>
        <v>2.6451122891326735</v>
      </c>
      <c r="K10" s="101">
        <v>1905</v>
      </c>
      <c r="L10" s="108">
        <f t="shared" si="3"/>
        <v>9.1529332628645559</v>
      </c>
      <c r="M10" s="109">
        <f t="shared" si="8"/>
        <v>2.8483638728777443</v>
      </c>
      <c r="N10" s="101">
        <v>2086</v>
      </c>
      <c r="O10" s="108">
        <f t="shared" si="4"/>
        <v>9.7081956531856477</v>
      </c>
      <c r="P10" s="109">
        <f t="shared" si="9"/>
        <v>3.0044562740709373</v>
      </c>
      <c r="Q10" s="101">
        <v>2278</v>
      </c>
      <c r="R10" s="108">
        <f t="shared" si="10"/>
        <v>9.5944067725224276</v>
      </c>
      <c r="S10" s="109">
        <f t="shared" si="11"/>
        <v>3.162961965312943</v>
      </c>
      <c r="T10" s="101">
        <v>2504</v>
      </c>
      <c r="U10" s="108">
        <f t="shared" si="12"/>
        <v>7.0582929304318407</v>
      </c>
      <c r="V10" s="109">
        <f t="shared" si="13"/>
        <v>3.3545673157432896</v>
      </c>
    </row>
    <row r="11" spans="1:22" ht="18" customHeight="1">
      <c r="A11" s="129" t="s">
        <v>164</v>
      </c>
      <c r="B11" s="130">
        <v>1747</v>
      </c>
      <c r="C11" s="43">
        <f t="shared" si="0"/>
        <v>9.5689324642602838</v>
      </c>
      <c r="D11" s="44">
        <f t="shared" si="5"/>
        <v>2.930996589172258</v>
      </c>
      <c r="E11" s="115">
        <v>1942</v>
      </c>
      <c r="F11" s="116">
        <f t="shared" si="1"/>
        <v>9.5679164408533293</v>
      </c>
      <c r="G11" s="118">
        <f t="shared" si="6"/>
        <v>3.1346343195648316</v>
      </c>
      <c r="H11" s="130">
        <v>1963</v>
      </c>
      <c r="I11" s="43">
        <f t="shared" si="2"/>
        <v>10.375812675088536</v>
      </c>
      <c r="J11" s="44">
        <f t="shared" si="7"/>
        <v>3.0489462264048375</v>
      </c>
      <c r="K11" s="115">
        <v>2110</v>
      </c>
      <c r="L11" s="116">
        <f t="shared" si="3"/>
        <v>10.137894585115072</v>
      </c>
      <c r="M11" s="118">
        <f t="shared" si="8"/>
        <v>3.1548807200903104</v>
      </c>
      <c r="N11" s="130">
        <v>2086</v>
      </c>
      <c r="O11" s="43">
        <f t="shared" si="4"/>
        <v>9.7081956531856477</v>
      </c>
      <c r="P11" s="44">
        <f t="shared" si="9"/>
        <v>3.0044562740709373</v>
      </c>
      <c r="Q11" s="115">
        <v>2100</v>
      </c>
      <c r="R11" s="116">
        <f t="shared" si="10"/>
        <v>8.8447121256791483</v>
      </c>
      <c r="S11" s="118">
        <f t="shared" si="11"/>
        <v>2.9158121717107903</v>
      </c>
      <c r="T11" s="130">
        <v>2272</v>
      </c>
      <c r="U11" s="43">
        <f t="shared" si="12"/>
        <v>6.4043296876761762</v>
      </c>
      <c r="V11" s="44">
        <f t="shared" si="13"/>
        <v>3.04376075933257</v>
      </c>
    </row>
    <row r="12" spans="1:22" ht="18" customHeight="1">
      <c r="A12" s="126" t="s">
        <v>165</v>
      </c>
      <c r="B12" s="101">
        <v>1019</v>
      </c>
      <c r="C12" s="108">
        <f t="shared" si="0"/>
        <v>5.5814208248890838</v>
      </c>
      <c r="D12" s="109">
        <f t="shared" si="5"/>
        <v>1.7096081994084318</v>
      </c>
      <c r="E12" s="101">
        <v>1182</v>
      </c>
      <c r="F12" s="108">
        <f t="shared" si="1"/>
        <v>5.8235207173473915</v>
      </c>
      <c r="G12" s="109">
        <f t="shared" si="6"/>
        <v>1.9078979226187593</v>
      </c>
      <c r="H12" s="101">
        <v>1069</v>
      </c>
      <c r="I12" s="108">
        <f t="shared" si="2"/>
        <v>5.6504043554099059</v>
      </c>
      <c r="J12" s="109">
        <f t="shared" si="7"/>
        <v>1.6603787651690123</v>
      </c>
      <c r="K12" s="101">
        <v>1318</v>
      </c>
      <c r="L12" s="108">
        <f t="shared" si="3"/>
        <v>6.332580598664296</v>
      </c>
      <c r="M12" s="109">
        <f t="shared" si="8"/>
        <v>1.9706790469568858</v>
      </c>
      <c r="N12" s="101">
        <v>1359</v>
      </c>
      <c r="O12" s="108">
        <f t="shared" si="4"/>
        <v>6.3247545027225769</v>
      </c>
      <c r="P12" s="109">
        <f t="shared" si="9"/>
        <v>1.9573614939896473</v>
      </c>
      <c r="Q12" s="101">
        <v>1489</v>
      </c>
      <c r="R12" s="108">
        <f t="shared" si="10"/>
        <v>6.2713220738744049</v>
      </c>
      <c r="S12" s="109">
        <f t="shared" si="11"/>
        <v>2.0674496779416032</v>
      </c>
      <c r="T12" s="101">
        <v>1646</v>
      </c>
      <c r="U12" s="108">
        <f t="shared" si="12"/>
        <v>4.6397564550682144</v>
      </c>
      <c r="V12" s="109">
        <f t="shared" si="13"/>
        <v>2.2051189303967473</v>
      </c>
    </row>
    <row r="13" spans="1:22" ht="18" customHeight="1">
      <c r="A13" s="129" t="s">
        <v>166</v>
      </c>
      <c r="B13" s="130">
        <v>686</v>
      </c>
      <c r="C13" s="43">
        <f t="shared" si="0"/>
        <v>3.7574628909459387</v>
      </c>
      <c r="D13" s="44">
        <f t="shared" si="5"/>
        <v>1.1509236749697589</v>
      </c>
      <c r="E13" s="115">
        <v>1056</v>
      </c>
      <c r="F13" s="116">
        <f t="shared" si="1"/>
        <v>5.2027393210819328</v>
      </c>
      <c r="G13" s="118">
        <f t="shared" si="6"/>
        <v>1.7045179410198052</v>
      </c>
      <c r="H13" s="130">
        <v>993</v>
      </c>
      <c r="I13" s="43">
        <f t="shared" si="2"/>
        <v>5.2486917913208941</v>
      </c>
      <c r="J13" s="44">
        <f t="shared" si="7"/>
        <v>1.5423349988894566</v>
      </c>
      <c r="K13" s="115">
        <v>1152</v>
      </c>
      <c r="L13" s="116">
        <f t="shared" si="3"/>
        <v>5.5350021621102199</v>
      </c>
      <c r="M13" s="118">
        <f t="shared" si="8"/>
        <v>1.7224751609213449</v>
      </c>
      <c r="N13" s="130">
        <v>1371</v>
      </c>
      <c r="O13" s="43">
        <f t="shared" si="4"/>
        <v>6.3806022246009215</v>
      </c>
      <c r="P13" s="44">
        <f t="shared" si="9"/>
        <v>1.9746450391904389</v>
      </c>
      <c r="Q13" s="115">
        <v>1214</v>
      </c>
      <c r="R13" s="116">
        <f t="shared" si="10"/>
        <v>5.1130859621783262</v>
      </c>
      <c r="S13" s="118">
        <f t="shared" si="11"/>
        <v>1.6856171316461426</v>
      </c>
      <c r="T13" s="130">
        <v>1974</v>
      </c>
      <c r="U13" s="43">
        <f t="shared" si="12"/>
        <v>5.5643251775848457</v>
      </c>
      <c r="V13" s="44">
        <f t="shared" si="13"/>
        <v>2.6445350963567309</v>
      </c>
    </row>
    <row r="14" spans="1:22" ht="18" customHeight="1">
      <c r="A14" s="126" t="s">
        <v>167</v>
      </c>
      <c r="B14" s="101">
        <v>641</v>
      </c>
      <c r="C14" s="108">
        <f t="shared" si="0"/>
        <v>3.5109820890617294</v>
      </c>
      <c r="D14" s="109">
        <f t="shared" si="5"/>
        <v>1.0754257662618301</v>
      </c>
      <c r="E14" s="101">
        <v>710</v>
      </c>
      <c r="F14" s="108">
        <f t="shared" si="1"/>
        <v>3.4980538995910728</v>
      </c>
      <c r="G14" s="109">
        <f t="shared" si="6"/>
        <v>1.1460300550417253</v>
      </c>
      <c r="H14" s="101">
        <v>672</v>
      </c>
      <c r="I14" s="108">
        <f t="shared" si="2"/>
        <v>3.5519847772080975</v>
      </c>
      <c r="J14" s="109">
        <f t="shared" si="7"/>
        <v>1.0437554071034389</v>
      </c>
      <c r="K14" s="101">
        <v>760</v>
      </c>
      <c r="L14" s="108">
        <f t="shared" si="3"/>
        <v>3.6515639263921589</v>
      </c>
      <c r="M14" s="109">
        <f t="shared" si="8"/>
        <v>1.1363551408856094</v>
      </c>
      <c r="N14" s="101">
        <v>822</v>
      </c>
      <c r="O14" s="108">
        <f t="shared" si="4"/>
        <v>3.8255689486666355</v>
      </c>
      <c r="P14" s="109">
        <f t="shared" si="9"/>
        <v>1.1839228462542235</v>
      </c>
      <c r="Q14" s="101">
        <v>776</v>
      </c>
      <c r="R14" s="108">
        <f t="shared" si="10"/>
        <v>3.2683317188223899</v>
      </c>
      <c r="S14" s="109">
        <f t="shared" si="11"/>
        <v>1.0774620215464636</v>
      </c>
      <c r="T14" s="101">
        <v>817</v>
      </c>
      <c r="U14" s="108">
        <f t="shared" si="12"/>
        <v>2.3029653850490472</v>
      </c>
      <c r="V14" s="109">
        <f t="shared" si="13"/>
        <v>1.0945213646015446</v>
      </c>
    </row>
    <row r="15" spans="1:22" ht="18" customHeight="1">
      <c r="A15" s="129" t="s">
        <v>146</v>
      </c>
      <c r="B15" s="130">
        <v>129</v>
      </c>
      <c r="C15" s="43">
        <f t="shared" si="0"/>
        <v>0.70657829873473188</v>
      </c>
      <c r="D15" s="44">
        <f t="shared" si="5"/>
        <v>0.21642733829606253</v>
      </c>
      <c r="E15" s="115">
        <v>69</v>
      </c>
      <c r="F15" s="116">
        <f t="shared" si="1"/>
        <v>0.33995171700251264</v>
      </c>
      <c r="G15" s="118">
        <f t="shared" si="6"/>
        <v>0.11137475182799864</v>
      </c>
      <c r="H15" s="130">
        <v>55</v>
      </c>
      <c r="I15" s="43">
        <f t="shared" si="2"/>
        <v>0.29071303980125801</v>
      </c>
      <c r="J15" s="44">
        <f t="shared" si="7"/>
        <v>8.5426409807573142E-2</v>
      </c>
      <c r="K15" s="115">
        <v>54</v>
      </c>
      <c r="L15" s="116">
        <f t="shared" si="3"/>
        <v>0.25945322634891654</v>
      </c>
      <c r="M15" s="118">
        <f t="shared" si="8"/>
        <v>8.0741023168188042E-2</v>
      </c>
      <c r="N15" s="130">
        <v>34</v>
      </c>
      <c r="O15" s="43">
        <f t="shared" si="4"/>
        <v>0.15823521198864429</v>
      </c>
      <c r="P15" s="44">
        <f t="shared" si="9"/>
        <v>4.897004473557616E-2</v>
      </c>
      <c r="Q15" s="115">
        <v>42</v>
      </c>
      <c r="R15" s="116">
        <f t="shared" si="10"/>
        <v>0.17689424251358293</v>
      </c>
      <c r="S15" s="118">
        <f t="shared" si="11"/>
        <v>5.8316243434215806E-2</v>
      </c>
      <c r="T15" s="130">
        <v>50</v>
      </c>
      <c r="U15" s="43">
        <f t="shared" si="12"/>
        <v>0.14094035404216937</v>
      </c>
      <c r="V15" s="44">
        <f t="shared" si="13"/>
        <v>6.6984171640241411E-2</v>
      </c>
    </row>
    <row r="16" spans="1:22" ht="18" customHeight="1">
      <c r="A16" s="126" t="s">
        <v>168</v>
      </c>
      <c r="B16" s="101">
        <v>102</v>
      </c>
      <c r="C16" s="108">
        <f t="shared" si="0"/>
        <v>0.55868981760420666</v>
      </c>
      <c r="D16" s="109">
        <f t="shared" si="5"/>
        <v>0.17112859307130524</v>
      </c>
      <c r="E16" s="101">
        <v>113</v>
      </c>
      <c r="F16" s="108">
        <f t="shared" si="1"/>
        <v>0.55673252204759327</v>
      </c>
      <c r="G16" s="109">
        <f t="shared" si="6"/>
        <v>0.18239633270382385</v>
      </c>
      <c r="H16" s="101">
        <v>97</v>
      </c>
      <c r="I16" s="108">
        <f t="shared" si="2"/>
        <v>0.51271208837676419</v>
      </c>
      <c r="J16" s="109">
        <f t="shared" si="7"/>
        <v>0.15066112275153806</v>
      </c>
      <c r="K16" s="101">
        <v>92</v>
      </c>
      <c r="L16" s="108">
        <f t="shared" si="3"/>
        <v>0.44203142266852452</v>
      </c>
      <c r="M16" s="109">
        <f t="shared" si="8"/>
        <v>0.13755878021246851</v>
      </c>
      <c r="N16" s="101">
        <v>93</v>
      </c>
      <c r="O16" s="108">
        <f t="shared" si="4"/>
        <v>0.43281984455717409</v>
      </c>
      <c r="P16" s="109">
        <f t="shared" si="9"/>
        <v>0.13394747530613479</v>
      </c>
      <c r="Q16" s="101">
        <v>87</v>
      </c>
      <c r="R16" s="108">
        <f t="shared" si="10"/>
        <v>0.3664237880638504</v>
      </c>
      <c r="S16" s="109">
        <f t="shared" si="11"/>
        <v>0.12079793282801846</v>
      </c>
      <c r="T16" s="101">
        <v>97</v>
      </c>
      <c r="U16" s="108">
        <f t="shared" si="12"/>
        <v>0.27342428684180853</v>
      </c>
      <c r="V16" s="109">
        <f t="shared" si="13"/>
        <v>0.12994929298206834</v>
      </c>
    </row>
    <row r="17" spans="1:22" ht="18" customHeight="1">
      <c r="A17" s="129" t="s">
        <v>169</v>
      </c>
      <c r="B17" s="130">
        <v>47</v>
      </c>
      <c r="C17" s="43">
        <f t="shared" si="0"/>
        <v>0.25743550419017364</v>
      </c>
      <c r="D17" s="44">
        <f t="shared" si="5"/>
        <v>7.8853371317170073E-2</v>
      </c>
      <c r="E17" s="115">
        <v>54</v>
      </c>
      <c r="F17" s="116">
        <f t="shared" si="1"/>
        <v>0.26604916982805343</v>
      </c>
      <c r="G17" s="118">
        <f t="shared" si="6"/>
        <v>8.7162849256694597E-2</v>
      </c>
      <c r="H17" s="130">
        <v>63</v>
      </c>
      <c r="I17" s="43">
        <f t="shared" si="2"/>
        <v>0.33299857286325912</v>
      </c>
      <c r="J17" s="44">
        <f t="shared" si="7"/>
        <v>9.7852069415947401E-2</v>
      </c>
      <c r="K17" s="115">
        <v>60</v>
      </c>
      <c r="L17" s="116">
        <f t="shared" si="3"/>
        <v>0.28828136260990728</v>
      </c>
      <c r="M17" s="118">
        <f t="shared" si="8"/>
        <v>8.971224796465338E-2</v>
      </c>
      <c r="N17" s="130">
        <v>71</v>
      </c>
      <c r="O17" s="43">
        <f t="shared" si="4"/>
        <v>0.33043235444687485</v>
      </c>
      <c r="P17" s="44">
        <f t="shared" si="9"/>
        <v>0.10226097577135022</v>
      </c>
      <c r="Q17" s="115">
        <v>73</v>
      </c>
      <c r="R17" s="116">
        <f t="shared" si="10"/>
        <v>0.30745904055932272</v>
      </c>
      <c r="S17" s="118">
        <f t="shared" si="11"/>
        <v>0.10135918501661319</v>
      </c>
      <c r="T17" s="130">
        <v>59</v>
      </c>
      <c r="U17" s="43">
        <f t="shared" si="12"/>
        <v>0.16630961776975983</v>
      </c>
      <c r="V17" s="44">
        <f t="shared" si="13"/>
        <v>7.9041322535484876E-2</v>
      </c>
    </row>
    <row r="18" spans="1:22" ht="18" customHeight="1">
      <c r="A18" s="126" t="s">
        <v>170</v>
      </c>
      <c r="B18" s="101">
        <v>10</v>
      </c>
      <c r="C18" s="108">
        <f t="shared" si="0"/>
        <v>5.4773511529824181E-2</v>
      </c>
      <c r="D18" s="109">
        <f t="shared" si="5"/>
        <v>1.6777313046206398E-2</v>
      </c>
      <c r="E18" s="101">
        <v>14</v>
      </c>
      <c r="F18" s="108">
        <f t="shared" si="1"/>
        <v>6.8975710696161999E-2</v>
      </c>
      <c r="G18" s="109">
        <f t="shared" si="6"/>
        <v>2.2597775733217116E-2</v>
      </c>
      <c r="H18" s="101">
        <v>14</v>
      </c>
      <c r="I18" s="108">
        <f t="shared" si="2"/>
        <v>7.3999682858502044E-2</v>
      </c>
      <c r="J18" s="109">
        <f t="shared" si="7"/>
        <v>2.1744904314654978E-2</v>
      </c>
      <c r="K18" s="101">
        <v>11</v>
      </c>
      <c r="L18" s="108">
        <f t="shared" si="3"/>
        <v>5.2851583145149664E-2</v>
      </c>
      <c r="M18" s="109">
        <f t="shared" si="8"/>
        <v>1.6447245460186451E-2</v>
      </c>
      <c r="N18" s="101">
        <v>7</v>
      </c>
      <c r="O18" s="108">
        <f t="shared" si="4"/>
        <v>3.2577837762367945E-2</v>
      </c>
      <c r="P18" s="109">
        <f t="shared" si="9"/>
        <v>1.0082068033795091E-2</v>
      </c>
      <c r="Q18" s="101">
        <v>9</v>
      </c>
      <c r="R18" s="108">
        <f t="shared" si="10"/>
        <v>3.7905909110053489E-2</v>
      </c>
      <c r="S18" s="109">
        <f t="shared" si="11"/>
        <v>1.2496337878760529E-2</v>
      </c>
      <c r="T18" s="101">
        <v>11</v>
      </c>
      <c r="U18" s="108">
        <f t="shared" si="12"/>
        <v>3.1006877889277258E-2</v>
      </c>
      <c r="V18" s="109">
        <f t="shared" si="13"/>
        <v>1.4736517760853111E-2</v>
      </c>
    </row>
    <row r="19" spans="1:22" ht="18" customHeight="1">
      <c r="A19" s="129" t="s">
        <v>613</v>
      </c>
      <c r="B19" s="130" t="s">
        <v>558</v>
      </c>
      <c r="C19" s="43" t="s">
        <v>558</v>
      </c>
      <c r="D19" s="44" t="s">
        <v>558</v>
      </c>
      <c r="E19" s="115" t="s">
        <v>558</v>
      </c>
      <c r="F19" s="116" t="s">
        <v>558</v>
      </c>
      <c r="G19" s="118" t="s">
        <v>558</v>
      </c>
      <c r="H19" s="130" t="s">
        <v>558</v>
      </c>
      <c r="I19" s="43" t="s">
        <v>558</v>
      </c>
      <c r="J19" s="44" t="s">
        <v>558</v>
      </c>
      <c r="K19" s="115" t="s">
        <v>558</v>
      </c>
      <c r="L19" s="116" t="s">
        <v>558</v>
      </c>
      <c r="M19" s="118" t="s">
        <v>558</v>
      </c>
      <c r="N19" s="130" t="s">
        <v>558</v>
      </c>
      <c r="O19" s="43" t="s">
        <v>558</v>
      </c>
      <c r="P19" s="44" t="s">
        <v>558</v>
      </c>
      <c r="Q19" s="115">
        <v>1858</v>
      </c>
      <c r="R19" s="116">
        <f t="shared" si="10"/>
        <v>7.8254643473865988</v>
      </c>
      <c r="S19" s="118">
        <f t="shared" si="11"/>
        <v>2.5797995309707851</v>
      </c>
      <c r="T19" s="130">
        <v>9490</v>
      </c>
      <c r="U19" s="43">
        <f t="shared" si="12"/>
        <v>26.750479197203742</v>
      </c>
      <c r="V19" s="44">
        <f t="shared" si="13"/>
        <v>12.713595777317821</v>
      </c>
    </row>
    <row r="20" spans="1:22" ht="36.75" customHeight="1">
      <c r="A20" s="126" t="s">
        <v>574</v>
      </c>
      <c r="B20" s="101">
        <v>2212</v>
      </c>
      <c r="C20" s="108">
        <f t="shared" si="0"/>
        <v>12.115900750397108</v>
      </c>
      <c r="D20" s="109">
        <f t="shared" si="5"/>
        <v>3.7111416458208555</v>
      </c>
      <c r="E20" s="101">
        <v>2109</v>
      </c>
      <c r="F20" s="108">
        <f t="shared" si="1"/>
        <v>10.390698132728975</v>
      </c>
      <c r="G20" s="109">
        <f t="shared" si="6"/>
        <v>3.4041935015253495</v>
      </c>
      <c r="H20" s="101">
        <v>1849</v>
      </c>
      <c r="I20" s="108">
        <f t="shared" si="2"/>
        <v>9.7732438289550192</v>
      </c>
      <c r="J20" s="109">
        <f t="shared" si="7"/>
        <v>2.8718805769855038</v>
      </c>
      <c r="K20" s="101">
        <v>1931</v>
      </c>
      <c r="L20" s="108">
        <f t="shared" si="3"/>
        <v>9.2778551866621815</v>
      </c>
      <c r="M20" s="109">
        <f t="shared" si="8"/>
        <v>2.8872391803290944</v>
      </c>
      <c r="N20" s="101">
        <v>1755</v>
      </c>
      <c r="O20" s="108">
        <f t="shared" si="4"/>
        <v>8.1677293247079632</v>
      </c>
      <c r="P20" s="109">
        <f t="shared" si="9"/>
        <v>2.5277184856157695</v>
      </c>
      <c r="Q20" s="101">
        <v>2066</v>
      </c>
      <c r="R20" s="108">
        <f t="shared" si="10"/>
        <v>8.7015120245967239</v>
      </c>
      <c r="S20" s="109">
        <f t="shared" si="11"/>
        <v>2.8686037841688061</v>
      </c>
      <c r="T20" s="101">
        <v>2981</v>
      </c>
      <c r="U20" s="108">
        <f t="shared" si="12"/>
        <v>8.4028639079941367</v>
      </c>
      <c r="V20" s="109">
        <f t="shared" si="13"/>
        <v>3.9935963131911927</v>
      </c>
    </row>
    <row r="21" spans="1:22" ht="18" customHeight="1">
      <c r="A21" s="129" t="s">
        <v>191</v>
      </c>
      <c r="B21" s="130">
        <v>3775</v>
      </c>
      <c r="C21" s="43">
        <f t="shared" si="0"/>
        <v>20.677000602508627</v>
      </c>
      <c r="D21" s="44">
        <f t="shared" si="5"/>
        <v>6.3334356749429146</v>
      </c>
      <c r="E21" s="115">
        <v>4377</v>
      </c>
      <c r="F21" s="116">
        <f t="shared" si="1"/>
        <v>21.564763265507217</v>
      </c>
      <c r="G21" s="118">
        <f t="shared" si="6"/>
        <v>7.0650331703065223</v>
      </c>
      <c r="H21" s="130">
        <v>3884</v>
      </c>
      <c r="I21" s="43">
        <f t="shared" si="2"/>
        <v>20.529626301601564</v>
      </c>
      <c r="J21" s="44">
        <f t="shared" si="7"/>
        <v>6.0326577398657095</v>
      </c>
      <c r="K21" s="115">
        <v>4443</v>
      </c>
      <c r="L21" s="116">
        <f t="shared" si="3"/>
        <v>21.347234901263633</v>
      </c>
      <c r="M21" s="118">
        <f t="shared" si="8"/>
        <v>6.6431919617825823</v>
      </c>
      <c r="N21" s="130">
        <v>4532</v>
      </c>
      <c r="O21" s="43">
        <f t="shared" si="4"/>
        <v>21.091822962721647</v>
      </c>
      <c r="P21" s="44">
        <f t="shared" si="9"/>
        <v>6.5274189041656223</v>
      </c>
      <c r="Q21" s="115">
        <v>4357</v>
      </c>
      <c r="R21" s="116">
        <f t="shared" si="10"/>
        <v>18.350671776944782</v>
      </c>
      <c r="S21" s="118">
        <f t="shared" si="11"/>
        <v>6.0496160153066256</v>
      </c>
      <c r="T21" s="130">
        <v>5539</v>
      </c>
      <c r="U21" s="43">
        <f t="shared" si="12"/>
        <v>15.613372420791521</v>
      </c>
      <c r="V21" s="44">
        <f t="shared" si="13"/>
        <v>7.420506534305944</v>
      </c>
    </row>
    <row r="22" spans="1:22" ht="24.95" customHeight="1">
      <c r="A22" s="93" t="s">
        <v>36</v>
      </c>
      <c r="B22" s="514">
        <f>SUM(B8:B21)</f>
        <v>18257</v>
      </c>
      <c r="C22" s="515">
        <f>+SUM(C8:C21)</f>
        <v>100</v>
      </c>
      <c r="D22" s="71">
        <f t="shared" si="5"/>
        <v>30.630340428459021</v>
      </c>
      <c r="E22" s="23">
        <f>SUM(E8:E21)</f>
        <v>20297</v>
      </c>
      <c r="F22" s="516">
        <f>+SUM(F8:F21)</f>
        <v>100</v>
      </c>
      <c r="G22" s="517">
        <f>E22/619530*1000</f>
        <v>32.761932432650553</v>
      </c>
      <c r="H22" s="514">
        <f>SUM(H8:H21)</f>
        <v>18919</v>
      </c>
      <c r="I22" s="515">
        <f>+SUM(I8:I21)</f>
        <v>99.999999999999986</v>
      </c>
      <c r="J22" s="71">
        <f t="shared" si="7"/>
        <v>29.38513176635411</v>
      </c>
      <c r="K22" s="23">
        <f>SUM(K8:K21)</f>
        <v>20813</v>
      </c>
      <c r="L22" s="516">
        <f>+SUM(L8:L21)</f>
        <v>99.999999999999986</v>
      </c>
      <c r="M22" s="517">
        <f t="shared" si="8"/>
        <v>31.11968361480551</v>
      </c>
      <c r="N22" s="514">
        <f>SUM(N8:N21)</f>
        <v>21487</v>
      </c>
      <c r="O22" s="515">
        <f>+SUM(O8:O21)</f>
        <v>100</v>
      </c>
      <c r="P22" s="71">
        <f t="shared" si="9"/>
        <v>30.947627977450733</v>
      </c>
      <c r="Q22" s="23">
        <f>SUM(Q8:Q21)</f>
        <v>23743</v>
      </c>
      <c r="R22" s="5">
        <f t="shared" si="10"/>
        <v>100</v>
      </c>
      <c r="S22" s="6">
        <f t="shared" si="11"/>
        <v>32.966727806156811</v>
      </c>
      <c r="T22" s="514">
        <f>SUM(T8:T21)</f>
        <v>35476</v>
      </c>
      <c r="U22" s="515">
        <f>T22/$T$22*100</f>
        <v>100</v>
      </c>
      <c r="V22" s="71">
        <f>T22/746445*1000</f>
        <v>47.526609462184084</v>
      </c>
    </row>
    <row r="23" spans="1:22" ht="5.25" customHeight="1">
      <c r="B23" s="94"/>
      <c r="C23" s="94"/>
      <c r="D23" s="122"/>
      <c r="F23" s="122"/>
      <c r="G23" s="119"/>
      <c r="H23" s="94"/>
      <c r="I23" s="94"/>
      <c r="J23" s="122"/>
      <c r="L23" s="122"/>
      <c r="M23" s="119"/>
      <c r="N23" s="94"/>
      <c r="O23" s="94"/>
      <c r="P23" s="122"/>
      <c r="R23" s="122"/>
      <c r="S23" s="119"/>
      <c r="T23" s="94"/>
      <c r="U23" s="94" t="s">
        <v>630</v>
      </c>
      <c r="V23" s="122"/>
    </row>
    <row r="24" spans="1:22" s="404" customFormat="1" ht="12" customHeight="1">
      <c r="A24" s="844" t="s">
        <v>151</v>
      </c>
      <c r="B24" s="844"/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</row>
    <row r="25" spans="1:22" s="404" customFormat="1" ht="12" customHeight="1">
      <c r="A25" s="440" t="s">
        <v>161</v>
      </c>
      <c r="B25" s="409"/>
      <c r="C25" s="403"/>
      <c r="D25" s="403"/>
      <c r="E25" s="410"/>
      <c r="F25" s="403"/>
      <c r="G25" s="403"/>
      <c r="H25" s="409"/>
      <c r="I25" s="403"/>
      <c r="J25" s="403"/>
      <c r="K25" s="410"/>
      <c r="L25" s="403"/>
      <c r="M25" s="403"/>
      <c r="N25" s="409"/>
      <c r="O25" s="403"/>
      <c r="P25" s="403"/>
      <c r="Q25" s="410"/>
      <c r="R25" s="403"/>
      <c r="S25" s="403"/>
      <c r="T25" s="409"/>
      <c r="U25" s="403"/>
      <c r="V25" s="403"/>
    </row>
    <row r="26" spans="1:22" ht="11.25" customHeight="1">
      <c r="A26" s="675" t="s">
        <v>599</v>
      </c>
    </row>
  </sheetData>
  <mergeCells count="14">
    <mergeCell ref="T6:V6"/>
    <mergeCell ref="B5:V5"/>
    <mergeCell ref="Q6:S6"/>
    <mergeCell ref="A24:P24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showGridLines="0" workbookViewId="0">
      <pane ySplit="4" topLeftCell="A5" activePane="bottomLeft" state="frozen"/>
      <selection activeCell="BH19" sqref="BH19"/>
      <selection pane="bottomLeft" activeCell="C27" sqref="C27"/>
    </sheetView>
  </sheetViews>
  <sheetFormatPr baseColWidth="10" defaultColWidth="11.42578125" defaultRowHeight="15.75" customHeight="1"/>
  <cols>
    <col min="1" max="1" width="14.85546875" style="388" customWidth="1"/>
    <col min="2" max="2" width="98.7109375" style="393" customWidth="1"/>
    <col min="3" max="16384" width="11.42578125" style="390"/>
  </cols>
  <sheetData>
    <row r="1" spans="1:2" ht="5.25" customHeight="1"/>
    <row r="2" spans="1:2" ht="24.75" customHeight="1">
      <c r="A2" s="761" t="s">
        <v>639</v>
      </c>
      <c r="B2" s="761"/>
    </row>
    <row r="3" spans="1:2" ht="9.75" customHeight="1"/>
    <row r="4" spans="1:2" ht="27.75" customHeight="1">
      <c r="A4" s="395" t="s">
        <v>641</v>
      </c>
      <c r="B4" s="396" t="s">
        <v>640</v>
      </c>
    </row>
    <row r="5" spans="1:2" ht="15.75" customHeight="1">
      <c r="A5" s="742" t="s">
        <v>642</v>
      </c>
      <c r="B5" s="391" t="s">
        <v>643</v>
      </c>
    </row>
    <row r="6" spans="1:2" ht="15.75" customHeight="1">
      <c r="A6" s="742" t="s">
        <v>644</v>
      </c>
      <c r="B6" s="391" t="s">
        <v>645</v>
      </c>
    </row>
    <row r="7" spans="1:2" ht="15.75" customHeight="1">
      <c r="A7" s="742" t="s">
        <v>646</v>
      </c>
      <c r="B7" s="391" t="s">
        <v>647</v>
      </c>
    </row>
    <row r="8" spans="1:2" ht="15.75" customHeight="1">
      <c r="A8" s="742" t="s">
        <v>648</v>
      </c>
      <c r="B8" s="391" t="s">
        <v>649</v>
      </c>
    </row>
    <row r="9" spans="1:2" ht="15.75" customHeight="1">
      <c r="A9" s="742" t="s">
        <v>650</v>
      </c>
      <c r="B9" s="391" t="s">
        <v>651</v>
      </c>
    </row>
    <row r="10" spans="1:2" ht="15.75" customHeight="1">
      <c r="A10" s="742" t="s">
        <v>661</v>
      </c>
      <c r="B10" s="391" t="s">
        <v>660</v>
      </c>
    </row>
    <row r="11" spans="1:2" ht="15.75" customHeight="1">
      <c r="A11" s="742" t="s">
        <v>659</v>
      </c>
      <c r="B11" s="391" t="s">
        <v>658</v>
      </c>
    </row>
    <row r="12" spans="1:2" ht="15.75" customHeight="1">
      <c r="A12" s="742" t="s">
        <v>652</v>
      </c>
      <c r="B12" s="391" t="s">
        <v>653</v>
      </c>
    </row>
    <row r="13" spans="1:2" ht="15.75" customHeight="1">
      <c r="A13" s="742" t="s">
        <v>654</v>
      </c>
      <c r="B13" s="391" t="s">
        <v>655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F87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2" width="5.42578125" style="123" customWidth="1"/>
    <col min="3" max="23" width="5.42578125" style="99" customWidth="1"/>
    <col min="24" max="24" width="7.28515625" style="99" customWidth="1"/>
    <col min="25" max="25" width="5.42578125" style="123" customWidth="1"/>
    <col min="26" max="46" width="5.42578125" style="99" customWidth="1"/>
    <col min="47" max="47" width="7.28515625" style="99" customWidth="1"/>
    <col min="48" max="48" width="5.42578125" style="123" customWidth="1"/>
    <col min="49" max="69" width="5.42578125" style="99" customWidth="1"/>
    <col min="70" max="70" width="7.28515625" style="99" customWidth="1"/>
    <col min="71" max="71" width="5.42578125" style="123" customWidth="1"/>
    <col min="72" max="92" width="5.42578125" style="99" customWidth="1"/>
    <col min="93" max="93" width="7.28515625" style="99" customWidth="1"/>
    <col min="94" max="94" width="5.42578125" style="123" customWidth="1"/>
    <col min="95" max="115" width="5.42578125" style="99" customWidth="1"/>
    <col min="116" max="116" width="7.28515625" style="99" customWidth="1"/>
    <col min="117" max="117" width="5.42578125" style="123" customWidth="1"/>
    <col min="118" max="138" width="5.42578125" style="99" customWidth="1"/>
    <col min="139" max="139" width="7.28515625" style="99" customWidth="1"/>
    <col min="140" max="140" width="5.42578125" style="123" customWidth="1"/>
    <col min="141" max="159" width="5.42578125" style="99" customWidth="1"/>
    <col min="160" max="160" width="5.7109375" style="99" customWidth="1"/>
    <col min="161" max="161" width="5.42578125" style="99" customWidth="1"/>
    <col min="162" max="162" width="7.28515625" style="99" customWidth="1"/>
    <col min="163" max="16384" width="11.42578125" style="97"/>
  </cols>
  <sheetData>
    <row r="1" spans="1:162" ht="18" customHeight="1">
      <c r="A1" s="14" t="s">
        <v>493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603"/>
      <c r="DN1" s="603"/>
      <c r="DO1" s="603"/>
      <c r="DP1" s="603"/>
      <c r="DQ1" s="603"/>
      <c r="DR1" s="603"/>
      <c r="DS1" s="603"/>
      <c r="DT1" s="603"/>
      <c r="DU1" s="603"/>
      <c r="DV1" s="603"/>
      <c r="DW1" s="603"/>
      <c r="DX1" s="603"/>
      <c r="DY1" s="603"/>
      <c r="DZ1" s="603"/>
      <c r="EA1" s="603"/>
      <c r="EB1" s="603"/>
      <c r="EC1" s="603"/>
      <c r="ED1" s="603"/>
      <c r="EE1" s="603"/>
      <c r="EF1" s="603"/>
      <c r="EG1" s="603"/>
      <c r="EH1" s="603"/>
      <c r="EI1" s="603"/>
      <c r="EJ1" s="693"/>
      <c r="EK1" s="693"/>
      <c r="EL1" s="693"/>
      <c r="EM1" s="693"/>
      <c r="EN1" s="693"/>
      <c r="EO1" s="693"/>
      <c r="EP1" s="693"/>
      <c r="EQ1" s="693"/>
      <c r="ER1" s="693"/>
      <c r="ES1" s="693"/>
      <c r="ET1" s="693"/>
      <c r="EU1" s="693"/>
      <c r="EV1" s="693"/>
      <c r="EW1" s="693"/>
      <c r="EX1" s="693"/>
      <c r="EY1" s="693"/>
      <c r="EZ1" s="693"/>
      <c r="FA1" s="693"/>
      <c r="FB1" s="693"/>
      <c r="FC1" s="693"/>
      <c r="FD1" s="693"/>
      <c r="FE1" s="693"/>
      <c r="FF1" s="693"/>
    </row>
    <row r="2" spans="1:162" ht="18" customHeight="1">
      <c r="A2" s="784" t="s">
        <v>483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</row>
    <row r="3" spans="1:162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</row>
    <row r="4" spans="1:162" ht="3.95" customHeight="1">
      <c r="A4" s="802"/>
      <c r="B4" s="802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217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217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217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</row>
    <row r="5" spans="1:162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  <c r="CH5" s="812"/>
      <c r="CI5" s="812"/>
      <c r="CJ5" s="812"/>
      <c r="CK5" s="812"/>
      <c r="CL5" s="812"/>
      <c r="CM5" s="812"/>
      <c r="CN5" s="812"/>
      <c r="CO5" s="812"/>
      <c r="CP5" s="812"/>
      <c r="CQ5" s="812"/>
      <c r="CR5" s="812"/>
      <c r="CS5" s="812"/>
      <c r="CT5" s="812"/>
      <c r="CU5" s="812"/>
      <c r="CV5" s="812"/>
      <c r="CW5" s="812"/>
      <c r="CX5" s="812"/>
      <c r="CY5" s="812"/>
      <c r="CZ5" s="812"/>
      <c r="DA5" s="812"/>
      <c r="DB5" s="812"/>
      <c r="DC5" s="812"/>
      <c r="DD5" s="812"/>
      <c r="DE5" s="812"/>
      <c r="DF5" s="812"/>
      <c r="DG5" s="812"/>
      <c r="DH5" s="812"/>
      <c r="DI5" s="812"/>
      <c r="DJ5" s="812"/>
      <c r="DK5" s="812"/>
      <c r="DL5" s="812"/>
      <c r="DM5" s="812"/>
      <c r="DN5" s="812"/>
      <c r="DO5" s="812"/>
      <c r="DP5" s="812"/>
      <c r="DQ5" s="812"/>
      <c r="DR5" s="812"/>
      <c r="DS5" s="812"/>
      <c r="DT5" s="812"/>
      <c r="DU5" s="812"/>
      <c r="DV5" s="812"/>
      <c r="DW5" s="812"/>
      <c r="DX5" s="812"/>
      <c r="DY5" s="812"/>
      <c r="DZ5" s="812"/>
      <c r="EA5" s="812"/>
      <c r="EB5" s="812"/>
      <c r="EC5" s="812"/>
      <c r="ED5" s="812"/>
      <c r="EE5" s="812"/>
      <c r="EF5" s="812"/>
      <c r="EG5" s="812"/>
      <c r="EH5" s="812"/>
      <c r="EI5" s="812"/>
      <c r="EJ5" s="812"/>
      <c r="EK5" s="812"/>
      <c r="EL5" s="812"/>
      <c r="EM5" s="812"/>
      <c r="EN5" s="812"/>
      <c r="EO5" s="812"/>
      <c r="EP5" s="812"/>
      <c r="EQ5" s="812"/>
      <c r="ER5" s="812"/>
      <c r="ES5" s="812"/>
      <c r="ET5" s="812"/>
      <c r="EU5" s="812"/>
      <c r="EV5" s="812"/>
      <c r="EW5" s="812"/>
      <c r="EX5" s="812"/>
      <c r="EY5" s="812"/>
      <c r="EZ5" s="812"/>
      <c r="FA5" s="812"/>
      <c r="FB5" s="812"/>
      <c r="FC5" s="812"/>
      <c r="FD5" s="812"/>
      <c r="FE5" s="812"/>
      <c r="FF5" s="812"/>
    </row>
    <row r="6" spans="1:162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811"/>
      <c r="Y6" s="762">
        <v>2016</v>
      </c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798"/>
      <c r="AM6" s="798"/>
      <c r="AN6" s="798"/>
      <c r="AO6" s="798"/>
      <c r="AP6" s="798"/>
      <c r="AQ6" s="798"/>
      <c r="AR6" s="798"/>
      <c r="AS6" s="798"/>
      <c r="AT6" s="798"/>
      <c r="AU6" s="810"/>
      <c r="AV6" s="771">
        <v>2017</v>
      </c>
      <c r="AW6" s="792"/>
      <c r="AX6" s="792"/>
      <c r="AY6" s="792"/>
      <c r="AZ6" s="792"/>
      <c r="BA6" s="792"/>
      <c r="BB6" s="792"/>
      <c r="BC6" s="792"/>
      <c r="BD6" s="792"/>
      <c r="BE6" s="792"/>
      <c r="BF6" s="792"/>
      <c r="BG6" s="792"/>
      <c r="BH6" s="792"/>
      <c r="BI6" s="792"/>
      <c r="BJ6" s="792"/>
      <c r="BK6" s="792"/>
      <c r="BL6" s="792"/>
      <c r="BM6" s="792"/>
      <c r="BN6" s="792"/>
      <c r="BO6" s="792"/>
      <c r="BP6" s="792"/>
      <c r="BQ6" s="792"/>
      <c r="BR6" s="811"/>
      <c r="BS6" s="762">
        <v>2018</v>
      </c>
      <c r="BT6" s="798"/>
      <c r="BU6" s="798"/>
      <c r="BV6" s="798"/>
      <c r="BW6" s="798"/>
      <c r="BX6" s="798"/>
      <c r="BY6" s="798"/>
      <c r="BZ6" s="798"/>
      <c r="CA6" s="798"/>
      <c r="CB6" s="798"/>
      <c r="CC6" s="798"/>
      <c r="CD6" s="798"/>
      <c r="CE6" s="798"/>
      <c r="CF6" s="798"/>
      <c r="CG6" s="798"/>
      <c r="CH6" s="798"/>
      <c r="CI6" s="798"/>
      <c r="CJ6" s="798"/>
      <c r="CK6" s="798"/>
      <c r="CL6" s="798"/>
      <c r="CM6" s="798"/>
      <c r="CN6" s="798"/>
      <c r="CO6" s="810"/>
      <c r="CP6" s="771">
        <v>2019</v>
      </c>
      <c r="CQ6" s="792"/>
      <c r="CR6" s="792"/>
      <c r="CS6" s="792"/>
      <c r="CT6" s="792"/>
      <c r="CU6" s="792"/>
      <c r="CV6" s="792"/>
      <c r="CW6" s="792"/>
      <c r="CX6" s="792"/>
      <c r="CY6" s="792"/>
      <c r="CZ6" s="792"/>
      <c r="DA6" s="792"/>
      <c r="DB6" s="792"/>
      <c r="DC6" s="792"/>
      <c r="DD6" s="792"/>
      <c r="DE6" s="792"/>
      <c r="DF6" s="792"/>
      <c r="DG6" s="792"/>
      <c r="DH6" s="792"/>
      <c r="DI6" s="792"/>
      <c r="DJ6" s="792"/>
      <c r="DK6" s="792"/>
      <c r="DL6" s="811"/>
      <c r="DM6" s="762">
        <v>2020</v>
      </c>
      <c r="DN6" s="798"/>
      <c r="DO6" s="798"/>
      <c r="DP6" s="798"/>
      <c r="DQ6" s="798"/>
      <c r="DR6" s="798"/>
      <c r="DS6" s="798"/>
      <c r="DT6" s="798"/>
      <c r="DU6" s="798"/>
      <c r="DV6" s="798"/>
      <c r="DW6" s="798"/>
      <c r="DX6" s="798"/>
      <c r="DY6" s="798"/>
      <c r="DZ6" s="798"/>
      <c r="EA6" s="798"/>
      <c r="EB6" s="798"/>
      <c r="EC6" s="798"/>
      <c r="ED6" s="798"/>
      <c r="EE6" s="798"/>
      <c r="EF6" s="798"/>
      <c r="EG6" s="798"/>
      <c r="EH6" s="798"/>
      <c r="EI6" s="810"/>
      <c r="EJ6" s="771">
        <v>2021</v>
      </c>
      <c r="EK6" s="792"/>
      <c r="EL6" s="792"/>
      <c r="EM6" s="792"/>
      <c r="EN6" s="792"/>
      <c r="EO6" s="792"/>
      <c r="EP6" s="792"/>
      <c r="EQ6" s="792"/>
      <c r="ER6" s="792"/>
      <c r="ES6" s="792"/>
      <c r="ET6" s="792"/>
      <c r="EU6" s="792"/>
      <c r="EV6" s="792"/>
      <c r="EW6" s="792"/>
      <c r="EX6" s="792"/>
      <c r="EY6" s="792"/>
      <c r="EZ6" s="792"/>
      <c r="FA6" s="792"/>
      <c r="FB6" s="792"/>
      <c r="FC6" s="792"/>
      <c r="FD6" s="792"/>
      <c r="FE6" s="792"/>
      <c r="FF6" s="811"/>
    </row>
    <row r="7" spans="1:162" s="652" customFormat="1" ht="27.75" customHeight="1">
      <c r="A7" s="805"/>
      <c r="B7" s="639" t="s">
        <v>244</v>
      </c>
      <c r="C7" s="509" t="s">
        <v>40</v>
      </c>
      <c r="D7" s="509" t="s">
        <v>41</v>
      </c>
      <c r="E7" s="509" t="s">
        <v>42</v>
      </c>
      <c r="F7" s="509" t="s">
        <v>43</v>
      </c>
      <c r="G7" s="509" t="s">
        <v>47</v>
      </c>
      <c r="H7" s="509" t="s">
        <v>48</v>
      </c>
      <c r="I7" s="509" t="s">
        <v>49</v>
      </c>
      <c r="J7" s="509" t="s">
        <v>50</v>
      </c>
      <c r="K7" s="509" t="s">
        <v>51</v>
      </c>
      <c r="L7" s="509" t="s">
        <v>52</v>
      </c>
      <c r="M7" s="509" t="s">
        <v>53</v>
      </c>
      <c r="N7" s="509" t="s">
        <v>54</v>
      </c>
      <c r="O7" s="509" t="s">
        <v>55</v>
      </c>
      <c r="P7" s="509" t="s">
        <v>56</v>
      </c>
      <c r="Q7" s="509" t="s">
        <v>57</v>
      </c>
      <c r="R7" s="509" t="s">
        <v>58</v>
      </c>
      <c r="S7" s="509" t="s">
        <v>59</v>
      </c>
      <c r="T7" s="509" t="s">
        <v>60</v>
      </c>
      <c r="U7" s="509" t="s">
        <v>61</v>
      </c>
      <c r="V7" s="509" t="s">
        <v>242</v>
      </c>
      <c r="W7" s="509" t="s">
        <v>243</v>
      </c>
      <c r="X7" s="650" t="s">
        <v>34</v>
      </c>
      <c r="Y7" s="456" t="s">
        <v>244</v>
      </c>
      <c r="Z7" s="637" t="s">
        <v>40</v>
      </c>
      <c r="AA7" s="637" t="s">
        <v>41</v>
      </c>
      <c r="AB7" s="637" t="s">
        <v>42</v>
      </c>
      <c r="AC7" s="637" t="s">
        <v>43</v>
      </c>
      <c r="AD7" s="637" t="s">
        <v>47</v>
      </c>
      <c r="AE7" s="637" t="s">
        <v>48</v>
      </c>
      <c r="AF7" s="637" t="s">
        <v>49</v>
      </c>
      <c r="AG7" s="637" t="s">
        <v>50</v>
      </c>
      <c r="AH7" s="637" t="s">
        <v>51</v>
      </c>
      <c r="AI7" s="637" t="s">
        <v>52</v>
      </c>
      <c r="AJ7" s="637" t="s">
        <v>53</v>
      </c>
      <c r="AK7" s="637" t="s">
        <v>54</v>
      </c>
      <c r="AL7" s="637" t="s">
        <v>55</v>
      </c>
      <c r="AM7" s="637" t="s">
        <v>56</v>
      </c>
      <c r="AN7" s="637" t="s">
        <v>57</v>
      </c>
      <c r="AO7" s="637" t="s">
        <v>58</v>
      </c>
      <c r="AP7" s="637" t="s">
        <v>59</v>
      </c>
      <c r="AQ7" s="637" t="s">
        <v>60</v>
      </c>
      <c r="AR7" s="637" t="s">
        <v>61</v>
      </c>
      <c r="AS7" s="637" t="s">
        <v>242</v>
      </c>
      <c r="AT7" s="637" t="s">
        <v>243</v>
      </c>
      <c r="AU7" s="637" t="s">
        <v>34</v>
      </c>
      <c r="AV7" s="639" t="s">
        <v>244</v>
      </c>
      <c r="AW7" s="509" t="s">
        <v>40</v>
      </c>
      <c r="AX7" s="509" t="s">
        <v>41</v>
      </c>
      <c r="AY7" s="509" t="s">
        <v>42</v>
      </c>
      <c r="AZ7" s="509" t="s">
        <v>43</v>
      </c>
      <c r="BA7" s="509" t="s">
        <v>47</v>
      </c>
      <c r="BB7" s="509" t="s">
        <v>48</v>
      </c>
      <c r="BC7" s="509" t="s">
        <v>49</v>
      </c>
      <c r="BD7" s="509" t="s">
        <v>50</v>
      </c>
      <c r="BE7" s="509" t="s">
        <v>51</v>
      </c>
      <c r="BF7" s="509" t="s">
        <v>52</v>
      </c>
      <c r="BG7" s="509" t="s">
        <v>53</v>
      </c>
      <c r="BH7" s="509" t="s">
        <v>54</v>
      </c>
      <c r="BI7" s="509" t="s">
        <v>55</v>
      </c>
      <c r="BJ7" s="509" t="s">
        <v>56</v>
      </c>
      <c r="BK7" s="509" t="s">
        <v>57</v>
      </c>
      <c r="BL7" s="509" t="s">
        <v>58</v>
      </c>
      <c r="BM7" s="509" t="s">
        <v>59</v>
      </c>
      <c r="BN7" s="509" t="s">
        <v>60</v>
      </c>
      <c r="BO7" s="509" t="s">
        <v>61</v>
      </c>
      <c r="BP7" s="509" t="s">
        <v>242</v>
      </c>
      <c r="BQ7" s="509" t="s">
        <v>243</v>
      </c>
      <c r="BR7" s="650" t="s">
        <v>34</v>
      </c>
      <c r="BS7" s="456" t="s">
        <v>244</v>
      </c>
      <c r="BT7" s="637" t="s">
        <v>40</v>
      </c>
      <c r="BU7" s="637" t="s">
        <v>41</v>
      </c>
      <c r="BV7" s="637" t="s">
        <v>42</v>
      </c>
      <c r="BW7" s="637" t="s">
        <v>43</v>
      </c>
      <c r="BX7" s="637" t="s">
        <v>47</v>
      </c>
      <c r="BY7" s="637" t="s">
        <v>48</v>
      </c>
      <c r="BZ7" s="637" t="s">
        <v>49</v>
      </c>
      <c r="CA7" s="637" t="s">
        <v>50</v>
      </c>
      <c r="CB7" s="637" t="s">
        <v>51</v>
      </c>
      <c r="CC7" s="637" t="s">
        <v>52</v>
      </c>
      <c r="CD7" s="637" t="s">
        <v>53</v>
      </c>
      <c r="CE7" s="637" t="s">
        <v>54</v>
      </c>
      <c r="CF7" s="637" t="s">
        <v>55</v>
      </c>
      <c r="CG7" s="637" t="s">
        <v>56</v>
      </c>
      <c r="CH7" s="637" t="s">
        <v>57</v>
      </c>
      <c r="CI7" s="637" t="s">
        <v>58</v>
      </c>
      <c r="CJ7" s="637" t="s">
        <v>59</v>
      </c>
      <c r="CK7" s="637" t="s">
        <v>60</v>
      </c>
      <c r="CL7" s="637" t="s">
        <v>61</v>
      </c>
      <c r="CM7" s="637" t="s">
        <v>242</v>
      </c>
      <c r="CN7" s="637" t="s">
        <v>243</v>
      </c>
      <c r="CO7" s="637" t="s">
        <v>34</v>
      </c>
      <c r="CP7" s="639" t="s">
        <v>244</v>
      </c>
      <c r="CQ7" s="509" t="s">
        <v>40</v>
      </c>
      <c r="CR7" s="509" t="s">
        <v>41</v>
      </c>
      <c r="CS7" s="509" t="s">
        <v>42</v>
      </c>
      <c r="CT7" s="509" t="s">
        <v>43</v>
      </c>
      <c r="CU7" s="509" t="s">
        <v>47</v>
      </c>
      <c r="CV7" s="509" t="s">
        <v>48</v>
      </c>
      <c r="CW7" s="509" t="s">
        <v>49</v>
      </c>
      <c r="CX7" s="509" t="s">
        <v>50</v>
      </c>
      <c r="CY7" s="509" t="s">
        <v>51</v>
      </c>
      <c r="CZ7" s="509" t="s">
        <v>52</v>
      </c>
      <c r="DA7" s="509" t="s">
        <v>53</v>
      </c>
      <c r="DB7" s="509" t="s">
        <v>54</v>
      </c>
      <c r="DC7" s="509" t="s">
        <v>55</v>
      </c>
      <c r="DD7" s="509" t="s">
        <v>56</v>
      </c>
      <c r="DE7" s="509" t="s">
        <v>57</v>
      </c>
      <c r="DF7" s="509" t="s">
        <v>58</v>
      </c>
      <c r="DG7" s="509" t="s">
        <v>59</v>
      </c>
      <c r="DH7" s="509" t="s">
        <v>60</v>
      </c>
      <c r="DI7" s="509" t="s">
        <v>61</v>
      </c>
      <c r="DJ7" s="509" t="s">
        <v>242</v>
      </c>
      <c r="DK7" s="509" t="s">
        <v>243</v>
      </c>
      <c r="DL7" s="650" t="s">
        <v>34</v>
      </c>
      <c r="DM7" s="456" t="s">
        <v>244</v>
      </c>
      <c r="DN7" s="637" t="s">
        <v>40</v>
      </c>
      <c r="DO7" s="637" t="s">
        <v>41</v>
      </c>
      <c r="DP7" s="637" t="s">
        <v>42</v>
      </c>
      <c r="DQ7" s="637" t="s">
        <v>43</v>
      </c>
      <c r="DR7" s="637" t="s">
        <v>47</v>
      </c>
      <c r="DS7" s="637" t="s">
        <v>48</v>
      </c>
      <c r="DT7" s="637" t="s">
        <v>49</v>
      </c>
      <c r="DU7" s="637" t="s">
        <v>50</v>
      </c>
      <c r="DV7" s="637" t="s">
        <v>51</v>
      </c>
      <c r="DW7" s="637" t="s">
        <v>52</v>
      </c>
      <c r="DX7" s="637" t="s">
        <v>53</v>
      </c>
      <c r="DY7" s="637" t="s">
        <v>54</v>
      </c>
      <c r="DZ7" s="637" t="s">
        <v>55</v>
      </c>
      <c r="EA7" s="637" t="s">
        <v>56</v>
      </c>
      <c r="EB7" s="637" t="s">
        <v>57</v>
      </c>
      <c r="EC7" s="637" t="s">
        <v>58</v>
      </c>
      <c r="ED7" s="637" t="s">
        <v>59</v>
      </c>
      <c r="EE7" s="637" t="s">
        <v>60</v>
      </c>
      <c r="EF7" s="637" t="s">
        <v>61</v>
      </c>
      <c r="EG7" s="637" t="s">
        <v>242</v>
      </c>
      <c r="EH7" s="637" t="s">
        <v>243</v>
      </c>
      <c r="EI7" s="651" t="s">
        <v>34</v>
      </c>
      <c r="EJ7" s="687" t="s">
        <v>244</v>
      </c>
      <c r="EK7" s="509" t="s">
        <v>40</v>
      </c>
      <c r="EL7" s="509" t="s">
        <v>41</v>
      </c>
      <c r="EM7" s="509" t="s">
        <v>42</v>
      </c>
      <c r="EN7" s="509" t="s">
        <v>43</v>
      </c>
      <c r="EO7" s="509" t="s">
        <v>47</v>
      </c>
      <c r="EP7" s="509" t="s">
        <v>48</v>
      </c>
      <c r="EQ7" s="509" t="s">
        <v>49</v>
      </c>
      <c r="ER7" s="509" t="s">
        <v>50</v>
      </c>
      <c r="ES7" s="509" t="s">
        <v>51</v>
      </c>
      <c r="ET7" s="509" t="s">
        <v>52</v>
      </c>
      <c r="EU7" s="509" t="s">
        <v>53</v>
      </c>
      <c r="EV7" s="509" t="s">
        <v>54</v>
      </c>
      <c r="EW7" s="509" t="s">
        <v>55</v>
      </c>
      <c r="EX7" s="509" t="s">
        <v>56</v>
      </c>
      <c r="EY7" s="509" t="s">
        <v>57</v>
      </c>
      <c r="EZ7" s="509" t="s">
        <v>58</v>
      </c>
      <c r="FA7" s="509" t="s">
        <v>59</v>
      </c>
      <c r="FB7" s="509" t="s">
        <v>60</v>
      </c>
      <c r="FC7" s="509" t="s">
        <v>61</v>
      </c>
      <c r="FD7" s="509" t="s">
        <v>242</v>
      </c>
      <c r="FE7" s="509" t="s">
        <v>243</v>
      </c>
      <c r="FF7" s="650" t="s">
        <v>34</v>
      </c>
    </row>
    <row r="8" spans="1:162" ht="18" customHeight="1">
      <c r="A8" s="89" t="s">
        <v>8</v>
      </c>
      <c r="B8" s="158">
        <v>76</v>
      </c>
      <c r="C8" s="159">
        <v>4</v>
      </c>
      <c r="D8" s="160">
        <v>1</v>
      </c>
      <c r="E8" s="159">
        <v>3</v>
      </c>
      <c r="F8" s="160">
        <v>2</v>
      </c>
      <c r="G8" s="160">
        <v>9</v>
      </c>
      <c r="H8" s="160">
        <v>7</v>
      </c>
      <c r="I8" s="160">
        <v>24</v>
      </c>
      <c r="J8" s="160">
        <v>31</v>
      </c>
      <c r="K8" s="160">
        <v>30</v>
      </c>
      <c r="L8" s="160">
        <v>23</v>
      </c>
      <c r="M8" s="160">
        <v>36</v>
      </c>
      <c r="N8" s="160">
        <v>29</v>
      </c>
      <c r="O8" s="160">
        <v>55</v>
      </c>
      <c r="P8" s="160">
        <v>63</v>
      </c>
      <c r="Q8" s="160">
        <v>60</v>
      </c>
      <c r="R8" s="160">
        <v>72</v>
      </c>
      <c r="S8" s="160">
        <v>69</v>
      </c>
      <c r="T8" s="160">
        <v>80</v>
      </c>
      <c r="U8" s="160">
        <v>90</v>
      </c>
      <c r="V8" s="160">
        <v>283</v>
      </c>
      <c r="W8" s="160">
        <v>2</v>
      </c>
      <c r="X8" s="163">
        <f>+SUM(B8:W8)</f>
        <v>1049</v>
      </c>
      <c r="Y8" s="158">
        <v>92</v>
      </c>
      <c r="Z8" s="159">
        <v>2</v>
      </c>
      <c r="AA8" s="160">
        <v>2</v>
      </c>
      <c r="AB8" s="160">
        <v>2</v>
      </c>
      <c r="AC8" s="160">
        <v>3</v>
      </c>
      <c r="AD8" s="159">
        <v>5</v>
      </c>
      <c r="AE8" s="160">
        <v>6</v>
      </c>
      <c r="AF8" s="160">
        <v>24</v>
      </c>
      <c r="AG8" s="160">
        <v>40</v>
      </c>
      <c r="AH8" s="160">
        <v>41</v>
      </c>
      <c r="AI8" s="160">
        <v>22</v>
      </c>
      <c r="AJ8" s="160">
        <v>33</v>
      </c>
      <c r="AK8" s="160">
        <v>29</v>
      </c>
      <c r="AL8" s="160">
        <v>36</v>
      </c>
      <c r="AM8" s="160">
        <v>61</v>
      </c>
      <c r="AN8" s="160">
        <v>63</v>
      </c>
      <c r="AO8" s="160">
        <v>88</v>
      </c>
      <c r="AP8" s="160">
        <v>94</v>
      </c>
      <c r="AQ8" s="160">
        <v>89</v>
      </c>
      <c r="AR8" s="160">
        <v>100</v>
      </c>
      <c r="AS8" s="160">
        <v>313</v>
      </c>
      <c r="AT8" s="160">
        <v>3</v>
      </c>
      <c r="AU8" s="160">
        <f>+SUM(Y8:AT8)</f>
        <v>1148</v>
      </c>
      <c r="AV8" s="158">
        <v>65</v>
      </c>
      <c r="AW8" s="159">
        <v>4</v>
      </c>
      <c r="AX8" s="160">
        <v>2</v>
      </c>
      <c r="AY8" s="159">
        <v>1</v>
      </c>
      <c r="AZ8" s="160">
        <v>2</v>
      </c>
      <c r="BA8" s="160">
        <v>2</v>
      </c>
      <c r="BB8" s="160">
        <v>4</v>
      </c>
      <c r="BC8" s="160">
        <v>21</v>
      </c>
      <c r="BD8" s="160">
        <v>30</v>
      </c>
      <c r="BE8" s="160">
        <v>23</v>
      </c>
      <c r="BF8" s="160">
        <v>32</v>
      </c>
      <c r="BG8" s="160">
        <v>44</v>
      </c>
      <c r="BH8" s="160">
        <v>46</v>
      </c>
      <c r="BI8" s="160">
        <v>33</v>
      </c>
      <c r="BJ8" s="160">
        <v>57</v>
      </c>
      <c r="BK8" s="160">
        <v>70</v>
      </c>
      <c r="BL8" s="160">
        <v>85</v>
      </c>
      <c r="BM8" s="160">
        <v>86</v>
      </c>
      <c r="BN8" s="160">
        <v>84</v>
      </c>
      <c r="BO8" s="160">
        <v>98</v>
      </c>
      <c r="BP8" s="160">
        <v>287</v>
      </c>
      <c r="BQ8" s="160">
        <v>0</v>
      </c>
      <c r="BR8" s="161">
        <f>+SUM(AV8:BQ8)</f>
        <v>1076</v>
      </c>
      <c r="BS8" s="158">
        <v>65</v>
      </c>
      <c r="BT8" s="159">
        <v>3</v>
      </c>
      <c r="BU8" s="160">
        <v>2</v>
      </c>
      <c r="BV8" s="159">
        <v>4</v>
      </c>
      <c r="BW8" s="160">
        <v>1</v>
      </c>
      <c r="BX8" s="160">
        <v>3</v>
      </c>
      <c r="BY8" s="160">
        <v>5</v>
      </c>
      <c r="BZ8" s="160">
        <v>25</v>
      </c>
      <c r="CA8" s="160">
        <v>29</v>
      </c>
      <c r="CB8" s="160">
        <v>32</v>
      </c>
      <c r="CC8" s="160">
        <v>32</v>
      </c>
      <c r="CD8" s="160">
        <v>32</v>
      </c>
      <c r="CE8" s="160">
        <v>42</v>
      </c>
      <c r="CF8" s="160">
        <v>44</v>
      </c>
      <c r="CG8" s="160">
        <v>60</v>
      </c>
      <c r="CH8" s="160">
        <v>67</v>
      </c>
      <c r="CI8" s="160">
        <v>76</v>
      </c>
      <c r="CJ8" s="160">
        <v>97</v>
      </c>
      <c r="CK8" s="160">
        <v>94</v>
      </c>
      <c r="CL8" s="160">
        <v>103</v>
      </c>
      <c r="CM8" s="160">
        <v>337</v>
      </c>
      <c r="CN8" s="160">
        <v>1</v>
      </c>
      <c r="CO8" s="160">
        <f>+SUM(BS8:CN8)</f>
        <v>1154</v>
      </c>
      <c r="CP8" s="158">
        <v>56</v>
      </c>
      <c r="CQ8" s="159">
        <v>7</v>
      </c>
      <c r="CR8" s="160">
        <v>1</v>
      </c>
      <c r="CS8" s="159">
        <v>2</v>
      </c>
      <c r="CT8" s="160">
        <v>1</v>
      </c>
      <c r="CU8" s="160">
        <v>7</v>
      </c>
      <c r="CV8" s="160">
        <v>8</v>
      </c>
      <c r="CW8" s="160">
        <v>32</v>
      </c>
      <c r="CX8" s="160">
        <v>34</v>
      </c>
      <c r="CY8" s="160">
        <v>41</v>
      </c>
      <c r="CZ8" s="160">
        <v>32</v>
      </c>
      <c r="DA8" s="160">
        <v>37</v>
      </c>
      <c r="DB8" s="160">
        <v>38</v>
      </c>
      <c r="DC8" s="160">
        <v>46</v>
      </c>
      <c r="DD8" s="160">
        <v>68</v>
      </c>
      <c r="DE8" s="160">
        <v>80</v>
      </c>
      <c r="DF8" s="160">
        <v>91</v>
      </c>
      <c r="DG8" s="160">
        <v>90</v>
      </c>
      <c r="DH8" s="160">
        <v>92</v>
      </c>
      <c r="DI8" s="160">
        <v>113</v>
      </c>
      <c r="DJ8" s="160">
        <v>330</v>
      </c>
      <c r="DK8" s="160">
        <v>1</v>
      </c>
      <c r="DL8" s="161">
        <f>+SUM(CP8:DK8)</f>
        <v>1207</v>
      </c>
      <c r="DM8" s="158">
        <v>51</v>
      </c>
      <c r="DN8" s="159">
        <v>3</v>
      </c>
      <c r="DO8" s="160">
        <v>2</v>
      </c>
      <c r="DP8" s="159">
        <v>4</v>
      </c>
      <c r="DQ8" s="160">
        <v>0</v>
      </c>
      <c r="DR8" s="160">
        <v>6</v>
      </c>
      <c r="DS8" s="160">
        <v>13</v>
      </c>
      <c r="DT8" s="160">
        <v>16</v>
      </c>
      <c r="DU8" s="160">
        <v>46</v>
      </c>
      <c r="DV8" s="160">
        <v>44</v>
      </c>
      <c r="DW8" s="160">
        <v>32</v>
      </c>
      <c r="DX8" s="160">
        <v>39</v>
      </c>
      <c r="DY8" s="160">
        <v>48</v>
      </c>
      <c r="DZ8" s="160">
        <v>51</v>
      </c>
      <c r="EA8" s="160">
        <v>74</v>
      </c>
      <c r="EB8" s="160">
        <v>78</v>
      </c>
      <c r="EC8" s="160">
        <v>97</v>
      </c>
      <c r="ED8" s="160">
        <v>120</v>
      </c>
      <c r="EE8" s="160">
        <v>90</v>
      </c>
      <c r="EF8" s="160">
        <v>120</v>
      </c>
      <c r="EG8" s="160">
        <v>378</v>
      </c>
      <c r="EH8" s="160">
        <v>1</v>
      </c>
      <c r="EI8" s="618">
        <f>+SUM(DM8:EH8)</f>
        <v>1313</v>
      </c>
      <c r="EJ8" s="158">
        <v>72</v>
      </c>
      <c r="EK8" s="159">
        <v>3</v>
      </c>
      <c r="EL8" s="160">
        <v>2</v>
      </c>
      <c r="EM8" s="159">
        <v>1</v>
      </c>
      <c r="EN8" s="160">
        <v>1</v>
      </c>
      <c r="EO8" s="160">
        <v>6</v>
      </c>
      <c r="EP8" s="160">
        <v>8</v>
      </c>
      <c r="EQ8" s="160">
        <v>31</v>
      </c>
      <c r="ER8" s="160">
        <v>31</v>
      </c>
      <c r="ES8" s="160">
        <v>46</v>
      </c>
      <c r="ET8" s="160">
        <v>48</v>
      </c>
      <c r="EU8" s="160">
        <v>68</v>
      </c>
      <c r="EV8" s="160">
        <v>53</v>
      </c>
      <c r="EW8" s="160">
        <v>77</v>
      </c>
      <c r="EX8" s="160">
        <v>95</v>
      </c>
      <c r="EY8" s="160">
        <v>127</v>
      </c>
      <c r="EZ8" s="160">
        <v>127</v>
      </c>
      <c r="FA8" s="160">
        <v>172</v>
      </c>
      <c r="FB8" s="160">
        <v>175</v>
      </c>
      <c r="FC8" s="160">
        <v>181</v>
      </c>
      <c r="FD8" s="160">
        <v>458</v>
      </c>
      <c r="FE8" s="160">
        <v>1</v>
      </c>
      <c r="FF8" s="161">
        <f>+SUM(EJ8:FE8)</f>
        <v>1783</v>
      </c>
    </row>
    <row r="9" spans="1:162" ht="18" customHeight="1">
      <c r="A9" s="90" t="s">
        <v>9</v>
      </c>
      <c r="B9" s="484">
        <v>90</v>
      </c>
      <c r="C9" s="485">
        <v>8</v>
      </c>
      <c r="D9" s="485">
        <v>2</v>
      </c>
      <c r="E9" s="485">
        <v>5</v>
      </c>
      <c r="F9" s="485">
        <v>0</v>
      </c>
      <c r="G9" s="485">
        <v>9</v>
      </c>
      <c r="H9" s="485">
        <v>7</v>
      </c>
      <c r="I9" s="485">
        <v>41</v>
      </c>
      <c r="J9" s="485">
        <v>42</v>
      </c>
      <c r="K9" s="485">
        <v>33</v>
      </c>
      <c r="L9" s="485">
        <v>32</v>
      </c>
      <c r="M9" s="485">
        <v>45</v>
      </c>
      <c r="N9" s="485">
        <v>49</v>
      </c>
      <c r="O9" s="485">
        <v>69</v>
      </c>
      <c r="P9" s="485">
        <v>65</v>
      </c>
      <c r="Q9" s="485">
        <v>88</v>
      </c>
      <c r="R9" s="485">
        <v>91</v>
      </c>
      <c r="S9" s="485">
        <v>112</v>
      </c>
      <c r="T9" s="485">
        <v>127</v>
      </c>
      <c r="U9" s="485">
        <v>148</v>
      </c>
      <c r="V9" s="485">
        <v>350</v>
      </c>
      <c r="W9" s="485">
        <v>0</v>
      </c>
      <c r="X9" s="274">
        <f t="shared" ref="X9:X26" si="0">+SUM(B9:W9)</f>
        <v>1413</v>
      </c>
      <c r="Y9" s="166">
        <v>83</v>
      </c>
      <c r="Z9" s="136">
        <v>5</v>
      </c>
      <c r="AA9" s="136">
        <v>6</v>
      </c>
      <c r="AB9" s="136">
        <v>2</v>
      </c>
      <c r="AC9" s="136">
        <v>0</v>
      </c>
      <c r="AD9" s="136">
        <v>8</v>
      </c>
      <c r="AE9" s="136">
        <v>17</v>
      </c>
      <c r="AF9" s="136">
        <v>39</v>
      </c>
      <c r="AG9" s="136">
        <v>34</v>
      </c>
      <c r="AH9" s="136">
        <v>31</v>
      </c>
      <c r="AI9" s="136">
        <v>29</v>
      </c>
      <c r="AJ9" s="136">
        <v>43</v>
      </c>
      <c r="AK9" s="136">
        <v>47</v>
      </c>
      <c r="AL9" s="136">
        <v>51</v>
      </c>
      <c r="AM9" s="136">
        <v>71</v>
      </c>
      <c r="AN9" s="136">
        <v>85</v>
      </c>
      <c r="AO9" s="136">
        <v>106</v>
      </c>
      <c r="AP9" s="136">
        <v>150</v>
      </c>
      <c r="AQ9" s="136">
        <v>144</v>
      </c>
      <c r="AR9" s="136">
        <v>152</v>
      </c>
      <c r="AS9" s="136">
        <v>461</v>
      </c>
      <c r="AT9" s="136">
        <v>3</v>
      </c>
      <c r="AU9" s="136">
        <f t="shared" ref="AU9:AU26" si="1">+SUM(Y9:AT9)</f>
        <v>1567</v>
      </c>
      <c r="AV9" s="484">
        <v>96</v>
      </c>
      <c r="AW9" s="485">
        <v>6</v>
      </c>
      <c r="AX9" s="485">
        <v>1</v>
      </c>
      <c r="AY9" s="485">
        <v>2</v>
      </c>
      <c r="AZ9" s="485">
        <v>3</v>
      </c>
      <c r="BA9" s="485">
        <v>6</v>
      </c>
      <c r="BB9" s="485">
        <v>8</v>
      </c>
      <c r="BC9" s="485">
        <v>32</v>
      </c>
      <c r="BD9" s="485">
        <v>26</v>
      </c>
      <c r="BE9" s="485">
        <v>30</v>
      </c>
      <c r="BF9" s="485">
        <v>42</v>
      </c>
      <c r="BG9" s="485">
        <v>37</v>
      </c>
      <c r="BH9" s="485">
        <v>29</v>
      </c>
      <c r="BI9" s="485">
        <v>58</v>
      </c>
      <c r="BJ9" s="485">
        <v>56</v>
      </c>
      <c r="BK9" s="485">
        <v>100</v>
      </c>
      <c r="BL9" s="485">
        <v>100</v>
      </c>
      <c r="BM9" s="485">
        <v>115</v>
      </c>
      <c r="BN9" s="485">
        <v>153</v>
      </c>
      <c r="BO9" s="485">
        <v>144</v>
      </c>
      <c r="BP9" s="485">
        <v>384</v>
      </c>
      <c r="BQ9" s="485">
        <v>1</v>
      </c>
      <c r="BR9" s="274">
        <f t="shared" ref="BR9:BR26" si="2">+SUM(AV9:BQ9)</f>
        <v>1429</v>
      </c>
      <c r="BS9" s="166">
        <v>81</v>
      </c>
      <c r="BT9" s="136">
        <v>4</v>
      </c>
      <c r="BU9" s="136">
        <v>2</v>
      </c>
      <c r="BV9" s="136">
        <v>0</v>
      </c>
      <c r="BW9" s="136">
        <v>0</v>
      </c>
      <c r="BX9" s="136">
        <v>5</v>
      </c>
      <c r="BY9" s="136">
        <v>9</v>
      </c>
      <c r="BZ9" s="136">
        <v>21</v>
      </c>
      <c r="CA9" s="136">
        <v>30</v>
      </c>
      <c r="CB9" s="136">
        <v>30</v>
      </c>
      <c r="CC9" s="136">
        <v>34</v>
      </c>
      <c r="CD9" s="136">
        <v>49</v>
      </c>
      <c r="CE9" s="136">
        <v>34</v>
      </c>
      <c r="CF9" s="136">
        <v>54</v>
      </c>
      <c r="CG9" s="136">
        <v>81</v>
      </c>
      <c r="CH9" s="136">
        <v>96</v>
      </c>
      <c r="CI9" s="136">
        <v>103</v>
      </c>
      <c r="CJ9" s="136">
        <v>95</v>
      </c>
      <c r="CK9" s="136">
        <v>126</v>
      </c>
      <c r="CL9" s="136">
        <v>164</v>
      </c>
      <c r="CM9" s="136">
        <v>419</v>
      </c>
      <c r="CN9" s="136">
        <v>0</v>
      </c>
      <c r="CO9" s="136">
        <f t="shared" ref="CO9:CO26" si="3">+SUM(BS9:CN9)</f>
        <v>1437</v>
      </c>
      <c r="CP9" s="484">
        <v>79</v>
      </c>
      <c r="CQ9" s="485">
        <v>3</v>
      </c>
      <c r="CR9" s="485">
        <v>6</v>
      </c>
      <c r="CS9" s="485">
        <v>4</v>
      </c>
      <c r="CT9" s="485">
        <v>1</v>
      </c>
      <c r="CU9" s="485">
        <v>14</v>
      </c>
      <c r="CV9" s="485">
        <v>11</v>
      </c>
      <c r="CW9" s="485">
        <v>41</v>
      </c>
      <c r="CX9" s="485">
        <v>55</v>
      </c>
      <c r="CY9" s="485">
        <v>31</v>
      </c>
      <c r="CZ9" s="485">
        <v>33</v>
      </c>
      <c r="DA9" s="485">
        <v>54</v>
      </c>
      <c r="DB9" s="485">
        <v>50</v>
      </c>
      <c r="DC9" s="485">
        <v>53</v>
      </c>
      <c r="DD9" s="485">
        <v>73</v>
      </c>
      <c r="DE9" s="485">
        <v>108</v>
      </c>
      <c r="DF9" s="485">
        <v>147</v>
      </c>
      <c r="DG9" s="485">
        <v>146</v>
      </c>
      <c r="DH9" s="485">
        <v>156</v>
      </c>
      <c r="DI9" s="485">
        <v>194</v>
      </c>
      <c r="DJ9" s="485">
        <v>438</v>
      </c>
      <c r="DK9" s="485">
        <v>2</v>
      </c>
      <c r="DL9" s="274">
        <f t="shared" ref="DL9:DL26" si="4">+SUM(CP9:DK9)</f>
        <v>1699</v>
      </c>
      <c r="DM9" s="166">
        <v>74</v>
      </c>
      <c r="DN9" s="136">
        <v>5</v>
      </c>
      <c r="DO9" s="136">
        <v>5</v>
      </c>
      <c r="DP9" s="136">
        <v>3</v>
      </c>
      <c r="DQ9" s="136">
        <v>6</v>
      </c>
      <c r="DR9" s="136">
        <v>9</v>
      </c>
      <c r="DS9" s="136">
        <v>11</v>
      </c>
      <c r="DT9" s="136">
        <v>32</v>
      </c>
      <c r="DU9" s="136">
        <v>49</v>
      </c>
      <c r="DV9" s="136">
        <v>30</v>
      </c>
      <c r="DW9" s="136">
        <v>31</v>
      </c>
      <c r="DX9" s="136">
        <v>44</v>
      </c>
      <c r="DY9" s="136">
        <v>64</v>
      </c>
      <c r="DZ9" s="136">
        <v>50</v>
      </c>
      <c r="EA9" s="136">
        <v>108</v>
      </c>
      <c r="EB9" s="136">
        <v>98</v>
      </c>
      <c r="EC9" s="136">
        <v>130</v>
      </c>
      <c r="ED9" s="136">
        <v>143</v>
      </c>
      <c r="EE9" s="136">
        <v>161</v>
      </c>
      <c r="EF9" s="136">
        <v>155</v>
      </c>
      <c r="EG9" s="136">
        <v>420</v>
      </c>
      <c r="EH9" s="136">
        <v>2</v>
      </c>
      <c r="EI9" s="288">
        <f t="shared" ref="EI9:EI26" si="5">+SUM(DM9:EH9)</f>
        <v>1630</v>
      </c>
      <c r="EJ9" s="484">
        <v>87</v>
      </c>
      <c r="EK9" s="485">
        <v>3</v>
      </c>
      <c r="EL9" s="485">
        <v>4</v>
      </c>
      <c r="EM9" s="485">
        <v>2</v>
      </c>
      <c r="EN9" s="485">
        <v>4</v>
      </c>
      <c r="EO9" s="485">
        <v>4</v>
      </c>
      <c r="EP9" s="485">
        <v>18</v>
      </c>
      <c r="EQ9" s="485">
        <v>39</v>
      </c>
      <c r="ER9" s="485">
        <v>63</v>
      </c>
      <c r="ES9" s="485">
        <v>59</v>
      </c>
      <c r="ET9" s="485">
        <v>61</v>
      </c>
      <c r="EU9" s="485">
        <v>82</v>
      </c>
      <c r="EV9" s="485">
        <v>88</v>
      </c>
      <c r="EW9" s="485">
        <v>104</v>
      </c>
      <c r="EX9" s="485">
        <v>132</v>
      </c>
      <c r="EY9" s="485">
        <v>202</v>
      </c>
      <c r="EZ9" s="485">
        <v>249</v>
      </c>
      <c r="FA9" s="485">
        <v>247</v>
      </c>
      <c r="FB9" s="485">
        <v>249</v>
      </c>
      <c r="FC9" s="485">
        <v>264</v>
      </c>
      <c r="FD9" s="485">
        <v>627</v>
      </c>
      <c r="FE9" s="485">
        <v>3</v>
      </c>
      <c r="FF9" s="274">
        <f t="shared" ref="FF9:FF26" si="6">+SUM(EJ9:FE9)</f>
        <v>2591</v>
      </c>
    </row>
    <row r="10" spans="1:162" ht="18" customHeight="1">
      <c r="A10" s="89" t="s">
        <v>10</v>
      </c>
      <c r="B10" s="168">
        <v>77</v>
      </c>
      <c r="C10" s="169">
        <v>5</v>
      </c>
      <c r="D10" s="170">
        <v>4</v>
      </c>
      <c r="E10" s="169">
        <v>5</v>
      </c>
      <c r="F10" s="170">
        <v>1</v>
      </c>
      <c r="G10" s="170">
        <v>7</v>
      </c>
      <c r="H10" s="170">
        <v>8</v>
      </c>
      <c r="I10" s="170">
        <v>16</v>
      </c>
      <c r="J10" s="170">
        <v>30</v>
      </c>
      <c r="K10" s="170">
        <v>19</v>
      </c>
      <c r="L10" s="170">
        <v>30</v>
      </c>
      <c r="M10" s="170">
        <v>36</v>
      </c>
      <c r="N10" s="170">
        <v>48</v>
      </c>
      <c r="O10" s="170">
        <v>51</v>
      </c>
      <c r="P10" s="170">
        <v>87</v>
      </c>
      <c r="Q10" s="170">
        <v>97</v>
      </c>
      <c r="R10" s="170">
        <v>113</v>
      </c>
      <c r="S10" s="170">
        <v>144</v>
      </c>
      <c r="T10" s="170">
        <v>183</v>
      </c>
      <c r="U10" s="170">
        <v>176</v>
      </c>
      <c r="V10" s="170">
        <v>559</v>
      </c>
      <c r="W10" s="170">
        <v>3</v>
      </c>
      <c r="X10" s="171">
        <f t="shared" si="0"/>
        <v>1699</v>
      </c>
      <c r="Y10" s="168">
        <v>69</v>
      </c>
      <c r="Z10" s="169">
        <v>4</v>
      </c>
      <c r="AA10" s="170">
        <v>1</v>
      </c>
      <c r="AB10" s="170">
        <v>2</v>
      </c>
      <c r="AC10" s="170">
        <v>0</v>
      </c>
      <c r="AD10" s="169">
        <v>6</v>
      </c>
      <c r="AE10" s="170">
        <v>6</v>
      </c>
      <c r="AF10" s="170">
        <v>26</v>
      </c>
      <c r="AG10" s="170">
        <v>36</v>
      </c>
      <c r="AH10" s="170">
        <v>22</v>
      </c>
      <c r="AI10" s="170">
        <v>43</v>
      </c>
      <c r="AJ10" s="170">
        <v>45</v>
      </c>
      <c r="AK10" s="170">
        <v>46</v>
      </c>
      <c r="AL10" s="170">
        <v>57</v>
      </c>
      <c r="AM10" s="170">
        <v>100</v>
      </c>
      <c r="AN10" s="170">
        <v>109</v>
      </c>
      <c r="AO10" s="170">
        <v>160</v>
      </c>
      <c r="AP10" s="170">
        <v>136</v>
      </c>
      <c r="AQ10" s="170">
        <v>176</v>
      </c>
      <c r="AR10" s="170">
        <v>194</v>
      </c>
      <c r="AS10" s="170">
        <v>608</v>
      </c>
      <c r="AT10" s="170">
        <v>3</v>
      </c>
      <c r="AU10" s="170">
        <f t="shared" si="1"/>
        <v>1849</v>
      </c>
      <c r="AV10" s="168">
        <v>56</v>
      </c>
      <c r="AW10" s="169">
        <v>4</v>
      </c>
      <c r="AX10" s="170">
        <v>3</v>
      </c>
      <c r="AY10" s="169">
        <v>0</v>
      </c>
      <c r="AZ10" s="170">
        <v>0</v>
      </c>
      <c r="BA10" s="170">
        <v>7</v>
      </c>
      <c r="BB10" s="170">
        <v>5</v>
      </c>
      <c r="BC10" s="170">
        <v>26</v>
      </c>
      <c r="BD10" s="170">
        <v>31</v>
      </c>
      <c r="BE10" s="170">
        <v>19</v>
      </c>
      <c r="BF10" s="170">
        <v>30</v>
      </c>
      <c r="BG10" s="170">
        <v>26</v>
      </c>
      <c r="BH10" s="170">
        <v>34</v>
      </c>
      <c r="BI10" s="170">
        <v>54</v>
      </c>
      <c r="BJ10" s="170">
        <v>81</v>
      </c>
      <c r="BK10" s="170">
        <v>124</v>
      </c>
      <c r="BL10" s="170">
        <v>144</v>
      </c>
      <c r="BM10" s="170">
        <v>161</v>
      </c>
      <c r="BN10" s="170">
        <v>170</v>
      </c>
      <c r="BO10" s="170">
        <v>204</v>
      </c>
      <c r="BP10" s="170">
        <v>536</v>
      </c>
      <c r="BQ10" s="170">
        <v>1</v>
      </c>
      <c r="BR10" s="171">
        <f t="shared" si="2"/>
        <v>1716</v>
      </c>
      <c r="BS10" s="168">
        <v>44</v>
      </c>
      <c r="BT10" s="169">
        <v>7</v>
      </c>
      <c r="BU10" s="170">
        <v>6</v>
      </c>
      <c r="BV10" s="169">
        <v>0</v>
      </c>
      <c r="BW10" s="170">
        <v>1</v>
      </c>
      <c r="BX10" s="170">
        <v>8</v>
      </c>
      <c r="BY10" s="170">
        <v>6</v>
      </c>
      <c r="BZ10" s="170">
        <v>33</v>
      </c>
      <c r="CA10" s="170">
        <v>25</v>
      </c>
      <c r="CB10" s="170">
        <v>30</v>
      </c>
      <c r="CC10" s="170">
        <v>26</v>
      </c>
      <c r="CD10" s="170">
        <v>31</v>
      </c>
      <c r="CE10" s="170">
        <v>53</v>
      </c>
      <c r="CF10" s="170">
        <v>67</v>
      </c>
      <c r="CG10" s="170">
        <v>84</v>
      </c>
      <c r="CH10" s="170">
        <v>138</v>
      </c>
      <c r="CI10" s="170">
        <v>149</v>
      </c>
      <c r="CJ10" s="170">
        <v>189</v>
      </c>
      <c r="CK10" s="170">
        <v>188</v>
      </c>
      <c r="CL10" s="170">
        <v>202</v>
      </c>
      <c r="CM10" s="170">
        <v>647</v>
      </c>
      <c r="CN10" s="170">
        <v>1</v>
      </c>
      <c r="CO10" s="170">
        <f t="shared" si="3"/>
        <v>1935</v>
      </c>
      <c r="CP10" s="168">
        <v>52</v>
      </c>
      <c r="CQ10" s="169">
        <v>7</v>
      </c>
      <c r="CR10" s="170">
        <v>0</v>
      </c>
      <c r="CS10" s="169">
        <v>3</v>
      </c>
      <c r="CT10" s="170">
        <v>1</v>
      </c>
      <c r="CU10" s="170">
        <v>10</v>
      </c>
      <c r="CV10" s="170">
        <v>13</v>
      </c>
      <c r="CW10" s="170">
        <v>26</v>
      </c>
      <c r="CX10" s="170">
        <v>29</v>
      </c>
      <c r="CY10" s="170">
        <v>28</v>
      </c>
      <c r="CZ10" s="170">
        <v>24</v>
      </c>
      <c r="DA10" s="170">
        <v>35</v>
      </c>
      <c r="DB10" s="170">
        <v>48</v>
      </c>
      <c r="DC10" s="170">
        <v>53</v>
      </c>
      <c r="DD10" s="170">
        <v>92</v>
      </c>
      <c r="DE10" s="170">
        <v>102</v>
      </c>
      <c r="DF10" s="170">
        <v>145</v>
      </c>
      <c r="DG10" s="170">
        <v>183</v>
      </c>
      <c r="DH10" s="170">
        <v>180</v>
      </c>
      <c r="DI10" s="170">
        <v>195</v>
      </c>
      <c r="DJ10" s="170">
        <v>673</v>
      </c>
      <c r="DK10" s="170">
        <v>1</v>
      </c>
      <c r="DL10" s="171">
        <f t="shared" si="4"/>
        <v>1900</v>
      </c>
      <c r="DM10" s="168">
        <v>45</v>
      </c>
      <c r="DN10" s="169">
        <v>1</v>
      </c>
      <c r="DO10" s="170">
        <v>1</v>
      </c>
      <c r="DP10" s="169">
        <v>1</v>
      </c>
      <c r="DQ10" s="170">
        <v>1</v>
      </c>
      <c r="DR10" s="170">
        <v>5</v>
      </c>
      <c r="DS10" s="170">
        <v>11</v>
      </c>
      <c r="DT10" s="170">
        <v>10</v>
      </c>
      <c r="DU10" s="170">
        <v>20</v>
      </c>
      <c r="DV10" s="170">
        <v>31</v>
      </c>
      <c r="DW10" s="170">
        <v>32</v>
      </c>
      <c r="DX10" s="170">
        <v>52</v>
      </c>
      <c r="DY10" s="170">
        <v>49</v>
      </c>
      <c r="DZ10" s="170">
        <v>53</v>
      </c>
      <c r="EA10" s="170">
        <v>92</v>
      </c>
      <c r="EB10" s="170">
        <v>129</v>
      </c>
      <c r="EC10" s="170">
        <v>186</v>
      </c>
      <c r="ED10" s="170">
        <v>196</v>
      </c>
      <c r="EE10" s="170">
        <v>227</v>
      </c>
      <c r="EF10" s="170">
        <v>199</v>
      </c>
      <c r="EG10" s="170">
        <v>631</v>
      </c>
      <c r="EH10" s="170">
        <v>0</v>
      </c>
      <c r="EI10" s="285">
        <f t="shared" si="5"/>
        <v>1972</v>
      </c>
      <c r="EJ10" s="168">
        <v>48</v>
      </c>
      <c r="EK10" s="169">
        <v>1</v>
      </c>
      <c r="EL10" s="170">
        <v>1</v>
      </c>
      <c r="EM10" s="169">
        <v>2</v>
      </c>
      <c r="EN10" s="170">
        <v>1</v>
      </c>
      <c r="EO10" s="170">
        <v>3</v>
      </c>
      <c r="EP10" s="170">
        <v>8</v>
      </c>
      <c r="EQ10" s="170">
        <v>19</v>
      </c>
      <c r="ER10" s="170">
        <v>35</v>
      </c>
      <c r="ES10" s="170">
        <v>33</v>
      </c>
      <c r="ET10" s="170">
        <v>34</v>
      </c>
      <c r="EU10" s="170">
        <v>59</v>
      </c>
      <c r="EV10" s="170">
        <v>91</v>
      </c>
      <c r="EW10" s="170">
        <v>110</v>
      </c>
      <c r="EX10" s="170">
        <v>120</v>
      </c>
      <c r="EY10" s="170">
        <v>186</v>
      </c>
      <c r="EZ10" s="170">
        <v>272</v>
      </c>
      <c r="FA10" s="170">
        <v>288</v>
      </c>
      <c r="FB10" s="170">
        <v>293</v>
      </c>
      <c r="FC10" s="170">
        <v>301</v>
      </c>
      <c r="FD10" s="170">
        <v>793</v>
      </c>
      <c r="FE10" s="170">
        <v>0</v>
      </c>
      <c r="FF10" s="171">
        <f t="shared" si="6"/>
        <v>2698</v>
      </c>
    </row>
    <row r="11" spans="1:162" ht="18" customHeight="1">
      <c r="A11" s="90" t="s">
        <v>11</v>
      </c>
      <c r="B11" s="484">
        <v>42</v>
      </c>
      <c r="C11" s="485">
        <v>1</v>
      </c>
      <c r="D11" s="485">
        <v>0</v>
      </c>
      <c r="E11" s="485">
        <v>1</v>
      </c>
      <c r="F11" s="485">
        <v>0</v>
      </c>
      <c r="G11" s="485">
        <v>3</v>
      </c>
      <c r="H11" s="485">
        <v>5</v>
      </c>
      <c r="I11" s="485">
        <v>16</v>
      </c>
      <c r="J11" s="485">
        <v>15</v>
      </c>
      <c r="K11" s="485">
        <v>13</v>
      </c>
      <c r="L11" s="485">
        <v>19</v>
      </c>
      <c r="M11" s="485">
        <v>9</v>
      </c>
      <c r="N11" s="485">
        <v>15</v>
      </c>
      <c r="O11" s="485">
        <v>31</v>
      </c>
      <c r="P11" s="485">
        <v>38</v>
      </c>
      <c r="Q11" s="485">
        <v>54</v>
      </c>
      <c r="R11" s="485">
        <v>82</v>
      </c>
      <c r="S11" s="485">
        <v>94</v>
      </c>
      <c r="T11" s="485">
        <v>91</v>
      </c>
      <c r="U11" s="485">
        <v>117</v>
      </c>
      <c r="V11" s="485">
        <v>345</v>
      </c>
      <c r="W11" s="485">
        <v>0</v>
      </c>
      <c r="X11" s="274">
        <f t="shared" si="0"/>
        <v>991</v>
      </c>
      <c r="Y11" s="166">
        <v>47</v>
      </c>
      <c r="Z11" s="136">
        <v>5</v>
      </c>
      <c r="AA11" s="136">
        <v>2</v>
      </c>
      <c r="AB11" s="136">
        <v>1</v>
      </c>
      <c r="AC11" s="136">
        <v>2</v>
      </c>
      <c r="AD11" s="136">
        <v>6</v>
      </c>
      <c r="AE11" s="136">
        <v>3</v>
      </c>
      <c r="AF11" s="136">
        <v>10</v>
      </c>
      <c r="AG11" s="136">
        <v>15</v>
      </c>
      <c r="AH11" s="136">
        <v>16</v>
      </c>
      <c r="AI11" s="136">
        <v>17</v>
      </c>
      <c r="AJ11" s="136">
        <v>16</v>
      </c>
      <c r="AK11" s="136">
        <v>12</v>
      </c>
      <c r="AL11" s="136">
        <v>31</v>
      </c>
      <c r="AM11" s="136">
        <v>59</v>
      </c>
      <c r="AN11" s="136">
        <v>62</v>
      </c>
      <c r="AO11" s="136">
        <v>94</v>
      </c>
      <c r="AP11" s="136">
        <v>84</v>
      </c>
      <c r="AQ11" s="136">
        <v>100</v>
      </c>
      <c r="AR11" s="136">
        <v>125</v>
      </c>
      <c r="AS11" s="136">
        <v>371</v>
      </c>
      <c r="AT11" s="136">
        <v>0</v>
      </c>
      <c r="AU11" s="136">
        <f t="shared" si="1"/>
        <v>1078</v>
      </c>
      <c r="AV11" s="484">
        <v>34</v>
      </c>
      <c r="AW11" s="485">
        <v>2</v>
      </c>
      <c r="AX11" s="485">
        <v>1</v>
      </c>
      <c r="AY11" s="485">
        <v>1</v>
      </c>
      <c r="AZ11" s="485">
        <v>0</v>
      </c>
      <c r="BA11" s="485">
        <v>4</v>
      </c>
      <c r="BB11" s="485">
        <v>6</v>
      </c>
      <c r="BC11" s="485">
        <v>17</v>
      </c>
      <c r="BD11" s="485">
        <v>15</v>
      </c>
      <c r="BE11" s="485">
        <v>12</v>
      </c>
      <c r="BF11" s="485">
        <v>9</v>
      </c>
      <c r="BG11" s="485">
        <v>17</v>
      </c>
      <c r="BH11" s="485">
        <v>21</v>
      </c>
      <c r="BI11" s="485">
        <v>30</v>
      </c>
      <c r="BJ11" s="485">
        <v>38</v>
      </c>
      <c r="BK11" s="485">
        <v>70</v>
      </c>
      <c r="BL11" s="485">
        <v>82</v>
      </c>
      <c r="BM11" s="485">
        <v>91</v>
      </c>
      <c r="BN11" s="485">
        <v>101</v>
      </c>
      <c r="BO11" s="485">
        <v>124</v>
      </c>
      <c r="BP11" s="485">
        <v>373</v>
      </c>
      <c r="BQ11" s="485">
        <v>0</v>
      </c>
      <c r="BR11" s="274">
        <f t="shared" si="2"/>
        <v>1048</v>
      </c>
      <c r="BS11" s="166">
        <v>43</v>
      </c>
      <c r="BT11" s="136">
        <v>2</v>
      </c>
      <c r="BU11" s="136">
        <v>0</v>
      </c>
      <c r="BV11" s="136">
        <v>3</v>
      </c>
      <c r="BW11" s="136">
        <v>2</v>
      </c>
      <c r="BX11" s="136">
        <v>5</v>
      </c>
      <c r="BY11" s="136">
        <v>7</v>
      </c>
      <c r="BZ11" s="136">
        <v>8</v>
      </c>
      <c r="CA11" s="136">
        <v>16</v>
      </c>
      <c r="CB11" s="136">
        <v>14</v>
      </c>
      <c r="CC11" s="136">
        <v>18</v>
      </c>
      <c r="CD11" s="136">
        <v>21</v>
      </c>
      <c r="CE11" s="136">
        <v>26</v>
      </c>
      <c r="CF11" s="136">
        <v>21</v>
      </c>
      <c r="CG11" s="136">
        <v>42</v>
      </c>
      <c r="CH11" s="136">
        <v>69</v>
      </c>
      <c r="CI11" s="136">
        <v>99</v>
      </c>
      <c r="CJ11" s="136">
        <v>107</v>
      </c>
      <c r="CK11" s="136">
        <v>105</v>
      </c>
      <c r="CL11" s="136">
        <v>119</v>
      </c>
      <c r="CM11" s="136">
        <v>380</v>
      </c>
      <c r="CN11" s="136">
        <v>0</v>
      </c>
      <c r="CO11" s="136">
        <f t="shared" si="3"/>
        <v>1107</v>
      </c>
      <c r="CP11" s="484">
        <v>32</v>
      </c>
      <c r="CQ11" s="485">
        <v>2</v>
      </c>
      <c r="CR11" s="485">
        <v>1</v>
      </c>
      <c r="CS11" s="485">
        <v>0</v>
      </c>
      <c r="CT11" s="485">
        <v>1</v>
      </c>
      <c r="CU11" s="485">
        <v>6</v>
      </c>
      <c r="CV11" s="485">
        <v>5</v>
      </c>
      <c r="CW11" s="485">
        <v>18</v>
      </c>
      <c r="CX11" s="485">
        <v>17</v>
      </c>
      <c r="CY11" s="485">
        <v>14</v>
      </c>
      <c r="CZ11" s="485">
        <v>16</v>
      </c>
      <c r="DA11" s="485">
        <v>19</v>
      </c>
      <c r="DB11" s="485">
        <v>24</v>
      </c>
      <c r="DC11" s="485">
        <v>20</v>
      </c>
      <c r="DD11" s="485">
        <v>48</v>
      </c>
      <c r="DE11" s="485">
        <v>70</v>
      </c>
      <c r="DF11" s="485">
        <v>87</v>
      </c>
      <c r="DG11" s="485">
        <v>101</v>
      </c>
      <c r="DH11" s="485">
        <v>101</v>
      </c>
      <c r="DI11" s="485">
        <v>116</v>
      </c>
      <c r="DJ11" s="485">
        <v>388</v>
      </c>
      <c r="DK11" s="485">
        <v>0</v>
      </c>
      <c r="DL11" s="274">
        <f t="shared" si="4"/>
        <v>1086</v>
      </c>
      <c r="DM11" s="166">
        <v>41</v>
      </c>
      <c r="DN11" s="136">
        <v>4</v>
      </c>
      <c r="DO11" s="136">
        <v>0</v>
      </c>
      <c r="DP11" s="136">
        <v>2</v>
      </c>
      <c r="DQ11" s="136">
        <v>1</v>
      </c>
      <c r="DR11" s="136">
        <v>2</v>
      </c>
      <c r="DS11" s="136">
        <v>3</v>
      </c>
      <c r="DT11" s="136">
        <v>16</v>
      </c>
      <c r="DU11" s="136">
        <v>15</v>
      </c>
      <c r="DV11" s="136">
        <v>9</v>
      </c>
      <c r="DW11" s="136">
        <v>18</v>
      </c>
      <c r="DX11" s="136">
        <v>23</v>
      </c>
      <c r="DY11" s="136">
        <v>33</v>
      </c>
      <c r="DZ11" s="136">
        <v>40</v>
      </c>
      <c r="EA11" s="136">
        <v>60</v>
      </c>
      <c r="EB11" s="136">
        <v>75</v>
      </c>
      <c r="EC11" s="136">
        <v>110</v>
      </c>
      <c r="ED11" s="136">
        <v>111</v>
      </c>
      <c r="EE11" s="136">
        <v>117</v>
      </c>
      <c r="EF11" s="136">
        <v>132</v>
      </c>
      <c r="EG11" s="136">
        <v>420</v>
      </c>
      <c r="EH11" s="136">
        <v>0</v>
      </c>
      <c r="EI11" s="288">
        <f t="shared" si="5"/>
        <v>1232</v>
      </c>
      <c r="EJ11" s="484">
        <v>30</v>
      </c>
      <c r="EK11" s="485">
        <v>3</v>
      </c>
      <c r="EL11" s="485">
        <v>0</v>
      </c>
      <c r="EM11" s="485">
        <v>2</v>
      </c>
      <c r="EN11" s="485">
        <v>0</v>
      </c>
      <c r="EO11" s="485">
        <v>3</v>
      </c>
      <c r="EP11" s="485">
        <v>4</v>
      </c>
      <c r="EQ11" s="485">
        <v>6</v>
      </c>
      <c r="ER11" s="485">
        <v>17</v>
      </c>
      <c r="ES11" s="485">
        <v>17</v>
      </c>
      <c r="ET11" s="485">
        <v>28</v>
      </c>
      <c r="EU11" s="485">
        <v>39</v>
      </c>
      <c r="EV11" s="485">
        <v>48</v>
      </c>
      <c r="EW11" s="485">
        <v>51</v>
      </c>
      <c r="EX11" s="485">
        <v>85</v>
      </c>
      <c r="EY11" s="485">
        <v>123</v>
      </c>
      <c r="EZ11" s="485">
        <v>180</v>
      </c>
      <c r="FA11" s="485">
        <v>199</v>
      </c>
      <c r="FB11" s="485">
        <v>182</v>
      </c>
      <c r="FC11" s="485">
        <v>218</v>
      </c>
      <c r="FD11" s="485">
        <v>538</v>
      </c>
      <c r="FE11" s="485">
        <v>0</v>
      </c>
      <c r="FF11" s="274">
        <f t="shared" si="6"/>
        <v>1773</v>
      </c>
    </row>
    <row r="12" spans="1:162" ht="18" customHeight="1">
      <c r="A12" s="89" t="s">
        <v>12</v>
      </c>
      <c r="B12" s="168">
        <v>106</v>
      </c>
      <c r="C12" s="169">
        <v>14</v>
      </c>
      <c r="D12" s="170">
        <v>4</v>
      </c>
      <c r="E12" s="169">
        <v>2</v>
      </c>
      <c r="F12" s="170">
        <v>0</v>
      </c>
      <c r="G12" s="170">
        <v>9</v>
      </c>
      <c r="H12" s="170">
        <v>13</v>
      </c>
      <c r="I12" s="170">
        <v>35</v>
      </c>
      <c r="J12" s="170">
        <v>43</v>
      </c>
      <c r="K12" s="170">
        <v>31</v>
      </c>
      <c r="L12" s="170">
        <v>29</v>
      </c>
      <c r="M12" s="170">
        <v>55</v>
      </c>
      <c r="N12" s="170">
        <v>65</v>
      </c>
      <c r="O12" s="170">
        <v>75</v>
      </c>
      <c r="P12" s="170">
        <v>92</v>
      </c>
      <c r="Q12" s="170">
        <v>133</v>
      </c>
      <c r="R12" s="170">
        <v>155</v>
      </c>
      <c r="S12" s="170">
        <v>200</v>
      </c>
      <c r="T12" s="170">
        <v>215</v>
      </c>
      <c r="U12" s="170">
        <v>219</v>
      </c>
      <c r="V12" s="170">
        <v>568</v>
      </c>
      <c r="W12" s="170">
        <v>0</v>
      </c>
      <c r="X12" s="171">
        <f t="shared" si="0"/>
        <v>2063</v>
      </c>
      <c r="Y12" s="168">
        <v>95</v>
      </c>
      <c r="Z12" s="169">
        <v>8</v>
      </c>
      <c r="AA12" s="170">
        <v>2</v>
      </c>
      <c r="AB12" s="170">
        <v>3</v>
      </c>
      <c r="AC12" s="170">
        <v>3</v>
      </c>
      <c r="AD12" s="169">
        <v>9</v>
      </c>
      <c r="AE12" s="170">
        <v>16</v>
      </c>
      <c r="AF12" s="170">
        <v>41</v>
      </c>
      <c r="AG12" s="170">
        <v>49</v>
      </c>
      <c r="AH12" s="170">
        <v>39</v>
      </c>
      <c r="AI12" s="170">
        <v>41</v>
      </c>
      <c r="AJ12" s="170">
        <v>44</v>
      </c>
      <c r="AK12" s="170">
        <v>50</v>
      </c>
      <c r="AL12" s="170">
        <v>72</v>
      </c>
      <c r="AM12" s="170">
        <v>89</v>
      </c>
      <c r="AN12" s="170">
        <v>155</v>
      </c>
      <c r="AO12" s="170">
        <v>182</v>
      </c>
      <c r="AP12" s="170">
        <v>168</v>
      </c>
      <c r="AQ12" s="170">
        <v>205</v>
      </c>
      <c r="AR12" s="170">
        <v>254</v>
      </c>
      <c r="AS12" s="170">
        <v>688</v>
      </c>
      <c r="AT12" s="170">
        <v>1</v>
      </c>
      <c r="AU12" s="170">
        <f t="shared" si="1"/>
        <v>2214</v>
      </c>
      <c r="AV12" s="168">
        <v>93</v>
      </c>
      <c r="AW12" s="169">
        <v>12</v>
      </c>
      <c r="AX12" s="170">
        <v>5</v>
      </c>
      <c r="AY12" s="169">
        <v>0</v>
      </c>
      <c r="AZ12" s="170">
        <v>3</v>
      </c>
      <c r="BA12" s="170">
        <v>8</v>
      </c>
      <c r="BB12" s="170">
        <v>10</v>
      </c>
      <c r="BC12" s="170">
        <v>35</v>
      </c>
      <c r="BD12" s="170">
        <v>42</v>
      </c>
      <c r="BE12" s="170">
        <v>39</v>
      </c>
      <c r="BF12" s="170">
        <v>45</v>
      </c>
      <c r="BG12" s="170">
        <v>41</v>
      </c>
      <c r="BH12" s="170">
        <v>55</v>
      </c>
      <c r="BI12" s="170">
        <v>57</v>
      </c>
      <c r="BJ12" s="170">
        <v>110</v>
      </c>
      <c r="BK12" s="170">
        <v>122</v>
      </c>
      <c r="BL12" s="170">
        <v>148</v>
      </c>
      <c r="BM12" s="170">
        <v>177</v>
      </c>
      <c r="BN12" s="170">
        <v>206</v>
      </c>
      <c r="BO12" s="170">
        <v>230</v>
      </c>
      <c r="BP12" s="170">
        <v>559</v>
      </c>
      <c r="BQ12" s="170">
        <v>0</v>
      </c>
      <c r="BR12" s="171">
        <f t="shared" si="2"/>
        <v>1997</v>
      </c>
      <c r="BS12" s="168">
        <v>105</v>
      </c>
      <c r="BT12" s="169">
        <v>11</v>
      </c>
      <c r="BU12" s="170">
        <v>4</v>
      </c>
      <c r="BV12" s="169">
        <v>3</v>
      </c>
      <c r="BW12" s="170">
        <v>1</v>
      </c>
      <c r="BX12" s="170">
        <v>9</v>
      </c>
      <c r="BY12" s="170">
        <v>15</v>
      </c>
      <c r="BZ12" s="170">
        <v>30</v>
      </c>
      <c r="CA12" s="170">
        <v>46</v>
      </c>
      <c r="CB12" s="170">
        <v>40</v>
      </c>
      <c r="CC12" s="170">
        <v>29</v>
      </c>
      <c r="CD12" s="170">
        <v>32</v>
      </c>
      <c r="CE12" s="170">
        <v>32</v>
      </c>
      <c r="CF12" s="170">
        <v>82</v>
      </c>
      <c r="CG12" s="170">
        <v>118</v>
      </c>
      <c r="CH12" s="170">
        <v>151</v>
      </c>
      <c r="CI12" s="170">
        <v>186</v>
      </c>
      <c r="CJ12" s="170">
        <v>182</v>
      </c>
      <c r="CK12" s="170">
        <v>223</v>
      </c>
      <c r="CL12" s="170">
        <v>242</v>
      </c>
      <c r="CM12" s="170">
        <v>692</v>
      </c>
      <c r="CN12" s="170">
        <v>0</v>
      </c>
      <c r="CO12" s="170">
        <f t="shared" si="3"/>
        <v>2233</v>
      </c>
      <c r="CP12" s="168">
        <v>97</v>
      </c>
      <c r="CQ12" s="169">
        <v>11</v>
      </c>
      <c r="CR12" s="170">
        <v>4</v>
      </c>
      <c r="CS12" s="169">
        <v>10</v>
      </c>
      <c r="CT12" s="170">
        <v>2</v>
      </c>
      <c r="CU12" s="170">
        <v>8</v>
      </c>
      <c r="CV12" s="170">
        <v>12</v>
      </c>
      <c r="CW12" s="170">
        <v>37</v>
      </c>
      <c r="CX12" s="170">
        <v>40</v>
      </c>
      <c r="CY12" s="170">
        <v>46</v>
      </c>
      <c r="CZ12" s="170">
        <v>47</v>
      </c>
      <c r="DA12" s="170">
        <v>51</v>
      </c>
      <c r="DB12" s="170">
        <v>61</v>
      </c>
      <c r="DC12" s="170">
        <v>92</v>
      </c>
      <c r="DD12" s="170">
        <v>115</v>
      </c>
      <c r="DE12" s="170">
        <v>128</v>
      </c>
      <c r="DF12" s="170">
        <v>171</v>
      </c>
      <c r="DG12" s="170">
        <v>199</v>
      </c>
      <c r="DH12" s="170">
        <v>247</v>
      </c>
      <c r="DI12" s="170">
        <v>238</v>
      </c>
      <c r="DJ12" s="170">
        <v>630</v>
      </c>
      <c r="DK12" s="170">
        <v>0</v>
      </c>
      <c r="DL12" s="171">
        <f t="shared" si="4"/>
        <v>2246</v>
      </c>
      <c r="DM12" s="168">
        <v>89</v>
      </c>
      <c r="DN12" s="169">
        <v>6</v>
      </c>
      <c r="DO12" s="170">
        <v>2</v>
      </c>
      <c r="DP12" s="169">
        <v>5</v>
      </c>
      <c r="DQ12" s="170">
        <v>2</v>
      </c>
      <c r="DR12" s="170">
        <v>11</v>
      </c>
      <c r="DS12" s="170">
        <v>16</v>
      </c>
      <c r="DT12" s="170">
        <v>35</v>
      </c>
      <c r="DU12" s="170">
        <v>42</v>
      </c>
      <c r="DV12" s="170">
        <v>39</v>
      </c>
      <c r="DW12" s="170">
        <v>47</v>
      </c>
      <c r="DX12" s="170">
        <v>54</v>
      </c>
      <c r="DY12" s="170">
        <v>63</v>
      </c>
      <c r="DZ12" s="170">
        <v>75</v>
      </c>
      <c r="EA12" s="170">
        <v>102</v>
      </c>
      <c r="EB12" s="170">
        <v>163</v>
      </c>
      <c r="EC12" s="170">
        <v>205</v>
      </c>
      <c r="ED12" s="170">
        <v>253</v>
      </c>
      <c r="EE12" s="170">
        <v>255</v>
      </c>
      <c r="EF12" s="170">
        <v>255</v>
      </c>
      <c r="EG12" s="170">
        <v>639</v>
      </c>
      <c r="EH12" s="170">
        <v>0</v>
      </c>
      <c r="EI12" s="285">
        <f t="shared" si="5"/>
        <v>2358</v>
      </c>
      <c r="EJ12" s="168">
        <v>117</v>
      </c>
      <c r="EK12" s="169">
        <v>6</v>
      </c>
      <c r="EL12" s="170">
        <v>5</v>
      </c>
      <c r="EM12" s="169">
        <v>8</v>
      </c>
      <c r="EN12" s="170">
        <v>3</v>
      </c>
      <c r="EO12" s="170">
        <v>7</v>
      </c>
      <c r="EP12" s="170">
        <v>17</v>
      </c>
      <c r="EQ12" s="170">
        <v>37</v>
      </c>
      <c r="ER12" s="170">
        <v>56</v>
      </c>
      <c r="ES12" s="170">
        <v>50</v>
      </c>
      <c r="ET12" s="170">
        <v>75</v>
      </c>
      <c r="EU12" s="170">
        <v>94</v>
      </c>
      <c r="EV12" s="170">
        <v>110</v>
      </c>
      <c r="EW12" s="170">
        <v>127</v>
      </c>
      <c r="EX12" s="170">
        <v>205</v>
      </c>
      <c r="EY12" s="170">
        <v>291</v>
      </c>
      <c r="EZ12" s="170">
        <v>340</v>
      </c>
      <c r="FA12" s="170">
        <v>369</v>
      </c>
      <c r="FB12" s="170">
        <v>440</v>
      </c>
      <c r="FC12" s="170">
        <v>395</v>
      </c>
      <c r="FD12" s="170">
        <v>1037</v>
      </c>
      <c r="FE12" s="170">
        <v>0</v>
      </c>
      <c r="FF12" s="171">
        <f t="shared" si="6"/>
        <v>3789</v>
      </c>
    </row>
    <row r="13" spans="1:162" ht="18" customHeight="1">
      <c r="A13" s="90" t="s">
        <v>13</v>
      </c>
      <c r="B13" s="484">
        <v>38</v>
      </c>
      <c r="C13" s="485">
        <v>3</v>
      </c>
      <c r="D13" s="485">
        <v>1</v>
      </c>
      <c r="E13" s="485">
        <v>0</v>
      </c>
      <c r="F13" s="485">
        <v>1</v>
      </c>
      <c r="G13" s="485">
        <v>4</v>
      </c>
      <c r="H13" s="485">
        <v>1</v>
      </c>
      <c r="I13" s="485">
        <v>10</v>
      </c>
      <c r="J13" s="485">
        <v>10</v>
      </c>
      <c r="K13" s="485">
        <v>5</v>
      </c>
      <c r="L13" s="485">
        <v>15</v>
      </c>
      <c r="M13" s="485">
        <v>19</v>
      </c>
      <c r="N13" s="485">
        <v>9</v>
      </c>
      <c r="O13" s="485">
        <v>22</v>
      </c>
      <c r="P13" s="485">
        <v>27</v>
      </c>
      <c r="Q13" s="485">
        <v>33</v>
      </c>
      <c r="R13" s="485">
        <v>40</v>
      </c>
      <c r="S13" s="485">
        <v>43</v>
      </c>
      <c r="T13" s="485">
        <v>64</v>
      </c>
      <c r="U13" s="485">
        <v>69</v>
      </c>
      <c r="V13" s="485">
        <v>202</v>
      </c>
      <c r="W13" s="485">
        <v>0</v>
      </c>
      <c r="X13" s="274">
        <f t="shared" si="0"/>
        <v>616</v>
      </c>
      <c r="Y13" s="166">
        <v>34</v>
      </c>
      <c r="Z13" s="136">
        <v>2</v>
      </c>
      <c r="AA13" s="136">
        <v>1</v>
      </c>
      <c r="AB13" s="136">
        <v>1</v>
      </c>
      <c r="AC13" s="136">
        <v>2</v>
      </c>
      <c r="AD13" s="136">
        <v>9</v>
      </c>
      <c r="AE13" s="136">
        <v>6</v>
      </c>
      <c r="AF13" s="136">
        <v>11</v>
      </c>
      <c r="AG13" s="136">
        <v>12</v>
      </c>
      <c r="AH13" s="136">
        <v>12</v>
      </c>
      <c r="AI13" s="136">
        <v>14</v>
      </c>
      <c r="AJ13" s="136">
        <v>15</v>
      </c>
      <c r="AK13" s="136">
        <v>19</v>
      </c>
      <c r="AL13" s="136">
        <v>25</v>
      </c>
      <c r="AM13" s="136">
        <v>38</v>
      </c>
      <c r="AN13" s="136">
        <v>40</v>
      </c>
      <c r="AO13" s="136">
        <v>32</v>
      </c>
      <c r="AP13" s="136">
        <v>53</v>
      </c>
      <c r="AQ13" s="136">
        <v>58</v>
      </c>
      <c r="AR13" s="136">
        <v>85</v>
      </c>
      <c r="AS13" s="136">
        <v>236</v>
      </c>
      <c r="AT13" s="136">
        <v>1</v>
      </c>
      <c r="AU13" s="136">
        <f t="shared" si="1"/>
        <v>706</v>
      </c>
      <c r="AV13" s="484">
        <v>32</v>
      </c>
      <c r="AW13" s="485">
        <v>2</v>
      </c>
      <c r="AX13" s="485">
        <v>1</v>
      </c>
      <c r="AY13" s="485">
        <v>0</v>
      </c>
      <c r="AZ13" s="485">
        <v>1</v>
      </c>
      <c r="BA13" s="485">
        <v>5</v>
      </c>
      <c r="BB13" s="485">
        <v>6</v>
      </c>
      <c r="BC13" s="485">
        <v>7</v>
      </c>
      <c r="BD13" s="485">
        <v>13</v>
      </c>
      <c r="BE13" s="485">
        <v>13</v>
      </c>
      <c r="BF13" s="485">
        <v>10</v>
      </c>
      <c r="BG13" s="485">
        <v>16</v>
      </c>
      <c r="BH13" s="485">
        <v>13</v>
      </c>
      <c r="BI13" s="485">
        <v>22</v>
      </c>
      <c r="BJ13" s="485">
        <v>23</v>
      </c>
      <c r="BK13" s="485">
        <v>40</v>
      </c>
      <c r="BL13" s="485">
        <v>45</v>
      </c>
      <c r="BM13" s="485">
        <v>38</v>
      </c>
      <c r="BN13" s="485">
        <v>49</v>
      </c>
      <c r="BO13" s="485">
        <v>79</v>
      </c>
      <c r="BP13" s="485">
        <v>228</v>
      </c>
      <c r="BQ13" s="485">
        <v>1</v>
      </c>
      <c r="BR13" s="274">
        <f t="shared" si="2"/>
        <v>644</v>
      </c>
      <c r="BS13" s="166">
        <v>32</v>
      </c>
      <c r="BT13" s="136">
        <v>3</v>
      </c>
      <c r="BU13" s="136">
        <v>3</v>
      </c>
      <c r="BV13" s="136">
        <v>1</v>
      </c>
      <c r="BW13" s="136">
        <v>1</v>
      </c>
      <c r="BX13" s="136">
        <v>5</v>
      </c>
      <c r="BY13" s="136">
        <v>3</v>
      </c>
      <c r="BZ13" s="136">
        <v>18</v>
      </c>
      <c r="CA13" s="136">
        <v>10</v>
      </c>
      <c r="CB13" s="136">
        <v>13</v>
      </c>
      <c r="CC13" s="136">
        <v>14</v>
      </c>
      <c r="CD13" s="136">
        <v>15</v>
      </c>
      <c r="CE13" s="136">
        <v>11</v>
      </c>
      <c r="CF13" s="136">
        <v>16</v>
      </c>
      <c r="CG13" s="136">
        <v>43</v>
      </c>
      <c r="CH13" s="136">
        <v>31</v>
      </c>
      <c r="CI13" s="136">
        <v>55</v>
      </c>
      <c r="CJ13" s="136">
        <v>49</v>
      </c>
      <c r="CK13" s="136">
        <v>85</v>
      </c>
      <c r="CL13" s="136">
        <v>93</v>
      </c>
      <c r="CM13" s="136">
        <v>216</v>
      </c>
      <c r="CN13" s="136">
        <v>1</v>
      </c>
      <c r="CO13" s="136">
        <f t="shared" si="3"/>
        <v>718</v>
      </c>
      <c r="CP13" s="484">
        <v>33</v>
      </c>
      <c r="CQ13" s="485">
        <v>2</v>
      </c>
      <c r="CR13" s="485">
        <v>1</v>
      </c>
      <c r="CS13" s="485">
        <v>3</v>
      </c>
      <c r="CT13" s="485">
        <v>1</v>
      </c>
      <c r="CU13" s="485">
        <v>3</v>
      </c>
      <c r="CV13" s="485">
        <v>5</v>
      </c>
      <c r="CW13" s="485">
        <v>9</v>
      </c>
      <c r="CX13" s="485">
        <v>12</v>
      </c>
      <c r="CY13" s="485">
        <v>9</v>
      </c>
      <c r="CZ13" s="485">
        <v>12</v>
      </c>
      <c r="DA13" s="485">
        <v>18</v>
      </c>
      <c r="DB13" s="485">
        <v>22</v>
      </c>
      <c r="DC13" s="485">
        <v>15</v>
      </c>
      <c r="DD13" s="485">
        <v>33</v>
      </c>
      <c r="DE13" s="485">
        <v>40</v>
      </c>
      <c r="DF13" s="485">
        <v>42</v>
      </c>
      <c r="DG13" s="485">
        <v>55</v>
      </c>
      <c r="DH13" s="485">
        <v>70</v>
      </c>
      <c r="DI13" s="485">
        <v>70</v>
      </c>
      <c r="DJ13" s="485">
        <v>210</v>
      </c>
      <c r="DK13" s="485">
        <v>0</v>
      </c>
      <c r="DL13" s="274">
        <f t="shared" si="4"/>
        <v>665</v>
      </c>
      <c r="DM13" s="166">
        <v>36</v>
      </c>
      <c r="DN13" s="136">
        <v>1</v>
      </c>
      <c r="DO13" s="136">
        <v>1</v>
      </c>
      <c r="DP13" s="136">
        <v>0</v>
      </c>
      <c r="DQ13" s="136">
        <v>0</v>
      </c>
      <c r="DR13" s="136">
        <v>1</v>
      </c>
      <c r="DS13" s="136">
        <v>5</v>
      </c>
      <c r="DT13" s="136">
        <v>9</v>
      </c>
      <c r="DU13" s="136">
        <v>15</v>
      </c>
      <c r="DV13" s="136">
        <v>15</v>
      </c>
      <c r="DW13" s="136">
        <v>15</v>
      </c>
      <c r="DX13" s="136">
        <v>14</v>
      </c>
      <c r="DY13" s="136">
        <v>25</v>
      </c>
      <c r="DZ13" s="136">
        <v>21</v>
      </c>
      <c r="EA13" s="136">
        <v>33</v>
      </c>
      <c r="EB13" s="136">
        <v>42</v>
      </c>
      <c r="EC13" s="136">
        <v>62</v>
      </c>
      <c r="ED13" s="136">
        <v>71</v>
      </c>
      <c r="EE13" s="136">
        <v>78</v>
      </c>
      <c r="EF13" s="136">
        <v>88</v>
      </c>
      <c r="EG13" s="136">
        <v>247</v>
      </c>
      <c r="EH13" s="136">
        <v>0</v>
      </c>
      <c r="EI13" s="288">
        <f t="shared" si="5"/>
        <v>779</v>
      </c>
      <c r="EJ13" s="484">
        <v>35</v>
      </c>
      <c r="EK13" s="485">
        <v>4</v>
      </c>
      <c r="EL13" s="485">
        <v>1</v>
      </c>
      <c r="EM13" s="485">
        <v>0</v>
      </c>
      <c r="EN13" s="485">
        <v>1</v>
      </c>
      <c r="EO13" s="485">
        <v>3</v>
      </c>
      <c r="EP13" s="485">
        <v>5</v>
      </c>
      <c r="EQ13" s="485">
        <v>15</v>
      </c>
      <c r="ER13" s="485">
        <v>15</v>
      </c>
      <c r="ES13" s="485">
        <v>19</v>
      </c>
      <c r="ET13" s="485">
        <v>15</v>
      </c>
      <c r="EU13" s="485">
        <v>28</v>
      </c>
      <c r="EV13" s="485">
        <v>23</v>
      </c>
      <c r="EW13" s="485">
        <v>35</v>
      </c>
      <c r="EX13" s="485">
        <v>38</v>
      </c>
      <c r="EY13" s="485">
        <v>67</v>
      </c>
      <c r="EZ13" s="485">
        <v>91</v>
      </c>
      <c r="FA13" s="485">
        <v>76</v>
      </c>
      <c r="FB13" s="485">
        <v>98</v>
      </c>
      <c r="FC13" s="485">
        <v>119</v>
      </c>
      <c r="FD13" s="485">
        <v>340</v>
      </c>
      <c r="FE13" s="485">
        <v>0</v>
      </c>
      <c r="FF13" s="274">
        <f t="shared" si="6"/>
        <v>1028</v>
      </c>
    </row>
    <row r="14" spans="1:162" ht="18" customHeight="1">
      <c r="A14" s="89" t="s">
        <v>14</v>
      </c>
      <c r="B14" s="168">
        <v>84</v>
      </c>
      <c r="C14" s="169">
        <v>12</v>
      </c>
      <c r="D14" s="170">
        <v>5</v>
      </c>
      <c r="E14" s="169">
        <v>2</v>
      </c>
      <c r="F14" s="170">
        <v>2</v>
      </c>
      <c r="G14" s="170">
        <v>8</v>
      </c>
      <c r="H14" s="170">
        <v>14</v>
      </c>
      <c r="I14" s="170">
        <v>36</v>
      </c>
      <c r="J14" s="170">
        <v>46</v>
      </c>
      <c r="K14" s="170">
        <v>36</v>
      </c>
      <c r="L14" s="170">
        <v>37</v>
      </c>
      <c r="M14" s="170">
        <v>66</v>
      </c>
      <c r="N14" s="170">
        <v>46</v>
      </c>
      <c r="O14" s="170">
        <v>76</v>
      </c>
      <c r="P14" s="170">
        <v>101</v>
      </c>
      <c r="Q14" s="170">
        <v>125</v>
      </c>
      <c r="R14" s="170">
        <v>150</v>
      </c>
      <c r="S14" s="170">
        <v>165</v>
      </c>
      <c r="T14" s="170">
        <v>179</v>
      </c>
      <c r="U14" s="170">
        <v>199</v>
      </c>
      <c r="V14" s="170">
        <v>608</v>
      </c>
      <c r="W14" s="170">
        <v>4</v>
      </c>
      <c r="X14" s="171">
        <f t="shared" si="0"/>
        <v>2001</v>
      </c>
      <c r="Y14" s="168">
        <v>82</v>
      </c>
      <c r="Z14" s="169">
        <v>4</v>
      </c>
      <c r="AA14" s="170">
        <v>3</v>
      </c>
      <c r="AB14" s="170">
        <v>5</v>
      </c>
      <c r="AC14" s="170">
        <v>3</v>
      </c>
      <c r="AD14" s="169">
        <v>7</v>
      </c>
      <c r="AE14" s="170">
        <v>24</v>
      </c>
      <c r="AF14" s="170">
        <v>30</v>
      </c>
      <c r="AG14" s="170">
        <v>60</v>
      </c>
      <c r="AH14" s="170">
        <v>46</v>
      </c>
      <c r="AI14" s="170">
        <v>37</v>
      </c>
      <c r="AJ14" s="170">
        <v>46</v>
      </c>
      <c r="AK14" s="170">
        <v>62</v>
      </c>
      <c r="AL14" s="170">
        <v>80</v>
      </c>
      <c r="AM14" s="170">
        <v>110</v>
      </c>
      <c r="AN14" s="170">
        <v>133</v>
      </c>
      <c r="AO14" s="170">
        <v>189</v>
      </c>
      <c r="AP14" s="170">
        <v>180</v>
      </c>
      <c r="AQ14" s="170">
        <v>213</v>
      </c>
      <c r="AR14" s="170">
        <v>231</v>
      </c>
      <c r="AS14" s="170">
        <v>606</v>
      </c>
      <c r="AT14" s="170">
        <v>4</v>
      </c>
      <c r="AU14" s="170">
        <f t="shared" si="1"/>
        <v>2155</v>
      </c>
      <c r="AV14" s="168">
        <v>80</v>
      </c>
      <c r="AW14" s="169">
        <v>8</v>
      </c>
      <c r="AX14" s="170">
        <v>2</v>
      </c>
      <c r="AY14" s="169">
        <v>3</v>
      </c>
      <c r="AZ14" s="170">
        <v>1</v>
      </c>
      <c r="BA14" s="170">
        <v>7</v>
      </c>
      <c r="BB14" s="170">
        <v>8</v>
      </c>
      <c r="BC14" s="170">
        <v>31</v>
      </c>
      <c r="BD14" s="170">
        <v>43</v>
      </c>
      <c r="BE14" s="170">
        <v>41</v>
      </c>
      <c r="BF14" s="170">
        <v>42</v>
      </c>
      <c r="BG14" s="170">
        <v>59</v>
      </c>
      <c r="BH14" s="170">
        <v>56</v>
      </c>
      <c r="BI14" s="170">
        <v>73</v>
      </c>
      <c r="BJ14" s="170">
        <v>93</v>
      </c>
      <c r="BK14" s="170">
        <v>110</v>
      </c>
      <c r="BL14" s="170">
        <v>158</v>
      </c>
      <c r="BM14" s="170">
        <v>162</v>
      </c>
      <c r="BN14" s="170">
        <v>228</v>
      </c>
      <c r="BO14" s="170">
        <v>202</v>
      </c>
      <c r="BP14" s="170">
        <v>547</v>
      </c>
      <c r="BQ14" s="170">
        <v>4</v>
      </c>
      <c r="BR14" s="171">
        <f t="shared" si="2"/>
        <v>1958</v>
      </c>
      <c r="BS14" s="168">
        <v>96</v>
      </c>
      <c r="BT14" s="169">
        <v>7</v>
      </c>
      <c r="BU14" s="170">
        <v>3</v>
      </c>
      <c r="BV14" s="169">
        <v>3</v>
      </c>
      <c r="BW14" s="170">
        <v>3</v>
      </c>
      <c r="BX14" s="170">
        <v>12</v>
      </c>
      <c r="BY14" s="170">
        <v>13</v>
      </c>
      <c r="BZ14" s="170">
        <v>41</v>
      </c>
      <c r="CA14" s="170">
        <v>40</v>
      </c>
      <c r="CB14" s="170">
        <v>34</v>
      </c>
      <c r="CC14" s="170">
        <v>41</v>
      </c>
      <c r="CD14" s="170">
        <v>44</v>
      </c>
      <c r="CE14" s="170">
        <v>54</v>
      </c>
      <c r="CF14" s="170">
        <v>65</v>
      </c>
      <c r="CG14" s="170">
        <v>91</v>
      </c>
      <c r="CH14" s="170">
        <v>138</v>
      </c>
      <c r="CI14" s="170">
        <v>137</v>
      </c>
      <c r="CJ14" s="170">
        <v>192</v>
      </c>
      <c r="CK14" s="170">
        <v>219</v>
      </c>
      <c r="CL14" s="170">
        <v>223</v>
      </c>
      <c r="CM14" s="170">
        <v>658</v>
      </c>
      <c r="CN14" s="170">
        <v>4</v>
      </c>
      <c r="CO14" s="170">
        <f t="shared" si="3"/>
        <v>2118</v>
      </c>
      <c r="CP14" s="168">
        <v>86</v>
      </c>
      <c r="CQ14" s="169">
        <v>8</v>
      </c>
      <c r="CR14" s="170">
        <v>7</v>
      </c>
      <c r="CS14" s="169">
        <v>5</v>
      </c>
      <c r="CT14" s="170">
        <v>5</v>
      </c>
      <c r="CU14" s="170">
        <v>3</v>
      </c>
      <c r="CV14" s="170">
        <v>12</v>
      </c>
      <c r="CW14" s="170">
        <v>32</v>
      </c>
      <c r="CX14" s="170">
        <v>58</v>
      </c>
      <c r="CY14" s="170">
        <v>35</v>
      </c>
      <c r="CZ14" s="170">
        <v>41</v>
      </c>
      <c r="DA14" s="170">
        <v>70</v>
      </c>
      <c r="DB14" s="170">
        <v>54</v>
      </c>
      <c r="DC14" s="170">
        <v>65</v>
      </c>
      <c r="DD14" s="170">
        <v>124</v>
      </c>
      <c r="DE14" s="170">
        <v>133</v>
      </c>
      <c r="DF14" s="170">
        <v>189</v>
      </c>
      <c r="DG14" s="170">
        <v>203</v>
      </c>
      <c r="DH14" s="170">
        <v>236</v>
      </c>
      <c r="DI14" s="170">
        <v>229</v>
      </c>
      <c r="DJ14" s="170">
        <v>655</v>
      </c>
      <c r="DK14" s="170">
        <v>0</v>
      </c>
      <c r="DL14" s="171">
        <f t="shared" si="4"/>
        <v>2250</v>
      </c>
      <c r="DM14" s="168">
        <v>72</v>
      </c>
      <c r="DN14" s="169">
        <v>5</v>
      </c>
      <c r="DO14" s="170">
        <v>1</v>
      </c>
      <c r="DP14" s="169">
        <v>3</v>
      </c>
      <c r="DQ14" s="170">
        <v>5</v>
      </c>
      <c r="DR14" s="170">
        <v>12</v>
      </c>
      <c r="DS14" s="170">
        <v>10</v>
      </c>
      <c r="DT14" s="170">
        <v>34</v>
      </c>
      <c r="DU14" s="170">
        <v>37</v>
      </c>
      <c r="DV14" s="170">
        <v>40</v>
      </c>
      <c r="DW14" s="170">
        <v>48</v>
      </c>
      <c r="DX14" s="170">
        <v>57</v>
      </c>
      <c r="DY14" s="170">
        <v>63</v>
      </c>
      <c r="DZ14" s="170">
        <v>91</v>
      </c>
      <c r="EA14" s="170">
        <v>135</v>
      </c>
      <c r="EB14" s="170">
        <v>163</v>
      </c>
      <c r="EC14" s="170">
        <v>180</v>
      </c>
      <c r="ED14" s="170">
        <v>217</v>
      </c>
      <c r="EE14" s="170">
        <v>238</v>
      </c>
      <c r="EF14" s="170">
        <v>260</v>
      </c>
      <c r="EG14" s="170">
        <v>678</v>
      </c>
      <c r="EH14" s="170">
        <v>2</v>
      </c>
      <c r="EI14" s="285">
        <f t="shared" si="5"/>
        <v>2351</v>
      </c>
      <c r="EJ14" s="168">
        <v>81</v>
      </c>
      <c r="EK14" s="169">
        <v>5</v>
      </c>
      <c r="EL14" s="170">
        <v>1</v>
      </c>
      <c r="EM14" s="169">
        <v>6</v>
      </c>
      <c r="EN14" s="170">
        <v>5</v>
      </c>
      <c r="EO14" s="170">
        <v>15</v>
      </c>
      <c r="EP14" s="170">
        <v>10</v>
      </c>
      <c r="EQ14" s="170">
        <v>57</v>
      </c>
      <c r="ER14" s="170">
        <v>45</v>
      </c>
      <c r="ES14" s="170">
        <v>57</v>
      </c>
      <c r="ET14" s="170">
        <v>80</v>
      </c>
      <c r="EU14" s="170">
        <v>120</v>
      </c>
      <c r="EV14" s="170">
        <v>130</v>
      </c>
      <c r="EW14" s="170">
        <v>209</v>
      </c>
      <c r="EX14" s="170">
        <v>218</v>
      </c>
      <c r="EY14" s="170">
        <v>325</v>
      </c>
      <c r="EZ14" s="170">
        <v>357</v>
      </c>
      <c r="FA14" s="170">
        <v>437</v>
      </c>
      <c r="FB14" s="170">
        <v>424</v>
      </c>
      <c r="FC14" s="170">
        <v>400</v>
      </c>
      <c r="FD14" s="170">
        <v>925</v>
      </c>
      <c r="FE14" s="170">
        <v>4</v>
      </c>
      <c r="FF14" s="171">
        <f t="shared" si="6"/>
        <v>3911</v>
      </c>
    </row>
    <row r="15" spans="1:162" ht="18" customHeight="1">
      <c r="A15" s="90" t="s">
        <v>15</v>
      </c>
      <c r="B15" s="484">
        <v>18</v>
      </c>
      <c r="C15" s="485">
        <v>3</v>
      </c>
      <c r="D15" s="485">
        <v>1</v>
      </c>
      <c r="E15" s="485">
        <v>0</v>
      </c>
      <c r="F15" s="485">
        <v>0</v>
      </c>
      <c r="G15" s="485">
        <v>2</v>
      </c>
      <c r="H15" s="485">
        <v>3</v>
      </c>
      <c r="I15" s="485">
        <v>9</v>
      </c>
      <c r="J15" s="485">
        <v>9</v>
      </c>
      <c r="K15" s="485">
        <v>6</v>
      </c>
      <c r="L15" s="485">
        <v>9</v>
      </c>
      <c r="M15" s="485">
        <v>15</v>
      </c>
      <c r="N15" s="485">
        <v>11</v>
      </c>
      <c r="O15" s="485">
        <v>14</v>
      </c>
      <c r="P15" s="485">
        <v>31</v>
      </c>
      <c r="Q15" s="485">
        <v>46</v>
      </c>
      <c r="R15" s="485">
        <v>50</v>
      </c>
      <c r="S15" s="485">
        <v>41</v>
      </c>
      <c r="T15" s="485">
        <v>63</v>
      </c>
      <c r="U15" s="485">
        <v>56</v>
      </c>
      <c r="V15" s="485">
        <v>199</v>
      </c>
      <c r="W15" s="485">
        <v>0</v>
      </c>
      <c r="X15" s="274">
        <f t="shared" si="0"/>
        <v>586</v>
      </c>
      <c r="Y15" s="166">
        <v>25</v>
      </c>
      <c r="Z15" s="136">
        <v>1</v>
      </c>
      <c r="AA15" s="136">
        <v>2</v>
      </c>
      <c r="AB15" s="136">
        <v>3</v>
      </c>
      <c r="AC15" s="136">
        <v>0</v>
      </c>
      <c r="AD15" s="136">
        <v>1</v>
      </c>
      <c r="AE15" s="136">
        <v>3</v>
      </c>
      <c r="AF15" s="136">
        <v>10</v>
      </c>
      <c r="AG15" s="136">
        <v>11</v>
      </c>
      <c r="AH15" s="136">
        <v>11</v>
      </c>
      <c r="AI15" s="136">
        <v>15</v>
      </c>
      <c r="AJ15" s="136">
        <v>18</v>
      </c>
      <c r="AK15" s="136">
        <v>13</v>
      </c>
      <c r="AL15" s="136">
        <v>26</v>
      </c>
      <c r="AM15" s="136">
        <v>40</v>
      </c>
      <c r="AN15" s="136">
        <v>37</v>
      </c>
      <c r="AO15" s="136">
        <v>39</v>
      </c>
      <c r="AP15" s="136">
        <v>53</v>
      </c>
      <c r="AQ15" s="136">
        <v>75</v>
      </c>
      <c r="AR15" s="136">
        <v>73</v>
      </c>
      <c r="AS15" s="136">
        <v>228</v>
      </c>
      <c r="AT15" s="136">
        <v>0</v>
      </c>
      <c r="AU15" s="136">
        <f t="shared" si="1"/>
        <v>684</v>
      </c>
      <c r="AV15" s="484">
        <v>19</v>
      </c>
      <c r="AW15" s="485">
        <v>1</v>
      </c>
      <c r="AX15" s="485">
        <v>3</v>
      </c>
      <c r="AY15" s="485">
        <v>2</v>
      </c>
      <c r="AZ15" s="485">
        <v>0</v>
      </c>
      <c r="BA15" s="485">
        <v>4</v>
      </c>
      <c r="BB15" s="485">
        <v>7</v>
      </c>
      <c r="BC15" s="485">
        <v>5</v>
      </c>
      <c r="BD15" s="485">
        <v>11</v>
      </c>
      <c r="BE15" s="485">
        <v>13</v>
      </c>
      <c r="BF15" s="485">
        <v>10</v>
      </c>
      <c r="BG15" s="485">
        <v>20</v>
      </c>
      <c r="BH15" s="485">
        <v>18</v>
      </c>
      <c r="BI15" s="485">
        <v>19</v>
      </c>
      <c r="BJ15" s="485">
        <v>27</v>
      </c>
      <c r="BK15" s="485">
        <v>36</v>
      </c>
      <c r="BL15" s="485">
        <v>49</v>
      </c>
      <c r="BM15" s="485">
        <v>56</v>
      </c>
      <c r="BN15" s="485">
        <v>56</v>
      </c>
      <c r="BO15" s="485">
        <v>68</v>
      </c>
      <c r="BP15" s="485">
        <v>201</v>
      </c>
      <c r="BQ15" s="485">
        <v>0</v>
      </c>
      <c r="BR15" s="274">
        <f t="shared" si="2"/>
        <v>625</v>
      </c>
      <c r="BS15" s="166">
        <v>19</v>
      </c>
      <c r="BT15" s="136">
        <v>1</v>
      </c>
      <c r="BU15" s="136">
        <v>1</v>
      </c>
      <c r="BV15" s="136">
        <v>1</v>
      </c>
      <c r="BW15" s="136">
        <v>1</v>
      </c>
      <c r="BX15" s="136">
        <v>2</v>
      </c>
      <c r="BY15" s="136">
        <v>4</v>
      </c>
      <c r="BZ15" s="136">
        <v>13</v>
      </c>
      <c r="CA15" s="136">
        <v>10</v>
      </c>
      <c r="CB15" s="136">
        <v>9</v>
      </c>
      <c r="CC15" s="136">
        <v>14</v>
      </c>
      <c r="CD15" s="136">
        <v>13</v>
      </c>
      <c r="CE15" s="136">
        <v>14</v>
      </c>
      <c r="CF15" s="136">
        <v>31</v>
      </c>
      <c r="CG15" s="136">
        <v>37</v>
      </c>
      <c r="CH15" s="136">
        <v>34</v>
      </c>
      <c r="CI15" s="136">
        <v>44</v>
      </c>
      <c r="CJ15" s="136">
        <v>42</v>
      </c>
      <c r="CK15" s="136">
        <v>67</v>
      </c>
      <c r="CL15" s="136">
        <v>80</v>
      </c>
      <c r="CM15" s="136">
        <v>243</v>
      </c>
      <c r="CN15" s="136">
        <v>0</v>
      </c>
      <c r="CO15" s="136">
        <f t="shared" si="3"/>
        <v>680</v>
      </c>
      <c r="CP15" s="484">
        <v>18</v>
      </c>
      <c r="CQ15" s="485">
        <v>2</v>
      </c>
      <c r="CR15" s="485">
        <v>0</v>
      </c>
      <c r="CS15" s="485">
        <v>0</v>
      </c>
      <c r="CT15" s="485">
        <v>1</v>
      </c>
      <c r="CU15" s="485">
        <v>4</v>
      </c>
      <c r="CV15" s="485">
        <v>1</v>
      </c>
      <c r="CW15" s="485">
        <v>8</v>
      </c>
      <c r="CX15" s="485">
        <v>11</v>
      </c>
      <c r="CY15" s="485">
        <v>7</v>
      </c>
      <c r="CZ15" s="485">
        <v>12</v>
      </c>
      <c r="DA15" s="485">
        <v>17</v>
      </c>
      <c r="DB15" s="485">
        <v>16</v>
      </c>
      <c r="DC15" s="485">
        <v>21</v>
      </c>
      <c r="DD15" s="485">
        <v>30</v>
      </c>
      <c r="DE15" s="485">
        <v>37</v>
      </c>
      <c r="DF15" s="485">
        <v>55</v>
      </c>
      <c r="DG15" s="485">
        <v>59</v>
      </c>
      <c r="DH15" s="485">
        <v>57</v>
      </c>
      <c r="DI15" s="485">
        <v>73</v>
      </c>
      <c r="DJ15" s="485">
        <v>263</v>
      </c>
      <c r="DK15" s="485">
        <v>0</v>
      </c>
      <c r="DL15" s="274">
        <f t="shared" si="4"/>
        <v>692</v>
      </c>
      <c r="DM15" s="166">
        <v>13</v>
      </c>
      <c r="DN15" s="136">
        <v>1</v>
      </c>
      <c r="DO15" s="136">
        <v>1</v>
      </c>
      <c r="DP15" s="136">
        <v>3</v>
      </c>
      <c r="DQ15" s="136">
        <v>0</v>
      </c>
      <c r="DR15" s="136">
        <v>6</v>
      </c>
      <c r="DS15" s="136">
        <v>3</v>
      </c>
      <c r="DT15" s="136">
        <v>10</v>
      </c>
      <c r="DU15" s="136">
        <v>10</v>
      </c>
      <c r="DV15" s="136">
        <v>16</v>
      </c>
      <c r="DW15" s="136">
        <v>13</v>
      </c>
      <c r="DX15" s="136">
        <v>18</v>
      </c>
      <c r="DY15" s="136">
        <v>27</v>
      </c>
      <c r="DZ15" s="136">
        <v>29</v>
      </c>
      <c r="EA15" s="136">
        <v>21</v>
      </c>
      <c r="EB15" s="136">
        <v>48</v>
      </c>
      <c r="EC15" s="136">
        <v>54</v>
      </c>
      <c r="ED15" s="136">
        <v>74</v>
      </c>
      <c r="EE15" s="136">
        <v>104</v>
      </c>
      <c r="EF15" s="136">
        <v>83</v>
      </c>
      <c r="EG15" s="136">
        <v>259</v>
      </c>
      <c r="EH15" s="136">
        <v>0</v>
      </c>
      <c r="EI15" s="288">
        <f t="shared" si="5"/>
        <v>793</v>
      </c>
      <c r="EJ15" s="484">
        <v>13</v>
      </c>
      <c r="EK15" s="485">
        <v>0</v>
      </c>
      <c r="EL15" s="485">
        <v>0</v>
      </c>
      <c r="EM15" s="485">
        <v>1</v>
      </c>
      <c r="EN15" s="485">
        <v>0</v>
      </c>
      <c r="EO15" s="485">
        <v>1</v>
      </c>
      <c r="EP15" s="485">
        <v>3</v>
      </c>
      <c r="EQ15" s="485">
        <v>8</v>
      </c>
      <c r="ER15" s="485">
        <v>10</v>
      </c>
      <c r="ES15" s="485">
        <v>10</v>
      </c>
      <c r="ET15" s="485">
        <v>15</v>
      </c>
      <c r="EU15" s="485">
        <v>28</v>
      </c>
      <c r="EV15" s="485">
        <v>30</v>
      </c>
      <c r="EW15" s="485">
        <v>33</v>
      </c>
      <c r="EX15" s="485">
        <v>44</v>
      </c>
      <c r="EY15" s="485">
        <v>66</v>
      </c>
      <c r="EZ15" s="485">
        <v>98</v>
      </c>
      <c r="FA15" s="485">
        <v>98</v>
      </c>
      <c r="FB15" s="485">
        <v>109</v>
      </c>
      <c r="FC15" s="485">
        <v>134</v>
      </c>
      <c r="FD15" s="485">
        <v>376</v>
      </c>
      <c r="FE15" s="485">
        <v>0</v>
      </c>
      <c r="FF15" s="274">
        <f t="shared" si="6"/>
        <v>1077</v>
      </c>
    </row>
    <row r="16" spans="1:162" ht="18" customHeight="1">
      <c r="A16" s="92" t="s">
        <v>16</v>
      </c>
      <c r="B16" s="168">
        <v>51</v>
      </c>
      <c r="C16" s="170">
        <v>5</v>
      </c>
      <c r="D16" s="170">
        <v>3</v>
      </c>
      <c r="E16" s="170">
        <v>2</v>
      </c>
      <c r="F16" s="170">
        <v>3</v>
      </c>
      <c r="G16" s="170">
        <v>6</v>
      </c>
      <c r="H16" s="170">
        <v>5</v>
      </c>
      <c r="I16" s="170">
        <v>17</v>
      </c>
      <c r="J16" s="170">
        <v>19</v>
      </c>
      <c r="K16" s="170">
        <v>16</v>
      </c>
      <c r="L16" s="170">
        <v>18</v>
      </c>
      <c r="M16" s="170">
        <v>24</v>
      </c>
      <c r="N16" s="170">
        <v>34</v>
      </c>
      <c r="O16" s="170">
        <v>45</v>
      </c>
      <c r="P16" s="170">
        <v>67</v>
      </c>
      <c r="Q16" s="170">
        <v>75</v>
      </c>
      <c r="R16" s="170">
        <v>98</v>
      </c>
      <c r="S16" s="170">
        <v>101</v>
      </c>
      <c r="T16" s="170">
        <v>155</v>
      </c>
      <c r="U16" s="170">
        <v>148</v>
      </c>
      <c r="V16" s="170">
        <v>517</v>
      </c>
      <c r="W16" s="170">
        <v>0</v>
      </c>
      <c r="X16" s="172">
        <f t="shared" si="0"/>
        <v>1409</v>
      </c>
      <c r="Y16" s="168">
        <v>35</v>
      </c>
      <c r="Z16" s="169">
        <v>2</v>
      </c>
      <c r="AA16" s="170">
        <v>2</v>
      </c>
      <c r="AB16" s="170">
        <v>1</v>
      </c>
      <c r="AC16" s="170">
        <v>0</v>
      </c>
      <c r="AD16" s="169">
        <v>8</v>
      </c>
      <c r="AE16" s="170">
        <v>13</v>
      </c>
      <c r="AF16" s="170">
        <v>25</v>
      </c>
      <c r="AG16" s="170">
        <v>24</v>
      </c>
      <c r="AH16" s="170">
        <v>22</v>
      </c>
      <c r="AI16" s="170">
        <v>32</v>
      </c>
      <c r="AJ16" s="170">
        <v>28</v>
      </c>
      <c r="AK16" s="170">
        <v>37</v>
      </c>
      <c r="AL16" s="170">
        <v>42</v>
      </c>
      <c r="AM16" s="170">
        <v>68</v>
      </c>
      <c r="AN16" s="170">
        <v>98</v>
      </c>
      <c r="AO16" s="170">
        <v>112</v>
      </c>
      <c r="AP16" s="170">
        <v>129</v>
      </c>
      <c r="AQ16" s="170">
        <v>152</v>
      </c>
      <c r="AR16" s="170">
        <v>214</v>
      </c>
      <c r="AS16" s="170">
        <v>525</v>
      </c>
      <c r="AT16" s="170">
        <v>2</v>
      </c>
      <c r="AU16" s="170">
        <f t="shared" si="1"/>
        <v>1571</v>
      </c>
      <c r="AV16" s="168">
        <v>42</v>
      </c>
      <c r="AW16" s="170">
        <v>2</v>
      </c>
      <c r="AX16" s="170">
        <v>4</v>
      </c>
      <c r="AY16" s="170">
        <v>2</v>
      </c>
      <c r="AZ16" s="170">
        <v>1</v>
      </c>
      <c r="BA16" s="170">
        <v>0</v>
      </c>
      <c r="BB16" s="170">
        <v>6</v>
      </c>
      <c r="BC16" s="170">
        <v>14</v>
      </c>
      <c r="BD16" s="170">
        <v>21</v>
      </c>
      <c r="BE16" s="170">
        <v>15</v>
      </c>
      <c r="BF16" s="170">
        <v>27</v>
      </c>
      <c r="BG16" s="170">
        <v>27</v>
      </c>
      <c r="BH16" s="170">
        <v>28</v>
      </c>
      <c r="BI16" s="170">
        <v>41</v>
      </c>
      <c r="BJ16" s="170">
        <v>53</v>
      </c>
      <c r="BK16" s="170">
        <v>98</v>
      </c>
      <c r="BL16" s="170">
        <v>119</v>
      </c>
      <c r="BM16" s="170">
        <v>114</v>
      </c>
      <c r="BN16" s="170">
        <v>146</v>
      </c>
      <c r="BO16" s="170">
        <v>173</v>
      </c>
      <c r="BP16" s="170">
        <v>560</v>
      </c>
      <c r="BQ16" s="170">
        <v>0</v>
      </c>
      <c r="BR16" s="172">
        <f t="shared" si="2"/>
        <v>1493</v>
      </c>
      <c r="BS16" s="168">
        <v>42</v>
      </c>
      <c r="BT16" s="169">
        <v>3</v>
      </c>
      <c r="BU16" s="170">
        <v>1</v>
      </c>
      <c r="BV16" s="169">
        <v>1</v>
      </c>
      <c r="BW16" s="170">
        <v>3</v>
      </c>
      <c r="BX16" s="170">
        <v>9</v>
      </c>
      <c r="BY16" s="170">
        <v>4</v>
      </c>
      <c r="BZ16" s="170">
        <v>13</v>
      </c>
      <c r="CA16" s="170">
        <v>21</v>
      </c>
      <c r="CB16" s="170">
        <v>22</v>
      </c>
      <c r="CC16" s="170">
        <v>27</v>
      </c>
      <c r="CD16" s="170">
        <v>28</v>
      </c>
      <c r="CE16" s="170">
        <v>30</v>
      </c>
      <c r="CF16" s="170">
        <v>49</v>
      </c>
      <c r="CG16" s="170">
        <v>65</v>
      </c>
      <c r="CH16" s="170">
        <v>74</v>
      </c>
      <c r="CI16" s="170">
        <v>114</v>
      </c>
      <c r="CJ16" s="170">
        <v>145</v>
      </c>
      <c r="CK16" s="170">
        <v>141</v>
      </c>
      <c r="CL16" s="170">
        <v>164</v>
      </c>
      <c r="CM16" s="170">
        <v>590</v>
      </c>
      <c r="CN16" s="170">
        <v>0</v>
      </c>
      <c r="CO16" s="170">
        <f t="shared" si="3"/>
        <v>1546</v>
      </c>
      <c r="CP16" s="168">
        <v>28</v>
      </c>
      <c r="CQ16" s="170">
        <v>4</v>
      </c>
      <c r="CR16" s="170">
        <v>2</v>
      </c>
      <c r="CS16" s="170">
        <v>0</v>
      </c>
      <c r="CT16" s="170">
        <v>2</v>
      </c>
      <c r="CU16" s="170">
        <v>3</v>
      </c>
      <c r="CV16" s="170">
        <v>8</v>
      </c>
      <c r="CW16" s="170">
        <v>16</v>
      </c>
      <c r="CX16" s="170">
        <v>18</v>
      </c>
      <c r="CY16" s="170">
        <v>24</v>
      </c>
      <c r="CZ16" s="170">
        <v>24</v>
      </c>
      <c r="DA16" s="170">
        <v>28</v>
      </c>
      <c r="DB16" s="170">
        <v>25</v>
      </c>
      <c r="DC16" s="170">
        <v>55</v>
      </c>
      <c r="DD16" s="170">
        <v>61</v>
      </c>
      <c r="DE16" s="170">
        <v>99</v>
      </c>
      <c r="DF16" s="170">
        <v>121</v>
      </c>
      <c r="DG16" s="170">
        <v>120</v>
      </c>
      <c r="DH16" s="170">
        <v>161</v>
      </c>
      <c r="DI16" s="170">
        <v>167</v>
      </c>
      <c r="DJ16" s="170">
        <v>589</v>
      </c>
      <c r="DK16" s="170">
        <v>0</v>
      </c>
      <c r="DL16" s="172">
        <f t="shared" si="4"/>
        <v>1555</v>
      </c>
      <c r="DM16" s="168">
        <v>32</v>
      </c>
      <c r="DN16" s="169">
        <v>0</v>
      </c>
      <c r="DO16" s="170">
        <v>1</v>
      </c>
      <c r="DP16" s="169">
        <v>1</v>
      </c>
      <c r="DQ16" s="170">
        <v>0</v>
      </c>
      <c r="DR16" s="170">
        <v>3</v>
      </c>
      <c r="DS16" s="170">
        <v>3</v>
      </c>
      <c r="DT16" s="170">
        <v>10</v>
      </c>
      <c r="DU16" s="170">
        <v>21</v>
      </c>
      <c r="DV16" s="170">
        <v>20</v>
      </c>
      <c r="DW16" s="170">
        <v>23</v>
      </c>
      <c r="DX16" s="170">
        <v>30</v>
      </c>
      <c r="DY16" s="170">
        <v>37</v>
      </c>
      <c r="DZ16" s="170">
        <v>50</v>
      </c>
      <c r="EA16" s="170">
        <v>65</v>
      </c>
      <c r="EB16" s="170">
        <v>88</v>
      </c>
      <c r="EC16" s="170">
        <v>129</v>
      </c>
      <c r="ED16" s="170">
        <v>152</v>
      </c>
      <c r="EE16" s="170">
        <v>188</v>
      </c>
      <c r="EF16" s="170">
        <v>199</v>
      </c>
      <c r="EG16" s="170">
        <v>565</v>
      </c>
      <c r="EH16" s="170">
        <v>0</v>
      </c>
      <c r="EI16" s="285">
        <f t="shared" si="5"/>
        <v>1617</v>
      </c>
      <c r="EJ16" s="168">
        <v>40</v>
      </c>
      <c r="EK16" s="170">
        <v>2</v>
      </c>
      <c r="EL16" s="170">
        <v>5</v>
      </c>
      <c r="EM16" s="170">
        <v>3</v>
      </c>
      <c r="EN16" s="170">
        <v>0</v>
      </c>
      <c r="EO16" s="170">
        <v>3</v>
      </c>
      <c r="EP16" s="170">
        <v>5</v>
      </c>
      <c r="EQ16" s="170">
        <v>20</v>
      </c>
      <c r="ER16" s="170">
        <v>28</v>
      </c>
      <c r="ES16" s="170">
        <v>24</v>
      </c>
      <c r="ET16" s="170">
        <v>39</v>
      </c>
      <c r="EU16" s="170">
        <v>41</v>
      </c>
      <c r="EV16" s="170">
        <v>61</v>
      </c>
      <c r="EW16" s="170">
        <v>89</v>
      </c>
      <c r="EX16" s="170">
        <v>73</v>
      </c>
      <c r="EY16" s="170">
        <v>156</v>
      </c>
      <c r="EZ16" s="170">
        <v>199</v>
      </c>
      <c r="FA16" s="170">
        <v>252</v>
      </c>
      <c r="FB16" s="170">
        <v>287</v>
      </c>
      <c r="FC16" s="170">
        <v>253</v>
      </c>
      <c r="FD16" s="170">
        <v>744</v>
      </c>
      <c r="FE16" s="170">
        <v>0</v>
      </c>
      <c r="FF16" s="172">
        <f t="shared" si="6"/>
        <v>2324</v>
      </c>
    </row>
    <row r="17" spans="1:162" ht="18" customHeight="1">
      <c r="A17" s="90" t="s">
        <v>17</v>
      </c>
      <c r="B17" s="484">
        <v>290</v>
      </c>
      <c r="C17" s="485">
        <v>13</v>
      </c>
      <c r="D17" s="485">
        <v>9</v>
      </c>
      <c r="E17" s="485">
        <v>3</v>
      </c>
      <c r="F17" s="485">
        <v>6</v>
      </c>
      <c r="G17" s="485">
        <v>13</v>
      </c>
      <c r="H17" s="485">
        <v>28</v>
      </c>
      <c r="I17" s="485">
        <v>72</v>
      </c>
      <c r="J17" s="485">
        <v>94</v>
      </c>
      <c r="K17" s="485">
        <v>85</v>
      </c>
      <c r="L17" s="485">
        <v>80</v>
      </c>
      <c r="M17" s="485">
        <v>66</v>
      </c>
      <c r="N17" s="485">
        <v>94</v>
      </c>
      <c r="O17" s="485">
        <v>119</v>
      </c>
      <c r="P17" s="485">
        <v>138</v>
      </c>
      <c r="Q17" s="485">
        <v>192</v>
      </c>
      <c r="R17" s="485">
        <v>220</v>
      </c>
      <c r="S17" s="485">
        <v>224</v>
      </c>
      <c r="T17" s="485">
        <v>204</v>
      </c>
      <c r="U17" s="485">
        <v>214</v>
      </c>
      <c r="V17" s="485">
        <v>477</v>
      </c>
      <c r="W17" s="485">
        <v>1</v>
      </c>
      <c r="X17" s="274">
        <f t="shared" si="0"/>
        <v>2642</v>
      </c>
      <c r="Y17" s="166">
        <v>238</v>
      </c>
      <c r="Z17" s="136">
        <v>16</v>
      </c>
      <c r="AA17" s="136">
        <v>14</v>
      </c>
      <c r="AB17" s="136">
        <v>5</v>
      </c>
      <c r="AC17" s="136">
        <v>6</v>
      </c>
      <c r="AD17" s="136">
        <v>14</v>
      </c>
      <c r="AE17" s="136">
        <v>34</v>
      </c>
      <c r="AF17" s="136">
        <v>90</v>
      </c>
      <c r="AG17" s="136">
        <v>99</v>
      </c>
      <c r="AH17" s="136">
        <v>79</v>
      </c>
      <c r="AI17" s="136">
        <v>76</v>
      </c>
      <c r="AJ17" s="136">
        <v>80</v>
      </c>
      <c r="AK17" s="136">
        <v>118</v>
      </c>
      <c r="AL17" s="136">
        <v>124</v>
      </c>
      <c r="AM17" s="136">
        <v>163</v>
      </c>
      <c r="AN17" s="136">
        <v>211</v>
      </c>
      <c r="AO17" s="136">
        <v>233</v>
      </c>
      <c r="AP17" s="136">
        <v>228</v>
      </c>
      <c r="AQ17" s="136">
        <v>236</v>
      </c>
      <c r="AR17" s="136">
        <v>258</v>
      </c>
      <c r="AS17" s="136">
        <v>534</v>
      </c>
      <c r="AT17" s="136">
        <v>12</v>
      </c>
      <c r="AU17" s="136">
        <f t="shared" si="1"/>
        <v>2868</v>
      </c>
      <c r="AV17" s="484">
        <v>253</v>
      </c>
      <c r="AW17" s="485">
        <v>14</v>
      </c>
      <c r="AX17" s="485">
        <v>4</v>
      </c>
      <c r="AY17" s="485">
        <v>4</v>
      </c>
      <c r="AZ17" s="485">
        <v>7</v>
      </c>
      <c r="BA17" s="485">
        <v>19</v>
      </c>
      <c r="BB17" s="485">
        <v>27</v>
      </c>
      <c r="BC17" s="485">
        <v>73</v>
      </c>
      <c r="BD17" s="485">
        <v>83</v>
      </c>
      <c r="BE17" s="485">
        <v>78</v>
      </c>
      <c r="BF17" s="485">
        <v>66</v>
      </c>
      <c r="BG17" s="485">
        <v>79</v>
      </c>
      <c r="BH17" s="485">
        <v>93</v>
      </c>
      <c r="BI17" s="485">
        <v>140</v>
      </c>
      <c r="BJ17" s="485">
        <v>165</v>
      </c>
      <c r="BK17" s="485">
        <v>177</v>
      </c>
      <c r="BL17" s="485">
        <v>225</v>
      </c>
      <c r="BM17" s="485">
        <v>246</v>
      </c>
      <c r="BN17" s="485">
        <v>229</v>
      </c>
      <c r="BO17" s="485">
        <v>202</v>
      </c>
      <c r="BP17" s="485">
        <v>525</v>
      </c>
      <c r="BQ17" s="485">
        <v>6</v>
      </c>
      <c r="BR17" s="274">
        <f t="shared" si="2"/>
        <v>2715</v>
      </c>
      <c r="BS17" s="166">
        <v>217</v>
      </c>
      <c r="BT17" s="136">
        <v>12</v>
      </c>
      <c r="BU17" s="136">
        <v>4</v>
      </c>
      <c r="BV17" s="136">
        <v>5</v>
      </c>
      <c r="BW17" s="136">
        <v>8</v>
      </c>
      <c r="BX17" s="136">
        <v>14</v>
      </c>
      <c r="BY17" s="136">
        <v>16</v>
      </c>
      <c r="BZ17" s="136">
        <v>54</v>
      </c>
      <c r="CA17" s="136">
        <v>86</v>
      </c>
      <c r="CB17" s="136">
        <v>56</v>
      </c>
      <c r="CC17" s="136">
        <v>71</v>
      </c>
      <c r="CD17" s="136">
        <v>68</v>
      </c>
      <c r="CE17" s="136">
        <v>94</v>
      </c>
      <c r="CF17" s="136">
        <v>122</v>
      </c>
      <c r="CG17" s="136">
        <v>175</v>
      </c>
      <c r="CH17" s="136">
        <v>215</v>
      </c>
      <c r="CI17" s="136">
        <v>235</v>
      </c>
      <c r="CJ17" s="136">
        <v>255</v>
      </c>
      <c r="CK17" s="136">
        <v>255</v>
      </c>
      <c r="CL17" s="136">
        <v>222</v>
      </c>
      <c r="CM17" s="136">
        <v>528</v>
      </c>
      <c r="CN17" s="136">
        <v>2</v>
      </c>
      <c r="CO17" s="136">
        <f t="shared" si="3"/>
        <v>2714</v>
      </c>
      <c r="CP17" s="484">
        <v>205</v>
      </c>
      <c r="CQ17" s="485">
        <v>19</v>
      </c>
      <c r="CR17" s="485">
        <v>6</v>
      </c>
      <c r="CS17" s="485">
        <v>5</v>
      </c>
      <c r="CT17" s="485">
        <v>2</v>
      </c>
      <c r="CU17" s="485">
        <v>17</v>
      </c>
      <c r="CV17" s="485">
        <v>19</v>
      </c>
      <c r="CW17" s="485">
        <v>71</v>
      </c>
      <c r="CX17" s="485">
        <v>94</v>
      </c>
      <c r="CY17" s="485">
        <v>86</v>
      </c>
      <c r="CZ17" s="485">
        <v>67</v>
      </c>
      <c r="DA17" s="485">
        <v>85</v>
      </c>
      <c r="DB17" s="485">
        <v>108</v>
      </c>
      <c r="DC17" s="485">
        <v>117</v>
      </c>
      <c r="DD17" s="485">
        <v>168</v>
      </c>
      <c r="DE17" s="485">
        <v>219</v>
      </c>
      <c r="DF17" s="485">
        <v>272</v>
      </c>
      <c r="DG17" s="485">
        <v>271</v>
      </c>
      <c r="DH17" s="485">
        <v>296</v>
      </c>
      <c r="DI17" s="485">
        <v>247</v>
      </c>
      <c r="DJ17" s="485">
        <v>571</v>
      </c>
      <c r="DK17" s="485">
        <v>5</v>
      </c>
      <c r="DL17" s="274">
        <f t="shared" si="4"/>
        <v>2950</v>
      </c>
      <c r="DM17" s="166">
        <v>182</v>
      </c>
      <c r="DN17" s="136">
        <v>14</v>
      </c>
      <c r="DO17" s="136">
        <v>13</v>
      </c>
      <c r="DP17" s="136">
        <v>6</v>
      </c>
      <c r="DQ17" s="136">
        <v>3</v>
      </c>
      <c r="DR17" s="136">
        <v>18</v>
      </c>
      <c r="DS17" s="136">
        <v>19</v>
      </c>
      <c r="DT17" s="136">
        <v>59</v>
      </c>
      <c r="DU17" s="136">
        <v>86</v>
      </c>
      <c r="DV17" s="136">
        <v>83</v>
      </c>
      <c r="DW17" s="136">
        <v>100</v>
      </c>
      <c r="DX17" s="136">
        <v>96</v>
      </c>
      <c r="DY17" s="136">
        <v>133</v>
      </c>
      <c r="DZ17" s="136">
        <v>156</v>
      </c>
      <c r="EA17" s="136">
        <v>227</v>
      </c>
      <c r="EB17" s="136">
        <v>265</v>
      </c>
      <c r="EC17" s="136">
        <v>323</v>
      </c>
      <c r="ED17" s="136">
        <v>368</v>
      </c>
      <c r="EE17" s="136">
        <v>319</v>
      </c>
      <c r="EF17" s="136">
        <v>313</v>
      </c>
      <c r="EG17" s="136">
        <v>677</v>
      </c>
      <c r="EH17" s="136">
        <v>1</v>
      </c>
      <c r="EI17" s="288">
        <f t="shared" si="5"/>
        <v>3461</v>
      </c>
      <c r="EJ17" s="484">
        <v>207</v>
      </c>
      <c r="EK17" s="485">
        <v>11</v>
      </c>
      <c r="EL17" s="485">
        <v>10</v>
      </c>
      <c r="EM17" s="485">
        <v>5</v>
      </c>
      <c r="EN17" s="485">
        <v>5</v>
      </c>
      <c r="EO17" s="485">
        <v>15</v>
      </c>
      <c r="EP17" s="485">
        <v>17</v>
      </c>
      <c r="EQ17" s="485">
        <v>74</v>
      </c>
      <c r="ER17" s="485">
        <v>102</v>
      </c>
      <c r="ES17" s="485">
        <v>130</v>
      </c>
      <c r="ET17" s="485">
        <v>157</v>
      </c>
      <c r="EU17" s="485">
        <v>199</v>
      </c>
      <c r="EV17" s="485">
        <v>238</v>
      </c>
      <c r="EW17" s="485">
        <v>281</v>
      </c>
      <c r="EX17" s="485">
        <v>399</v>
      </c>
      <c r="EY17" s="485">
        <v>467</v>
      </c>
      <c r="EZ17" s="485">
        <v>590</v>
      </c>
      <c r="FA17" s="485">
        <v>564</v>
      </c>
      <c r="FB17" s="485">
        <v>507</v>
      </c>
      <c r="FC17" s="485">
        <v>456</v>
      </c>
      <c r="FD17" s="485">
        <v>988</v>
      </c>
      <c r="FE17" s="485">
        <v>1</v>
      </c>
      <c r="FF17" s="274">
        <f t="shared" si="6"/>
        <v>5423</v>
      </c>
    </row>
    <row r="18" spans="1:162" ht="18" customHeight="1">
      <c r="A18" s="92" t="s">
        <v>18</v>
      </c>
      <c r="B18" s="168">
        <v>446</v>
      </c>
      <c r="C18" s="170">
        <v>35</v>
      </c>
      <c r="D18" s="170">
        <v>17</v>
      </c>
      <c r="E18" s="170">
        <v>13</v>
      </c>
      <c r="F18" s="170">
        <v>6</v>
      </c>
      <c r="G18" s="170">
        <v>33</v>
      </c>
      <c r="H18" s="170">
        <v>47</v>
      </c>
      <c r="I18" s="170">
        <v>149</v>
      </c>
      <c r="J18" s="170">
        <v>173</v>
      </c>
      <c r="K18" s="170">
        <v>156</v>
      </c>
      <c r="L18" s="170">
        <v>148</v>
      </c>
      <c r="M18" s="170">
        <v>210</v>
      </c>
      <c r="N18" s="170">
        <v>214</v>
      </c>
      <c r="O18" s="170">
        <v>303</v>
      </c>
      <c r="P18" s="170">
        <v>455</v>
      </c>
      <c r="Q18" s="170">
        <v>654</v>
      </c>
      <c r="R18" s="170">
        <v>738</v>
      </c>
      <c r="S18" s="170">
        <v>735</v>
      </c>
      <c r="T18" s="170">
        <v>789</v>
      </c>
      <c r="U18" s="170">
        <v>823</v>
      </c>
      <c r="V18" s="170">
        <v>2205</v>
      </c>
      <c r="W18" s="170">
        <v>15</v>
      </c>
      <c r="X18" s="172">
        <f t="shared" si="0"/>
        <v>8364</v>
      </c>
      <c r="Y18" s="168">
        <v>430</v>
      </c>
      <c r="Z18" s="169">
        <v>33</v>
      </c>
      <c r="AA18" s="170">
        <v>19</v>
      </c>
      <c r="AB18" s="170">
        <v>12</v>
      </c>
      <c r="AC18" s="170">
        <v>10</v>
      </c>
      <c r="AD18" s="169">
        <v>48</v>
      </c>
      <c r="AE18" s="170">
        <v>39</v>
      </c>
      <c r="AF18" s="170">
        <v>134</v>
      </c>
      <c r="AG18" s="170">
        <v>173</v>
      </c>
      <c r="AH18" s="170">
        <v>187</v>
      </c>
      <c r="AI18" s="170">
        <v>165</v>
      </c>
      <c r="AJ18" s="170">
        <v>215</v>
      </c>
      <c r="AK18" s="170">
        <v>240</v>
      </c>
      <c r="AL18" s="170">
        <v>348</v>
      </c>
      <c r="AM18" s="170">
        <v>474</v>
      </c>
      <c r="AN18" s="170">
        <v>632</v>
      </c>
      <c r="AO18" s="170">
        <v>735</v>
      </c>
      <c r="AP18" s="170">
        <v>902</v>
      </c>
      <c r="AQ18" s="170">
        <v>896</v>
      </c>
      <c r="AR18" s="170">
        <v>1004</v>
      </c>
      <c r="AS18" s="170">
        <v>2457</v>
      </c>
      <c r="AT18" s="170">
        <v>11</v>
      </c>
      <c r="AU18" s="170">
        <f t="shared" si="1"/>
        <v>9164</v>
      </c>
      <c r="AV18" s="168">
        <v>396</v>
      </c>
      <c r="AW18" s="170">
        <v>30</v>
      </c>
      <c r="AX18" s="170">
        <v>13</v>
      </c>
      <c r="AY18" s="170">
        <v>12</v>
      </c>
      <c r="AZ18" s="170">
        <v>1</v>
      </c>
      <c r="BA18" s="170">
        <v>27</v>
      </c>
      <c r="BB18" s="170">
        <v>47</v>
      </c>
      <c r="BC18" s="170">
        <v>125</v>
      </c>
      <c r="BD18" s="170">
        <v>196</v>
      </c>
      <c r="BE18" s="170">
        <v>158</v>
      </c>
      <c r="BF18" s="170">
        <v>155</v>
      </c>
      <c r="BG18" s="170">
        <v>203</v>
      </c>
      <c r="BH18" s="170">
        <v>207</v>
      </c>
      <c r="BI18" s="170">
        <v>302</v>
      </c>
      <c r="BJ18" s="170">
        <v>456</v>
      </c>
      <c r="BK18" s="170">
        <v>605</v>
      </c>
      <c r="BL18" s="170">
        <v>740</v>
      </c>
      <c r="BM18" s="170">
        <v>838</v>
      </c>
      <c r="BN18" s="170">
        <v>868</v>
      </c>
      <c r="BO18" s="170">
        <v>905</v>
      </c>
      <c r="BP18" s="170">
        <v>2281</v>
      </c>
      <c r="BQ18" s="170">
        <v>10</v>
      </c>
      <c r="BR18" s="172">
        <f t="shared" si="2"/>
        <v>8575</v>
      </c>
      <c r="BS18" s="168">
        <v>452</v>
      </c>
      <c r="BT18" s="169">
        <v>31</v>
      </c>
      <c r="BU18" s="170">
        <v>17</v>
      </c>
      <c r="BV18" s="169">
        <v>13</v>
      </c>
      <c r="BW18" s="170">
        <v>5</v>
      </c>
      <c r="BX18" s="170">
        <v>37</v>
      </c>
      <c r="BY18" s="170">
        <v>44</v>
      </c>
      <c r="BZ18" s="170">
        <v>105</v>
      </c>
      <c r="CA18" s="170">
        <v>182</v>
      </c>
      <c r="CB18" s="170">
        <v>160</v>
      </c>
      <c r="CC18" s="170">
        <v>161</v>
      </c>
      <c r="CD18" s="170">
        <v>209</v>
      </c>
      <c r="CE18" s="170">
        <v>231</v>
      </c>
      <c r="CF18" s="170">
        <v>334</v>
      </c>
      <c r="CG18" s="170">
        <v>469</v>
      </c>
      <c r="CH18" s="170">
        <v>668</v>
      </c>
      <c r="CI18" s="170">
        <v>810</v>
      </c>
      <c r="CJ18" s="170">
        <v>885</v>
      </c>
      <c r="CK18" s="170">
        <v>919</v>
      </c>
      <c r="CL18" s="170">
        <v>931</v>
      </c>
      <c r="CM18" s="170">
        <v>2596</v>
      </c>
      <c r="CN18" s="170">
        <v>4</v>
      </c>
      <c r="CO18" s="170">
        <f t="shared" si="3"/>
        <v>9263</v>
      </c>
      <c r="CP18" s="168">
        <v>359</v>
      </c>
      <c r="CQ18" s="170">
        <v>35</v>
      </c>
      <c r="CR18" s="170">
        <v>18</v>
      </c>
      <c r="CS18" s="170">
        <v>10</v>
      </c>
      <c r="CT18" s="170">
        <v>10</v>
      </c>
      <c r="CU18" s="170">
        <v>30</v>
      </c>
      <c r="CV18" s="170">
        <v>36</v>
      </c>
      <c r="CW18" s="170">
        <v>125</v>
      </c>
      <c r="CX18" s="170">
        <v>214</v>
      </c>
      <c r="CY18" s="170">
        <v>173</v>
      </c>
      <c r="CZ18" s="170">
        <v>184</v>
      </c>
      <c r="DA18" s="170">
        <v>230</v>
      </c>
      <c r="DB18" s="170">
        <v>281</v>
      </c>
      <c r="DC18" s="170">
        <v>353</v>
      </c>
      <c r="DD18" s="170">
        <v>482</v>
      </c>
      <c r="DE18" s="170">
        <v>658</v>
      </c>
      <c r="DF18" s="170">
        <v>873</v>
      </c>
      <c r="DG18" s="170">
        <v>945</v>
      </c>
      <c r="DH18" s="170">
        <v>992</v>
      </c>
      <c r="DI18" s="170">
        <v>1006</v>
      </c>
      <c r="DJ18" s="170">
        <v>2643</v>
      </c>
      <c r="DK18" s="170">
        <v>0</v>
      </c>
      <c r="DL18" s="172">
        <f t="shared" si="4"/>
        <v>9657</v>
      </c>
      <c r="DM18" s="168">
        <v>357</v>
      </c>
      <c r="DN18" s="169">
        <v>23</v>
      </c>
      <c r="DO18" s="170">
        <v>18</v>
      </c>
      <c r="DP18" s="169">
        <v>9</v>
      </c>
      <c r="DQ18" s="170">
        <v>10</v>
      </c>
      <c r="DR18" s="170">
        <v>41</v>
      </c>
      <c r="DS18" s="170">
        <v>27</v>
      </c>
      <c r="DT18" s="170">
        <v>121</v>
      </c>
      <c r="DU18" s="170">
        <v>188</v>
      </c>
      <c r="DV18" s="170">
        <v>176</v>
      </c>
      <c r="DW18" s="170">
        <v>218</v>
      </c>
      <c r="DX18" s="170">
        <v>250</v>
      </c>
      <c r="DY18" s="170">
        <v>288</v>
      </c>
      <c r="DZ18" s="170">
        <v>361</v>
      </c>
      <c r="EA18" s="170">
        <v>521</v>
      </c>
      <c r="EB18" s="170">
        <v>764</v>
      </c>
      <c r="EC18" s="170">
        <v>1077</v>
      </c>
      <c r="ED18" s="170">
        <v>1164</v>
      </c>
      <c r="EE18" s="170">
        <v>1146</v>
      </c>
      <c r="EF18" s="170">
        <v>1225</v>
      </c>
      <c r="EG18" s="170">
        <v>2762</v>
      </c>
      <c r="EH18" s="170">
        <v>3</v>
      </c>
      <c r="EI18" s="285">
        <f t="shared" si="5"/>
        <v>10749</v>
      </c>
      <c r="EJ18" s="168">
        <v>386</v>
      </c>
      <c r="EK18" s="170">
        <v>24</v>
      </c>
      <c r="EL18" s="170">
        <v>16</v>
      </c>
      <c r="EM18" s="170">
        <v>9</v>
      </c>
      <c r="EN18" s="170">
        <v>12</v>
      </c>
      <c r="EO18" s="170">
        <v>34</v>
      </c>
      <c r="EP18" s="170">
        <v>36</v>
      </c>
      <c r="EQ18" s="170">
        <v>111</v>
      </c>
      <c r="ER18" s="170">
        <v>209</v>
      </c>
      <c r="ES18" s="170">
        <v>237</v>
      </c>
      <c r="ET18" s="170">
        <v>329</v>
      </c>
      <c r="EU18" s="170">
        <v>431</v>
      </c>
      <c r="EV18" s="170">
        <v>576</v>
      </c>
      <c r="EW18" s="170">
        <v>693</v>
      </c>
      <c r="EX18" s="170">
        <v>972</v>
      </c>
      <c r="EY18" s="170">
        <v>1357</v>
      </c>
      <c r="EZ18" s="170">
        <v>1805</v>
      </c>
      <c r="FA18" s="170">
        <v>1970</v>
      </c>
      <c r="FB18" s="170">
        <v>1901</v>
      </c>
      <c r="FC18" s="170">
        <v>1704</v>
      </c>
      <c r="FD18" s="170">
        <v>3870</v>
      </c>
      <c r="FE18" s="170">
        <v>4</v>
      </c>
      <c r="FF18" s="172">
        <f t="shared" si="6"/>
        <v>16686</v>
      </c>
    </row>
    <row r="19" spans="1:162" ht="18" customHeight="1">
      <c r="A19" s="90" t="s">
        <v>19</v>
      </c>
      <c r="B19" s="484">
        <v>12</v>
      </c>
      <c r="C19" s="485">
        <v>2</v>
      </c>
      <c r="D19" s="485">
        <v>0</v>
      </c>
      <c r="E19" s="485">
        <v>0</v>
      </c>
      <c r="F19" s="485">
        <v>0</v>
      </c>
      <c r="G19" s="485">
        <v>4</v>
      </c>
      <c r="H19" s="485">
        <v>1</v>
      </c>
      <c r="I19" s="485">
        <v>3</v>
      </c>
      <c r="J19" s="485">
        <v>8</v>
      </c>
      <c r="K19" s="485">
        <v>3</v>
      </c>
      <c r="L19" s="485">
        <v>5</v>
      </c>
      <c r="M19" s="485">
        <v>8</v>
      </c>
      <c r="N19" s="485">
        <v>10</v>
      </c>
      <c r="O19" s="485">
        <v>17</v>
      </c>
      <c r="P19" s="485">
        <v>11</v>
      </c>
      <c r="Q19" s="485">
        <v>31</v>
      </c>
      <c r="R19" s="485">
        <v>33</v>
      </c>
      <c r="S19" s="485">
        <v>32</v>
      </c>
      <c r="T19" s="485">
        <v>46</v>
      </c>
      <c r="U19" s="485">
        <v>54</v>
      </c>
      <c r="V19" s="485">
        <v>163</v>
      </c>
      <c r="W19" s="485">
        <v>0</v>
      </c>
      <c r="X19" s="274">
        <f t="shared" si="0"/>
        <v>443</v>
      </c>
      <c r="Y19" s="166">
        <v>10</v>
      </c>
      <c r="Z19" s="136">
        <v>0</v>
      </c>
      <c r="AA19" s="136">
        <v>0</v>
      </c>
      <c r="AB19" s="136">
        <v>0</v>
      </c>
      <c r="AC19" s="136">
        <v>1</v>
      </c>
      <c r="AD19" s="136">
        <v>1</v>
      </c>
      <c r="AE19" s="136">
        <v>2</v>
      </c>
      <c r="AF19" s="136">
        <v>8</v>
      </c>
      <c r="AG19" s="136">
        <v>6</v>
      </c>
      <c r="AH19" s="136">
        <v>5</v>
      </c>
      <c r="AI19" s="136">
        <v>9</v>
      </c>
      <c r="AJ19" s="136">
        <v>6</v>
      </c>
      <c r="AK19" s="136">
        <v>9</v>
      </c>
      <c r="AL19" s="136">
        <v>10</v>
      </c>
      <c r="AM19" s="136">
        <v>17</v>
      </c>
      <c r="AN19" s="136">
        <v>28</v>
      </c>
      <c r="AO19" s="136">
        <v>30</v>
      </c>
      <c r="AP19" s="136">
        <v>27</v>
      </c>
      <c r="AQ19" s="136">
        <v>62</v>
      </c>
      <c r="AR19" s="136">
        <v>57</v>
      </c>
      <c r="AS19" s="136">
        <v>193</v>
      </c>
      <c r="AT19" s="136">
        <v>0</v>
      </c>
      <c r="AU19" s="136">
        <f t="shared" si="1"/>
        <v>481</v>
      </c>
      <c r="AV19" s="484">
        <v>10</v>
      </c>
      <c r="AW19" s="485">
        <v>1</v>
      </c>
      <c r="AX19" s="485">
        <v>1</v>
      </c>
      <c r="AY19" s="485">
        <v>0</v>
      </c>
      <c r="AZ19" s="485">
        <v>1</v>
      </c>
      <c r="BA19" s="485">
        <v>1</v>
      </c>
      <c r="BB19" s="485">
        <v>3</v>
      </c>
      <c r="BC19" s="485">
        <v>7</v>
      </c>
      <c r="BD19" s="485">
        <v>6</v>
      </c>
      <c r="BE19" s="485">
        <v>5</v>
      </c>
      <c r="BF19" s="485">
        <v>7</v>
      </c>
      <c r="BG19" s="485">
        <v>4</v>
      </c>
      <c r="BH19" s="485">
        <v>8</v>
      </c>
      <c r="BI19" s="485">
        <v>14</v>
      </c>
      <c r="BJ19" s="485">
        <v>17</v>
      </c>
      <c r="BK19" s="485">
        <v>18</v>
      </c>
      <c r="BL19" s="485">
        <v>28</v>
      </c>
      <c r="BM19" s="485">
        <v>33</v>
      </c>
      <c r="BN19" s="485">
        <v>59</v>
      </c>
      <c r="BO19" s="485">
        <v>63</v>
      </c>
      <c r="BP19" s="485">
        <v>174</v>
      </c>
      <c r="BQ19" s="485">
        <v>0</v>
      </c>
      <c r="BR19" s="274">
        <f t="shared" si="2"/>
        <v>460</v>
      </c>
      <c r="BS19" s="166">
        <v>9</v>
      </c>
      <c r="BT19" s="136">
        <v>1</v>
      </c>
      <c r="BU19" s="136">
        <v>0</v>
      </c>
      <c r="BV19" s="136">
        <v>1</v>
      </c>
      <c r="BW19" s="136">
        <v>0</v>
      </c>
      <c r="BX19" s="136">
        <v>0</v>
      </c>
      <c r="BY19" s="136">
        <v>0</v>
      </c>
      <c r="BZ19" s="136">
        <v>1</v>
      </c>
      <c r="CA19" s="136">
        <v>4</v>
      </c>
      <c r="CB19" s="136">
        <v>5</v>
      </c>
      <c r="CC19" s="136">
        <v>5</v>
      </c>
      <c r="CD19" s="136">
        <v>11</v>
      </c>
      <c r="CE19" s="136">
        <v>16</v>
      </c>
      <c r="CF19" s="136">
        <v>13</v>
      </c>
      <c r="CG19" s="136">
        <v>21</v>
      </c>
      <c r="CH19" s="136">
        <v>18</v>
      </c>
      <c r="CI19" s="136">
        <v>39</v>
      </c>
      <c r="CJ19" s="136">
        <v>53</v>
      </c>
      <c r="CK19" s="136">
        <v>53</v>
      </c>
      <c r="CL19" s="136">
        <v>52</v>
      </c>
      <c r="CM19" s="136">
        <v>202</v>
      </c>
      <c r="CN19" s="136">
        <v>0</v>
      </c>
      <c r="CO19" s="136">
        <f t="shared" si="3"/>
        <v>504</v>
      </c>
      <c r="CP19" s="484">
        <v>7</v>
      </c>
      <c r="CQ19" s="485">
        <v>1</v>
      </c>
      <c r="CR19" s="485">
        <v>0</v>
      </c>
      <c r="CS19" s="485">
        <v>1</v>
      </c>
      <c r="CT19" s="485">
        <v>0</v>
      </c>
      <c r="CU19" s="485">
        <v>1</v>
      </c>
      <c r="CV19" s="485">
        <v>0</v>
      </c>
      <c r="CW19" s="485">
        <v>5</v>
      </c>
      <c r="CX19" s="485">
        <v>4</v>
      </c>
      <c r="CY19" s="485">
        <v>6</v>
      </c>
      <c r="CZ19" s="485">
        <v>8</v>
      </c>
      <c r="DA19" s="485">
        <v>10</v>
      </c>
      <c r="DB19" s="485">
        <v>10</v>
      </c>
      <c r="DC19" s="485">
        <v>18</v>
      </c>
      <c r="DD19" s="485">
        <v>21</v>
      </c>
      <c r="DE19" s="485">
        <v>27</v>
      </c>
      <c r="DF19" s="485">
        <v>41</v>
      </c>
      <c r="DG19" s="485">
        <v>55</v>
      </c>
      <c r="DH19" s="485">
        <v>77</v>
      </c>
      <c r="DI19" s="485">
        <v>64</v>
      </c>
      <c r="DJ19" s="485">
        <v>184</v>
      </c>
      <c r="DK19" s="485">
        <v>0</v>
      </c>
      <c r="DL19" s="274">
        <f t="shared" si="4"/>
        <v>540</v>
      </c>
      <c r="DM19" s="166">
        <v>8</v>
      </c>
      <c r="DN19" s="136">
        <v>0</v>
      </c>
      <c r="DO19" s="136">
        <v>0</v>
      </c>
      <c r="DP19" s="136">
        <v>0</v>
      </c>
      <c r="DQ19" s="136">
        <v>0</v>
      </c>
      <c r="DR19" s="136">
        <v>1</v>
      </c>
      <c r="DS19" s="136">
        <v>1</v>
      </c>
      <c r="DT19" s="136">
        <v>6</v>
      </c>
      <c r="DU19" s="136">
        <v>5</v>
      </c>
      <c r="DV19" s="136">
        <v>6</v>
      </c>
      <c r="DW19" s="136">
        <v>6</v>
      </c>
      <c r="DX19" s="136">
        <v>12</v>
      </c>
      <c r="DY19" s="136">
        <v>8</v>
      </c>
      <c r="DZ19" s="136">
        <v>14</v>
      </c>
      <c r="EA19" s="136">
        <v>19</v>
      </c>
      <c r="EB19" s="136">
        <v>34</v>
      </c>
      <c r="EC19" s="136">
        <v>33</v>
      </c>
      <c r="ED19" s="136">
        <v>43</v>
      </c>
      <c r="EE19" s="136">
        <v>49</v>
      </c>
      <c r="EF19" s="136">
        <v>72</v>
      </c>
      <c r="EG19" s="136">
        <v>198</v>
      </c>
      <c r="EH19" s="136">
        <v>0</v>
      </c>
      <c r="EI19" s="288">
        <f t="shared" si="5"/>
        <v>515</v>
      </c>
      <c r="EJ19" s="484">
        <v>16</v>
      </c>
      <c r="EK19" s="485">
        <v>0</v>
      </c>
      <c r="EL19" s="485">
        <v>0</v>
      </c>
      <c r="EM19" s="485">
        <v>0</v>
      </c>
      <c r="EN19" s="485">
        <v>0</v>
      </c>
      <c r="EO19" s="485">
        <v>1</v>
      </c>
      <c r="EP19" s="485">
        <v>1</v>
      </c>
      <c r="EQ19" s="485">
        <v>10</v>
      </c>
      <c r="ER19" s="485">
        <v>5</v>
      </c>
      <c r="ES19" s="485">
        <v>8</v>
      </c>
      <c r="ET19" s="485">
        <v>7</v>
      </c>
      <c r="EU19" s="485">
        <v>10</v>
      </c>
      <c r="EV19" s="485">
        <v>15</v>
      </c>
      <c r="EW19" s="485">
        <v>22</v>
      </c>
      <c r="EX19" s="485">
        <v>38</v>
      </c>
      <c r="EY19" s="485">
        <v>55</v>
      </c>
      <c r="EZ19" s="485">
        <v>64</v>
      </c>
      <c r="FA19" s="485">
        <v>76</v>
      </c>
      <c r="FB19" s="485">
        <v>96</v>
      </c>
      <c r="FC19" s="485">
        <v>81</v>
      </c>
      <c r="FD19" s="485">
        <v>257</v>
      </c>
      <c r="FE19" s="485">
        <v>0</v>
      </c>
      <c r="FF19" s="274">
        <f t="shared" si="6"/>
        <v>762</v>
      </c>
    </row>
    <row r="20" spans="1:162" ht="18" customHeight="1">
      <c r="A20" s="92" t="s">
        <v>20</v>
      </c>
      <c r="B20" s="168">
        <v>50</v>
      </c>
      <c r="C20" s="170">
        <v>1</v>
      </c>
      <c r="D20" s="170">
        <v>5</v>
      </c>
      <c r="E20" s="170">
        <v>1</v>
      </c>
      <c r="F20" s="170">
        <v>0</v>
      </c>
      <c r="G20" s="170">
        <v>6</v>
      </c>
      <c r="H20" s="170">
        <v>2</v>
      </c>
      <c r="I20" s="170">
        <v>31</v>
      </c>
      <c r="J20" s="170">
        <v>31</v>
      </c>
      <c r="K20" s="170">
        <v>40</v>
      </c>
      <c r="L20" s="170">
        <v>31</v>
      </c>
      <c r="M20" s="170">
        <v>24</v>
      </c>
      <c r="N20" s="170">
        <v>23</v>
      </c>
      <c r="O20" s="170">
        <v>30</v>
      </c>
      <c r="P20" s="170">
        <v>50</v>
      </c>
      <c r="Q20" s="170">
        <v>34</v>
      </c>
      <c r="R20" s="170">
        <v>46</v>
      </c>
      <c r="S20" s="170">
        <v>49</v>
      </c>
      <c r="T20" s="170">
        <v>55</v>
      </c>
      <c r="U20" s="170">
        <v>66</v>
      </c>
      <c r="V20" s="170">
        <v>153</v>
      </c>
      <c r="W20" s="170">
        <v>0</v>
      </c>
      <c r="X20" s="172">
        <f t="shared" si="0"/>
        <v>728</v>
      </c>
      <c r="Y20" s="168">
        <v>51</v>
      </c>
      <c r="Z20" s="169">
        <v>7</v>
      </c>
      <c r="AA20" s="170">
        <v>2</v>
      </c>
      <c r="AB20" s="170">
        <v>2</v>
      </c>
      <c r="AC20" s="170">
        <v>1</v>
      </c>
      <c r="AD20" s="169">
        <v>6</v>
      </c>
      <c r="AE20" s="170">
        <v>8</v>
      </c>
      <c r="AF20" s="170">
        <v>32</v>
      </c>
      <c r="AG20" s="170">
        <v>36</v>
      </c>
      <c r="AH20" s="170">
        <v>38</v>
      </c>
      <c r="AI20" s="170">
        <v>45</v>
      </c>
      <c r="AJ20" s="170">
        <v>30</v>
      </c>
      <c r="AK20" s="170">
        <v>28</v>
      </c>
      <c r="AL20" s="170">
        <v>50</v>
      </c>
      <c r="AM20" s="170">
        <v>45</v>
      </c>
      <c r="AN20" s="170">
        <v>49</v>
      </c>
      <c r="AO20" s="170">
        <v>42</v>
      </c>
      <c r="AP20" s="170">
        <v>47</v>
      </c>
      <c r="AQ20" s="170">
        <v>59</v>
      </c>
      <c r="AR20" s="170">
        <v>54</v>
      </c>
      <c r="AS20" s="170">
        <v>153</v>
      </c>
      <c r="AT20" s="170">
        <v>2</v>
      </c>
      <c r="AU20" s="170">
        <f t="shared" si="1"/>
        <v>787</v>
      </c>
      <c r="AV20" s="168">
        <v>49</v>
      </c>
      <c r="AW20" s="170">
        <v>6</v>
      </c>
      <c r="AX20" s="170">
        <v>3</v>
      </c>
      <c r="AY20" s="170">
        <v>0</v>
      </c>
      <c r="AZ20" s="170">
        <v>1</v>
      </c>
      <c r="BA20" s="170">
        <v>2</v>
      </c>
      <c r="BB20" s="170">
        <v>7</v>
      </c>
      <c r="BC20" s="170">
        <v>30</v>
      </c>
      <c r="BD20" s="170">
        <v>42</v>
      </c>
      <c r="BE20" s="170">
        <v>42</v>
      </c>
      <c r="BF20" s="170">
        <v>25</v>
      </c>
      <c r="BG20" s="170">
        <v>36</v>
      </c>
      <c r="BH20" s="170">
        <v>22</v>
      </c>
      <c r="BI20" s="170">
        <v>44</v>
      </c>
      <c r="BJ20" s="170">
        <v>33</v>
      </c>
      <c r="BK20" s="170">
        <v>47</v>
      </c>
      <c r="BL20" s="170">
        <v>57</v>
      </c>
      <c r="BM20" s="170">
        <v>59</v>
      </c>
      <c r="BN20" s="170">
        <v>71</v>
      </c>
      <c r="BO20" s="170">
        <v>59</v>
      </c>
      <c r="BP20" s="170">
        <v>171</v>
      </c>
      <c r="BQ20" s="170">
        <v>0</v>
      </c>
      <c r="BR20" s="172">
        <f t="shared" si="2"/>
        <v>806</v>
      </c>
      <c r="BS20" s="168">
        <v>49</v>
      </c>
      <c r="BT20" s="169">
        <v>4</v>
      </c>
      <c r="BU20" s="170">
        <v>0</v>
      </c>
      <c r="BV20" s="169">
        <v>2</v>
      </c>
      <c r="BW20" s="170">
        <v>1</v>
      </c>
      <c r="BX20" s="170">
        <v>7</v>
      </c>
      <c r="BY20" s="170">
        <v>14</v>
      </c>
      <c r="BZ20" s="170">
        <v>28</v>
      </c>
      <c r="CA20" s="170">
        <v>40</v>
      </c>
      <c r="CB20" s="170">
        <v>52</v>
      </c>
      <c r="CC20" s="170">
        <v>42</v>
      </c>
      <c r="CD20" s="170">
        <v>33</v>
      </c>
      <c r="CE20" s="170">
        <v>37</v>
      </c>
      <c r="CF20" s="170">
        <v>36</v>
      </c>
      <c r="CG20" s="170">
        <v>28</v>
      </c>
      <c r="CH20" s="170">
        <v>53</v>
      </c>
      <c r="CI20" s="170">
        <v>58</v>
      </c>
      <c r="CJ20" s="170">
        <v>71</v>
      </c>
      <c r="CK20" s="170">
        <v>58</v>
      </c>
      <c r="CL20" s="170">
        <v>67</v>
      </c>
      <c r="CM20" s="170">
        <v>198</v>
      </c>
      <c r="CN20" s="170">
        <v>0</v>
      </c>
      <c r="CO20" s="170">
        <f t="shared" si="3"/>
        <v>878</v>
      </c>
      <c r="CP20" s="168">
        <v>37</v>
      </c>
      <c r="CQ20" s="170">
        <v>7</v>
      </c>
      <c r="CR20" s="170">
        <v>2</v>
      </c>
      <c r="CS20" s="170">
        <v>1</v>
      </c>
      <c r="CT20" s="170">
        <v>4</v>
      </c>
      <c r="CU20" s="170">
        <v>3</v>
      </c>
      <c r="CV20" s="170">
        <v>10</v>
      </c>
      <c r="CW20" s="170">
        <v>28</v>
      </c>
      <c r="CX20" s="170">
        <v>49</v>
      </c>
      <c r="CY20" s="170">
        <v>38</v>
      </c>
      <c r="CZ20" s="170">
        <v>38</v>
      </c>
      <c r="DA20" s="170">
        <v>37</v>
      </c>
      <c r="DB20" s="170">
        <v>38</v>
      </c>
      <c r="DC20" s="170">
        <v>48</v>
      </c>
      <c r="DD20" s="170">
        <v>56</v>
      </c>
      <c r="DE20" s="170">
        <v>69</v>
      </c>
      <c r="DF20" s="170">
        <v>77</v>
      </c>
      <c r="DG20" s="170">
        <v>55</v>
      </c>
      <c r="DH20" s="170">
        <v>57</v>
      </c>
      <c r="DI20" s="170">
        <v>62</v>
      </c>
      <c r="DJ20" s="170">
        <v>169</v>
      </c>
      <c r="DK20" s="170">
        <v>1</v>
      </c>
      <c r="DL20" s="172">
        <f t="shared" si="4"/>
        <v>886</v>
      </c>
      <c r="DM20" s="168">
        <v>43</v>
      </c>
      <c r="DN20" s="169">
        <v>3</v>
      </c>
      <c r="DO20" s="170">
        <v>2</v>
      </c>
      <c r="DP20" s="169">
        <v>1</v>
      </c>
      <c r="DQ20" s="170">
        <v>0</v>
      </c>
      <c r="DR20" s="170">
        <v>3</v>
      </c>
      <c r="DS20" s="170">
        <v>5</v>
      </c>
      <c r="DT20" s="170">
        <v>29</v>
      </c>
      <c r="DU20" s="170">
        <v>46</v>
      </c>
      <c r="DV20" s="170">
        <v>40</v>
      </c>
      <c r="DW20" s="170">
        <v>34</v>
      </c>
      <c r="DX20" s="170">
        <v>48</v>
      </c>
      <c r="DY20" s="170">
        <v>40</v>
      </c>
      <c r="DZ20" s="170">
        <v>42</v>
      </c>
      <c r="EA20" s="170">
        <v>45</v>
      </c>
      <c r="EB20" s="170">
        <v>48</v>
      </c>
      <c r="EC20" s="170">
        <v>53</v>
      </c>
      <c r="ED20" s="170">
        <v>83</v>
      </c>
      <c r="EE20" s="170">
        <v>71</v>
      </c>
      <c r="EF20" s="170">
        <v>69</v>
      </c>
      <c r="EG20" s="170">
        <v>203</v>
      </c>
      <c r="EH20" s="170">
        <v>0</v>
      </c>
      <c r="EI20" s="285">
        <f t="shared" si="5"/>
        <v>908</v>
      </c>
      <c r="EJ20" s="168">
        <v>48</v>
      </c>
      <c r="EK20" s="170">
        <v>0</v>
      </c>
      <c r="EL20" s="170">
        <v>3</v>
      </c>
      <c r="EM20" s="170">
        <v>2</v>
      </c>
      <c r="EN20" s="170">
        <v>1</v>
      </c>
      <c r="EO20" s="170">
        <v>7</v>
      </c>
      <c r="EP20" s="170">
        <v>7</v>
      </c>
      <c r="EQ20" s="170">
        <v>25</v>
      </c>
      <c r="ER20" s="170">
        <v>41</v>
      </c>
      <c r="ES20" s="170">
        <v>40</v>
      </c>
      <c r="ET20" s="170">
        <v>52</v>
      </c>
      <c r="EU20" s="170">
        <v>61</v>
      </c>
      <c r="EV20" s="170">
        <v>60</v>
      </c>
      <c r="EW20" s="170">
        <v>71</v>
      </c>
      <c r="EX20" s="170">
        <v>73</v>
      </c>
      <c r="EY20" s="170">
        <v>104</v>
      </c>
      <c r="EZ20" s="170">
        <v>101</v>
      </c>
      <c r="FA20" s="170">
        <v>108</v>
      </c>
      <c r="FB20" s="170">
        <v>107</v>
      </c>
      <c r="FC20" s="170">
        <v>94</v>
      </c>
      <c r="FD20" s="170">
        <v>241</v>
      </c>
      <c r="FE20" s="170">
        <v>0</v>
      </c>
      <c r="FF20" s="172">
        <f t="shared" si="6"/>
        <v>1246</v>
      </c>
    </row>
    <row r="21" spans="1:162" ht="18" customHeight="1">
      <c r="A21" s="90" t="s">
        <v>21</v>
      </c>
      <c r="B21" s="484">
        <v>56</v>
      </c>
      <c r="C21" s="485">
        <v>6</v>
      </c>
      <c r="D21" s="485">
        <v>1</v>
      </c>
      <c r="E21" s="485">
        <v>0</v>
      </c>
      <c r="F21" s="485">
        <v>0</v>
      </c>
      <c r="G21" s="485">
        <v>6</v>
      </c>
      <c r="H21" s="485">
        <v>13</v>
      </c>
      <c r="I21" s="485">
        <v>13</v>
      </c>
      <c r="J21" s="485">
        <v>20</v>
      </c>
      <c r="K21" s="485">
        <v>20</v>
      </c>
      <c r="L21" s="485">
        <v>20</v>
      </c>
      <c r="M21" s="485">
        <v>16</v>
      </c>
      <c r="N21" s="485">
        <v>27</v>
      </c>
      <c r="O21" s="485">
        <v>25</v>
      </c>
      <c r="P21" s="485">
        <v>24</v>
      </c>
      <c r="Q21" s="485">
        <v>37</v>
      </c>
      <c r="R21" s="485">
        <v>30</v>
      </c>
      <c r="S21" s="485">
        <v>27</v>
      </c>
      <c r="T21" s="485">
        <v>37</v>
      </c>
      <c r="U21" s="485">
        <v>31</v>
      </c>
      <c r="V21" s="485">
        <v>57</v>
      </c>
      <c r="W21" s="485">
        <v>3</v>
      </c>
      <c r="X21" s="274">
        <f t="shared" si="0"/>
        <v>469</v>
      </c>
      <c r="Y21" s="166">
        <v>48</v>
      </c>
      <c r="Z21" s="136">
        <v>6</v>
      </c>
      <c r="AA21" s="136">
        <v>2</v>
      </c>
      <c r="AB21" s="136">
        <v>3</v>
      </c>
      <c r="AC21" s="136">
        <v>2</v>
      </c>
      <c r="AD21" s="136">
        <v>3</v>
      </c>
      <c r="AE21" s="136">
        <v>7</v>
      </c>
      <c r="AF21" s="136">
        <v>24</v>
      </c>
      <c r="AG21" s="136">
        <v>20</v>
      </c>
      <c r="AH21" s="136">
        <v>25</v>
      </c>
      <c r="AI21" s="136">
        <v>17</v>
      </c>
      <c r="AJ21" s="136">
        <v>20</v>
      </c>
      <c r="AK21" s="136">
        <v>24</v>
      </c>
      <c r="AL21" s="136">
        <v>24</v>
      </c>
      <c r="AM21" s="136">
        <v>30</v>
      </c>
      <c r="AN21" s="136">
        <v>36</v>
      </c>
      <c r="AO21" s="136">
        <v>31</v>
      </c>
      <c r="AP21" s="136">
        <v>35</v>
      </c>
      <c r="AQ21" s="136">
        <v>36</v>
      </c>
      <c r="AR21" s="136">
        <v>39</v>
      </c>
      <c r="AS21" s="136">
        <v>77</v>
      </c>
      <c r="AT21" s="136">
        <v>1</v>
      </c>
      <c r="AU21" s="136">
        <f t="shared" si="1"/>
        <v>510</v>
      </c>
      <c r="AV21" s="484">
        <v>49</v>
      </c>
      <c r="AW21" s="485">
        <v>5</v>
      </c>
      <c r="AX21" s="485">
        <v>1</v>
      </c>
      <c r="AY21" s="485">
        <v>2</v>
      </c>
      <c r="AZ21" s="485">
        <v>1</v>
      </c>
      <c r="BA21" s="485">
        <v>9</v>
      </c>
      <c r="BB21" s="485">
        <v>7</v>
      </c>
      <c r="BC21" s="485">
        <v>18</v>
      </c>
      <c r="BD21" s="485">
        <v>22</v>
      </c>
      <c r="BE21" s="485">
        <v>17</v>
      </c>
      <c r="BF21" s="485">
        <v>23</v>
      </c>
      <c r="BG21" s="485">
        <v>15</v>
      </c>
      <c r="BH21" s="485">
        <v>11</v>
      </c>
      <c r="BI21" s="485">
        <v>19</v>
      </c>
      <c r="BJ21" s="485">
        <v>26</v>
      </c>
      <c r="BK21" s="485">
        <v>34</v>
      </c>
      <c r="BL21" s="485">
        <v>38</v>
      </c>
      <c r="BM21" s="485">
        <v>41</v>
      </c>
      <c r="BN21" s="485">
        <v>39</v>
      </c>
      <c r="BO21" s="485">
        <v>41</v>
      </c>
      <c r="BP21" s="485">
        <v>57</v>
      </c>
      <c r="BQ21" s="485">
        <v>0</v>
      </c>
      <c r="BR21" s="274">
        <f t="shared" si="2"/>
        <v>475</v>
      </c>
      <c r="BS21" s="166">
        <v>47</v>
      </c>
      <c r="BT21" s="136">
        <v>4</v>
      </c>
      <c r="BU21" s="136">
        <v>3</v>
      </c>
      <c r="BV21" s="136">
        <v>5</v>
      </c>
      <c r="BW21" s="136">
        <v>1</v>
      </c>
      <c r="BX21" s="136">
        <v>2</v>
      </c>
      <c r="BY21" s="136">
        <v>8</v>
      </c>
      <c r="BZ21" s="136">
        <v>15</v>
      </c>
      <c r="CA21" s="136">
        <v>18</v>
      </c>
      <c r="CB21" s="136">
        <v>19</v>
      </c>
      <c r="CC21" s="136">
        <v>16</v>
      </c>
      <c r="CD21" s="136">
        <v>19</v>
      </c>
      <c r="CE21" s="136">
        <v>25</v>
      </c>
      <c r="CF21" s="136">
        <v>22</v>
      </c>
      <c r="CG21" s="136">
        <v>22</v>
      </c>
      <c r="CH21" s="136">
        <v>36</v>
      </c>
      <c r="CI21" s="136">
        <v>39</v>
      </c>
      <c r="CJ21" s="136">
        <v>37</v>
      </c>
      <c r="CK21" s="136">
        <v>36</v>
      </c>
      <c r="CL21" s="136">
        <v>23</v>
      </c>
      <c r="CM21" s="136">
        <v>74</v>
      </c>
      <c r="CN21" s="136">
        <v>0</v>
      </c>
      <c r="CO21" s="136">
        <f t="shared" si="3"/>
        <v>471</v>
      </c>
      <c r="CP21" s="484">
        <v>53</v>
      </c>
      <c r="CQ21" s="485">
        <v>5</v>
      </c>
      <c r="CR21" s="485">
        <v>2</v>
      </c>
      <c r="CS21" s="485">
        <v>5</v>
      </c>
      <c r="CT21" s="485">
        <v>1</v>
      </c>
      <c r="CU21" s="485">
        <v>7</v>
      </c>
      <c r="CV21" s="485">
        <v>10</v>
      </c>
      <c r="CW21" s="485">
        <v>28</v>
      </c>
      <c r="CX21" s="485">
        <v>16</v>
      </c>
      <c r="CY21" s="485">
        <v>23</v>
      </c>
      <c r="CZ21" s="485">
        <v>19</v>
      </c>
      <c r="DA21" s="485">
        <v>26</v>
      </c>
      <c r="DB21" s="485">
        <v>17</v>
      </c>
      <c r="DC21" s="485">
        <v>19</v>
      </c>
      <c r="DD21" s="485">
        <v>27</v>
      </c>
      <c r="DE21" s="485">
        <v>35</v>
      </c>
      <c r="DF21" s="485">
        <v>43</v>
      </c>
      <c r="DG21" s="485">
        <v>46</v>
      </c>
      <c r="DH21" s="485">
        <v>32</v>
      </c>
      <c r="DI21" s="485">
        <v>29</v>
      </c>
      <c r="DJ21" s="485">
        <v>78</v>
      </c>
      <c r="DK21" s="485">
        <v>3</v>
      </c>
      <c r="DL21" s="274">
        <f t="shared" si="4"/>
        <v>524</v>
      </c>
      <c r="DM21" s="166">
        <v>50</v>
      </c>
      <c r="DN21" s="136">
        <v>4</v>
      </c>
      <c r="DO21" s="136">
        <v>1</v>
      </c>
      <c r="DP21" s="136">
        <v>2</v>
      </c>
      <c r="DQ21" s="136">
        <v>1</v>
      </c>
      <c r="DR21" s="136">
        <v>3</v>
      </c>
      <c r="DS21" s="136">
        <v>6</v>
      </c>
      <c r="DT21" s="136">
        <v>10</v>
      </c>
      <c r="DU21" s="136">
        <v>26</v>
      </c>
      <c r="DV21" s="136">
        <v>29</v>
      </c>
      <c r="DW21" s="136">
        <v>21</v>
      </c>
      <c r="DX21" s="136">
        <v>30</v>
      </c>
      <c r="DY21" s="136">
        <v>22</v>
      </c>
      <c r="DZ21" s="136">
        <v>33</v>
      </c>
      <c r="EA21" s="136">
        <v>28</v>
      </c>
      <c r="EB21" s="136">
        <v>38</v>
      </c>
      <c r="EC21" s="136">
        <v>44</v>
      </c>
      <c r="ED21" s="136">
        <v>55</v>
      </c>
      <c r="EE21" s="136">
        <v>57</v>
      </c>
      <c r="EF21" s="136">
        <v>46</v>
      </c>
      <c r="EG21" s="136">
        <v>77</v>
      </c>
      <c r="EH21" s="136">
        <v>1</v>
      </c>
      <c r="EI21" s="288">
        <f t="shared" si="5"/>
        <v>584</v>
      </c>
      <c r="EJ21" s="484">
        <v>50</v>
      </c>
      <c r="EK21" s="485">
        <v>2</v>
      </c>
      <c r="EL21" s="485">
        <v>2</v>
      </c>
      <c r="EM21" s="485">
        <v>2</v>
      </c>
      <c r="EN21" s="485">
        <v>3</v>
      </c>
      <c r="EO21" s="485">
        <v>8</v>
      </c>
      <c r="EP21" s="485">
        <v>7</v>
      </c>
      <c r="EQ21" s="485">
        <v>23</v>
      </c>
      <c r="ER21" s="485">
        <v>27</v>
      </c>
      <c r="ES21" s="485">
        <v>27</v>
      </c>
      <c r="ET21" s="485">
        <v>51</v>
      </c>
      <c r="EU21" s="485">
        <v>37</v>
      </c>
      <c r="EV21" s="485">
        <v>48</v>
      </c>
      <c r="EW21" s="485">
        <v>56</v>
      </c>
      <c r="EX21" s="485">
        <v>47</v>
      </c>
      <c r="EY21" s="485">
        <v>79</v>
      </c>
      <c r="EZ21" s="485">
        <v>73</v>
      </c>
      <c r="FA21" s="485">
        <v>71</v>
      </c>
      <c r="FB21" s="485">
        <v>52</v>
      </c>
      <c r="FC21" s="485">
        <v>44</v>
      </c>
      <c r="FD21" s="485">
        <v>108</v>
      </c>
      <c r="FE21" s="485">
        <v>1</v>
      </c>
      <c r="FF21" s="274">
        <f t="shared" si="6"/>
        <v>818</v>
      </c>
    </row>
    <row r="22" spans="1:162" ht="18" customHeight="1">
      <c r="A22" s="11" t="s">
        <v>22</v>
      </c>
      <c r="B22" s="168">
        <v>44</v>
      </c>
      <c r="C22" s="170">
        <v>3</v>
      </c>
      <c r="D22" s="170">
        <v>3</v>
      </c>
      <c r="E22" s="170">
        <v>2</v>
      </c>
      <c r="F22" s="170">
        <v>1</v>
      </c>
      <c r="G22" s="170">
        <v>4</v>
      </c>
      <c r="H22" s="170">
        <v>2</v>
      </c>
      <c r="I22" s="170">
        <v>16</v>
      </c>
      <c r="J22" s="170">
        <v>16</v>
      </c>
      <c r="K22" s="170">
        <v>9</v>
      </c>
      <c r="L22" s="170">
        <v>21</v>
      </c>
      <c r="M22" s="170">
        <v>9</v>
      </c>
      <c r="N22" s="170">
        <v>17</v>
      </c>
      <c r="O22" s="170">
        <v>18</v>
      </c>
      <c r="P22" s="170">
        <v>23</v>
      </c>
      <c r="Q22" s="170">
        <v>26</v>
      </c>
      <c r="R22" s="170">
        <v>33</v>
      </c>
      <c r="S22" s="170">
        <v>33</v>
      </c>
      <c r="T22" s="170">
        <v>35</v>
      </c>
      <c r="U22" s="170">
        <v>46</v>
      </c>
      <c r="V22" s="170">
        <v>87</v>
      </c>
      <c r="W22" s="170">
        <v>1</v>
      </c>
      <c r="X22" s="172">
        <f t="shared" si="0"/>
        <v>449</v>
      </c>
      <c r="Y22" s="168">
        <v>37</v>
      </c>
      <c r="Z22" s="169">
        <v>4</v>
      </c>
      <c r="AA22" s="170">
        <v>2</v>
      </c>
      <c r="AB22" s="170">
        <v>0</v>
      </c>
      <c r="AC22" s="170">
        <v>1</v>
      </c>
      <c r="AD22" s="169">
        <v>8</v>
      </c>
      <c r="AE22" s="170">
        <v>3</v>
      </c>
      <c r="AF22" s="170">
        <v>12</v>
      </c>
      <c r="AG22" s="170">
        <v>22</v>
      </c>
      <c r="AH22" s="170">
        <v>16</v>
      </c>
      <c r="AI22" s="170">
        <v>21</v>
      </c>
      <c r="AJ22" s="170">
        <v>18</v>
      </c>
      <c r="AK22" s="170">
        <v>17</v>
      </c>
      <c r="AL22" s="170">
        <v>28</v>
      </c>
      <c r="AM22" s="170">
        <v>27</v>
      </c>
      <c r="AN22" s="170">
        <v>25</v>
      </c>
      <c r="AO22" s="170">
        <v>32</v>
      </c>
      <c r="AP22" s="170">
        <v>36</v>
      </c>
      <c r="AQ22" s="170">
        <v>44</v>
      </c>
      <c r="AR22" s="170">
        <v>40</v>
      </c>
      <c r="AS22" s="170">
        <v>92</v>
      </c>
      <c r="AT22" s="170">
        <v>0</v>
      </c>
      <c r="AU22" s="170">
        <f t="shared" si="1"/>
        <v>485</v>
      </c>
      <c r="AV22" s="168">
        <v>51</v>
      </c>
      <c r="AW22" s="170">
        <v>3</v>
      </c>
      <c r="AX22" s="170">
        <v>1</v>
      </c>
      <c r="AY22" s="170">
        <v>0</v>
      </c>
      <c r="AZ22" s="170">
        <v>1</v>
      </c>
      <c r="BA22" s="170">
        <v>3</v>
      </c>
      <c r="BB22" s="170">
        <v>6</v>
      </c>
      <c r="BC22" s="170">
        <v>4</v>
      </c>
      <c r="BD22" s="170">
        <v>11</v>
      </c>
      <c r="BE22" s="170">
        <v>14</v>
      </c>
      <c r="BF22" s="170">
        <v>9</v>
      </c>
      <c r="BG22" s="170">
        <v>13</v>
      </c>
      <c r="BH22" s="170">
        <v>24</v>
      </c>
      <c r="BI22" s="170">
        <v>18</v>
      </c>
      <c r="BJ22" s="170">
        <v>23</v>
      </c>
      <c r="BK22" s="170">
        <v>27</v>
      </c>
      <c r="BL22" s="170">
        <v>38</v>
      </c>
      <c r="BM22" s="170">
        <v>33</v>
      </c>
      <c r="BN22" s="170">
        <v>49</v>
      </c>
      <c r="BO22" s="170">
        <v>35</v>
      </c>
      <c r="BP22" s="170">
        <v>109</v>
      </c>
      <c r="BQ22" s="170">
        <v>0</v>
      </c>
      <c r="BR22" s="172">
        <f t="shared" si="2"/>
        <v>472</v>
      </c>
      <c r="BS22" s="168">
        <v>30</v>
      </c>
      <c r="BT22" s="169">
        <v>9</v>
      </c>
      <c r="BU22" s="170">
        <v>3</v>
      </c>
      <c r="BV22" s="169">
        <v>1</v>
      </c>
      <c r="BW22" s="170">
        <v>0</v>
      </c>
      <c r="BX22" s="170">
        <v>2</v>
      </c>
      <c r="BY22" s="170">
        <v>3</v>
      </c>
      <c r="BZ22" s="170">
        <v>22</v>
      </c>
      <c r="CA22" s="170">
        <v>33</v>
      </c>
      <c r="CB22" s="170">
        <v>24</v>
      </c>
      <c r="CC22" s="170">
        <v>12</v>
      </c>
      <c r="CD22" s="170">
        <v>13</v>
      </c>
      <c r="CE22" s="170">
        <v>16</v>
      </c>
      <c r="CF22" s="170">
        <v>15</v>
      </c>
      <c r="CG22" s="170">
        <v>19</v>
      </c>
      <c r="CH22" s="170">
        <v>26</v>
      </c>
      <c r="CI22" s="170">
        <v>45</v>
      </c>
      <c r="CJ22" s="170">
        <v>47</v>
      </c>
      <c r="CK22" s="170">
        <v>53</v>
      </c>
      <c r="CL22" s="170">
        <v>56</v>
      </c>
      <c r="CM22" s="170">
        <v>110</v>
      </c>
      <c r="CN22" s="170">
        <v>0</v>
      </c>
      <c r="CO22" s="170">
        <f t="shared" si="3"/>
        <v>539</v>
      </c>
      <c r="CP22" s="168">
        <v>36</v>
      </c>
      <c r="CQ22" s="170">
        <v>2</v>
      </c>
      <c r="CR22" s="170">
        <v>3</v>
      </c>
      <c r="CS22" s="170">
        <v>3</v>
      </c>
      <c r="CT22" s="170">
        <v>2</v>
      </c>
      <c r="CU22" s="170">
        <v>5</v>
      </c>
      <c r="CV22" s="170">
        <v>4</v>
      </c>
      <c r="CW22" s="170">
        <v>7</v>
      </c>
      <c r="CX22" s="170">
        <v>16</v>
      </c>
      <c r="CY22" s="170">
        <v>12</v>
      </c>
      <c r="CZ22" s="170">
        <v>18</v>
      </c>
      <c r="DA22" s="170">
        <v>11</v>
      </c>
      <c r="DB22" s="170">
        <v>18</v>
      </c>
      <c r="DC22" s="170">
        <v>17</v>
      </c>
      <c r="DD22" s="170">
        <v>24</v>
      </c>
      <c r="DE22" s="170">
        <v>36</v>
      </c>
      <c r="DF22" s="170">
        <v>44</v>
      </c>
      <c r="DG22" s="170">
        <v>46</v>
      </c>
      <c r="DH22" s="170">
        <v>48</v>
      </c>
      <c r="DI22" s="170">
        <v>54</v>
      </c>
      <c r="DJ22" s="170">
        <v>127</v>
      </c>
      <c r="DK22" s="170">
        <v>1</v>
      </c>
      <c r="DL22" s="172">
        <f t="shared" si="4"/>
        <v>534</v>
      </c>
      <c r="DM22" s="168">
        <v>39</v>
      </c>
      <c r="DN22" s="169">
        <v>2</v>
      </c>
      <c r="DO22" s="170">
        <v>2</v>
      </c>
      <c r="DP22" s="169">
        <v>2</v>
      </c>
      <c r="DQ22" s="170">
        <v>2</v>
      </c>
      <c r="DR22" s="170">
        <v>1</v>
      </c>
      <c r="DS22" s="170">
        <v>5</v>
      </c>
      <c r="DT22" s="170">
        <v>20</v>
      </c>
      <c r="DU22" s="170">
        <v>13</v>
      </c>
      <c r="DV22" s="170">
        <v>19</v>
      </c>
      <c r="DW22" s="170">
        <v>20</v>
      </c>
      <c r="DX22" s="170">
        <v>16</v>
      </c>
      <c r="DY22" s="170">
        <v>12</v>
      </c>
      <c r="DZ22" s="170">
        <v>20</v>
      </c>
      <c r="EA22" s="170">
        <v>35</v>
      </c>
      <c r="EB22" s="170">
        <v>45</v>
      </c>
      <c r="EC22" s="170">
        <v>40</v>
      </c>
      <c r="ED22" s="170">
        <v>42</v>
      </c>
      <c r="EE22" s="170">
        <v>49</v>
      </c>
      <c r="EF22" s="170">
        <v>57</v>
      </c>
      <c r="EG22" s="170">
        <v>117</v>
      </c>
      <c r="EH22" s="170">
        <v>1</v>
      </c>
      <c r="EI22" s="285">
        <f t="shared" si="5"/>
        <v>559</v>
      </c>
      <c r="EJ22" s="168">
        <v>56</v>
      </c>
      <c r="EK22" s="170">
        <v>5</v>
      </c>
      <c r="EL22" s="170">
        <v>3</v>
      </c>
      <c r="EM22" s="170">
        <v>3</v>
      </c>
      <c r="EN22" s="170">
        <v>1</v>
      </c>
      <c r="EO22" s="170">
        <v>3</v>
      </c>
      <c r="EP22" s="170">
        <v>7</v>
      </c>
      <c r="EQ22" s="170">
        <v>16</v>
      </c>
      <c r="ER22" s="170">
        <v>17</v>
      </c>
      <c r="ES22" s="170">
        <v>19</v>
      </c>
      <c r="ET22" s="170">
        <v>32</v>
      </c>
      <c r="EU22" s="170">
        <v>26</v>
      </c>
      <c r="EV22" s="170">
        <v>25</v>
      </c>
      <c r="EW22" s="170">
        <v>51</v>
      </c>
      <c r="EX22" s="170">
        <v>49</v>
      </c>
      <c r="EY22" s="170">
        <v>59</v>
      </c>
      <c r="EZ22" s="170">
        <v>88</v>
      </c>
      <c r="FA22" s="170">
        <v>93</v>
      </c>
      <c r="FB22" s="170">
        <v>86</v>
      </c>
      <c r="FC22" s="170">
        <v>94</v>
      </c>
      <c r="FD22" s="170">
        <v>206</v>
      </c>
      <c r="FE22" s="170">
        <v>0</v>
      </c>
      <c r="FF22" s="172">
        <f t="shared" si="6"/>
        <v>939</v>
      </c>
    </row>
    <row r="23" spans="1:162" ht="18" customHeight="1">
      <c r="A23" s="90" t="s">
        <v>23</v>
      </c>
      <c r="B23" s="484">
        <v>33</v>
      </c>
      <c r="C23" s="485">
        <v>2</v>
      </c>
      <c r="D23" s="485">
        <v>0</v>
      </c>
      <c r="E23" s="485">
        <v>2</v>
      </c>
      <c r="F23" s="485">
        <v>1</v>
      </c>
      <c r="G23" s="485">
        <v>3</v>
      </c>
      <c r="H23" s="485">
        <v>4</v>
      </c>
      <c r="I23" s="485">
        <v>7</v>
      </c>
      <c r="J23" s="485">
        <v>11</v>
      </c>
      <c r="K23" s="485">
        <v>10</v>
      </c>
      <c r="L23" s="485">
        <v>5</v>
      </c>
      <c r="M23" s="485">
        <v>7</v>
      </c>
      <c r="N23" s="485">
        <v>13</v>
      </c>
      <c r="O23" s="485">
        <v>10</v>
      </c>
      <c r="P23" s="485">
        <v>15</v>
      </c>
      <c r="Q23" s="485">
        <v>23</v>
      </c>
      <c r="R23" s="485">
        <v>16</v>
      </c>
      <c r="S23" s="485">
        <v>18</v>
      </c>
      <c r="T23" s="485">
        <v>28</v>
      </c>
      <c r="U23" s="485">
        <v>19</v>
      </c>
      <c r="V23" s="485">
        <v>51</v>
      </c>
      <c r="W23" s="485">
        <v>0</v>
      </c>
      <c r="X23" s="274">
        <f t="shared" si="0"/>
        <v>278</v>
      </c>
      <c r="Y23" s="166">
        <v>32</v>
      </c>
      <c r="Z23" s="136">
        <v>5</v>
      </c>
      <c r="AA23" s="136">
        <v>2</v>
      </c>
      <c r="AB23" s="136">
        <v>3</v>
      </c>
      <c r="AC23" s="136">
        <v>0</v>
      </c>
      <c r="AD23" s="136">
        <v>5</v>
      </c>
      <c r="AE23" s="136">
        <v>2</v>
      </c>
      <c r="AF23" s="136">
        <v>5</v>
      </c>
      <c r="AG23" s="136">
        <v>10</v>
      </c>
      <c r="AH23" s="136">
        <v>9</v>
      </c>
      <c r="AI23" s="136">
        <v>9</v>
      </c>
      <c r="AJ23" s="136">
        <v>13</v>
      </c>
      <c r="AK23" s="136">
        <v>15</v>
      </c>
      <c r="AL23" s="136">
        <v>19</v>
      </c>
      <c r="AM23" s="136">
        <v>25</v>
      </c>
      <c r="AN23" s="136">
        <v>14</v>
      </c>
      <c r="AO23" s="136">
        <v>23</v>
      </c>
      <c r="AP23" s="136">
        <v>28</v>
      </c>
      <c r="AQ23" s="136">
        <v>27</v>
      </c>
      <c r="AR23" s="136">
        <v>19</v>
      </c>
      <c r="AS23" s="136">
        <v>53</v>
      </c>
      <c r="AT23" s="136">
        <v>1</v>
      </c>
      <c r="AU23" s="136">
        <f t="shared" si="1"/>
        <v>319</v>
      </c>
      <c r="AV23" s="484">
        <v>33</v>
      </c>
      <c r="AW23" s="485">
        <v>4</v>
      </c>
      <c r="AX23" s="485">
        <v>3</v>
      </c>
      <c r="AY23" s="485">
        <v>0</v>
      </c>
      <c r="AZ23" s="485">
        <v>0</v>
      </c>
      <c r="BA23" s="485">
        <v>4</v>
      </c>
      <c r="BB23" s="485">
        <v>3</v>
      </c>
      <c r="BC23" s="485">
        <v>10</v>
      </c>
      <c r="BD23" s="485">
        <v>9</v>
      </c>
      <c r="BE23" s="485">
        <v>9</v>
      </c>
      <c r="BF23" s="485">
        <v>15</v>
      </c>
      <c r="BG23" s="485">
        <v>6</v>
      </c>
      <c r="BH23" s="485">
        <v>18</v>
      </c>
      <c r="BI23" s="485">
        <v>12</v>
      </c>
      <c r="BJ23" s="485">
        <v>18</v>
      </c>
      <c r="BK23" s="485">
        <v>17</v>
      </c>
      <c r="BL23" s="485">
        <v>13</v>
      </c>
      <c r="BM23" s="485">
        <v>21</v>
      </c>
      <c r="BN23" s="485">
        <v>24</v>
      </c>
      <c r="BO23" s="485">
        <v>32</v>
      </c>
      <c r="BP23" s="485">
        <v>49</v>
      </c>
      <c r="BQ23" s="485">
        <v>0</v>
      </c>
      <c r="BR23" s="274">
        <f t="shared" si="2"/>
        <v>300</v>
      </c>
      <c r="BS23" s="166">
        <v>35</v>
      </c>
      <c r="BT23" s="136">
        <v>6</v>
      </c>
      <c r="BU23" s="136">
        <v>2</v>
      </c>
      <c r="BV23" s="136">
        <v>2</v>
      </c>
      <c r="BW23" s="136">
        <v>0</v>
      </c>
      <c r="BX23" s="136">
        <v>1</v>
      </c>
      <c r="BY23" s="136">
        <v>3</v>
      </c>
      <c r="BZ23" s="136">
        <v>5</v>
      </c>
      <c r="CA23" s="136">
        <v>11</v>
      </c>
      <c r="CB23" s="136">
        <v>10</v>
      </c>
      <c r="CC23" s="136">
        <v>3</v>
      </c>
      <c r="CD23" s="136">
        <v>9</v>
      </c>
      <c r="CE23" s="136">
        <v>13</v>
      </c>
      <c r="CF23" s="136">
        <v>9</v>
      </c>
      <c r="CG23" s="136">
        <v>15</v>
      </c>
      <c r="CH23" s="136">
        <v>11</v>
      </c>
      <c r="CI23" s="136">
        <v>19</v>
      </c>
      <c r="CJ23" s="136">
        <v>21</v>
      </c>
      <c r="CK23" s="136">
        <v>22</v>
      </c>
      <c r="CL23" s="136">
        <v>23</v>
      </c>
      <c r="CM23" s="136">
        <v>60</v>
      </c>
      <c r="CN23" s="136">
        <v>0</v>
      </c>
      <c r="CO23" s="136">
        <f t="shared" si="3"/>
        <v>280</v>
      </c>
      <c r="CP23" s="484">
        <v>23</v>
      </c>
      <c r="CQ23" s="485">
        <v>7</v>
      </c>
      <c r="CR23" s="485">
        <v>3</v>
      </c>
      <c r="CS23" s="485">
        <v>2</v>
      </c>
      <c r="CT23" s="485">
        <v>0</v>
      </c>
      <c r="CU23" s="485">
        <v>4</v>
      </c>
      <c r="CV23" s="485">
        <v>8</v>
      </c>
      <c r="CW23" s="485">
        <v>5</v>
      </c>
      <c r="CX23" s="485">
        <v>10</v>
      </c>
      <c r="CY23" s="485">
        <v>9</v>
      </c>
      <c r="CZ23" s="485">
        <v>12</v>
      </c>
      <c r="DA23" s="485">
        <v>17</v>
      </c>
      <c r="DB23" s="485">
        <v>11</v>
      </c>
      <c r="DC23" s="485">
        <v>11</v>
      </c>
      <c r="DD23" s="485">
        <v>17</v>
      </c>
      <c r="DE23" s="485">
        <v>13</v>
      </c>
      <c r="DF23" s="485">
        <v>18</v>
      </c>
      <c r="DG23" s="485">
        <v>22</v>
      </c>
      <c r="DH23" s="485">
        <v>21</v>
      </c>
      <c r="DI23" s="485">
        <v>25</v>
      </c>
      <c r="DJ23" s="485">
        <v>65</v>
      </c>
      <c r="DK23" s="485">
        <v>0</v>
      </c>
      <c r="DL23" s="274">
        <f t="shared" si="4"/>
        <v>303</v>
      </c>
      <c r="DM23" s="166">
        <v>23</v>
      </c>
      <c r="DN23" s="136">
        <v>1</v>
      </c>
      <c r="DO23" s="136">
        <v>1</v>
      </c>
      <c r="DP23" s="136">
        <v>1</v>
      </c>
      <c r="DQ23" s="136">
        <v>0</v>
      </c>
      <c r="DR23" s="136">
        <v>1</v>
      </c>
      <c r="DS23" s="136">
        <v>2</v>
      </c>
      <c r="DT23" s="136">
        <v>6</v>
      </c>
      <c r="DU23" s="136">
        <v>10</v>
      </c>
      <c r="DV23" s="136">
        <v>7</v>
      </c>
      <c r="DW23" s="136">
        <v>7</v>
      </c>
      <c r="DX23" s="136">
        <v>23</v>
      </c>
      <c r="DY23" s="136">
        <v>6</v>
      </c>
      <c r="DZ23" s="136">
        <v>10</v>
      </c>
      <c r="EA23" s="136">
        <v>16</v>
      </c>
      <c r="EB23" s="136">
        <v>18</v>
      </c>
      <c r="EC23" s="136">
        <v>25</v>
      </c>
      <c r="ED23" s="136">
        <v>16</v>
      </c>
      <c r="EE23" s="136">
        <v>31</v>
      </c>
      <c r="EF23" s="136">
        <v>28</v>
      </c>
      <c r="EG23" s="136">
        <v>63</v>
      </c>
      <c r="EH23" s="136">
        <v>1</v>
      </c>
      <c r="EI23" s="288">
        <f t="shared" si="5"/>
        <v>296</v>
      </c>
      <c r="EJ23" s="484">
        <v>38</v>
      </c>
      <c r="EK23" s="485">
        <v>3</v>
      </c>
      <c r="EL23" s="485">
        <v>1</v>
      </c>
      <c r="EM23" s="485">
        <v>1</v>
      </c>
      <c r="EN23" s="485">
        <v>2</v>
      </c>
      <c r="EO23" s="485">
        <v>1</v>
      </c>
      <c r="EP23" s="485">
        <v>3</v>
      </c>
      <c r="EQ23" s="485">
        <v>10</v>
      </c>
      <c r="ER23" s="485">
        <v>7</v>
      </c>
      <c r="ES23" s="485">
        <v>19</v>
      </c>
      <c r="ET23" s="485">
        <v>13</v>
      </c>
      <c r="EU23" s="485">
        <v>9</v>
      </c>
      <c r="EV23" s="485">
        <v>9</v>
      </c>
      <c r="EW23" s="485">
        <v>23</v>
      </c>
      <c r="EX23" s="485">
        <v>16</v>
      </c>
      <c r="EY23" s="485">
        <v>31</v>
      </c>
      <c r="EZ23" s="485">
        <v>32</v>
      </c>
      <c r="FA23" s="485">
        <v>32</v>
      </c>
      <c r="FB23" s="485">
        <v>39</v>
      </c>
      <c r="FC23" s="485">
        <v>31</v>
      </c>
      <c r="FD23" s="485">
        <v>87</v>
      </c>
      <c r="FE23" s="485">
        <v>2</v>
      </c>
      <c r="FF23" s="274">
        <f t="shared" si="6"/>
        <v>409</v>
      </c>
    </row>
    <row r="24" spans="1:162" ht="18" customHeight="1">
      <c r="A24" s="11" t="s">
        <v>24</v>
      </c>
      <c r="B24" s="168">
        <v>7</v>
      </c>
      <c r="C24" s="170">
        <v>1</v>
      </c>
      <c r="D24" s="170">
        <v>0</v>
      </c>
      <c r="E24" s="170">
        <v>1</v>
      </c>
      <c r="F24" s="170">
        <v>0</v>
      </c>
      <c r="G24" s="170">
        <v>1</v>
      </c>
      <c r="H24" s="170">
        <v>1</v>
      </c>
      <c r="I24" s="170">
        <v>0</v>
      </c>
      <c r="J24" s="170">
        <v>2</v>
      </c>
      <c r="K24" s="170">
        <v>3</v>
      </c>
      <c r="L24" s="170">
        <v>2</v>
      </c>
      <c r="M24" s="170">
        <v>1</v>
      </c>
      <c r="N24" s="170">
        <v>1</v>
      </c>
      <c r="O24" s="170">
        <v>1</v>
      </c>
      <c r="P24" s="170">
        <v>7</v>
      </c>
      <c r="Q24" s="170">
        <v>5</v>
      </c>
      <c r="R24" s="170">
        <v>6</v>
      </c>
      <c r="S24" s="170">
        <v>5</v>
      </c>
      <c r="T24" s="170">
        <v>6</v>
      </c>
      <c r="U24" s="170">
        <v>3</v>
      </c>
      <c r="V24" s="170">
        <v>13</v>
      </c>
      <c r="W24" s="170">
        <v>1</v>
      </c>
      <c r="X24" s="172">
        <f t="shared" si="0"/>
        <v>67</v>
      </c>
      <c r="Y24" s="168">
        <v>4</v>
      </c>
      <c r="Z24" s="169">
        <v>0</v>
      </c>
      <c r="AA24" s="170">
        <v>0</v>
      </c>
      <c r="AB24" s="170">
        <v>0</v>
      </c>
      <c r="AC24" s="170">
        <v>0</v>
      </c>
      <c r="AD24" s="169">
        <v>1</v>
      </c>
      <c r="AE24" s="170">
        <v>0</v>
      </c>
      <c r="AF24" s="170">
        <v>1</v>
      </c>
      <c r="AG24" s="170">
        <v>3</v>
      </c>
      <c r="AH24" s="170">
        <v>3</v>
      </c>
      <c r="AI24" s="170">
        <v>2</v>
      </c>
      <c r="AJ24" s="170">
        <v>4</v>
      </c>
      <c r="AK24" s="170">
        <v>2</v>
      </c>
      <c r="AL24" s="170">
        <v>4</v>
      </c>
      <c r="AM24" s="170">
        <v>3</v>
      </c>
      <c r="AN24" s="170">
        <v>1</v>
      </c>
      <c r="AO24" s="170">
        <v>5</v>
      </c>
      <c r="AP24" s="170">
        <v>5</v>
      </c>
      <c r="AQ24" s="170">
        <v>7</v>
      </c>
      <c r="AR24" s="170">
        <v>12</v>
      </c>
      <c r="AS24" s="170">
        <v>12</v>
      </c>
      <c r="AT24" s="170">
        <v>2</v>
      </c>
      <c r="AU24" s="170">
        <f t="shared" si="1"/>
        <v>71</v>
      </c>
      <c r="AV24" s="168">
        <v>12</v>
      </c>
      <c r="AW24" s="170">
        <v>0</v>
      </c>
      <c r="AX24" s="170">
        <v>0</v>
      </c>
      <c r="AY24" s="170">
        <v>0</v>
      </c>
      <c r="AZ24" s="170">
        <v>0</v>
      </c>
      <c r="BA24" s="170">
        <v>0</v>
      </c>
      <c r="BB24" s="170">
        <v>1</v>
      </c>
      <c r="BC24" s="170">
        <v>1</v>
      </c>
      <c r="BD24" s="170">
        <v>4</v>
      </c>
      <c r="BE24" s="170">
        <v>2</v>
      </c>
      <c r="BF24" s="170">
        <v>3</v>
      </c>
      <c r="BG24" s="170">
        <v>1</v>
      </c>
      <c r="BH24" s="170">
        <v>3</v>
      </c>
      <c r="BI24" s="170">
        <v>2</v>
      </c>
      <c r="BJ24" s="170">
        <v>3</v>
      </c>
      <c r="BK24" s="170">
        <v>4</v>
      </c>
      <c r="BL24" s="170">
        <v>5</v>
      </c>
      <c r="BM24" s="170">
        <v>9</v>
      </c>
      <c r="BN24" s="170">
        <v>6</v>
      </c>
      <c r="BO24" s="170">
        <v>3</v>
      </c>
      <c r="BP24" s="170">
        <v>17</v>
      </c>
      <c r="BQ24" s="170">
        <v>1</v>
      </c>
      <c r="BR24" s="172">
        <f t="shared" si="2"/>
        <v>77</v>
      </c>
      <c r="BS24" s="168">
        <v>6</v>
      </c>
      <c r="BT24" s="169">
        <v>0</v>
      </c>
      <c r="BU24" s="170">
        <v>0</v>
      </c>
      <c r="BV24" s="169">
        <v>0</v>
      </c>
      <c r="BW24" s="170">
        <v>1</v>
      </c>
      <c r="BX24" s="170">
        <v>1</v>
      </c>
      <c r="BY24" s="170">
        <v>2</v>
      </c>
      <c r="BZ24" s="170">
        <v>3</v>
      </c>
      <c r="CA24" s="170">
        <v>3</v>
      </c>
      <c r="CB24" s="170">
        <v>4</v>
      </c>
      <c r="CC24" s="170">
        <v>3</v>
      </c>
      <c r="CD24" s="170">
        <v>2</v>
      </c>
      <c r="CE24" s="170">
        <v>5</v>
      </c>
      <c r="CF24" s="170">
        <v>3</v>
      </c>
      <c r="CG24" s="170">
        <v>6</v>
      </c>
      <c r="CH24" s="170">
        <v>5</v>
      </c>
      <c r="CI24" s="170">
        <v>8</v>
      </c>
      <c r="CJ24" s="170">
        <v>7</v>
      </c>
      <c r="CK24" s="170">
        <v>11</v>
      </c>
      <c r="CL24" s="170">
        <v>12</v>
      </c>
      <c r="CM24" s="170">
        <v>10</v>
      </c>
      <c r="CN24" s="170">
        <v>0</v>
      </c>
      <c r="CO24" s="170">
        <f t="shared" si="3"/>
        <v>92</v>
      </c>
      <c r="CP24" s="168">
        <v>6</v>
      </c>
      <c r="CQ24" s="170">
        <v>1</v>
      </c>
      <c r="CR24" s="170">
        <v>2</v>
      </c>
      <c r="CS24" s="170">
        <v>0</v>
      </c>
      <c r="CT24" s="170">
        <v>0</v>
      </c>
      <c r="CU24" s="170">
        <v>1</v>
      </c>
      <c r="CV24" s="170">
        <v>0</v>
      </c>
      <c r="CW24" s="170">
        <v>1</v>
      </c>
      <c r="CX24" s="170">
        <v>2</v>
      </c>
      <c r="CY24" s="170">
        <v>6</v>
      </c>
      <c r="CZ24" s="170">
        <v>5</v>
      </c>
      <c r="DA24" s="170">
        <v>2</v>
      </c>
      <c r="DB24" s="170">
        <v>1</v>
      </c>
      <c r="DC24" s="170">
        <v>2</v>
      </c>
      <c r="DD24" s="170">
        <v>7</v>
      </c>
      <c r="DE24" s="170">
        <v>3</v>
      </c>
      <c r="DF24" s="170">
        <v>4</v>
      </c>
      <c r="DG24" s="170">
        <v>11</v>
      </c>
      <c r="DH24" s="170">
        <v>10</v>
      </c>
      <c r="DI24" s="170">
        <v>11</v>
      </c>
      <c r="DJ24" s="170">
        <v>16</v>
      </c>
      <c r="DK24" s="170">
        <v>0</v>
      </c>
      <c r="DL24" s="172">
        <f t="shared" si="4"/>
        <v>91</v>
      </c>
      <c r="DM24" s="168">
        <v>8</v>
      </c>
      <c r="DN24" s="169">
        <v>3</v>
      </c>
      <c r="DO24" s="170">
        <v>0</v>
      </c>
      <c r="DP24" s="169">
        <v>0</v>
      </c>
      <c r="DQ24" s="170">
        <v>0</v>
      </c>
      <c r="DR24" s="170">
        <v>0</v>
      </c>
      <c r="DS24" s="170">
        <v>3</v>
      </c>
      <c r="DT24" s="170">
        <v>1</v>
      </c>
      <c r="DU24" s="170">
        <v>3</v>
      </c>
      <c r="DV24" s="170">
        <v>4</v>
      </c>
      <c r="DW24" s="170">
        <v>2</v>
      </c>
      <c r="DX24" s="170">
        <v>3</v>
      </c>
      <c r="DY24" s="170">
        <v>5</v>
      </c>
      <c r="DZ24" s="170">
        <v>3</v>
      </c>
      <c r="EA24" s="170">
        <v>5</v>
      </c>
      <c r="EB24" s="170">
        <v>11</v>
      </c>
      <c r="EC24" s="170">
        <v>9</v>
      </c>
      <c r="ED24" s="170">
        <v>11</v>
      </c>
      <c r="EE24" s="170">
        <v>5</v>
      </c>
      <c r="EF24" s="170">
        <v>8</v>
      </c>
      <c r="EG24" s="170">
        <v>15</v>
      </c>
      <c r="EH24" s="170">
        <v>0</v>
      </c>
      <c r="EI24" s="285">
        <f t="shared" si="5"/>
        <v>99</v>
      </c>
      <c r="EJ24" s="168">
        <v>15</v>
      </c>
      <c r="EK24" s="170">
        <v>1</v>
      </c>
      <c r="EL24" s="170">
        <v>0</v>
      </c>
      <c r="EM24" s="170">
        <v>0</v>
      </c>
      <c r="EN24" s="170">
        <v>0</v>
      </c>
      <c r="EO24" s="170">
        <v>0</v>
      </c>
      <c r="EP24" s="170">
        <v>0</v>
      </c>
      <c r="EQ24" s="170">
        <v>3</v>
      </c>
      <c r="ER24" s="170">
        <v>1</v>
      </c>
      <c r="ES24" s="170">
        <v>5</v>
      </c>
      <c r="ET24" s="170">
        <v>5</v>
      </c>
      <c r="EU24" s="170">
        <v>5</v>
      </c>
      <c r="EV24" s="170">
        <v>5</v>
      </c>
      <c r="EW24" s="170">
        <v>5</v>
      </c>
      <c r="EX24" s="170">
        <v>9</v>
      </c>
      <c r="EY24" s="170">
        <v>14</v>
      </c>
      <c r="EZ24" s="170">
        <v>9</v>
      </c>
      <c r="FA24" s="170">
        <v>4</v>
      </c>
      <c r="FB24" s="170">
        <v>23</v>
      </c>
      <c r="FC24" s="170">
        <v>14</v>
      </c>
      <c r="FD24" s="170">
        <v>18</v>
      </c>
      <c r="FE24" s="170">
        <v>0</v>
      </c>
      <c r="FF24" s="172">
        <f t="shared" si="6"/>
        <v>136</v>
      </c>
    </row>
    <row r="25" spans="1:162" ht="18" customHeight="1">
      <c r="A25" s="90" t="s">
        <v>25</v>
      </c>
      <c r="B25" s="484">
        <v>126</v>
      </c>
      <c r="C25" s="485">
        <v>5</v>
      </c>
      <c r="D25" s="485">
        <v>1</v>
      </c>
      <c r="E25" s="485">
        <v>3</v>
      </c>
      <c r="F25" s="485">
        <v>2</v>
      </c>
      <c r="G25" s="485">
        <v>3</v>
      </c>
      <c r="H25" s="485">
        <v>16</v>
      </c>
      <c r="I25" s="485">
        <v>30</v>
      </c>
      <c r="J25" s="485">
        <v>38</v>
      </c>
      <c r="K25" s="485">
        <v>41</v>
      </c>
      <c r="L25" s="485">
        <v>47</v>
      </c>
      <c r="M25" s="485">
        <v>56</v>
      </c>
      <c r="N25" s="485">
        <v>80</v>
      </c>
      <c r="O25" s="485">
        <v>87</v>
      </c>
      <c r="P25" s="485">
        <v>119</v>
      </c>
      <c r="Q25" s="485">
        <v>162</v>
      </c>
      <c r="R25" s="485">
        <v>240</v>
      </c>
      <c r="S25" s="485">
        <v>260</v>
      </c>
      <c r="T25" s="485">
        <v>305</v>
      </c>
      <c r="U25" s="485">
        <v>402</v>
      </c>
      <c r="V25" s="485">
        <v>1285</v>
      </c>
      <c r="W25" s="485">
        <v>4</v>
      </c>
      <c r="X25" s="274">
        <f t="shared" si="0"/>
        <v>3312</v>
      </c>
      <c r="Y25" s="166">
        <v>109</v>
      </c>
      <c r="Z25" s="136">
        <v>10</v>
      </c>
      <c r="AA25" s="136">
        <v>7</v>
      </c>
      <c r="AB25" s="136">
        <v>2</v>
      </c>
      <c r="AC25" s="136">
        <v>2</v>
      </c>
      <c r="AD25" s="136">
        <v>7</v>
      </c>
      <c r="AE25" s="136">
        <v>9</v>
      </c>
      <c r="AF25" s="136">
        <v>23</v>
      </c>
      <c r="AG25" s="136">
        <v>41</v>
      </c>
      <c r="AH25" s="136">
        <v>44</v>
      </c>
      <c r="AI25" s="136">
        <v>60</v>
      </c>
      <c r="AJ25" s="136">
        <v>72</v>
      </c>
      <c r="AK25" s="136">
        <v>61</v>
      </c>
      <c r="AL25" s="136">
        <v>102</v>
      </c>
      <c r="AM25" s="136">
        <v>174</v>
      </c>
      <c r="AN25" s="136">
        <v>195</v>
      </c>
      <c r="AO25" s="136">
        <v>235</v>
      </c>
      <c r="AP25" s="136">
        <v>290</v>
      </c>
      <c r="AQ25" s="136">
        <v>370</v>
      </c>
      <c r="AR25" s="136">
        <v>443</v>
      </c>
      <c r="AS25" s="136">
        <v>1349</v>
      </c>
      <c r="AT25" s="136">
        <v>0</v>
      </c>
      <c r="AU25" s="136">
        <f t="shared" si="1"/>
        <v>3605</v>
      </c>
      <c r="AV25" s="484">
        <v>91</v>
      </c>
      <c r="AW25" s="485">
        <v>5</v>
      </c>
      <c r="AX25" s="485">
        <v>4</v>
      </c>
      <c r="AY25" s="485">
        <v>3</v>
      </c>
      <c r="AZ25" s="485">
        <v>1</v>
      </c>
      <c r="BA25" s="485">
        <v>7</v>
      </c>
      <c r="BB25" s="485">
        <v>8</v>
      </c>
      <c r="BC25" s="485">
        <v>27</v>
      </c>
      <c r="BD25" s="485">
        <v>32</v>
      </c>
      <c r="BE25" s="485">
        <v>44</v>
      </c>
      <c r="BF25" s="485">
        <v>37</v>
      </c>
      <c r="BG25" s="485">
        <v>61</v>
      </c>
      <c r="BH25" s="485">
        <v>61</v>
      </c>
      <c r="BI25" s="485">
        <v>90</v>
      </c>
      <c r="BJ25" s="485">
        <v>136</v>
      </c>
      <c r="BK25" s="485">
        <v>197</v>
      </c>
      <c r="BL25" s="485">
        <v>199</v>
      </c>
      <c r="BM25" s="485">
        <v>241</v>
      </c>
      <c r="BN25" s="485">
        <v>312</v>
      </c>
      <c r="BO25" s="485">
        <v>357</v>
      </c>
      <c r="BP25" s="485">
        <v>1182</v>
      </c>
      <c r="BQ25" s="485">
        <v>5</v>
      </c>
      <c r="BR25" s="274">
        <f t="shared" si="2"/>
        <v>3100</v>
      </c>
      <c r="BS25" s="166">
        <v>102</v>
      </c>
      <c r="BT25" s="136">
        <v>5</v>
      </c>
      <c r="BU25" s="136">
        <v>5</v>
      </c>
      <c r="BV25" s="136">
        <v>5</v>
      </c>
      <c r="BW25" s="136">
        <v>3</v>
      </c>
      <c r="BX25" s="136">
        <v>8</v>
      </c>
      <c r="BY25" s="136">
        <v>9</v>
      </c>
      <c r="BZ25" s="136">
        <v>21</v>
      </c>
      <c r="CA25" s="136">
        <v>44</v>
      </c>
      <c r="CB25" s="136">
        <v>56</v>
      </c>
      <c r="CC25" s="136">
        <v>43</v>
      </c>
      <c r="CD25" s="136">
        <v>49</v>
      </c>
      <c r="CE25" s="136">
        <v>67</v>
      </c>
      <c r="CF25" s="136">
        <v>89</v>
      </c>
      <c r="CG25" s="136">
        <v>120</v>
      </c>
      <c r="CH25" s="136">
        <v>190</v>
      </c>
      <c r="CI25" s="136">
        <v>244</v>
      </c>
      <c r="CJ25" s="136">
        <v>327</v>
      </c>
      <c r="CK25" s="136">
        <v>347</v>
      </c>
      <c r="CL25" s="136">
        <v>436</v>
      </c>
      <c r="CM25" s="136">
        <v>1352</v>
      </c>
      <c r="CN25" s="136">
        <v>9</v>
      </c>
      <c r="CO25" s="136">
        <f t="shared" si="3"/>
        <v>3531</v>
      </c>
      <c r="CP25" s="484">
        <v>100</v>
      </c>
      <c r="CQ25" s="485">
        <v>6</v>
      </c>
      <c r="CR25" s="485">
        <v>2</v>
      </c>
      <c r="CS25" s="485">
        <v>2</v>
      </c>
      <c r="CT25" s="485">
        <v>2</v>
      </c>
      <c r="CU25" s="485">
        <v>7</v>
      </c>
      <c r="CV25" s="485">
        <v>13</v>
      </c>
      <c r="CW25" s="485">
        <v>30</v>
      </c>
      <c r="CX25" s="485">
        <v>40</v>
      </c>
      <c r="CY25" s="485">
        <v>48</v>
      </c>
      <c r="CZ25" s="485">
        <v>44</v>
      </c>
      <c r="DA25" s="485">
        <v>61</v>
      </c>
      <c r="DB25" s="485">
        <v>71</v>
      </c>
      <c r="DC25" s="485">
        <v>85</v>
      </c>
      <c r="DD25" s="485">
        <v>124</v>
      </c>
      <c r="DE25" s="485">
        <v>187</v>
      </c>
      <c r="DF25" s="485">
        <v>247</v>
      </c>
      <c r="DG25" s="485">
        <v>344</v>
      </c>
      <c r="DH25" s="485">
        <v>327</v>
      </c>
      <c r="DI25" s="485">
        <v>431</v>
      </c>
      <c r="DJ25" s="485">
        <v>1332</v>
      </c>
      <c r="DK25" s="485">
        <v>7</v>
      </c>
      <c r="DL25" s="274">
        <f t="shared" si="4"/>
        <v>3510</v>
      </c>
      <c r="DM25" s="166">
        <v>94</v>
      </c>
      <c r="DN25" s="136">
        <v>4</v>
      </c>
      <c r="DO25" s="136">
        <v>2</v>
      </c>
      <c r="DP25" s="136">
        <v>1</v>
      </c>
      <c r="DQ25" s="136">
        <v>2</v>
      </c>
      <c r="DR25" s="136">
        <v>9</v>
      </c>
      <c r="DS25" s="136">
        <v>7</v>
      </c>
      <c r="DT25" s="136">
        <v>23</v>
      </c>
      <c r="DU25" s="136">
        <v>41</v>
      </c>
      <c r="DV25" s="136">
        <v>39</v>
      </c>
      <c r="DW25" s="136">
        <v>58</v>
      </c>
      <c r="DX25" s="136">
        <v>65</v>
      </c>
      <c r="DY25" s="136">
        <v>89</v>
      </c>
      <c r="DZ25" s="136">
        <v>111</v>
      </c>
      <c r="EA25" s="136">
        <v>181</v>
      </c>
      <c r="EB25" s="136">
        <v>261</v>
      </c>
      <c r="EC25" s="136">
        <v>304</v>
      </c>
      <c r="ED25" s="136">
        <v>363</v>
      </c>
      <c r="EE25" s="136">
        <v>392</v>
      </c>
      <c r="EF25" s="136">
        <v>494</v>
      </c>
      <c r="EG25" s="136">
        <v>1461</v>
      </c>
      <c r="EH25" s="136">
        <v>9</v>
      </c>
      <c r="EI25" s="288">
        <f t="shared" si="5"/>
        <v>4010</v>
      </c>
      <c r="EJ25" s="484">
        <v>69</v>
      </c>
      <c r="EK25" s="485">
        <v>6</v>
      </c>
      <c r="EL25" s="485">
        <v>2</v>
      </c>
      <c r="EM25" s="485">
        <v>2</v>
      </c>
      <c r="EN25" s="485">
        <v>1</v>
      </c>
      <c r="EO25" s="485">
        <v>8</v>
      </c>
      <c r="EP25" s="485">
        <v>6</v>
      </c>
      <c r="EQ25" s="485">
        <v>20</v>
      </c>
      <c r="ER25" s="485">
        <v>53</v>
      </c>
      <c r="ES25" s="485">
        <v>68</v>
      </c>
      <c r="ET25" s="485">
        <v>84</v>
      </c>
      <c r="EU25" s="485">
        <v>102</v>
      </c>
      <c r="EV25" s="485">
        <v>160</v>
      </c>
      <c r="EW25" s="485">
        <v>174</v>
      </c>
      <c r="EX25" s="485">
        <v>252</v>
      </c>
      <c r="EY25" s="485">
        <v>364</v>
      </c>
      <c r="EZ25" s="485">
        <v>486</v>
      </c>
      <c r="FA25" s="485">
        <v>606</v>
      </c>
      <c r="FB25" s="485">
        <v>624</v>
      </c>
      <c r="FC25" s="485">
        <v>647</v>
      </c>
      <c r="FD25" s="485">
        <v>1903</v>
      </c>
      <c r="FE25" s="485">
        <v>10</v>
      </c>
      <c r="FF25" s="274">
        <f t="shared" si="6"/>
        <v>5647</v>
      </c>
    </row>
    <row r="26" spans="1:162" ht="18" customHeight="1">
      <c r="A26" s="92" t="s">
        <v>26</v>
      </c>
      <c r="B26" s="173">
        <v>3</v>
      </c>
      <c r="C26" s="174">
        <v>0</v>
      </c>
      <c r="D26" s="174">
        <v>1</v>
      </c>
      <c r="E26" s="174">
        <v>0</v>
      </c>
      <c r="F26" s="174">
        <v>0</v>
      </c>
      <c r="G26" s="174">
        <v>0</v>
      </c>
      <c r="H26" s="174">
        <v>0</v>
      </c>
      <c r="I26" s="174">
        <v>0</v>
      </c>
      <c r="J26" s="174">
        <v>2</v>
      </c>
      <c r="K26" s="174">
        <v>2</v>
      </c>
      <c r="L26" s="174">
        <v>5</v>
      </c>
      <c r="M26" s="174">
        <v>1</v>
      </c>
      <c r="N26" s="174">
        <v>7</v>
      </c>
      <c r="O26" s="174">
        <v>5</v>
      </c>
      <c r="P26" s="174">
        <v>5</v>
      </c>
      <c r="Q26" s="174">
        <v>3</v>
      </c>
      <c r="R26" s="174">
        <v>6</v>
      </c>
      <c r="S26" s="174">
        <v>3</v>
      </c>
      <c r="T26" s="174">
        <v>3</v>
      </c>
      <c r="U26" s="174">
        <v>3</v>
      </c>
      <c r="V26" s="174">
        <v>13</v>
      </c>
      <c r="W26" s="174">
        <v>0</v>
      </c>
      <c r="X26" s="175">
        <f t="shared" si="0"/>
        <v>62</v>
      </c>
      <c r="Y26" s="168">
        <v>1</v>
      </c>
      <c r="Z26" s="169">
        <v>0</v>
      </c>
      <c r="AA26" s="170">
        <v>0</v>
      </c>
      <c r="AB26" s="170">
        <v>0</v>
      </c>
      <c r="AC26" s="170">
        <v>0</v>
      </c>
      <c r="AD26" s="169">
        <v>1</v>
      </c>
      <c r="AE26" s="170">
        <v>0</v>
      </c>
      <c r="AF26" s="170">
        <v>0</v>
      </c>
      <c r="AG26" s="170">
        <v>1</v>
      </c>
      <c r="AH26" s="170">
        <v>2</v>
      </c>
      <c r="AI26" s="170">
        <v>5</v>
      </c>
      <c r="AJ26" s="170">
        <v>5</v>
      </c>
      <c r="AK26" s="170">
        <v>3</v>
      </c>
      <c r="AL26" s="170">
        <v>0</v>
      </c>
      <c r="AM26" s="170">
        <v>4</v>
      </c>
      <c r="AN26" s="170">
        <v>4</v>
      </c>
      <c r="AO26" s="170">
        <v>3</v>
      </c>
      <c r="AP26" s="170">
        <v>9</v>
      </c>
      <c r="AQ26" s="170">
        <v>4</v>
      </c>
      <c r="AR26" s="170">
        <v>1</v>
      </c>
      <c r="AS26" s="170">
        <v>8</v>
      </c>
      <c r="AT26" s="170">
        <v>2</v>
      </c>
      <c r="AU26" s="170">
        <f t="shared" si="1"/>
        <v>53</v>
      </c>
      <c r="AV26" s="173">
        <v>0</v>
      </c>
      <c r="AW26" s="174">
        <v>0</v>
      </c>
      <c r="AX26" s="174">
        <v>0</v>
      </c>
      <c r="AY26" s="174">
        <v>0</v>
      </c>
      <c r="AZ26" s="174">
        <v>0</v>
      </c>
      <c r="BA26" s="174">
        <v>0</v>
      </c>
      <c r="BB26" s="174">
        <v>1</v>
      </c>
      <c r="BC26" s="174">
        <v>3</v>
      </c>
      <c r="BD26" s="174">
        <v>5</v>
      </c>
      <c r="BE26" s="174">
        <v>6</v>
      </c>
      <c r="BF26" s="174">
        <v>2</v>
      </c>
      <c r="BG26" s="174">
        <v>6</v>
      </c>
      <c r="BH26" s="174">
        <v>6</v>
      </c>
      <c r="BI26" s="174">
        <v>5</v>
      </c>
      <c r="BJ26" s="174">
        <v>3</v>
      </c>
      <c r="BK26" s="174">
        <v>2</v>
      </c>
      <c r="BL26" s="174">
        <v>1</v>
      </c>
      <c r="BM26" s="174">
        <v>2</v>
      </c>
      <c r="BN26" s="174">
        <v>5</v>
      </c>
      <c r="BO26" s="174">
        <v>2</v>
      </c>
      <c r="BP26" s="174">
        <v>6</v>
      </c>
      <c r="BQ26" s="174">
        <v>0</v>
      </c>
      <c r="BR26" s="175">
        <f t="shared" si="2"/>
        <v>55</v>
      </c>
      <c r="BS26" s="168">
        <v>3</v>
      </c>
      <c r="BT26" s="169">
        <v>0</v>
      </c>
      <c r="BU26" s="170">
        <v>0</v>
      </c>
      <c r="BV26" s="169">
        <v>0</v>
      </c>
      <c r="BW26" s="170">
        <v>0</v>
      </c>
      <c r="BX26" s="170">
        <v>0</v>
      </c>
      <c r="BY26" s="170">
        <v>1</v>
      </c>
      <c r="BZ26" s="170">
        <v>1</v>
      </c>
      <c r="CA26" s="170">
        <v>3</v>
      </c>
      <c r="CB26" s="170">
        <v>2</v>
      </c>
      <c r="CC26" s="170">
        <v>4</v>
      </c>
      <c r="CD26" s="170">
        <v>5</v>
      </c>
      <c r="CE26" s="170">
        <v>3</v>
      </c>
      <c r="CF26" s="170">
        <v>2</v>
      </c>
      <c r="CG26" s="170">
        <v>3</v>
      </c>
      <c r="CH26" s="170">
        <v>5</v>
      </c>
      <c r="CI26" s="170">
        <v>2</v>
      </c>
      <c r="CJ26" s="170">
        <v>5</v>
      </c>
      <c r="CK26" s="170">
        <v>6</v>
      </c>
      <c r="CL26" s="170">
        <v>4</v>
      </c>
      <c r="CM26" s="170">
        <v>9</v>
      </c>
      <c r="CN26" s="170">
        <v>0</v>
      </c>
      <c r="CO26" s="170">
        <f t="shared" si="3"/>
        <v>58</v>
      </c>
      <c r="CP26" s="173">
        <v>1</v>
      </c>
      <c r="CQ26" s="174">
        <v>1</v>
      </c>
      <c r="CR26" s="174">
        <v>0</v>
      </c>
      <c r="CS26" s="174">
        <v>1</v>
      </c>
      <c r="CT26" s="174">
        <v>0</v>
      </c>
      <c r="CU26" s="174">
        <v>0</v>
      </c>
      <c r="CV26" s="174">
        <v>2</v>
      </c>
      <c r="CW26" s="174">
        <v>1</v>
      </c>
      <c r="CX26" s="174">
        <v>4</v>
      </c>
      <c r="CY26" s="174">
        <v>9</v>
      </c>
      <c r="CZ26" s="174">
        <v>1</v>
      </c>
      <c r="DA26" s="174">
        <v>5</v>
      </c>
      <c r="DB26" s="174">
        <v>3</v>
      </c>
      <c r="DC26" s="174">
        <v>4</v>
      </c>
      <c r="DD26" s="174">
        <v>5</v>
      </c>
      <c r="DE26" s="174">
        <v>5</v>
      </c>
      <c r="DF26" s="174">
        <v>4</v>
      </c>
      <c r="DG26" s="174">
        <v>2</v>
      </c>
      <c r="DH26" s="174">
        <v>6</v>
      </c>
      <c r="DI26" s="174">
        <v>4</v>
      </c>
      <c r="DJ26" s="174">
        <v>9</v>
      </c>
      <c r="DK26" s="174">
        <v>0</v>
      </c>
      <c r="DL26" s="175">
        <f t="shared" si="4"/>
        <v>67</v>
      </c>
      <c r="DM26" s="168">
        <v>0</v>
      </c>
      <c r="DN26" s="169">
        <v>1</v>
      </c>
      <c r="DO26" s="170">
        <v>0</v>
      </c>
      <c r="DP26" s="169">
        <v>0</v>
      </c>
      <c r="DQ26" s="170">
        <v>0</v>
      </c>
      <c r="DR26" s="170">
        <v>0</v>
      </c>
      <c r="DS26" s="170">
        <v>0</v>
      </c>
      <c r="DT26" s="170">
        <v>4</v>
      </c>
      <c r="DU26" s="170">
        <v>5</v>
      </c>
      <c r="DV26" s="170">
        <v>3</v>
      </c>
      <c r="DW26" s="170">
        <v>2</v>
      </c>
      <c r="DX26" s="170">
        <v>6</v>
      </c>
      <c r="DY26" s="170">
        <v>0</v>
      </c>
      <c r="DZ26" s="170">
        <v>4</v>
      </c>
      <c r="EA26" s="170">
        <v>2</v>
      </c>
      <c r="EB26" s="170">
        <v>0</v>
      </c>
      <c r="EC26" s="170">
        <v>1</v>
      </c>
      <c r="ED26" s="170">
        <v>2</v>
      </c>
      <c r="EE26" s="170">
        <v>2</v>
      </c>
      <c r="EF26" s="170">
        <v>2</v>
      </c>
      <c r="EG26" s="170">
        <v>3</v>
      </c>
      <c r="EH26" s="170">
        <v>0</v>
      </c>
      <c r="EI26" s="285">
        <f t="shared" si="5"/>
        <v>37</v>
      </c>
      <c r="EJ26" s="173">
        <v>1</v>
      </c>
      <c r="EK26" s="174">
        <v>0</v>
      </c>
      <c r="EL26" s="174">
        <v>0</v>
      </c>
      <c r="EM26" s="174">
        <v>0</v>
      </c>
      <c r="EN26" s="174">
        <v>0</v>
      </c>
      <c r="EO26" s="174">
        <v>0</v>
      </c>
      <c r="EP26" s="174">
        <v>1</v>
      </c>
      <c r="EQ26" s="174">
        <v>3</v>
      </c>
      <c r="ER26" s="174">
        <v>2</v>
      </c>
      <c r="ES26" s="174">
        <v>2</v>
      </c>
      <c r="ET26" s="174">
        <v>3</v>
      </c>
      <c r="EU26" s="174">
        <v>0</v>
      </c>
      <c r="EV26" s="174">
        <v>2</v>
      </c>
      <c r="EW26" s="174">
        <v>3</v>
      </c>
      <c r="EX26" s="174">
        <v>1</v>
      </c>
      <c r="EY26" s="174">
        <v>1</v>
      </c>
      <c r="EZ26" s="174">
        <v>1</v>
      </c>
      <c r="FA26" s="174">
        <v>1</v>
      </c>
      <c r="FB26" s="174">
        <v>2</v>
      </c>
      <c r="FC26" s="174">
        <v>5</v>
      </c>
      <c r="FD26" s="174">
        <v>6</v>
      </c>
      <c r="FE26" s="174">
        <v>1</v>
      </c>
      <c r="FF26" s="175">
        <f t="shared" si="6"/>
        <v>35</v>
      </c>
    </row>
    <row r="27" spans="1:162" s="164" customFormat="1" ht="24.95" customHeight="1">
      <c r="A27" s="204" t="s">
        <v>36</v>
      </c>
      <c r="B27" s="514">
        <f>+SUM(B8:B26)</f>
        <v>1649</v>
      </c>
      <c r="C27" s="513">
        <f t="shared" ref="C27:W27" si="7">+SUM(C8:C26)</f>
        <v>123</v>
      </c>
      <c r="D27" s="513">
        <f t="shared" ref="D27:V27" si="8">+SUM(D8:D26)</f>
        <v>58</v>
      </c>
      <c r="E27" s="513">
        <f t="shared" si="7"/>
        <v>45</v>
      </c>
      <c r="F27" s="513">
        <f t="shared" si="8"/>
        <v>25</v>
      </c>
      <c r="G27" s="513">
        <f t="shared" si="7"/>
        <v>130</v>
      </c>
      <c r="H27" s="513">
        <f t="shared" si="8"/>
        <v>177</v>
      </c>
      <c r="I27" s="513">
        <f t="shared" si="7"/>
        <v>525</v>
      </c>
      <c r="J27" s="513">
        <f t="shared" si="8"/>
        <v>640</v>
      </c>
      <c r="K27" s="513">
        <f t="shared" si="7"/>
        <v>558</v>
      </c>
      <c r="L27" s="513">
        <f t="shared" si="8"/>
        <v>576</v>
      </c>
      <c r="M27" s="513">
        <f t="shared" si="7"/>
        <v>703</v>
      </c>
      <c r="N27" s="513">
        <f t="shared" si="8"/>
        <v>792</v>
      </c>
      <c r="O27" s="513">
        <f t="shared" si="7"/>
        <v>1053</v>
      </c>
      <c r="P27" s="513">
        <f t="shared" si="8"/>
        <v>1418</v>
      </c>
      <c r="Q27" s="513">
        <f t="shared" si="7"/>
        <v>1878</v>
      </c>
      <c r="R27" s="513">
        <f t="shared" si="8"/>
        <v>2219</v>
      </c>
      <c r="S27" s="513">
        <f t="shared" si="8"/>
        <v>2355</v>
      </c>
      <c r="T27" s="513">
        <f t="shared" si="8"/>
        <v>2665</v>
      </c>
      <c r="U27" s="513">
        <f t="shared" si="7"/>
        <v>2883</v>
      </c>
      <c r="V27" s="513">
        <f t="shared" si="8"/>
        <v>8135</v>
      </c>
      <c r="W27" s="513">
        <f t="shared" si="7"/>
        <v>34</v>
      </c>
      <c r="X27" s="52">
        <f>+SUM(B27:W27)</f>
        <v>28641</v>
      </c>
      <c r="Y27" s="23">
        <f>+SUM(Y8:Y26)</f>
        <v>1522</v>
      </c>
      <c r="Z27" s="24">
        <f t="shared" ref="Z27:AT27" si="9">+SUM(Z8:Z26)</f>
        <v>114</v>
      </c>
      <c r="AA27" s="24">
        <f t="shared" ref="AA27:AS27" si="10">+SUM(AA8:AA26)</f>
        <v>69</v>
      </c>
      <c r="AB27" s="24">
        <f t="shared" si="10"/>
        <v>47</v>
      </c>
      <c r="AC27" s="24">
        <f t="shared" si="10"/>
        <v>36</v>
      </c>
      <c r="AD27" s="24">
        <f t="shared" si="9"/>
        <v>153</v>
      </c>
      <c r="AE27" s="24">
        <f t="shared" si="10"/>
        <v>198</v>
      </c>
      <c r="AF27" s="24">
        <f t="shared" si="9"/>
        <v>545</v>
      </c>
      <c r="AG27" s="24">
        <f t="shared" si="10"/>
        <v>692</v>
      </c>
      <c r="AH27" s="24">
        <f t="shared" si="9"/>
        <v>648</v>
      </c>
      <c r="AI27" s="24">
        <f t="shared" si="10"/>
        <v>659</v>
      </c>
      <c r="AJ27" s="24">
        <f t="shared" si="9"/>
        <v>751</v>
      </c>
      <c r="AK27" s="24">
        <f t="shared" si="10"/>
        <v>832</v>
      </c>
      <c r="AL27" s="24">
        <f t="shared" si="9"/>
        <v>1129</v>
      </c>
      <c r="AM27" s="24">
        <f t="shared" si="10"/>
        <v>1598</v>
      </c>
      <c r="AN27" s="24">
        <f t="shared" si="9"/>
        <v>1977</v>
      </c>
      <c r="AO27" s="24">
        <f t="shared" si="10"/>
        <v>2371</v>
      </c>
      <c r="AP27" s="24">
        <f t="shared" si="9"/>
        <v>2654</v>
      </c>
      <c r="AQ27" s="24">
        <f t="shared" si="10"/>
        <v>2953</v>
      </c>
      <c r="AR27" s="24">
        <f t="shared" si="9"/>
        <v>3355</v>
      </c>
      <c r="AS27" s="24">
        <f t="shared" si="10"/>
        <v>8964</v>
      </c>
      <c r="AT27" s="24">
        <f t="shared" si="9"/>
        <v>48</v>
      </c>
      <c r="AU27" s="24">
        <f>+SUM(Y27:AT27)</f>
        <v>31315</v>
      </c>
      <c r="AV27" s="514">
        <f t="shared" ref="AV27:BQ27" si="11">+SUM(AV8:AV26)</f>
        <v>1461</v>
      </c>
      <c r="AW27" s="513">
        <f t="shared" si="11"/>
        <v>109</v>
      </c>
      <c r="AX27" s="513">
        <f t="shared" si="11"/>
        <v>52</v>
      </c>
      <c r="AY27" s="513">
        <f t="shared" si="11"/>
        <v>32</v>
      </c>
      <c r="AZ27" s="513">
        <f t="shared" si="11"/>
        <v>24</v>
      </c>
      <c r="BA27" s="513">
        <f t="shared" si="11"/>
        <v>115</v>
      </c>
      <c r="BB27" s="513">
        <f t="shared" si="11"/>
        <v>170</v>
      </c>
      <c r="BC27" s="513">
        <f t="shared" si="11"/>
        <v>486</v>
      </c>
      <c r="BD27" s="513">
        <f t="shared" si="11"/>
        <v>642</v>
      </c>
      <c r="BE27" s="513">
        <f t="shared" si="11"/>
        <v>580</v>
      </c>
      <c r="BF27" s="513">
        <f t="shared" si="11"/>
        <v>589</v>
      </c>
      <c r="BG27" s="513">
        <f t="shared" si="11"/>
        <v>711</v>
      </c>
      <c r="BH27" s="513">
        <f t="shared" si="11"/>
        <v>753</v>
      </c>
      <c r="BI27" s="513">
        <f t="shared" si="11"/>
        <v>1033</v>
      </c>
      <c r="BJ27" s="513">
        <f t="shared" si="11"/>
        <v>1418</v>
      </c>
      <c r="BK27" s="513">
        <f t="shared" si="11"/>
        <v>1898</v>
      </c>
      <c r="BL27" s="513">
        <f t="shared" si="11"/>
        <v>2274</v>
      </c>
      <c r="BM27" s="513">
        <f t="shared" si="11"/>
        <v>2523</v>
      </c>
      <c r="BN27" s="513">
        <f t="shared" si="11"/>
        <v>2855</v>
      </c>
      <c r="BO27" s="513">
        <f t="shared" si="11"/>
        <v>3021</v>
      </c>
      <c r="BP27" s="513">
        <f t="shared" si="11"/>
        <v>8246</v>
      </c>
      <c r="BQ27" s="513">
        <f t="shared" si="11"/>
        <v>29</v>
      </c>
      <c r="BR27" s="52">
        <f>+SUM(AV27:BQ27)</f>
        <v>29021</v>
      </c>
      <c r="BS27" s="23">
        <f t="shared" ref="BS27:CN27" si="12">+SUM(BS8:BS26)</f>
        <v>1477</v>
      </c>
      <c r="BT27" s="24">
        <f t="shared" si="12"/>
        <v>113</v>
      </c>
      <c r="BU27" s="24">
        <f t="shared" si="12"/>
        <v>56</v>
      </c>
      <c r="BV27" s="24">
        <f t="shared" si="12"/>
        <v>50</v>
      </c>
      <c r="BW27" s="24">
        <f t="shared" si="12"/>
        <v>32</v>
      </c>
      <c r="BX27" s="24">
        <f t="shared" si="12"/>
        <v>130</v>
      </c>
      <c r="BY27" s="24">
        <f t="shared" si="12"/>
        <v>166</v>
      </c>
      <c r="BZ27" s="24">
        <f t="shared" si="12"/>
        <v>457</v>
      </c>
      <c r="CA27" s="24">
        <f t="shared" si="12"/>
        <v>651</v>
      </c>
      <c r="CB27" s="24">
        <f t="shared" si="12"/>
        <v>612</v>
      </c>
      <c r="CC27" s="24">
        <f t="shared" si="12"/>
        <v>595</v>
      </c>
      <c r="CD27" s="24">
        <f t="shared" si="12"/>
        <v>683</v>
      </c>
      <c r="CE27" s="24">
        <f t="shared" si="12"/>
        <v>803</v>
      </c>
      <c r="CF27" s="24">
        <f t="shared" si="12"/>
        <v>1074</v>
      </c>
      <c r="CG27" s="24">
        <f t="shared" si="12"/>
        <v>1499</v>
      </c>
      <c r="CH27" s="24">
        <f t="shared" si="12"/>
        <v>2025</v>
      </c>
      <c r="CI27" s="24">
        <f t="shared" si="12"/>
        <v>2462</v>
      </c>
      <c r="CJ27" s="24">
        <f t="shared" si="12"/>
        <v>2806</v>
      </c>
      <c r="CK27" s="24">
        <f t="shared" si="12"/>
        <v>3008</v>
      </c>
      <c r="CL27" s="24">
        <f t="shared" si="12"/>
        <v>3216</v>
      </c>
      <c r="CM27" s="24">
        <f t="shared" si="12"/>
        <v>9321</v>
      </c>
      <c r="CN27" s="24">
        <f t="shared" si="12"/>
        <v>22</v>
      </c>
      <c r="CO27" s="24">
        <f>+SUM(BS27:CN27)</f>
        <v>31258</v>
      </c>
      <c r="CP27" s="514">
        <f t="shared" ref="CP27:DK27" si="13">+SUM(CP8:CP26)</f>
        <v>1308</v>
      </c>
      <c r="CQ27" s="513">
        <f t="shared" si="13"/>
        <v>130</v>
      </c>
      <c r="CR27" s="513">
        <f t="shared" si="13"/>
        <v>60</v>
      </c>
      <c r="CS27" s="513">
        <f t="shared" si="13"/>
        <v>57</v>
      </c>
      <c r="CT27" s="513">
        <f t="shared" si="13"/>
        <v>36</v>
      </c>
      <c r="CU27" s="513">
        <f t="shared" si="13"/>
        <v>133</v>
      </c>
      <c r="CV27" s="513">
        <f t="shared" si="13"/>
        <v>177</v>
      </c>
      <c r="CW27" s="513">
        <f t="shared" si="13"/>
        <v>520</v>
      </c>
      <c r="CX27" s="513">
        <f t="shared" si="13"/>
        <v>723</v>
      </c>
      <c r="CY27" s="513">
        <f t="shared" si="13"/>
        <v>645</v>
      </c>
      <c r="CZ27" s="513">
        <f t="shared" si="13"/>
        <v>637</v>
      </c>
      <c r="DA27" s="513">
        <f t="shared" si="13"/>
        <v>813</v>
      </c>
      <c r="DB27" s="513">
        <f t="shared" si="13"/>
        <v>896</v>
      </c>
      <c r="DC27" s="513">
        <f t="shared" si="13"/>
        <v>1094</v>
      </c>
      <c r="DD27" s="513">
        <f t="shared" si="13"/>
        <v>1575</v>
      </c>
      <c r="DE27" s="513">
        <f t="shared" si="13"/>
        <v>2049</v>
      </c>
      <c r="DF27" s="513">
        <f t="shared" si="13"/>
        <v>2671</v>
      </c>
      <c r="DG27" s="513">
        <f t="shared" si="13"/>
        <v>2953</v>
      </c>
      <c r="DH27" s="513">
        <f t="shared" si="13"/>
        <v>3166</v>
      </c>
      <c r="DI27" s="513">
        <f t="shared" si="13"/>
        <v>3328</v>
      </c>
      <c r="DJ27" s="513">
        <f t="shared" si="13"/>
        <v>9370</v>
      </c>
      <c r="DK27" s="513">
        <f t="shared" si="13"/>
        <v>21</v>
      </c>
      <c r="DL27" s="52">
        <f>+SUM(CP27:DK27)</f>
        <v>32362</v>
      </c>
      <c r="DM27" s="23">
        <f>+SUM(DM8:DM26)</f>
        <v>1257</v>
      </c>
      <c r="DN27" s="24">
        <f t="shared" ref="DN27:EH27" si="14">+SUM(DN8:DN26)</f>
        <v>81</v>
      </c>
      <c r="DO27" s="24">
        <f t="shared" si="14"/>
        <v>53</v>
      </c>
      <c r="DP27" s="24">
        <f t="shared" si="14"/>
        <v>44</v>
      </c>
      <c r="DQ27" s="24">
        <f t="shared" si="14"/>
        <v>33</v>
      </c>
      <c r="DR27" s="24">
        <f t="shared" si="14"/>
        <v>132</v>
      </c>
      <c r="DS27" s="24">
        <f t="shared" si="14"/>
        <v>150</v>
      </c>
      <c r="DT27" s="24">
        <f t="shared" si="14"/>
        <v>451</v>
      </c>
      <c r="DU27" s="24">
        <f t="shared" si="14"/>
        <v>678</v>
      </c>
      <c r="DV27" s="24">
        <f t="shared" si="14"/>
        <v>650</v>
      </c>
      <c r="DW27" s="24">
        <f t="shared" si="14"/>
        <v>727</v>
      </c>
      <c r="DX27" s="24">
        <f t="shared" si="14"/>
        <v>880</v>
      </c>
      <c r="DY27" s="24">
        <f t="shared" si="14"/>
        <v>1012</v>
      </c>
      <c r="DZ27" s="24">
        <f t="shared" si="14"/>
        <v>1214</v>
      </c>
      <c r="EA27" s="24">
        <f t="shared" si="14"/>
        <v>1769</v>
      </c>
      <c r="EB27" s="24">
        <f t="shared" si="14"/>
        <v>2368</v>
      </c>
      <c r="EC27" s="24">
        <f t="shared" si="14"/>
        <v>3062</v>
      </c>
      <c r="ED27" s="24">
        <f t="shared" si="14"/>
        <v>3484</v>
      </c>
      <c r="EE27" s="24">
        <f t="shared" si="14"/>
        <v>3579</v>
      </c>
      <c r="EF27" s="24">
        <f t="shared" si="14"/>
        <v>3805</v>
      </c>
      <c r="EG27" s="24">
        <f t="shared" si="14"/>
        <v>9813</v>
      </c>
      <c r="EH27" s="24">
        <f t="shared" si="14"/>
        <v>21</v>
      </c>
      <c r="EI27" s="619">
        <f>+SUM(DM27:EH27)</f>
        <v>35263</v>
      </c>
      <c r="EJ27" s="514">
        <f t="shared" ref="EJ27:FE27" si="15">+SUM(EJ8:EJ26)</f>
        <v>1409</v>
      </c>
      <c r="EK27" s="513">
        <f t="shared" si="15"/>
        <v>79</v>
      </c>
      <c r="EL27" s="513">
        <f t="shared" si="15"/>
        <v>56</v>
      </c>
      <c r="EM27" s="513">
        <f t="shared" si="15"/>
        <v>49</v>
      </c>
      <c r="EN27" s="513">
        <f t="shared" si="15"/>
        <v>40</v>
      </c>
      <c r="EO27" s="513">
        <f t="shared" si="15"/>
        <v>122</v>
      </c>
      <c r="EP27" s="513">
        <f t="shared" si="15"/>
        <v>163</v>
      </c>
      <c r="EQ27" s="513">
        <f t="shared" si="15"/>
        <v>527</v>
      </c>
      <c r="ER27" s="513">
        <f t="shared" si="15"/>
        <v>764</v>
      </c>
      <c r="ES27" s="513">
        <f t="shared" si="15"/>
        <v>870</v>
      </c>
      <c r="ET27" s="513">
        <f t="shared" si="15"/>
        <v>1128</v>
      </c>
      <c r="EU27" s="513">
        <f t="shared" si="15"/>
        <v>1439</v>
      </c>
      <c r="EV27" s="513">
        <f t="shared" si="15"/>
        <v>1772</v>
      </c>
      <c r="EW27" s="513">
        <f t="shared" si="15"/>
        <v>2214</v>
      </c>
      <c r="EX27" s="513">
        <f t="shared" si="15"/>
        <v>2866</v>
      </c>
      <c r="EY27" s="513">
        <f t="shared" si="15"/>
        <v>4074</v>
      </c>
      <c r="EZ27" s="513">
        <f t="shared" si="15"/>
        <v>5162</v>
      </c>
      <c r="FA27" s="513">
        <f t="shared" si="15"/>
        <v>5663</v>
      </c>
      <c r="FB27" s="513">
        <f t="shared" si="15"/>
        <v>5694</v>
      </c>
      <c r="FC27" s="513">
        <f t="shared" si="15"/>
        <v>5435</v>
      </c>
      <c r="FD27" s="513">
        <f t="shared" si="15"/>
        <v>13522</v>
      </c>
      <c r="FE27" s="513">
        <f t="shared" si="15"/>
        <v>27</v>
      </c>
      <c r="FF27" s="52">
        <f>+SUM(EJ27:FE27)</f>
        <v>53075</v>
      </c>
    </row>
    <row r="28" spans="1:162" ht="4.5" customHeight="1">
      <c r="B28" s="94"/>
      <c r="C28" s="122"/>
      <c r="D28" s="94"/>
      <c r="E28" s="122"/>
      <c r="F28" s="94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19"/>
      <c r="Y28" s="94"/>
      <c r="Z28" s="122"/>
      <c r="AA28" s="94"/>
      <c r="AB28" s="94"/>
      <c r="AC28" s="94"/>
      <c r="AD28" s="122"/>
      <c r="AE28" s="94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19"/>
      <c r="AV28" s="94"/>
      <c r="AW28" s="122"/>
      <c r="AX28" s="94"/>
      <c r="AY28" s="122"/>
      <c r="AZ28" s="94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19"/>
      <c r="BS28" s="94"/>
      <c r="BT28" s="122"/>
      <c r="BU28" s="94"/>
      <c r="BV28" s="122"/>
      <c r="BW28" s="94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19"/>
      <c r="CP28" s="94"/>
      <c r="CQ28" s="122"/>
      <c r="CR28" s="94"/>
      <c r="CS28" s="122"/>
      <c r="CT28" s="94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19"/>
      <c r="DM28" s="94"/>
      <c r="DN28" s="122"/>
      <c r="DO28" s="94"/>
      <c r="DP28" s="122"/>
      <c r="DQ28" s="94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19"/>
      <c r="EJ28" s="94"/>
      <c r="EK28" s="122"/>
      <c r="EL28" s="94"/>
      <c r="EM28" s="122"/>
      <c r="EN28" s="94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19"/>
    </row>
    <row r="29" spans="1:162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74"/>
      <c r="AF29" s="774"/>
      <c r="AG29" s="774"/>
      <c r="AH29" s="774"/>
      <c r="AI29" s="774"/>
      <c r="AJ29" s="774"/>
      <c r="AK29" s="774"/>
      <c r="AL29" s="774"/>
      <c r="AM29" s="774"/>
      <c r="AN29" s="774"/>
      <c r="AO29" s="774"/>
      <c r="AP29" s="774"/>
      <c r="AQ29" s="774"/>
      <c r="AR29" s="774"/>
      <c r="AS29" s="774"/>
      <c r="AT29" s="774"/>
      <c r="AU29" s="774"/>
      <c r="AV29" s="389"/>
      <c r="AW29" s="389"/>
      <c r="AX29" s="389"/>
      <c r="AY29" s="389"/>
      <c r="AZ29" s="389"/>
      <c r="BA29" s="389"/>
      <c r="BB29" s="389"/>
      <c r="BC29" s="389"/>
      <c r="BD29" s="389"/>
      <c r="BE29" s="389"/>
      <c r="BF29" s="389"/>
      <c r="BG29" s="389"/>
      <c r="BH29" s="389"/>
      <c r="BI29" s="389"/>
      <c r="BJ29" s="389"/>
      <c r="BK29" s="389"/>
      <c r="BL29" s="389"/>
      <c r="BM29" s="389"/>
      <c r="BN29" s="389"/>
      <c r="BO29" s="389"/>
      <c r="BP29" s="389"/>
      <c r="BQ29" s="389"/>
      <c r="BR29" s="389"/>
      <c r="BS29" s="389"/>
      <c r="BT29" s="389"/>
      <c r="BU29" s="389"/>
      <c r="BV29" s="389"/>
      <c r="BW29" s="389"/>
      <c r="BX29" s="389"/>
      <c r="BY29" s="389"/>
      <c r="BZ29" s="389"/>
      <c r="CA29" s="389"/>
      <c r="CB29" s="389"/>
      <c r="CC29" s="389"/>
      <c r="CD29" s="389"/>
      <c r="CE29" s="389"/>
      <c r="CF29" s="389"/>
      <c r="CG29" s="389"/>
      <c r="CH29" s="389"/>
      <c r="CI29" s="389"/>
      <c r="CJ29" s="389"/>
      <c r="CK29" s="389"/>
      <c r="CL29" s="389"/>
      <c r="CM29" s="389"/>
      <c r="CN29" s="389"/>
      <c r="CO29" s="389"/>
      <c r="CP29" s="389"/>
      <c r="CQ29" s="389"/>
      <c r="CR29" s="389"/>
      <c r="CS29" s="389"/>
      <c r="CT29" s="389"/>
      <c r="CU29" s="389"/>
      <c r="CV29" s="389"/>
      <c r="CW29" s="389"/>
      <c r="CX29" s="389"/>
      <c r="CY29" s="389"/>
      <c r="CZ29" s="389"/>
      <c r="DA29" s="389"/>
      <c r="DB29" s="389"/>
      <c r="DC29" s="389"/>
      <c r="DD29" s="389"/>
      <c r="DE29" s="389"/>
      <c r="DF29" s="389"/>
      <c r="DG29" s="389"/>
      <c r="DH29" s="389"/>
      <c r="DI29" s="389"/>
      <c r="DJ29" s="389"/>
      <c r="DK29" s="389"/>
      <c r="DL29" s="389"/>
      <c r="DM29" s="389"/>
      <c r="DN29" s="389"/>
      <c r="DO29" s="389"/>
      <c r="DP29" s="389"/>
      <c r="DQ29" s="389"/>
      <c r="DR29" s="389"/>
      <c r="DS29" s="389"/>
      <c r="DT29" s="389"/>
      <c r="DU29" s="389"/>
      <c r="DV29" s="389"/>
      <c r="DW29" s="389"/>
      <c r="DX29" s="389"/>
      <c r="DY29" s="389"/>
      <c r="DZ29" s="389"/>
      <c r="EA29" s="389"/>
      <c r="EB29" s="389"/>
      <c r="EC29" s="389"/>
      <c r="ED29" s="389"/>
      <c r="EE29" s="389"/>
      <c r="EF29" s="389"/>
      <c r="EG29" s="389"/>
      <c r="EH29" s="389"/>
      <c r="EI29" s="389"/>
      <c r="EJ29" s="389"/>
      <c r="EK29" s="389"/>
      <c r="EL29" s="389"/>
      <c r="EM29" s="389"/>
      <c r="EN29" s="389"/>
      <c r="EO29" s="389"/>
      <c r="EP29" s="389"/>
      <c r="EQ29" s="389"/>
      <c r="ER29" s="389"/>
      <c r="ES29" s="389"/>
      <c r="ET29" s="389"/>
      <c r="EU29" s="389"/>
      <c r="EV29" s="389"/>
      <c r="EW29" s="389"/>
      <c r="EX29" s="389"/>
      <c r="EY29" s="389"/>
      <c r="EZ29" s="389"/>
      <c r="FA29" s="389"/>
      <c r="FB29" s="389"/>
      <c r="FC29" s="389"/>
      <c r="FD29" s="389"/>
      <c r="FE29" s="389"/>
      <c r="FF29" s="389"/>
    </row>
    <row r="30" spans="1:162" ht="18" customHeight="1">
      <c r="A30" s="7"/>
    </row>
    <row r="31" spans="1:162" ht="12" customHeight="1"/>
    <row r="32" spans="1:16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</sheetData>
  <mergeCells count="13">
    <mergeCell ref="A2:AU2"/>
    <mergeCell ref="A3:AU3"/>
    <mergeCell ref="A4:B4"/>
    <mergeCell ref="A5:A7"/>
    <mergeCell ref="B6:X6"/>
    <mergeCell ref="Y6:AU6"/>
    <mergeCell ref="EJ6:FF6"/>
    <mergeCell ref="B5:FF5"/>
    <mergeCell ref="DM6:EI6"/>
    <mergeCell ref="CP6:DL6"/>
    <mergeCell ref="A29:AU29"/>
    <mergeCell ref="AV6:BR6"/>
    <mergeCell ref="BS6:CO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Y5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R40" sqref="R40"/>
    </sheetView>
  </sheetViews>
  <sheetFormatPr baseColWidth="10" defaultColWidth="11.42578125" defaultRowHeight="18" customHeight="1"/>
  <cols>
    <col min="1" max="1" width="18.28515625" style="121" customWidth="1"/>
    <col min="2" max="2" width="5.42578125" style="123" customWidth="1"/>
    <col min="3" max="22" width="5.42578125" style="99" customWidth="1"/>
    <col min="23" max="23" width="7.28515625" style="99" customWidth="1"/>
    <col min="24" max="24" width="5.42578125" style="123" customWidth="1"/>
    <col min="25" max="39" width="5.42578125" style="99" customWidth="1"/>
    <col min="40" max="44" width="5.42578125" style="178" customWidth="1"/>
    <col min="45" max="45" width="7.28515625" style="99" customWidth="1"/>
    <col min="46" max="46" width="5.42578125" style="177" customWidth="1"/>
    <col min="47" max="66" width="5.42578125" style="178" customWidth="1"/>
    <col min="67" max="67" width="7.28515625" style="99" customWidth="1"/>
    <col min="68" max="68" width="5.42578125" style="177" customWidth="1"/>
    <col min="69" max="88" width="5.42578125" style="178" customWidth="1"/>
    <col min="89" max="89" width="7.28515625" style="99" customWidth="1"/>
    <col min="90" max="90" width="5.42578125" style="177" customWidth="1"/>
    <col min="91" max="110" width="5.42578125" style="178" customWidth="1"/>
    <col min="111" max="111" width="7.28515625" style="99" customWidth="1"/>
    <col min="112" max="112" width="5.42578125" style="177" customWidth="1"/>
    <col min="113" max="132" width="5.42578125" style="178" customWidth="1"/>
    <col min="133" max="133" width="7.28515625" style="99" customWidth="1"/>
    <col min="134" max="134" width="5.42578125" style="177" customWidth="1"/>
    <col min="135" max="151" width="5.42578125" style="178" customWidth="1"/>
    <col min="152" max="152" width="5.7109375" style="178" customWidth="1"/>
    <col min="153" max="154" width="5.42578125" style="178" customWidth="1"/>
    <col min="155" max="155" width="7.28515625" style="99" customWidth="1"/>
    <col min="156" max="16384" width="11.42578125" style="97"/>
  </cols>
  <sheetData>
    <row r="1" spans="1:155" ht="18" customHeight="1">
      <c r="A1" s="14" t="s">
        <v>570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7"/>
      <c r="AI1" s="667"/>
      <c r="AJ1" s="667"/>
      <c r="AK1" s="667"/>
      <c r="AL1" s="667"/>
      <c r="AM1" s="667"/>
      <c r="AN1" s="14"/>
      <c r="AO1" s="14"/>
      <c r="AP1" s="14"/>
      <c r="AQ1" s="646"/>
      <c r="AR1" s="14"/>
      <c r="AS1" s="14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</row>
    <row r="2" spans="1:155" ht="18" customHeight="1">
      <c r="A2" s="784" t="s">
        <v>484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</row>
    <row r="3" spans="1:155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</row>
    <row r="4" spans="1:155" ht="3.95" customHeight="1">
      <c r="A4" s="802"/>
      <c r="B4" s="802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57"/>
      <c r="AO4" s="157"/>
      <c r="AP4" s="157"/>
      <c r="AQ4" s="157"/>
      <c r="AR4" s="157"/>
      <c r="AS4" s="98"/>
      <c r="AT4" s="9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98"/>
      <c r="BP4" s="98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98"/>
      <c r="CL4" s="9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98"/>
      <c r="DH4" s="98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98"/>
      <c r="ED4" s="9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98"/>
    </row>
    <row r="5" spans="1:155" s="180" customFormat="1" ht="18" customHeight="1">
      <c r="A5" s="803" t="s">
        <v>0</v>
      </c>
      <c r="B5" s="861" t="s">
        <v>547</v>
      </c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62"/>
      <c r="AF5" s="862"/>
      <c r="AG5" s="862"/>
      <c r="AH5" s="862"/>
      <c r="AI5" s="862"/>
      <c r="AJ5" s="862"/>
      <c r="AK5" s="862"/>
      <c r="AL5" s="862"/>
      <c r="AM5" s="862"/>
      <c r="AN5" s="862"/>
      <c r="AO5" s="862"/>
      <c r="AP5" s="862"/>
      <c r="AQ5" s="862"/>
      <c r="AR5" s="862"/>
      <c r="AS5" s="862"/>
      <c r="AT5" s="862"/>
      <c r="AU5" s="862"/>
      <c r="AV5" s="862"/>
      <c r="AW5" s="862"/>
      <c r="AX5" s="862"/>
      <c r="AY5" s="862"/>
      <c r="AZ5" s="862"/>
      <c r="BA5" s="862"/>
      <c r="BB5" s="862"/>
      <c r="BC5" s="862"/>
      <c r="BD5" s="862"/>
      <c r="BE5" s="862"/>
      <c r="BF5" s="862"/>
      <c r="BG5" s="862"/>
      <c r="BH5" s="862"/>
      <c r="BI5" s="862"/>
      <c r="BJ5" s="862"/>
      <c r="BK5" s="862"/>
      <c r="BL5" s="862"/>
      <c r="BM5" s="862"/>
      <c r="BN5" s="862"/>
      <c r="BO5" s="862"/>
      <c r="BP5" s="862"/>
      <c r="BQ5" s="862"/>
      <c r="BR5" s="862"/>
      <c r="BS5" s="862"/>
      <c r="BT5" s="862"/>
      <c r="BU5" s="862"/>
      <c r="BV5" s="862"/>
      <c r="BW5" s="862"/>
      <c r="BX5" s="862"/>
      <c r="BY5" s="862"/>
      <c r="BZ5" s="862"/>
      <c r="CA5" s="862"/>
      <c r="CB5" s="862"/>
      <c r="CC5" s="862"/>
      <c r="CD5" s="862"/>
      <c r="CE5" s="862"/>
      <c r="CF5" s="862"/>
      <c r="CG5" s="862"/>
      <c r="CH5" s="862"/>
      <c r="CI5" s="862"/>
      <c r="CJ5" s="862"/>
      <c r="CK5" s="862"/>
      <c r="CL5" s="862"/>
      <c r="CM5" s="862"/>
      <c r="CN5" s="862"/>
      <c r="CO5" s="862"/>
      <c r="CP5" s="862"/>
      <c r="CQ5" s="862"/>
      <c r="CR5" s="862"/>
      <c r="CS5" s="862"/>
      <c r="CT5" s="862"/>
      <c r="CU5" s="862"/>
      <c r="CV5" s="862"/>
      <c r="CW5" s="862"/>
      <c r="CX5" s="862"/>
      <c r="CY5" s="862"/>
      <c r="CZ5" s="862"/>
      <c r="DA5" s="862"/>
      <c r="DB5" s="862"/>
      <c r="DC5" s="862"/>
      <c r="DD5" s="862"/>
      <c r="DE5" s="862"/>
      <c r="DF5" s="862"/>
      <c r="DG5" s="862"/>
      <c r="DH5" s="862"/>
      <c r="DI5" s="862"/>
      <c r="DJ5" s="862"/>
      <c r="DK5" s="862"/>
      <c r="DL5" s="862"/>
      <c r="DM5" s="862"/>
      <c r="DN5" s="862"/>
      <c r="DO5" s="862"/>
      <c r="DP5" s="862"/>
      <c r="DQ5" s="862"/>
      <c r="DR5" s="862"/>
      <c r="DS5" s="862"/>
      <c r="DT5" s="862"/>
      <c r="DU5" s="862"/>
      <c r="DV5" s="862"/>
      <c r="DW5" s="862"/>
      <c r="DX5" s="862"/>
      <c r="DY5" s="862"/>
      <c r="DZ5" s="862"/>
      <c r="EA5" s="862"/>
      <c r="EB5" s="862"/>
      <c r="EC5" s="862"/>
      <c r="ED5" s="862"/>
      <c r="EE5" s="862"/>
      <c r="EF5" s="862"/>
      <c r="EG5" s="862"/>
      <c r="EH5" s="862"/>
      <c r="EI5" s="862"/>
      <c r="EJ5" s="862"/>
      <c r="EK5" s="862"/>
      <c r="EL5" s="862"/>
      <c r="EM5" s="862"/>
      <c r="EN5" s="862"/>
      <c r="EO5" s="862"/>
      <c r="EP5" s="862"/>
      <c r="EQ5" s="862"/>
      <c r="ER5" s="862"/>
      <c r="ES5" s="862"/>
      <c r="ET5" s="862"/>
      <c r="EU5" s="862"/>
      <c r="EV5" s="862"/>
      <c r="EW5" s="862"/>
      <c r="EX5" s="862"/>
      <c r="EY5" s="863"/>
    </row>
    <row r="6" spans="1:155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811"/>
      <c r="X6" s="762">
        <v>2016</v>
      </c>
      <c r="Y6" s="798"/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798"/>
      <c r="AM6" s="798"/>
      <c r="AN6" s="798"/>
      <c r="AO6" s="798"/>
      <c r="AP6" s="798"/>
      <c r="AQ6" s="798"/>
      <c r="AR6" s="798"/>
      <c r="AS6" s="810"/>
      <c r="AT6" s="771">
        <v>2017</v>
      </c>
      <c r="AU6" s="792"/>
      <c r="AV6" s="792"/>
      <c r="AW6" s="792"/>
      <c r="AX6" s="792"/>
      <c r="AY6" s="792"/>
      <c r="AZ6" s="792"/>
      <c r="BA6" s="792"/>
      <c r="BB6" s="792"/>
      <c r="BC6" s="792"/>
      <c r="BD6" s="792"/>
      <c r="BE6" s="792"/>
      <c r="BF6" s="792"/>
      <c r="BG6" s="792"/>
      <c r="BH6" s="792"/>
      <c r="BI6" s="792"/>
      <c r="BJ6" s="792"/>
      <c r="BK6" s="792"/>
      <c r="BL6" s="792"/>
      <c r="BM6" s="792"/>
      <c r="BN6" s="792"/>
      <c r="BO6" s="811"/>
      <c r="BP6" s="762">
        <v>2018</v>
      </c>
      <c r="BQ6" s="798"/>
      <c r="BR6" s="798"/>
      <c r="BS6" s="798"/>
      <c r="BT6" s="798"/>
      <c r="BU6" s="798"/>
      <c r="BV6" s="798"/>
      <c r="BW6" s="798"/>
      <c r="BX6" s="798"/>
      <c r="BY6" s="798"/>
      <c r="BZ6" s="798"/>
      <c r="CA6" s="798"/>
      <c r="CB6" s="798"/>
      <c r="CC6" s="798"/>
      <c r="CD6" s="798"/>
      <c r="CE6" s="798"/>
      <c r="CF6" s="798"/>
      <c r="CG6" s="798"/>
      <c r="CH6" s="798"/>
      <c r="CI6" s="798"/>
      <c r="CJ6" s="798"/>
      <c r="CK6" s="810"/>
      <c r="CL6" s="771">
        <v>2019</v>
      </c>
      <c r="CM6" s="792"/>
      <c r="CN6" s="792"/>
      <c r="CO6" s="792"/>
      <c r="CP6" s="792"/>
      <c r="CQ6" s="792"/>
      <c r="CR6" s="792"/>
      <c r="CS6" s="792"/>
      <c r="CT6" s="792"/>
      <c r="CU6" s="792"/>
      <c r="CV6" s="792"/>
      <c r="CW6" s="792"/>
      <c r="CX6" s="792"/>
      <c r="CY6" s="792"/>
      <c r="CZ6" s="792"/>
      <c r="DA6" s="792"/>
      <c r="DB6" s="792"/>
      <c r="DC6" s="792"/>
      <c r="DD6" s="792"/>
      <c r="DE6" s="792"/>
      <c r="DF6" s="792"/>
      <c r="DG6" s="811"/>
      <c r="DH6" s="762">
        <v>2020</v>
      </c>
      <c r="DI6" s="798"/>
      <c r="DJ6" s="798"/>
      <c r="DK6" s="798"/>
      <c r="DL6" s="798"/>
      <c r="DM6" s="798"/>
      <c r="DN6" s="798"/>
      <c r="DO6" s="798"/>
      <c r="DP6" s="798"/>
      <c r="DQ6" s="798"/>
      <c r="DR6" s="798"/>
      <c r="DS6" s="798"/>
      <c r="DT6" s="798"/>
      <c r="DU6" s="798"/>
      <c r="DV6" s="798"/>
      <c r="DW6" s="798"/>
      <c r="DX6" s="798"/>
      <c r="DY6" s="798"/>
      <c r="DZ6" s="798"/>
      <c r="EA6" s="798"/>
      <c r="EB6" s="798"/>
      <c r="EC6" s="810"/>
      <c r="ED6" s="771">
        <v>2021</v>
      </c>
      <c r="EE6" s="792"/>
      <c r="EF6" s="792"/>
      <c r="EG6" s="792"/>
      <c r="EH6" s="792"/>
      <c r="EI6" s="792"/>
      <c r="EJ6" s="792"/>
      <c r="EK6" s="792"/>
      <c r="EL6" s="792"/>
      <c r="EM6" s="792"/>
      <c r="EN6" s="792"/>
      <c r="EO6" s="792"/>
      <c r="EP6" s="792"/>
      <c r="EQ6" s="792"/>
      <c r="ER6" s="792"/>
      <c r="ES6" s="792"/>
      <c r="ET6" s="792"/>
      <c r="EU6" s="792"/>
      <c r="EV6" s="792"/>
      <c r="EW6" s="792"/>
      <c r="EX6" s="792"/>
      <c r="EY6" s="811"/>
    </row>
    <row r="7" spans="1:155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481">
        <v>11</v>
      </c>
      <c r="M7" s="481">
        <v>12</v>
      </c>
      <c r="N7" s="481">
        <v>13</v>
      </c>
      <c r="O7" s="481">
        <v>14</v>
      </c>
      <c r="P7" s="481">
        <v>15</v>
      </c>
      <c r="Q7" s="481">
        <v>16</v>
      </c>
      <c r="R7" s="481">
        <v>17</v>
      </c>
      <c r="S7" s="481">
        <v>18</v>
      </c>
      <c r="T7" s="481">
        <v>19</v>
      </c>
      <c r="U7" s="481">
        <v>20</v>
      </c>
      <c r="V7" s="481">
        <v>21</v>
      </c>
      <c r="W7" s="665" t="s">
        <v>34</v>
      </c>
      <c r="X7" s="21">
        <v>1</v>
      </c>
      <c r="Y7" s="22">
        <v>2</v>
      </c>
      <c r="Z7" s="22">
        <v>3</v>
      </c>
      <c r="AA7" s="22">
        <v>4</v>
      </c>
      <c r="AB7" s="22">
        <v>5</v>
      </c>
      <c r="AC7" s="22">
        <v>6</v>
      </c>
      <c r="AD7" s="22">
        <v>7</v>
      </c>
      <c r="AE7" s="22">
        <v>8</v>
      </c>
      <c r="AF7" s="22">
        <v>9</v>
      </c>
      <c r="AG7" s="22">
        <v>10</v>
      </c>
      <c r="AH7" s="22">
        <v>11</v>
      </c>
      <c r="AI7" s="22">
        <v>12</v>
      </c>
      <c r="AJ7" s="22">
        <v>13</v>
      </c>
      <c r="AK7" s="22">
        <v>14</v>
      </c>
      <c r="AL7" s="22">
        <v>15</v>
      </c>
      <c r="AM7" s="22">
        <v>16</v>
      </c>
      <c r="AN7" s="22">
        <v>17</v>
      </c>
      <c r="AO7" s="22">
        <v>18</v>
      </c>
      <c r="AP7" s="22">
        <v>19</v>
      </c>
      <c r="AQ7" s="22">
        <v>20</v>
      </c>
      <c r="AR7" s="22">
        <v>21</v>
      </c>
      <c r="AS7" s="614" t="s">
        <v>34</v>
      </c>
      <c r="AT7" s="480">
        <v>1</v>
      </c>
      <c r="AU7" s="481">
        <v>2</v>
      </c>
      <c r="AV7" s="481">
        <v>3</v>
      </c>
      <c r="AW7" s="481">
        <v>4</v>
      </c>
      <c r="AX7" s="481">
        <v>5</v>
      </c>
      <c r="AY7" s="481">
        <v>6</v>
      </c>
      <c r="AZ7" s="481">
        <v>7</v>
      </c>
      <c r="BA7" s="481">
        <v>8</v>
      </c>
      <c r="BB7" s="481">
        <v>9</v>
      </c>
      <c r="BC7" s="481">
        <v>10</v>
      </c>
      <c r="BD7" s="481">
        <v>11</v>
      </c>
      <c r="BE7" s="481">
        <v>12</v>
      </c>
      <c r="BF7" s="481">
        <v>13</v>
      </c>
      <c r="BG7" s="481">
        <v>14</v>
      </c>
      <c r="BH7" s="481">
        <v>15</v>
      </c>
      <c r="BI7" s="481">
        <v>16</v>
      </c>
      <c r="BJ7" s="481">
        <v>17</v>
      </c>
      <c r="BK7" s="481">
        <v>18</v>
      </c>
      <c r="BL7" s="481">
        <v>19</v>
      </c>
      <c r="BM7" s="481">
        <v>20</v>
      </c>
      <c r="BN7" s="481">
        <v>21</v>
      </c>
      <c r="BO7" s="608" t="s">
        <v>34</v>
      </c>
      <c r="BP7" s="21">
        <v>1</v>
      </c>
      <c r="BQ7" s="22">
        <v>2</v>
      </c>
      <c r="BR7" s="22">
        <v>3</v>
      </c>
      <c r="BS7" s="22">
        <v>4</v>
      </c>
      <c r="BT7" s="22">
        <v>5</v>
      </c>
      <c r="BU7" s="22">
        <v>6</v>
      </c>
      <c r="BV7" s="22">
        <v>7</v>
      </c>
      <c r="BW7" s="22">
        <v>8</v>
      </c>
      <c r="BX7" s="22">
        <v>9</v>
      </c>
      <c r="BY7" s="22">
        <v>10</v>
      </c>
      <c r="BZ7" s="22">
        <v>11</v>
      </c>
      <c r="CA7" s="22">
        <v>12</v>
      </c>
      <c r="CB7" s="22">
        <v>13</v>
      </c>
      <c r="CC7" s="22">
        <v>14</v>
      </c>
      <c r="CD7" s="22">
        <v>15</v>
      </c>
      <c r="CE7" s="22">
        <v>16</v>
      </c>
      <c r="CF7" s="22">
        <v>17</v>
      </c>
      <c r="CG7" s="22">
        <v>18</v>
      </c>
      <c r="CH7" s="22">
        <v>19</v>
      </c>
      <c r="CI7" s="22">
        <v>20</v>
      </c>
      <c r="CJ7" s="22">
        <v>21</v>
      </c>
      <c r="CK7" s="22" t="s">
        <v>34</v>
      </c>
      <c r="CL7" s="480">
        <v>1</v>
      </c>
      <c r="CM7" s="481">
        <v>2</v>
      </c>
      <c r="CN7" s="481">
        <v>3</v>
      </c>
      <c r="CO7" s="481">
        <v>4</v>
      </c>
      <c r="CP7" s="481">
        <v>5</v>
      </c>
      <c r="CQ7" s="481">
        <v>6</v>
      </c>
      <c r="CR7" s="481">
        <v>7</v>
      </c>
      <c r="CS7" s="481">
        <v>8</v>
      </c>
      <c r="CT7" s="481">
        <v>9</v>
      </c>
      <c r="CU7" s="481">
        <v>10</v>
      </c>
      <c r="CV7" s="481">
        <v>11</v>
      </c>
      <c r="CW7" s="481">
        <v>12</v>
      </c>
      <c r="CX7" s="481">
        <v>13</v>
      </c>
      <c r="CY7" s="481">
        <v>14</v>
      </c>
      <c r="CZ7" s="481">
        <v>15</v>
      </c>
      <c r="DA7" s="481">
        <v>16</v>
      </c>
      <c r="DB7" s="481">
        <v>17</v>
      </c>
      <c r="DC7" s="481">
        <v>18</v>
      </c>
      <c r="DD7" s="481">
        <v>19</v>
      </c>
      <c r="DE7" s="481">
        <v>20</v>
      </c>
      <c r="DF7" s="481">
        <v>21</v>
      </c>
      <c r="DG7" s="608" t="s">
        <v>34</v>
      </c>
      <c r="DH7" s="21">
        <v>1</v>
      </c>
      <c r="DI7" s="22">
        <v>2</v>
      </c>
      <c r="DJ7" s="22">
        <v>3</v>
      </c>
      <c r="DK7" s="22">
        <v>4</v>
      </c>
      <c r="DL7" s="22">
        <v>5</v>
      </c>
      <c r="DM7" s="22">
        <v>6</v>
      </c>
      <c r="DN7" s="22">
        <v>7</v>
      </c>
      <c r="DO7" s="22">
        <v>8</v>
      </c>
      <c r="DP7" s="22">
        <v>9</v>
      </c>
      <c r="DQ7" s="22">
        <v>10</v>
      </c>
      <c r="DR7" s="22">
        <v>11</v>
      </c>
      <c r="DS7" s="22">
        <v>12</v>
      </c>
      <c r="DT7" s="22">
        <v>13</v>
      </c>
      <c r="DU7" s="22">
        <v>14</v>
      </c>
      <c r="DV7" s="22">
        <v>15</v>
      </c>
      <c r="DW7" s="22">
        <v>16</v>
      </c>
      <c r="DX7" s="22">
        <v>17</v>
      </c>
      <c r="DY7" s="22">
        <v>18</v>
      </c>
      <c r="DZ7" s="22" t="s">
        <v>632</v>
      </c>
      <c r="EA7" s="22">
        <v>20</v>
      </c>
      <c r="EB7" s="22">
        <v>21</v>
      </c>
      <c r="EC7" s="617" t="s">
        <v>34</v>
      </c>
      <c r="ED7" s="480">
        <v>1</v>
      </c>
      <c r="EE7" s="481">
        <v>2</v>
      </c>
      <c r="EF7" s="481">
        <v>3</v>
      </c>
      <c r="EG7" s="481">
        <v>4</v>
      </c>
      <c r="EH7" s="481">
        <v>5</v>
      </c>
      <c r="EI7" s="481">
        <v>6</v>
      </c>
      <c r="EJ7" s="481">
        <v>7</v>
      </c>
      <c r="EK7" s="481">
        <v>8</v>
      </c>
      <c r="EL7" s="481">
        <v>9</v>
      </c>
      <c r="EM7" s="481">
        <v>10</v>
      </c>
      <c r="EN7" s="481">
        <v>11</v>
      </c>
      <c r="EO7" s="481">
        <v>12</v>
      </c>
      <c r="EP7" s="481">
        <v>13</v>
      </c>
      <c r="EQ7" s="481">
        <v>14</v>
      </c>
      <c r="ER7" s="481">
        <v>15</v>
      </c>
      <c r="ES7" s="481">
        <v>16</v>
      </c>
      <c r="ET7" s="481">
        <v>17</v>
      </c>
      <c r="EU7" s="481">
        <v>18</v>
      </c>
      <c r="EV7" s="481" t="s">
        <v>632</v>
      </c>
      <c r="EW7" s="481">
        <v>20</v>
      </c>
      <c r="EX7" s="481">
        <v>21</v>
      </c>
      <c r="EY7" s="699" t="s">
        <v>34</v>
      </c>
    </row>
    <row r="8" spans="1:155" ht="18" customHeight="1">
      <c r="A8" s="89" t="s">
        <v>8</v>
      </c>
      <c r="B8" s="158">
        <v>148</v>
      </c>
      <c r="C8" s="159">
        <v>146</v>
      </c>
      <c r="D8" s="160">
        <v>49</v>
      </c>
      <c r="E8" s="159">
        <v>81</v>
      </c>
      <c r="F8" s="160">
        <v>64</v>
      </c>
      <c r="G8" s="160">
        <v>117</v>
      </c>
      <c r="H8" s="160">
        <v>45</v>
      </c>
      <c r="I8" s="160">
        <v>52</v>
      </c>
      <c r="J8" s="160">
        <v>14</v>
      </c>
      <c r="K8" s="160">
        <v>45</v>
      </c>
      <c r="L8" s="160">
        <v>12</v>
      </c>
      <c r="M8" s="160">
        <v>12</v>
      </c>
      <c r="N8" s="160">
        <v>10</v>
      </c>
      <c r="O8" s="160">
        <v>6</v>
      </c>
      <c r="P8" s="160">
        <v>9</v>
      </c>
      <c r="Q8" s="160">
        <v>7</v>
      </c>
      <c r="R8" s="160">
        <v>5</v>
      </c>
      <c r="S8" s="160">
        <v>2</v>
      </c>
      <c r="T8" s="160" t="s">
        <v>558</v>
      </c>
      <c r="U8" s="159">
        <v>132</v>
      </c>
      <c r="V8" s="160">
        <v>93</v>
      </c>
      <c r="W8" s="163">
        <f t="shared" ref="W8:W27" si="0">+SUM(B8:V8)</f>
        <v>1049</v>
      </c>
      <c r="X8" s="158">
        <v>196</v>
      </c>
      <c r="Y8" s="159">
        <v>117</v>
      </c>
      <c r="Z8" s="160">
        <v>61</v>
      </c>
      <c r="AA8" s="159">
        <v>112</v>
      </c>
      <c r="AB8" s="160">
        <v>71</v>
      </c>
      <c r="AC8" s="160">
        <v>89</v>
      </c>
      <c r="AD8" s="160">
        <v>31</v>
      </c>
      <c r="AE8" s="160">
        <v>49</v>
      </c>
      <c r="AF8" s="160">
        <v>19</v>
      </c>
      <c r="AG8" s="160">
        <v>44</v>
      </c>
      <c r="AH8" s="160">
        <v>19</v>
      </c>
      <c r="AI8" s="160">
        <v>14</v>
      </c>
      <c r="AJ8" s="160">
        <v>5</v>
      </c>
      <c r="AK8" s="160">
        <v>5</v>
      </c>
      <c r="AL8" s="160">
        <v>12</v>
      </c>
      <c r="AM8" s="160">
        <v>4</v>
      </c>
      <c r="AN8" s="160">
        <v>9</v>
      </c>
      <c r="AO8" s="160">
        <v>0</v>
      </c>
      <c r="AP8" s="160" t="s">
        <v>558</v>
      </c>
      <c r="AQ8" s="159">
        <v>175</v>
      </c>
      <c r="AR8" s="160">
        <v>116</v>
      </c>
      <c r="AS8" s="163">
        <f>+SUM(X8:AR8)</f>
        <v>1148</v>
      </c>
      <c r="AT8" s="158">
        <v>175</v>
      </c>
      <c r="AU8" s="159">
        <v>164</v>
      </c>
      <c r="AV8" s="160">
        <v>52</v>
      </c>
      <c r="AW8" s="159">
        <v>90</v>
      </c>
      <c r="AX8" s="160">
        <v>74</v>
      </c>
      <c r="AY8" s="160">
        <v>89</v>
      </c>
      <c r="AZ8" s="160">
        <v>35</v>
      </c>
      <c r="BA8" s="160">
        <v>39</v>
      </c>
      <c r="BB8" s="160">
        <v>20</v>
      </c>
      <c r="BC8" s="160">
        <v>43</v>
      </c>
      <c r="BD8" s="160">
        <v>18</v>
      </c>
      <c r="BE8" s="160">
        <v>13</v>
      </c>
      <c r="BF8" s="160">
        <v>4</v>
      </c>
      <c r="BG8" s="160">
        <v>7</v>
      </c>
      <c r="BH8" s="160">
        <v>8</v>
      </c>
      <c r="BI8" s="160">
        <v>7</v>
      </c>
      <c r="BJ8" s="160">
        <v>7</v>
      </c>
      <c r="BK8" s="160">
        <v>0</v>
      </c>
      <c r="BL8" s="160" t="s">
        <v>558</v>
      </c>
      <c r="BM8" s="159">
        <v>139</v>
      </c>
      <c r="BN8" s="160">
        <v>92</v>
      </c>
      <c r="BO8" s="161">
        <f>+SUM(AT8:BN8)</f>
        <v>1076</v>
      </c>
      <c r="BP8" s="158">
        <v>197</v>
      </c>
      <c r="BQ8" s="162">
        <v>143</v>
      </c>
      <c r="BR8" s="160">
        <v>59</v>
      </c>
      <c r="BS8" s="159">
        <v>109</v>
      </c>
      <c r="BT8" s="160">
        <v>86</v>
      </c>
      <c r="BU8" s="160">
        <v>95</v>
      </c>
      <c r="BV8" s="160">
        <v>45</v>
      </c>
      <c r="BW8" s="160">
        <v>26</v>
      </c>
      <c r="BX8" s="160">
        <v>25</v>
      </c>
      <c r="BY8" s="160">
        <v>33</v>
      </c>
      <c r="BZ8" s="160">
        <v>12</v>
      </c>
      <c r="CA8" s="160">
        <v>13</v>
      </c>
      <c r="CB8" s="160">
        <v>12</v>
      </c>
      <c r="CC8" s="160">
        <v>8</v>
      </c>
      <c r="CD8" s="160">
        <v>9</v>
      </c>
      <c r="CE8" s="160">
        <v>6</v>
      </c>
      <c r="CF8" s="160">
        <v>2</v>
      </c>
      <c r="CG8" s="160">
        <v>1</v>
      </c>
      <c r="CH8" s="160" t="s">
        <v>558</v>
      </c>
      <c r="CI8" s="160">
        <v>155</v>
      </c>
      <c r="CJ8" s="160">
        <v>118</v>
      </c>
      <c r="CK8" s="618">
        <f>+SUM(BP8:CJ8)</f>
        <v>1154</v>
      </c>
      <c r="CL8" s="158">
        <v>219</v>
      </c>
      <c r="CM8" s="159">
        <v>184</v>
      </c>
      <c r="CN8" s="160">
        <v>69</v>
      </c>
      <c r="CO8" s="159">
        <v>116</v>
      </c>
      <c r="CP8" s="160">
        <v>89</v>
      </c>
      <c r="CQ8" s="160">
        <v>113</v>
      </c>
      <c r="CR8" s="160">
        <v>40</v>
      </c>
      <c r="CS8" s="160">
        <v>36</v>
      </c>
      <c r="CT8" s="160">
        <v>18</v>
      </c>
      <c r="CU8" s="160">
        <v>57</v>
      </c>
      <c r="CV8" s="160">
        <v>18</v>
      </c>
      <c r="CW8" s="160">
        <v>10</v>
      </c>
      <c r="CX8" s="160">
        <v>6</v>
      </c>
      <c r="CY8" s="160">
        <v>7</v>
      </c>
      <c r="CZ8" s="160">
        <v>11</v>
      </c>
      <c r="DA8" s="160">
        <v>3</v>
      </c>
      <c r="DB8" s="160">
        <v>6</v>
      </c>
      <c r="DC8" s="160">
        <v>3</v>
      </c>
      <c r="DD8" s="160" t="s">
        <v>558</v>
      </c>
      <c r="DE8" s="160">
        <v>94</v>
      </c>
      <c r="DF8" s="160">
        <v>108</v>
      </c>
      <c r="DG8" s="161">
        <f>+SUM(CL8:DF8)</f>
        <v>1207</v>
      </c>
      <c r="DH8" s="158">
        <v>231</v>
      </c>
      <c r="DI8" s="162">
        <v>186</v>
      </c>
      <c r="DJ8" s="160">
        <v>62</v>
      </c>
      <c r="DK8" s="159">
        <v>102</v>
      </c>
      <c r="DL8" s="160">
        <v>92</v>
      </c>
      <c r="DM8" s="160">
        <v>107</v>
      </c>
      <c r="DN8" s="160">
        <v>41</v>
      </c>
      <c r="DO8" s="160">
        <v>36</v>
      </c>
      <c r="DP8" s="160">
        <v>14</v>
      </c>
      <c r="DQ8" s="160">
        <v>47</v>
      </c>
      <c r="DR8" s="160">
        <v>19</v>
      </c>
      <c r="DS8" s="160">
        <v>11</v>
      </c>
      <c r="DT8" s="160">
        <v>8</v>
      </c>
      <c r="DU8" s="160">
        <v>2</v>
      </c>
      <c r="DV8" s="160">
        <v>4</v>
      </c>
      <c r="DW8" s="160">
        <v>6</v>
      </c>
      <c r="DX8" s="160">
        <v>6</v>
      </c>
      <c r="DY8" s="160">
        <v>0</v>
      </c>
      <c r="DZ8" s="160">
        <v>66</v>
      </c>
      <c r="EA8" s="160">
        <v>135</v>
      </c>
      <c r="EB8" s="160">
        <v>138</v>
      </c>
      <c r="EC8" s="618">
        <f>+SUM(DH8:EB8)</f>
        <v>1313</v>
      </c>
      <c r="ED8" s="158">
        <v>275</v>
      </c>
      <c r="EE8" s="159">
        <v>176</v>
      </c>
      <c r="EF8" s="160">
        <v>57</v>
      </c>
      <c r="EG8" s="159">
        <v>167</v>
      </c>
      <c r="EH8" s="160">
        <v>82</v>
      </c>
      <c r="EI8" s="160">
        <v>131</v>
      </c>
      <c r="EJ8" s="160">
        <v>28</v>
      </c>
      <c r="EK8" s="160">
        <v>30</v>
      </c>
      <c r="EL8" s="160">
        <v>26</v>
      </c>
      <c r="EM8" s="160">
        <v>64</v>
      </c>
      <c r="EN8" s="160">
        <v>21</v>
      </c>
      <c r="EO8" s="160">
        <v>12</v>
      </c>
      <c r="EP8" s="160">
        <v>10</v>
      </c>
      <c r="EQ8" s="160">
        <v>11</v>
      </c>
      <c r="ER8" s="160">
        <v>7</v>
      </c>
      <c r="ES8" s="160">
        <v>7</v>
      </c>
      <c r="ET8" s="160">
        <v>1</v>
      </c>
      <c r="EU8" s="160">
        <v>3</v>
      </c>
      <c r="EV8" s="160">
        <v>324</v>
      </c>
      <c r="EW8" s="160">
        <v>171</v>
      </c>
      <c r="EX8" s="160">
        <v>180</v>
      </c>
      <c r="EY8" s="161">
        <f>+SUM(ED8:EX8)</f>
        <v>1783</v>
      </c>
    </row>
    <row r="9" spans="1:155" ht="18" customHeight="1">
      <c r="A9" s="90" t="s">
        <v>9</v>
      </c>
      <c r="B9" s="484">
        <v>271</v>
      </c>
      <c r="C9" s="485">
        <v>204</v>
      </c>
      <c r="D9" s="485">
        <v>101</v>
      </c>
      <c r="E9" s="485">
        <v>90</v>
      </c>
      <c r="F9" s="485">
        <v>90</v>
      </c>
      <c r="G9" s="485">
        <v>119</v>
      </c>
      <c r="H9" s="485">
        <v>32</v>
      </c>
      <c r="I9" s="485">
        <v>40</v>
      </c>
      <c r="J9" s="485">
        <v>36</v>
      </c>
      <c r="K9" s="485">
        <v>48</v>
      </c>
      <c r="L9" s="485">
        <v>33</v>
      </c>
      <c r="M9" s="485">
        <v>20</v>
      </c>
      <c r="N9" s="485">
        <v>15</v>
      </c>
      <c r="O9" s="485">
        <v>8</v>
      </c>
      <c r="P9" s="485">
        <v>7</v>
      </c>
      <c r="Q9" s="485">
        <v>7</v>
      </c>
      <c r="R9" s="485">
        <v>1</v>
      </c>
      <c r="S9" s="485">
        <v>4</v>
      </c>
      <c r="T9" s="485" t="s">
        <v>558</v>
      </c>
      <c r="U9" s="485">
        <v>136</v>
      </c>
      <c r="V9" s="485">
        <v>151</v>
      </c>
      <c r="W9" s="274">
        <f t="shared" si="0"/>
        <v>1413</v>
      </c>
      <c r="X9" s="166">
        <v>310</v>
      </c>
      <c r="Y9" s="136">
        <v>221</v>
      </c>
      <c r="Z9" s="136">
        <v>125</v>
      </c>
      <c r="AA9" s="136">
        <v>123</v>
      </c>
      <c r="AB9" s="136">
        <v>113</v>
      </c>
      <c r="AC9" s="136">
        <v>101</v>
      </c>
      <c r="AD9" s="136">
        <v>38</v>
      </c>
      <c r="AE9" s="136">
        <v>39</v>
      </c>
      <c r="AF9" s="136">
        <v>35</v>
      </c>
      <c r="AG9" s="136">
        <v>46</v>
      </c>
      <c r="AH9" s="136">
        <v>19</v>
      </c>
      <c r="AI9" s="136">
        <v>33</v>
      </c>
      <c r="AJ9" s="136">
        <v>9</v>
      </c>
      <c r="AK9" s="136">
        <v>11</v>
      </c>
      <c r="AL9" s="136">
        <v>12</v>
      </c>
      <c r="AM9" s="136">
        <v>6</v>
      </c>
      <c r="AN9" s="136">
        <v>2</v>
      </c>
      <c r="AO9" s="136">
        <v>2</v>
      </c>
      <c r="AP9" s="136" t="s">
        <v>558</v>
      </c>
      <c r="AQ9" s="136">
        <v>164</v>
      </c>
      <c r="AR9" s="136">
        <v>158</v>
      </c>
      <c r="AS9" s="167">
        <f t="shared" ref="AS9:AS25" si="1">+SUM(X9:AR9)</f>
        <v>1567</v>
      </c>
      <c r="AT9" s="484">
        <v>259</v>
      </c>
      <c r="AU9" s="485">
        <v>227</v>
      </c>
      <c r="AV9" s="485">
        <v>111</v>
      </c>
      <c r="AW9" s="485">
        <v>138</v>
      </c>
      <c r="AX9" s="485">
        <v>117</v>
      </c>
      <c r="AY9" s="485">
        <v>116</v>
      </c>
      <c r="AZ9" s="485">
        <v>45</v>
      </c>
      <c r="BA9" s="485">
        <v>49</v>
      </c>
      <c r="BB9" s="485">
        <v>33</v>
      </c>
      <c r="BC9" s="485">
        <v>24</v>
      </c>
      <c r="BD9" s="485">
        <v>21</v>
      </c>
      <c r="BE9" s="485">
        <v>15</v>
      </c>
      <c r="BF9" s="485">
        <v>8</v>
      </c>
      <c r="BG9" s="485">
        <v>11</v>
      </c>
      <c r="BH9" s="485">
        <v>4</v>
      </c>
      <c r="BI9" s="485">
        <v>4</v>
      </c>
      <c r="BJ9" s="485">
        <v>7</v>
      </c>
      <c r="BK9" s="485">
        <v>2</v>
      </c>
      <c r="BL9" s="485" t="s">
        <v>558</v>
      </c>
      <c r="BM9" s="485">
        <v>111</v>
      </c>
      <c r="BN9" s="485">
        <v>127</v>
      </c>
      <c r="BO9" s="274">
        <f t="shared" ref="BO9:BO26" si="2">+SUM(AT9:BN9)</f>
        <v>1429</v>
      </c>
      <c r="BP9" s="166">
        <v>289</v>
      </c>
      <c r="BQ9" s="136">
        <v>221</v>
      </c>
      <c r="BR9" s="136">
        <v>109</v>
      </c>
      <c r="BS9" s="136">
        <v>132</v>
      </c>
      <c r="BT9" s="136">
        <v>122</v>
      </c>
      <c r="BU9" s="136">
        <v>86</v>
      </c>
      <c r="BV9" s="136">
        <v>38</v>
      </c>
      <c r="BW9" s="136">
        <v>49</v>
      </c>
      <c r="BX9" s="136">
        <v>28</v>
      </c>
      <c r="BY9" s="136">
        <v>27</v>
      </c>
      <c r="BZ9" s="136">
        <v>12</v>
      </c>
      <c r="CA9" s="136">
        <v>20</v>
      </c>
      <c r="CB9" s="136">
        <v>2</v>
      </c>
      <c r="CC9" s="136">
        <v>10</v>
      </c>
      <c r="CD9" s="136">
        <v>3</v>
      </c>
      <c r="CE9" s="136">
        <v>2</v>
      </c>
      <c r="CF9" s="136">
        <v>3</v>
      </c>
      <c r="CG9" s="136">
        <v>2</v>
      </c>
      <c r="CH9" s="136" t="s">
        <v>558</v>
      </c>
      <c r="CI9" s="136">
        <v>128</v>
      </c>
      <c r="CJ9" s="136">
        <v>154</v>
      </c>
      <c r="CK9" s="288">
        <f t="shared" ref="CK9:CK26" si="3">+SUM(BP9:CJ9)</f>
        <v>1437</v>
      </c>
      <c r="CL9" s="484">
        <v>333</v>
      </c>
      <c r="CM9" s="485">
        <v>256</v>
      </c>
      <c r="CN9" s="485">
        <v>140</v>
      </c>
      <c r="CO9" s="485">
        <v>130</v>
      </c>
      <c r="CP9" s="485">
        <v>154</v>
      </c>
      <c r="CQ9" s="485">
        <v>140</v>
      </c>
      <c r="CR9" s="485">
        <v>43</v>
      </c>
      <c r="CS9" s="485">
        <v>48</v>
      </c>
      <c r="CT9" s="485">
        <v>25</v>
      </c>
      <c r="CU9" s="485">
        <v>41</v>
      </c>
      <c r="CV9" s="485">
        <v>21</v>
      </c>
      <c r="CW9" s="485">
        <v>27</v>
      </c>
      <c r="CX9" s="485">
        <v>6</v>
      </c>
      <c r="CY9" s="485">
        <v>14</v>
      </c>
      <c r="CZ9" s="485">
        <v>11</v>
      </c>
      <c r="DA9" s="485">
        <v>6</v>
      </c>
      <c r="DB9" s="485">
        <v>4</v>
      </c>
      <c r="DC9" s="485">
        <v>1</v>
      </c>
      <c r="DD9" s="485" t="s">
        <v>558</v>
      </c>
      <c r="DE9" s="485">
        <v>130</v>
      </c>
      <c r="DF9" s="485">
        <v>169</v>
      </c>
      <c r="DG9" s="274">
        <f t="shared" ref="DG9:DG26" si="4">+SUM(CL9:DF9)</f>
        <v>1699</v>
      </c>
      <c r="DH9" s="166">
        <v>278</v>
      </c>
      <c r="DI9" s="136">
        <v>221</v>
      </c>
      <c r="DJ9" s="136">
        <v>147</v>
      </c>
      <c r="DK9" s="136">
        <v>119</v>
      </c>
      <c r="DL9" s="136">
        <v>138</v>
      </c>
      <c r="DM9" s="136">
        <v>146</v>
      </c>
      <c r="DN9" s="136">
        <v>33</v>
      </c>
      <c r="DO9" s="136">
        <v>44</v>
      </c>
      <c r="DP9" s="136">
        <v>32</v>
      </c>
      <c r="DQ9" s="136">
        <v>18</v>
      </c>
      <c r="DR9" s="136">
        <v>23</v>
      </c>
      <c r="DS9" s="136">
        <v>22</v>
      </c>
      <c r="DT9" s="136">
        <v>4</v>
      </c>
      <c r="DU9" s="136">
        <v>18</v>
      </c>
      <c r="DV9" s="136">
        <v>10</v>
      </c>
      <c r="DW9" s="136">
        <v>4</v>
      </c>
      <c r="DX9" s="136">
        <v>5</v>
      </c>
      <c r="DY9" s="136">
        <v>3</v>
      </c>
      <c r="DZ9" s="136">
        <v>48</v>
      </c>
      <c r="EA9" s="136">
        <v>137</v>
      </c>
      <c r="EB9" s="136">
        <v>180</v>
      </c>
      <c r="EC9" s="288">
        <f t="shared" ref="EC9:EC26" si="5">+SUM(DH9:EB9)</f>
        <v>1630</v>
      </c>
      <c r="ED9" s="484">
        <v>388</v>
      </c>
      <c r="EE9" s="485">
        <v>250</v>
      </c>
      <c r="EF9" s="485">
        <v>148</v>
      </c>
      <c r="EG9" s="485">
        <v>213</v>
      </c>
      <c r="EH9" s="485">
        <v>166</v>
      </c>
      <c r="EI9" s="485">
        <v>174</v>
      </c>
      <c r="EJ9" s="485">
        <v>48</v>
      </c>
      <c r="EK9" s="485">
        <v>57</v>
      </c>
      <c r="EL9" s="485">
        <v>23</v>
      </c>
      <c r="EM9" s="485">
        <v>37</v>
      </c>
      <c r="EN9" s="485">
        <v>24</v>
      </c>
      <c r="EO9" s="485">
        <v>20</v>
      </c>
      <c r="EP9" s="485">
        <v>9</v>
      </c>
      <c r="EQ9" s="485">
        <v>9</v>
      </c>
      <c r="ER9" s="485">
        <v>16</v>
      </c>
      <c r="ES9" s="485">
        <v>6</v>
      </c>
      <c r="ET9" s="485">
        <v>6</v>
      </c>
      <c r="EU9" s="485">
        <v>3</v>
      </c>
      <c r="EV9" s="485">
        <v>523</v>
      </c>
      <c r="EW9" s="485">
        <v>179</v>
      </c>
      <c r="EX9" s="485">
        <v>292</v>
      </c>
      <c r="EY9" s="274">
        <f t="shared" ref="EY9:EY26" si="6">+SUM(ED9:EX9)</f>
        <v>2591</v>
      </c>
    </row>
    <row r="10" spans="1:155" ht="18" customHeight="1">
      <c r="A10" s="89" t="s">
        <v>10</v>
      </c>
      <c r="B10" s="168">
        <v>379</v>
      </c>
      <c r="C10" s="169">
        <v>262</v>
      </c>
      <c r="D10" s="170">
        <v>118</v>
      </c>
      <c r="E10" s="169">
        <v>141</v>
      </c>
      <c r="F10" s="170">
        <v>139</v>
      </c>
      <c r="G10" s="170">
        <v>117</v>
      </c>
      <c r="H10" s="170">
        <v>45</v>
      </c>
      <c r="I10" s="170">
        <v>43</v>
      </c>
      <c r="J10" s="170">
        <v>24</v>
      </c>
      <c r="K10" s="170">
        <v>7</v>
      </c>
      <c r="L10" s="170">
        <v>19</v>
      </c>
      <c r="M10" s="170">
        <v>22</v>
      </c>
      <c r="N10" s="170">
        <v>9</v>
      </c>
      <c r="O10" s="170">
        <v>10</v>
      </c>
      <c r="P10" s="170">
        <v>9</v>
      </c>
      <c r="Q10" s="170">
        <v>3</v>
      </c>
      <c r="R10" s="170">
        <v>3</v>
      </c>
      <c r="S10" s="170">
        <v>1</v>
      </c>
      <c r="T10" s="170" t="s">
        <v>558</v>
      </c>
      <c r="U10" s="169">
        <v>142</v>
      </c>
      <c r="V10" s="170">
        <v>206</v>
      </c>
      <c r="W10" s="171">
        <f t="shared" si="0"/>
        <v>1699</v>
      </c>
      <c r="X10" s="168">
        <v>417</v>
      </c>
      <c r="Y10" s="169">
        <v>257</v>
      </c>
      <c r="Z10" s="170">
        <v>124</v>
      </c>
      <c r="AA10" s="169">
        <v>164</v>
      </c>
      <c r="AB10" s="170">
        <v>166</v>
      </c>
      <c r="AC10" s="170">
        <v>123</v>
      </c>
      <c r="AD10" s="170">
        <v>38</v>
      </c>
      <c r="AE10" s="170">
        <v>38</v>
      </c>
      <c r="AF10" s="170">
        <v>24</v>
      </c>
      <c r="AG10" s="170">
        <v>17</v>
      </c>
      <c r="AH10" s="170">
        <v>29</v>
      </c>
      <c r="AI10" s="170">
        <v>21</v>
      </c>
      <c r="AJ10" s="170">
        <v>7</v>
      </c>
      <c r="AK10" s="170">
        <v>17</v>
      </c>
      <c r="AL10" s="170">
        <v>6</v>
      </c>
      <c r="AM10" s="170">
        <v>9</v>
      </c>
      <c r="AN10" s="170">
        <v>1</v>
      </c>
      <c r="AO10" s="170">
        <v>1</v>
      </c>
      <c r="AP10" s="170" t="s">
        <v>558</v>
      </c>
      <c r="AQ10" s="169">
        <v>144</v>
      </c>
      <c r="AR10" s="170">
        <v>246</v>
      </c>
      <c r="AS10" s="172">
        <f t="shared" si="1"/>
        <v>1849</v>
      </c>
      <c r="AT10" s="168">
        <v>395</v>
      </c>
      <c r="AU10" s="169">
        <v>268</v>
      </c>
      <c r="AV10" s="170">
        <v>113</v>
      </c>
      <c r="AW10" s="169">
        <v>142</v>
      </c>
      <c r="AX10" s="170">
        <v>176</v>
      </c>
      <c r="AY10" s="170">
        <v>121</v>
      </c>
      <c r="AZ10" s="170">
        <v>33</v>
      </c>
      <c r="BA10" s="170">
        <v>34</v>
      </c>
      <c r="BB10" s="170">
        <v>23</v>
      </c>
      <c r="BC10" s="170">
        <v>15</v>
      </c>
      <c r="BD10" s="170">
        <v>23</v>
      </c>
      <c r="BE10" s="170">
        <v>30</v>
      </c>
      <c r="BF10" s="170">
        <v>1</v>
      </c>
      <c r="BG10" s="170">
        <v>13</v>
      </c>
      <c r="BH10" s="170">
        <v>1</v>
      </c>
      <c r="BI10" s="170">
        <v>1</v>
      </c>
      <c r="BJ10" s="170">
        <v>10</v>
      </c>
      <c r="BK10" s="170">
        <v>2</v>
      </c>
      <c r="BL10" s="170" t="s">
        <v>558</v>
      </c>
      <c r="BM10" s="169">
        <v>132</v>
      </c>
      <c r="BN10" s="170">
        <v>183</v>
      </c>
      <c r="BO10" s="171">
        <f t="shared" si="2"/>
        <v>1716</v>
      </c>
      <c r="BP10" s="168">
        <v>459</v>
      </c>
      <c r="BQ10" s="169">
        <v>292</v>
      </c>
      <c r="BR10" s="170">
        <v>161</v>
      </c>
      <c r="BS10" s="169">
        <v>206</v>
      </c>
      <c r="BT10" s="170">
        <v>162</v>
      </c>
      <c r="BU10" s="170">
        <v>122</v>
      </c>
      <c r="BV10" s="170">
        <v>50</v>
      </c>
      <c r="BW10" s="170">
        <v>25</v>
      </c>
      <c r="BX10" s="170">
        <v>24</v>
      </c>
      <c r="BY10" s="170">
        <v>6</v>
      </c>
      <c r="BZ10" s="170">
        <v>37</v>
      </c>
      <c r="CA10" s="170">
        <v>23</v>
      </c>
      <c r="CB10" s="170">
        <v>3</v>
      </c>
      <c r="CC10" s="170">
        <v>4</v>
      </c>
      <c r="CD10" s="170">
        <v>6</v>
      </c>
      <c r="CE10" s="170">
        <v>0</v>
      </c>
      <c r="CF10" s="170">
        <v>3</v>
      </c>
      <c r="CG10" s="170">
        <v>3</v>
      </c>
      <c r="CH10" s="170" t="s">
        <v>558</v>
      </c>
      <c r="CI10" s="170">
        <v>121</v>
      </c>
      <c r="CJ10" s="170">
        <v>228</v>
      </c>
      <c r="CK10" s="285">
        <f t="shared" si="3"/>
        <v>1935</v>
      </c>
      <c r="CL10" s="168">
        <v>407</v>
      </c>
      <c r="CM10" s="169">
        <v>299</v>
      </c>
      <c r="CN10" s="170">
        <v>167</v>
      </c>
      <c r="CO10" s="169">
        <v>203</v>
      </c>
      <c r="CP10" s="170">
        <v>169</v>
      </c>
      <c r="CQ10" s="170">
        <v>116</v>
      </c>
      <c r="CR10" s="170">
        <v>53</v>
      </c>
      <c r="CS10" s="170">
        <v>25</v>
      </c>
      <c r="CT10" s="170">
        <v>33</v>
      </c>
      <c r="CU10" s="170">
        <v>10</v>
      </c>
      <c r="CV10" s="170">
        <v>29</v>
      </c>
      <c r="CW10" s="170">
        <v>16</v>
      </c>
      <c r="CX10" s="170">
        <v>5</v>
      </c>
      <c r="CY10" s="170">
        <v>18</v>
      </c>
      <c r="CZ10" s="170">
        <v>7</v>
      </c>
      <c r="DA10" s="170">
        <v>4</v>
      </c>
      <c r="DB10" s="170">
        <v>6</v>
      </c>
      <c r="DC10" s="170">
        <v>3</v>
      </c>
      <c r="DD10" s="170" t="s">
        <v>558</v>
      </c>
      <c r="DE10" s="170">
        <v>116</v>
      </c>
      <c r="DF10" s="170">
        <v>214</v>
      </c>
      <c r="DG10" s="171">
        <f t="shared" si="4"/>
        <v>1900</v>
      </c>
      <c r="DH10" s="168">
        <v>440</v>
      </c>
      <c r="DI10" s="169">
        <v>303</v>
      </c>
      <c r="DJ10" s="170">
        <v>146</v>
      </c>
      <c r="DK10" s="169">
        <v>145</v>
      </c>
      <c r="DL10" s="170">
        <v>158</v>
      </c>
      <c r="DM10" s="170">
        <v>97</v>
      </c>
      <c r="DN10" s="170">
        <v>43</v>
      </c>
      <c r="DO10" s="170">
        <v>26</v>
      </c>
      <c r="DP10" s="170">
        <v>14</v>
      </c>
      <c r="DQ10" s="170">
        <v>7</v>
      </c>
      <c r="DR10" s="170">
        <v>21</v>
      </c>
      <c r="DS10" s="170">
        <v>14</v>
      </c>
      <c r="DT10" s="170">
        <v>2</v>
      </c>
      <c r="DU10" s="170">
        <v>10</v>
      </c>
      <c r="DV10" s="170">
        <v>10</v>
      </c>
      <c r="DW10" s="170">
        <v>1</v>
      </c>
      <c r="DX10" s="170">
        <v>6</v>
      </c>
      <c r="DY10" s="170">
        <v>4</v>
      </c>
      <c r="DZ10" s="170">
        <v>94</v>
      </c>
      <c r="EA10" s="170">
        <v>202</v>
      </c>
      <c r="EB10" s="170">
        <v>229</v>
      </c>
      <c r="EC10" s="285">
        <f t="shared" si="5"/>
        <v>1972</v>
      </c>
      <c r="ED10" s="168">
        <v>488</v>
      </c>
      <c r="EE10" s="169">
        <v>290</v>
      </c>
      <c r="EF10" s="170">
        <v>165</v>
      </c>
      <c r="EG10" s="169">
        <v>179</v>
      </c>
      <c r="EH10" s="170">
        <v>164</v>
      </c>
      <c r="EI10" s="170">
        <v>104</v>
      </c>
      <c r="EJ10" s="170">
        <v>38</v>
      </c>
      <c r="EK10" s="170">
        <v>20</v>
      </c>
      <c r="EL10" s="170">
        <v>26</v>
      </c>
      <c r="EM10" s="170">
        <v>12</v>
      </c>
      <c r="EN10" s="170">
        <v>19</v>
      </c>
      <c r="EO10" s="170">
        <v>9</v>
      </c>
      <c r="EP10" s="170">
        <v>2</v>
      </c>
      <c r="EQ10" s="170">
        <v>17</v>
      </c>
      <c r="ER10" s="170">
        <v>8</v>
      </c>
      <c r="ES10" s="170">
        <v>6</v>
      </c>
      <c r="ET10" s="170">
        <v>3</v>
      </c>
      <c r="EU10" s="170">
        <v>5</v>
      </c>
      <c r="EV10" s="170">
        <v>619</v>
      </c>
      <c r="EW10" s="170">
        <v>204</v>
      </c>
      <c r="EX10" s="170">
        <v>320</v>
      </c>
      <c r="EY10" s="171">
        <f t="shared" si="6"/>
        <v>2698</v>
      </c>
    </row>
    <row r="11" spans="1:155" ht="18" customHeight="1">
      <c r="A11" s="90" t="s">
        <v>11</v>
      </c>
      <c r="B11" s="484">
        <v>191</v>
      </c>
      <c r="C11" s="485">
        <v>154</v>
      </c>
      <c r="D11" s="485">
        <v>84</v>
      </c>
      <c r="E11" s="485">
        <v>75</v>
      </c>
      <c r="F11" s="485">
        <v>77</v>
      </c>
      <c r="G11" s="485">
        <v>56</v>
      </c>
      <c r="H11" s="485">
        <v>37</v>
      </c>
      <c r="I11" s="485">
        <v>19</v>
      </c>
      <c r="J11" s="485">
        <v>18</v>
      </c>
      <c r="K11" s="485">
        <v>8</v>
      </c>
      <c r="L11" s="485">
        <v>4</v>
      </c>
      <c r="M11" s="485">
        <v>19</v>
      </c>
      <c r="N11" s="485">
        <v>7</v>
      </c>
      <c r="O11" s="485">
        <v>7</v>
      </c>
      <c r="P11" s="485">
        <v>5</v>
      </c>
      <c r="Q11" s="485">
        <v>3</v>
      </c>
      <c r="R11" s="485">
        <v>1</v>
      </c>
      <c r="S11" s="485">
        <v>0</v>
      </c>
      <c r="T11" s="485" t="s">
        <v>558</v>
      </c>
      <c r="U11" s="485">
        <v>122</v>
      </c>
      <c r="V11" s="485">
        <v>104</v>
      </c>
      <c r="W11" s="274">
        <f t="shared" si="0"/>
        <v>991</v>
      </c>
      <c r="X11" s="166">
        <v>221</v>
      </c>
      <c r="Y11" s="136">
        <v>161</v>
      </c>
      <c r="Z11" s="136">
        <v>111</v>
      </c>
      <c r="AA11" s="136">
        <v>120</v>
      </c>
      <c r="AB11" s="136">
        <v>82</v>
      </c>
      <c r="AC11" s="136">
        <v>68</v>
      </c>
      <c r="AD11" s="136">
        <v>29</v>
      </c>
      <c r="AE11" s="136">
        <v>23</v>
      </c>
      <c r="AF11" s="136">
        <v>16</v>
      </c>
      <c r="AG11" s="136">
        <v>8</v>
      </c>
      <c r="AH11" s="136">
        <v>13</v>
      </c>
      <c r="AI11" s="136">
        <v>12</v>
      </c>
      <c r="AJ11" s="136">
        <v>5</v>
      </c>
      <c r="AK11" s="136">
        <v>11</v>
      </c>
      <c r="AL11" s="136">
        <v>4</v>
      </c>
      <c r="AM11" s="136">
        <v>2</v>
      </c>
      <c r="AN11" s="136">
        <v>1</v>
      </c>
      <c r="AO11" s="136">
        <v>2</v>
      </c>
      <c r="AP11" s="136" t="s">
        <v>558</v>
      </c>
      <c r="AQ11" s="136">
        <v>97</v>
      </c>
      <c r="AR11" s="136">
        <v>92</v>
      </c>
      <c r="AS11" s="167">
        <f t="shared" si="1"/>
        <v>1078</v>
      </c>
      <c r="AT11" s="484">
        <v>243</v>
      </c>
      <c r="AU11" s="485">
        <v>174</v>
      </c>
      <c r="AV11" s="485">
        <v>92</v>
      </c>
      <c r="AW11" s="485">
        <v>102</v>
      </c>
      <c r="AX11" s="485">
        <v>89</v>
      </c>
      <c r="AY11" s="485">
        <v>60</v>
      </c>
      <c r="AZ11" s="485">
        <v>22</v>
      </c>
      <c r="BA11" s="485">
        <v>18</v>
      </c>
      <c r="BB11" s="485">
        <v>17</v>
      </c>
      <c r="BC11" s="485">
        <v>8</v>
      </c>
      <c r="BD11" s="485">
        <v>6</v>
      </c>
      <c r="BE11" s="485">
        <v>14</v>
      </c>
      <c r="BF11" s="485">
        <v>2</v>
      </c>
      <c r="BG11" s="485">
        <v>7</v>
      </c>
      <c r="BH11" s="485">
        <v>4</v>
      </c>
      <c r="BI11" s="485">
        <v>0</v>
      </c>
      <c r="BJ11" s="485">
        <v>7</v>
      </c>
      <c r="BK11" s="485">
        <v>0</v>
      </c>
      <c r="BL11" s="485" t="s">
        <v>558</v>
      </c>
      <c r="BM11" s="485">
        <v>93</v>
      </c>
      <c r="BN11" s="485">
        <v>90</v>
      </c>
      <c r="BO11" s="274">
        <f t="shared" si="2"/>
        <v>1048</v>
      </c>
      <c r="BP11" s="166">
        <v>240</v>
      </c>
      <c r="BQ11" s="136">
        <v>170</v>
      </c>
      <c r="BR11" s="136">
        <v>114</v>
      </c>
      <c r="BS11" s="136">
        <v>133</v>
      </c>
      <c r="BT11" s="136">
        <v>92</v>
      </c>
      <c r="BU11" s="136">
        <v>60</v>
      </c>
      <c r="BV11" s="136">
        <v>22</v>
      </c>
      <c r="BW11" s="136">
        <v>21</v>
      </c>
      <c r="BX11" s="136">
        <v>12</v>
      </c>
      <c r="BY11" s="136">
        <v>14</v>
      </c>
      <c r="BZ11" s="136">
        <v>6</v>
      </c>
      <c r="CA11" s="136">
        <v>21</v>
      </c>
      <c r="CB11" s="136">
        <v>5</v>
      </c>
      <c r="CC11" s="136">
        <v>12</v>
      </c>
      <c r="CD11" s="136">
        <v>2</v>
      </c>
      <c r="CE11" s="136">
        <v>0</v>
      </c>
      <c r="CF11" s="136">
        <v>5</v>
      </c>
      <c r="CG11" s="136">
        <v>1</v>
      </c>
      <c r="CH11" s="136" t="s">
        <v>558</v>
      </c>
      <c r="CI11" s="136">
        <v>60</v>
      </c>
      <c r="CJ11" s="136">
        <v>117</v>
      </c>
      <c r="CK11" s="288">
        <f t="shared" si="3"/>
        <v>1107</v>
      </c>
      <c r="CL11" s="484">
        <v>248</v>
      </c>
      <c r="CM11" s="485">
        <v>181</v>
      </c>
      <c r="CN11" s="485">
        <v>95</v>
      </c>
      <c r="CO11" s="485">
        <v>148</v>
      </c>
      <c r="CP11" s="485">
        <v>86</v>
      </c>
      <c r="CQ11" s="485">
        <v>63</v>
      </c>
      <c r="CR11" s="485">
        <v>23</v>
      </c>
      <c r="CS11" s="485">
        <v>18</v>
      </c>
      <c r="CT11" s="485">
        <v>10</v>
      </c>
      <c r="CU11" s="485">
        <v>6</v>
      </c>
      <c r="CV11" s="485">
        <v>4</v>
      </c>
      <c r="CW11" s="485">
        <v>13</v>
      </c>
      <c r="CX11" s="485">
        <v>2</v>
      </c>
      <c r="CY11" s="485">
        <v>8</v>
      </c>
      <c r="CZ11" s="485">
        <v>3</v>
      </c>
      <c r="DA11" s="485">
        <v>2</v>
      </c>
      <c r="DB11" s="485">
        <v>3</v>
      </c>
      <c r="DC11" s="485">
        <v>2</v>
      </c>
      <c r="DD11" s="485" t="s">
        <v>558</v>
      </c>
      <c r="DE11" s="485">
        <v>56</v>
      </c>
      <c r="DF11" s="485">
        <v>115</v>
      </c>
      <c r="DG11" s="274">
        <f t="shared" si="4"/>
        <v>1086</v>
      </c>
      <c r="DH11" s="166">
        <v>260</v>
      </c>
      <c r="DI11" s="136">
        <v>199</v>
      </c>
      <c r="DJ11" s="136">
        <v>119</v>
      </c>
      <c r="DK11" s="136">
        <v>128</v>
      </c>
      <c r="DL11" s="136">
        <v>104</v>
      </c>
      <c r="DM11" s="136">
        <v>61</v>
      </c>
      <c r="DN11" s="136">
        <v>28</v>
      </c>
      <c r="DO11" s="136">
        <v>26</v>
      </c>
      <c r="DP11" s="136">
        <v>8</v>
      </c>
      <c r="DQ11" s="136">
        <v>17</v>
      </c>
      <c r="DR11" s="136">
        <v>11</v>
      </c>
      <c r="DS11" s="136">
        <v>16</v>
      </c>
      <c r="DT11" s="136">
        <v>4</v>
      </c>
      <c r="DU11" s="136">
        <v>5</v>
      </c>
      <c r="DV11" s="136">
        <v>1</v>
      </c>
      <c r="DW11" s="136">
        <v>1</v>
      </c>
      <c r="DX11" s="136">
        <v>1</v>
      </c>
      <c r="DY11" s="136">
        <v>1</v>
      </c>
      <c r="DZ11" s="136">
        <v>62</v>
      </c>
      <c r="EA11" s="136">
        <v>69</v>
      </c>
      <c r="EB11" s="136">
        <v>111</v>
      </c>
      <c r="EC11" s="288">
        <f t="shared" si="5"/>
        <v>1232</v>
      </c>
      <c r="ED11" s="484">
        <v>312</v>
      </c>
      <c r="EE11" s="485">
        <v>166</v>
      </c>
      <c r="EF11" s="485">
        <v>144</v>
      </c>
      <c r="EG11" s="485">
        <v>139</v>
      </c>
      <c r="EH11" s="485">
        <v>112</v>
      </c>
      <c r="EI11" s="485">
        <v>62</v>
      </c>
      <c r="EJ11" s="485">
        <v>31</v>
      </c>
      <c r="EK11" s="485">
        <v>12</v>
      </c>
      <c r="EL11" s="485">
        <v>13</v>
      </c>
      <c r="EM11" s="485">
        <v>9</v>
      </c>
      <c r="EN11" s="485">
        <v>10</v>
      </c>
      <c r="EO11" s="485">
        <v>12</v>
      </c>
      <c r="EP11" s="485">
        <v>1</v>
      </c>
      <c r="EQ11" s="485">
        <v>7</v>
      </c>
      <c r="ER11" s="485">
        <v>5</v>
      </c>
      <c r="ES11" s="485">
        <v>4</v>
      </c>
      <c r="ET11" s="485">
        <v>8</v>
      </c>
      <c r="EU11" s="485">
        <v>0</v>
      </c>
      <c r="EV11" s="485">
        <v>474</v>
      </c>
      <c r="EW11" s="485">
        <v>99</v>
      </c>
      <c r="EX11" s="485">
        <v>153</v>
      </c>
      <c r="EY11" s="274">
        <f t="shared" si="6"/>
        <v>1773</v>
      </c>
    </row>
    <row r="12" spans="1:155" ht="18" customHeight="1">
      <c r="A12" s="89" t="s">
        <v>12</v>
      </c>
      <c r="B12" s="168">
        <v>406</v>
      </c>
      <c r="C12" s="169">
        <v>293</v>
      </c>
      <c r="D12" s="170">
        <v>191</v>
      </c>
      <c r="E12" s="169">
        <v>152</v>
      </c>
      <c r="F12" s="170">
        <v>149</v>
      </c>
      <c r="G12" s="170">
        <v>125</v>
      </c>
      <c r="H12" s="170">
        <v>51</v>
      </c>
      <c r="I12" s="170">
        <v>56</v>
      </c>
      <c r="J12" s="170">
        <v>21</v>
      </c>
      <c r="K12" s="170">
        <v>33</v>
      </c>
      <c r="L12" s="170">
        <v>28</v>
      </c>
      <c r="M12" s="170">
        <v>26</v>
      </c>
      <c r="N12" s="170">
        <v>21</v>
      </c>
      <c r="O12" s="170">
        <v>19</v>
      </c>
      <c r="P12" s="170">
        <v>10</v>
      </c>
      <c r="Q12" s="170">
        <v>8</v>
      </c>
      <c r="R12" s="170">
        <v>1</v>
      </c>
      <c r="S12" s="170">
        <v>3</v>
      </c>
      <c r="T12" s="170" t="s">
        <v>558</v>
      </c>
      <c r="U12" s="169">
        <v>278</v>
      </c>
      <c r="V12" s="170">
        <v>192</v>
      </c>
      <c r="W12" s="171">
        <f t="shared" si="0"/>
        <v>2063</v>
      </c>
      <c r="X12" s="168">
        <v>525</v>
      </c>
      <c r="Y12" s="169">
        <v>325</v>
      </c>
      <c r="Z12" s="170">
        <v>210</v>
      </c>
      <c r="AA12" s="169">
        <v>192</v>
      </c>
      <c r="AB12" s="170">
        <v>176</v>
      </c>
      <c r="AC12" s="170">
        <v>134</v>
      </c>
      <c r="AD12" s="170">
        <v>69</v>
      </c>
      <c r="AE12" s="170">
        <v>43</v>
      </c>
      <c r="AF12" s="170">
        <v>35</v>
      </c>
      <c r="AG12" s="170">
        <v>24</v>
      </c>
      <c r="AH12" s="170">
        <v>33</v>
      </c>
      <c r="AI12" s="170">
        <v>22</v>
      </c>
      <c r="AJ12" s="170">
        <v>11</v>
      </c>
      <c r="AK12" s="170">
        <v>15</v>
      </c>
      <c r="AL12" s="170">
        <v>7</v>
      </c>
      <c r="AM12" s="170">
        <v>7</v>
      </c>
      <c r="AN12" s="170">
        <v>8</v>
      </c>
      <c r="AO12" s="170">
        <v>4</v>
      </c>
      <c r="AP12" s="170" t="s">
        <v>558</v>
      </c>
      <c r="AQ12" s="169">
        <v>134</v>
      </c>
      <c r="AR12" s="170">
        <v>240</v>
      </c>
      <c r="AS12" s="172">
        <f t="shared" si="1"/>
        <v>2214</v>
      </c>
      <c r="AT12" s="168">
        <v>444</v>
      </c>
      <c r="AU12" s="169">
        <v>316</v>
      </c>
      <c r="AV12" s="170">
        <v>178</v>
      </c>
      <c r="AW12" s="169">
        <v>170</v>
      </c>
      <c r="AX12" s="170">
        <v>248</v>
      </c>
      <c r="AY12" s="170">
        <v>136</v>
      </c>
      <c r="AZ12" s="170">
        <v>51</v>
      </c>
      <c r="BA12" s="170">
        <v>38</v>
      </c>
      <c r="BB12" s="170">
        <v>37</v>
      </c>
      <c r="BC12" s="170">
        <v>30</v>
      </c>
      <c r="BD12" s="170">
        <v>28</v>
      </c>
      <c r="BE12" s="170">
        <v>20</v>
      </c>
      <c r="BF12" s="170">
        <v>10</v>
      </c>
      <c r="BG12" s="170">
        <v>8</v>
      </c>
      <c r="BH12" s="170">
        <v>12</v>
      </c>
      <c r="BI12" s="170">
        <v>7</v>
      </c>
      <c r="BJ12" s="170">
        <v>4</v>
      </c>
      <c r="BK12" s="170">
        <v>1</v>
      </c>
      <c r="BL12" s="170" t="s">
        <v>558</v>
      </c>
      <c r="BM12" s="169">
        <v>83</v>
      </c>
      <c r="BN12" s="170">
        <v>176</v>
      </c>
      <c r="BO12" s="171">
        <f t="shared" si="2"/>
        <v>1997</v>
      </c>
      <c r="BP12" s="168">
        <v>499</v>
      </c>
      <c r="BQ12" s="169">
        <v>335</v>
      </c>
      <c r="BR12" s="170">
        <v>209</v>
      </c>
      <c r="BS12" s="169">
        <v>275</v>
      </c>
      <c r="BT12" s="170">
        <v>245</v>
      </c>
      <c r="BU12" s="170">
        <v>107</v>
      </c>
      <c r="BV12" s="170">
        <v>71</v>
      </c>
      <c r="BW12" s="170">
        <v>41</v>
      </c>
      <c r="BX12" s="170">
        <v>37</v>
      </c>
      <c r="BY12" s="170">
        <v>15</v>
      </c>
      <c r="BZ12" s="170">
        <v>30</v>
      </c>
      <c r="CA12" s="170">
        <v>35</v>
      </c>
      <c r="CB12" s="170">
        <v>8</v>
      </c>
      <c r="CC12" s="170">
        <v>18</v>
      </c>
      <c r="CD12" s="170">
        <v>13</v>
      </c>
      <c r="CE12" s="170">
        <v>5</v>
      </c>
      <c r="CF12" s="170">
        <v>16</v>
      </c>
      <c r="CG12" s="170">
        <v>7</v>
      </c>
      <c r="CH12" s="170" t="s">
        <v>558</v>
      </c>
      <c r="CI12" s="170">
        <v>45</v>
      </c>
      <c r="CJ12" s="170">
        <v>222</v>
      </c>
      <c r="CK12" s="285">
        <f t="shared" si="3"/>
        <v>2233</v>
      </c>
      <c r="CL12" s="168">
        <v>519</v>
      </c>
      <c r="CM12" s="169">
        <v>333</v>
      </c>
      <c r="CN12" s="170">
        <v>201</v>
      </c>
      <c r="CO12" s="169">
        <v>255</v>
      </c>
      <c r="CP12" s="170">
        <v>228</v>
      </c>
      <c r="CQ12" s="170">
        <v>156</v>
      </c>
      <c r="CR12" s="170">
        <v>62</v>
      </c>
      <c r="CS12" s="170">
        <v>57</v>
      </c>
      <c r="CT12" s="170">
        <v>23</v>
      </c>
      <c r="CU12" s="170">
        <v>32</v>
      </c>
      <c r="CV12" s="170">
        <v>33</v>
      </c>
      <c r="CW12" s="170">
        <v>26</v>
      </c>
      <c r="CX12" s="170">
        <v>1</v>
      </c>
      <c r="CY12" s="170">
        <v>14</v>
      </c>
      <c r="CZ12" s="170">
        <v>15</v>
      </c>
      <c r="DA12" s="170">
        <v>6</v>
      </c>
      <c r="DB12" s="170">
        <v>13</v>
      </c>
      <c r="DC12" s="170">
        <v>3</v>
      </c>
      <c r="DD12" s="170" t="s">
        <v>558</v>
      </c>
      <c r="DE12" s="170">
        <v>42</v>
      </c>
      <c r="DF12" s="170">
        <v>227</v>
      </c>
      <c r="DG12" s="171">
        <f t="shared" si="4"/>
        <v>2246</v>
      </c>
      <c r="DH12" s="168">
        <v>539</v>
      </c>
      <c r="DI12" s="169">
        <v>353</v>
      </c>
      <c r="DJ12" s="170">
        <v>263</v>
      </c>
      <c r="DK12" s="169">
        <v>215</v>
      </c>
      <c r="DL12" s="170">
        <v>214</v>
      </c>
      <c r="DM12" s="170">
        <v>123</v>
      </c>
      <c r="DN12" s="170">
        <v>66</v>
      </c>
      <c r="DO12" s="170">
        <v>45</v>
      </c>
      <c r="DP12" s="170">
        <v>31</v>
      </c>
      <c r="DQ12" s="170">
        <v>17</v>
      </c>
      <c r="DR12" s="170">
        <v>17</v>
      </c>
      <c r="DS12" s="170">
        <v>26</v>
      </c>
      <c r="DT12" s="170">
        <v>4</v>
      </c>
      <c r="DU12" s="170">
        <v>13</v>
      </c>
      <c r="DV12" s="170">
        <v>13</v>
      </c>
      <c r="DW12" s="170">
        <v>10</v>
      </c>
      <c r="DX12" s="170">
        <v>12</v>
      </c>
      <c r="DY12" s="170">
        <v>3</v>
      </c>
      <c r="DZ12" s="170">
        <v>118</v>
      </c>
      <c r="EA12" s="170">
        <v>35</v>
      </c>
      <c r="EB12" s="170">
        <v>241</v>
      </c>
      <c r="EC12" s="285">
        <f t="shared" si="5"/>
        <v>2358</v>
      </c>
      <c r="ED12" s="168">
        <v>853</v>
      </c>
      <c r="EE12" s="169">
        <v>364</v>
      </c>
      <c r="EF12" s="170">
        <v>343</v>
      </c>
      <c r="EG12" s="169">
        <v>325</v>
      </c>
      <c r="EH12" s="170">
        <v>271</v>
      </c>
      <c r="EI12" s="170">
        <v>155</v>
      </c>
      <c r="EJ12" s="170">
        <v>56</v>
      </c>
      <c r="EK12" s="170">
        <v>65</v>
      </c>
      <c r="EL12" s="170">
        <v>38</v>
      </c>
      <c r="EM12" s="170">
        <v>16</v>
      </c>
      <c r="EN12" s="170">
        <v>26</v>
      </c>
      <c r="EO12" s="170">
        <v>19</v>
      </c>
      <c r="EP12" s="170">
        <v>1</v>
      </c>
      <c r="EQ12" s="170">
        <v>16</v>
      </c>
      <c r="ER12" s="170">
        <v>5</v>
      </c>
      <c r="ES12" s="170">
        <v>13</v>
      </c>
      <c r="ET12" s="170">
        <v>5</v>
      </c>
      <c r="EU12" s="170">
        <v>3</v>
      </c>
      <c r="EV12" s="170">
        <v>823</v>
      </c>
      <c r="EW12" s="170">
        <v>67</v>
      </c>
      <c r="EX12" s="170">
        <v>325</v>
      </c>
      <c r="EY12" s="171">
        <f t="shared" si="6"/>
        <v>3789</v>
      </c>
    </row>
    <row r="13" spans="1:155" ht="18" customHeight="1">
      <c r="A13" s="90" t="s">
        <v>13</v>
      </c>
      <c r="B13" s="484">
        <v>96</v>
      </c>
      <c r="C13" s="485">
        <v>77</v>
      </c>
      <c r="D13" s="485">
        <v>44</v>
      </c>
      <c r="E13" s="485">
        <v>48</v>
      </c>
      <c r="F13" s="485">
        <v>66</v>
      </c>
      <c r="G13" s="485">
        <v>28</v>
      </c>
      <c r="H13" s="485">
        <v>7</v>
      </c>
      <c r="I13" s="485">
        <v>24</v>
      </c>
      <c r="J13" s="485">
        <v>7</v>
      </c>
      <c r="K13" s="485">
        <v>17</v>
      </c>
      <c r="L13" s="485">
        <v>2</v>
      </c>
      <c r="M13" s="485">
        <v>2</v>
      </c>
      <c r="N13" s="485">
        <v>5</v>
      </c>
      <c r="O13" s="485">
        <v>4</v>
      </c>
      <c r="P13" s="485">
        <v>5</v>
      </c>
      <c r="Q13" s="485">
        <v>2</v>
      </c>
      <c r="R13" s="485">
        <v>2</v>
      </c>
      <c r="S13" s="485">
        <v>1</v>
      </c>
      <c r="T13" s="485" t="s">
        <v>558</v>
      </c>
      <c r="U13" s="485">
        <v>140</v>
      </c>
      <c r="V13" s="485">
        <v>39</v>
      </c>
      <c r="W13" s="274">
        <f t="shared" si="0"/>
        <v>616</v>
      </c>
      <c r="X13" s="166">
        <v>118</v>
      </c>
      <c r="Y13" s="136">
        <v>65</v>
      </c>
      <c r="Z13" s="136">
        <v>42</v>
      </c>
      <c r="AA13" s="136">
        <v>60</v>
      </c>
      <c r="AB13" s="136">
        <v>57</v>
      </c>
      <c r="AC13" s="136">
        <v>44</v>
      </c>
      <c r="AD13" s="136">
        <v>14</v>
      </c>
      <c r="AE13" s="136">
        <v>23</v>
      </c>
      <c r="AF13" s="136">
        <v>12</v>
      </c>
      <c r="AG13" s="136">
        <v>12</v>
      </c>
      <c r="AH13" s="136">
        <v>6</v>
      </c>
      <c r="AI13" s="136">
        <v>1</v>
      </c>
      <c r="AJ13" s="136">
        <v>6</v>
      </c>
      <c r="AK13" s="136">
        <v>4</v>
      </c>
      <c r="AL13" s="136">
        <v>2</v>
      </c>
      <c r="AM13" s="136">
        <v>2</v>
      </c>
      <c r="AN13" s="136">
        <v>2</v>
      </c>
      <c r="AO13" s="136">
        <v>0</v>
      </c>
      <c r="AP13" s="136" t="s">
        <v>558</v>
      </c>
      <c r="AQ13" s="136">
        <v>174</v>
      </c>
      <c r="AR13" s="136">
        <v>62</v>
      </c>
      <c r="AS13" s="167">
        <f t="shared" si="1"/>
        <v>706</v>
      </c>
      <c r="AT13" s="484">
        <v>100</v>
      </c>
      <c r="AU13" s="485">
        <v>90</v>
      </c>
      <c r="AV13" s="485">
        <v>28</v>
      </c>
      <c r="AW13" s="485">
        <v>47</v>
      </c>
      <c r="AX13" s="485">
        <v>59</v>
      </c>
      <c r="AY13" s="485">
        <v>39</v>
      </c>
      <c r="AZ13" s="485">
        <v>16</v>
      </c>
      <c r="BA13" s="485">
        <v>18</v>
      </c>
      <c r="BB13" s="485">
        <v>8</v>
      </c>
      <c r="BC13" s="485">
        <v>18</v>
      </c>
      <c r="BD13" s="485">
        <v>3</v>
      </c>
      <c r="BE13" s="485">
        <v>5</v>
      </c>
      <c r="BF13" s="485">
        <v>3</v>
      </c>
      <c r="BG13" s="485">
        <v>2</v>
      </c>
      <c r="BH13" s="485">
        <v>2</v>
      </c>
      <c r="BI13" s="485">
        <v>1</v>
      </c>
      <c r="BJ13" s="485">
        <v>4</v>
      </c>
      <c r="BK13" s="485">
        <v>1</v>
      </c>
      <c r="BL13" s="485" t="s">
        <v>558</v>
      </c>
      <c r="BM13" s="485">
        <v>150</v>
      </c>
      <c r="BN13" s="485">
        <v>50</v>
      </c>
      <c r="BO13" s="274">
        <f t="shared" si="2"/>
        <v>644</v>
      </c>
      <c r="BP13" s="166">
        <v>121</v>
      </c>
      <c r="BQ13" s="136">
        <v>93</v>
      </c>
      <c r="BR13" s="136">
        <v>53</v>
      </c>
      <c r="BS13" s="136">
        <v>63</v>
      </c>
      <c r="BT13" s="136">
        <v>62</v>
      </c>
      <c r="BU13" s="136">
        <v>42</v>
      </c>
      <c r="BV13" s="136">
        <v>15</v>
      </c>
      <c r="BW13" s="136">
        <v>8</v>
      </c>
      <c r="BX13" s="136">
        <v>12</v>
      </c>
      <c r="BY13" s="136">
        <v>21</v>
      </c>
      <c r="BZ13" s="136">
        <v>4</v>
      </c>
      <c r="CA13" s="136">
        <v>10</v>
      </c>
      <c r="CB13" s="136">
        <v>4</v>
      </c>
      <c r="CC13" s="136">
        <v>5</v>
      </c>
      <c r="CD13" s="136">
        <v>0</v>
      </c>
      <c r="CE13" s="136">
        <v>1</v>
      </c>
      <c r="CF13" s="136">
        <v>2</v>
      </c>
      <c r="CG13" s="136">
        <v>2</v>
      </c>
      <c r="CH13" s="136" t="s">
        <v>558</v>
      </c>
      <c r="CI13" s="136">
        <v>132</v>
      </c>
      <c r="CJ13" s="136">
        <v>68</v>
      </c>
      <c r="CK13" s="288">
        <f t="shared" si="3"/>
        <v>718</v>
      </c>
      <c r="CL13" s="484">
        <v>125</v>
      </c>
      <c r="CM13" s="485">
        <v>95</v>
      </c>
      <c r="CN13" s="485">
        <v>48</v>
      </c>
      <c r="CO13" s="485">
        <v>72</v>
      </c>
      <c r="CP13" s="485">
        <v>62</v>
      </c>
      <c r="CQ13" s="485">
        <v>46</v>
      </c>
      <c r="CR13" s="485">
        <v>15</v>
      </c>
      <c r="CS13" s="485">
        <v>10</v>
      </c>
      <c r="CT13" s="485">
        <v>16</v>
      </c>
      <c r="CU13" s="485">
        <v>14</v>
      </c>
      <c r="CV13" s="485">
        <v>5</v>
      </c>
      <c r="CW13" s="485">
        <v>5</v>
      </c>
      <c r="CX13" s="485">
        <v>1</v>
      </c>
      <c r="CY13" s="485">
        <v>9</v>
      </c>
      <c r="CZ13" s="485">
        <v>1</v>
      </c>
      <c r="DA13" s="485">
        <v>0</v>
      </c>
      <c r="DB13" s="485">
        <v>5</v>
      </c>
      <c r="DC13" s="485">
        <v>3</v>
      </c>
      <c r="DD13" s="485" t="s">
        <v>558</v>
      </c>
      <c r="DE13" s="485">
        <v>66</v>
      </c>
      <c r="DF13" s="485">
        <v>67</v>
      </c>
      <c r="DG13" s="274">
        <f t="shared" si="4"/>
        <v>665</v>
      </c>
      <c r="DH13" s="166">
        <v>180</v>
      </c>
      <c r="DI13" s="136">
        <v>91</v>
      </c>
      <c r="DJ13" s="136">
        <v>59</v>
      </c>
      <c r="DK13" s="136">
        <v>61</v>
      </c>
      <c r="DL13" s="136">
        <v>67</v>
      </c>
      <c r="DM13" s="136">
        <v>50</v>
      </c>
      <c r="DN13" s="136">
        <v>14</v>
      </c>
      <c r="DO13" s="136">
        <v>14</v>
      </c>
      <c r="DP13" s="136">
        <v>18</v>
      </c>
      <c r="DQ13" s="136">
        <v>21</v>
      </c>
      <c r="DR13" s="136">
        <v>10</v>
      </c>
      <c r="DS13" s="136">
        <v>6</v>
      </c>
      <c r="DT13" s="136">
        <v>3</v>
      </c>
      <c r="DU13" s="136">
        <v>4</v>
      </c>
      <c r="DV13" s="136">
        <v>3</v>
      </c>
      <c r="DW13" s="136">
        <v>3</v>
      </c>
      <c r="DX13" s="136">
        <v>4</v>
      </c>
      <c r="DY13" s="136">
        <v>0</v>
      </c>
      <c r="DZ13" s="136">
        <v>22</v>
      </c>
      <c r="EA13" s="136">
        <v>60</v>
      </c>
      <c r="EB13" s="136">
        <v>89</v>
      </c>
      <c r="EC13" s="288">
        <f t="shared" si="5"/>
        <v>779</v>
      </c>
      <c r="ED13" s="484">
        <v>189</v>
      </c>
      <c r="EE13" s="485">
        <v>84</v>
      </c>
      <c r="EF13" s="485">
        <v>57</v>
      </c>
      <c r="EG13" s="485">
        <v>66</v>
      </c>
      <c r="EH13" s="485">
        <v>73</v>
      </c>
      <c r="EI13" s="485">
        <v>53</v>
      </c>
      <c r="EJ13" s="485">
        <v>10</v>
      </c>
      <c r="EK13" s="485">
        <v>18</v>
      </c>
      <c r="EL13" s="485">
        <v>10</v>
      </c>
      <c r="EM13" s="485">
        <v>14</v>
      </c>
      <c r="EN13" s="485">
        <v>10</v>
      </c>
      <c r="EO13" s="485">
        <v>3</v>
      </c>
      <c r="EP13" s="485">
        <v>3</v>
      </c>
      <c r="EQ13" s="485">
        <v>5</v>
      </c>
      <c r="ER13" s="485">
        <v>0</v>
      </c>
      <c r="ES13" s="485">
        <v>4</v>
      </c>
      <c r="ET13" s="485">
        <v>1</v>
      </c>
      <c r="EU13" s="485">
        <v>0</v>
      </c>
      <c r="EV13" s="485">
        <v>216</v>
      </c>
      <c r="EW13" s="485">
        <v>128</v>
      </c>
      <c r="EX13" s="485">
        <v>84</v>
      </c>
      <c r="EY13" s="274">
        <f t="shared" si="6"/>
        <v>1028</v>
      </c>
    </row>
    <row r="14" spans="1:155" ht="18" customHeight="1">
      <c r="A14" s="89" t="s">
        <v>14</v>
      </c>
      <c r="B14" s="168">
        <v>411</v>
      </c>
      <c r="C14" s="169">
        <v>312</v>
      </c>
      <c r="D14" s="170">
        <v>148</v>
      </c>
      <c r="E14" s="169">
        <v>161</v>
      </c>
      <c r="F14" s="170">
        <v>137</v>
      </c>
      <c r="G14" s="170">
        <v>175</v>
      </c>
      <c r="H14" s="170">
        <v>51</v>
      </c>
      <c r="I14" s="170">
        <v>29</v>
      </c>
      <c r="J14" s="170">
        <v>44</v>
      </c>
      <c r="K14" s="170">
        <v>23</v>
      </c>
      <c r="L14" s="170">
        <v>19</v>
      </c>
      <c r="M14" s="170">
        <v>38</v>
      </c>
      <c r="N14" s="170">
        <v>18</v>
      </c>
      <c r="O14" s="170">
        <v>19</v>
      </c>
      <c r="P14" s="170">
        <v>15</v>
      </c>
      <c r="Q14" s="170">
        <v>7</v>
      </c>
      <c r="R14" s="170">
        <v>5</v>
      </c>
      <c r="S14" s="170">
        <v>1</v>
      </c>
      <c r="T14" s="170" t="s">
        <v>558</v>
      </c>
      <c r="U14" s="169">
        <v>177</v>
      </c>
      <c r="V14" s="170">
        <v>211</v>
      </c>
      <c r="W14" s="171">
        <f t="shared" si="0"/>
        <v>2001</v>
      </c>
      <c r="X14" s="168">
        <v>445</v>
      </c>
      <c r="Y14" s="169">
        <v>305</v>
      </c>
      <c r="Z14" s="170">
        <v>163</v>
      </c>
      <c r="AA14" s="169">
        <v>246</v>
      </c>
      <c r="AB14" s="170">
        <v>175</v>
      </c>
      <c r="AC14" s="170">
        <v>180</v>
      </c>
      <c r="AD14" s="170">
        <v>49</v>
      </c>
      <c r="AE14" s="170">
        <v>41</v>
      </c>
      <c r="AF14" s="170">
        <v>32</v>
      </c>
      <c r="AG14" s="170">
        <v>22</v>
      </c>
      <c r="AH14" s="170">
        <v>20</v>
      </c>
      <c r="AI14" s="170">
        <v>40</v>
      </c>
      <c r="AJ14" s="170">
        <v>9</v>
      </c>
      <c r="AK14" s="170">
        <v>13</v>
      </c>
      <c r="AL14" s="170">
        <v>16</v>
      </c>
      <c r="AM14" s="170">
        <v>7</v>
      </c>
      <c r="AN14" s="170">
        <v>7</v>
      </c>
      <c r="AO14" s="170">
        <v>2</v>
      </c>
      <c r="AP14" s="170" t="s">
        <v>558</v>
      </c>
      <c r="AQ14" s="169">
        <v>151</v>
      </c>
      <c r="AR14" s="170">
        <v>232</v>
      </c>
      <c r="AS14" s="172">
        <f t="shared" si="1"/>
        <v>2155</v>
      </c>
      <c r="AT14" s="168">
        <v>414</v>
      </c>
      <c r="AU14" s="169">
        <v>307</v>
      </c>
      <c r="AV14" s="170">
        <v>144</v>
      </c>
      <c r="AW14" s="169">
        <v>211</v>
      </c>
      <c r="AX14" s="170">
        <v>178</v>
      </c>
      <c r="AY14" s="170">
        <v>143</v>
      </c>
      <c r="AZ14" s="170">
        <v>45</v>
      </c>
      <c r="BA14" s="170">
        <v>39</v>
      </c>
      <c r="BB14" s="170">
        <v>34</v>
      </c>
      <c r="BC14" s="170">
        <v>25</v>
      </c>
      <c r="BD14" s="170">
        <v>16</v>
      </c>
      <c r="BE14" s="170">
        <v>22</v>
      </c>
      <c r="BF14" s="170">
        <v>9</v>
      </c>
      <c r="BG14" s="170">
        <v>10</v>
      </c>
      <c r="BH14" s="170">
        <v>10</v>
      </c>
      <c r="BI14" s="170">
        <v>8</v>
      </c>
      <c r="BJ14" s="170">
        <v>5</v>
      </c>
      <c r="BK14" s="170">
        <v>0</v>
      </c>
      <c r="BL14" s="170" t="s">
        <v>558</v>
      </c>
      <c r="BM14" s="169">
        <v>134</v>
      </c>
      <c r="BN14" s="170">
        <v>204</v>
      </c>
      <c r="BO14" s="171">
        <f t="shared" si="2"/>
        <v>1958</v>
      </c>
      <c r="BP14" s="168">
        <v>419</v>
      </c>
      <c r="BQ14" s="169">
        <v>327</v>
      </c>
      <c r="BR14" s="170">
        <v>127</v>
      </c>
      <c r="BS14" s="169">
        <v>243</v>
      </c>
      <c r="BT14" s="170">
        <v>204</v>
      </c>
      <c r="BU14" s="170">
        <v>162</v>
      </c>
      <c r="BV14" s="170">
        <v>58</v>
      </c>
      <c r="BW14" s="170">
        <v>45</v>
      </c>
      <c r="BX14" s="170">
        <v>33</v>
      </c>
      <c r="BY14" s="170">
        <v>34</v>
      </c>
      <c r="BZ14" s="170">
        <v>23</v>
      </c>
      <c r="CA14" s="170">
        <v>18</v>
      </c>
      <c r="CB14" s="170">
        <v>5</v>
      </c>
      <c r="CC14" s="170">
        <v>12</v>
      </c>
      <c r="CD14" s="170">
        <v>14</v>
      </c>
      <c r="CE14" s="170">
        <v>8</v>
      </c>
      <c r="CF14" s="170">
        <v>2</v>
      </c>
      <c r="CG14" s="170">
        <v>2</v>
      </c>
      <c r="CH14" s="170" t="s">
        <v>558</v>
      </c>
      <c r="CI14" s="170">
        <v>159</v>
      </c>
      <c r="CJ14" s="170">
        <v>223</v>
      </c>
      <c r="CK14" s="285">
        <f t="shared" si="3"/>
        <v>2118</v>
      </c>
      <c r="CL14" s="168">
        <v>428</v>
      </c>
      <c r="CM14" s="169">
        <v>382</v>
      </c>
      <c r="CN14" s="170">
        <v>169</v>
      </c>
      <c r="CO14" s="169">
        <v>301</v>
      </c>
      <c r="CP14" s="170">
        <v>187</v>
      </c>
      <c r="CQ14" s="170">
        <v>170</v>
      </c>
      <c r="CR14" s="170">
        <v>56</v>
      </c>
      <c r="CS14" s="170">
        <v>31</v>
      </c>
      <c r="CT14" s="170">
        <v>32</v>
      </c>
      <c r="CU14" s="170">
        <v>35</v>
      </c>
      <c r="CV14" s="170">
        <v>34</v>
      </c>
      <c r="CW14" s="170">
        <v>21</v>
      </c>
      <c r="CX14" s="170">
        <v>7</v>
      </c>
      <c r="CY14" s="170">
        <v>10</v>
      </c>
      <c r="CZ14" s="170">
        <v>7</v>
      </c>
      <c r="DA14" s="170">
        <v>5</v>
      </c>
      <c r="DB14" s="170">
        <v>11</v>
      </c>
      <c r="DC14" s="170">
        <v>1</v>
      </c>
      <c r="DD14" s="170" t="s">
        <v>558</v>
      </c>
      <c r="DE14" s="170">
        <v>134</v>
      </c>
      <c r="DF14" s="170">
        <v>229</v>
      </c>
      <c r="DG14" s="171">
        <f t="shared" si="4"/>
        <v>2250</v>
      </c>
      <c r="DH14" s="168">
        <v>498</v>
      </c>
      <c r="DI14" s="169">
        <v>363</v>
      </c>
      <c r="DJ14" s="170">
        <v>201</v>
      </c>
      <c r="DK14" s="169">
        <v>215</v>
      </c>
      <c r="DL14" s="170">
        <v>206</v>
      </c>
      <c r="DM14" s="170">
        <v>146</v>
      </c>
      <c r="DN14" s="170">
        <v>70</v>
      </c>
      <c r="DO14" s="170">
        <v>33</v>
      </c>
      <c r="DP14" s="170">
        <v>33</v>
      </c>
      <c r="DQ14" s="170">
        <v>31</v>
      </c>
      <c r="DR14" s="170">
        <v>29</v>
      </c>
      <c r="DS14" s="170">
        <v>20</v>
      </c>
      <c r="DT14" s="170">
        <v>3</v>
      </c>
      <c r="DU14" s="170">
        <v>13</v>
      </c>
      <c r="DV14" s="170">
        <v>12</v>
      </c>
      <c r="DW14" s="170">
        <v>3</v>
      </c>
      <c r="DX14" s="170">
        <v>8</v>
      </c>
      <c r="DY14" s="170">
        <v>1</v>
      </c>
      <c r="DZ14" s="170">
        <v>75</v>
      </c>
      <c r="EA14" s="170">
        <v>120</v>
      </c>
      <c r="EB14" s="170">
        <v>271</v>
      </c>
      <c r="EC14" s="285">
        <f t="shared" si="5"/>
        <v>2351</v>
      </c>
      <c r="ED14" s="168">
        <v>579</v>
      </c>
      <c r="EE14" s="169">
        <v>328</v>
      </c>
      <c r="EF14" s="170">
        <v>201</v>
      </c>
      <c r="EG14" s="169">
        <v>312</v>
      </c>
      <c r="EH14" s="170">
        <v>205</v>
      </c>
      <c r="EI14" s="170">
        <v>213</v>
      </c>
      <c r="EJ14" s="170">
        <v>64</v>
      </c>
      <c r="EK14" s="170">
        <v>39</v>
      </c>
      <c r="EL14" s="170">
        <v>28</v>
      </c>
      <c r="EM14" s="170">
        <v>20</v>
      </c>
      <c r="EN14" s="170">
        <v>17</v>
      </c>
      <c r="EO14" s="170">
        <v>18</v>
      </c>
      <c r="EP14" s="170">
        <v>4</v>
      </c>
      <c r="EQ14" s="170">
        <v>11</v>
      </c>
      <c r="ER14" s="170">
        <v>11</v>
      </c>
      <c r="ES14" s="170">
        <v>10</v>
      </c>
      <c r="ET14" s="170">
        <v>5</v>
      </c>
      <c r="EU14" s="170">
        <v>6</v>
      </c>
      <c r="EV14" s="170">
        <v>1153</v>
      </c>
      <c r="EW14" s="170">
        <v>163</v>
      </c>
      <c r="EX14" s="170">
        <v>524</v>
      </c>
      <c r="EY14" s="171">
        <f t="shared" si="6"/>
        <v>3911</v>
      </c>
    </row>
    <row r="15" spans="1:155" ht="18" customHeight="1">
      <c r="A15" s="90" t="s">
        <v>15</v>
      </c>
      <c r="B15" s="484">
        <v>136</v>
      </c>
      <c r="C15" s="485">
        <v>76</v>
      </c>
      <c r="D15" s="485">
        <v>49</v>
      </c>
      <c r="E15" s="485">
        <v>41</v>
      </c>
      <c r="F15" s="485">
        <v>52</v>
      </c>
      <c r="G15" s="485">
        <v>39</v>
      </c>
      <c r="H15" s="485">
        <v>21</v>
      </c>
      <c r="I15" s="485">
        <v>10</v>
      </c>
      <c r="J15" s="485">
        <v>11</v>
      </c>
      <c r="K15" s="485">
        <v>6</v>
      </c>
      <c r="L15" s="485">
        <v>8</v>
      </c>
      <c r="M15" s="485">
        <v>13</v>
      </c>
      <c r="N15" s="485">
        <v>4</v>
      </c>
      <c r="O15" s="485">
        <v>3</v>
      </c>
      <c r="P15" s="485">
        <v>1</v>
      </c>
      <c r="Q15" s="485">
        <v>1</v>
      </c>
      <c r="R15" s="485">
        <v>3</v>
      </c>
      <c r="S15" s="485">
        <v>0</v>
      </c>
      <c r="T15" s="485" t="s">
        <v>558</v>
      </c>
      <c r="U15" s="485">
        <v>50</v>
      </c>
      <c r="V15" s="485">
        <v>62</v>
      </c>
      <c r="W15" s="274">
        <f t="shared" si="0"/>
        <v>586</v>
      </c>
      <c r="X15" s="166">
        <v>142</v>
      </c>
      <c r="Y15" s="136">
        <v>104</v>
      </c>
      <c r="Z15" s="136">
        <v>48</v>
      </c>
      <c r="AA15" s="136">
        <v>74</v>
      </c>
      <c r="AB15" s="136">
        <v>51</v>
      </c>
      <c r="AC15" s="136">
        <v>55</v>
      </c>
      <c r="AD15" s="136">
        <v>14</v>
      </c>
      <c r="AE15" s="136">
        <v>10</v>
      </c>
      <c r="AF15" s="136">
        <v>11</v>
      </c>
      <c r="AG15" s="136">
        <v>5</v>
      </c>
      <c r="AH15" s="136">
        <v>7</v>
      </c>
      <c r="AI15" s="136">
        <v>5</v>
      </c>
      <c r="AJ15" s="136">
        <v>2</v>
      </c>
      <c r="AK15" s="136">
        <v>6</v>
      </c>
      <c r="AL15" s="136">
        <v>6</v>
      </c>
      <c r="AM15" s="136">
        <v>2</v>
      </c>
      <c r="AN15" s="136">
        <v>1</v>
      </c>
      <c r="AO15" s="136">
        <v>2</v>
      </c>
      <c r="AP15" s="136" t="s">
        <v>558</v>
      </c>
      <c r="AQ15" s="136">
        <v>53</v>
      </c>
      <c r="AR15" s="136">
        <v>86</v>
      </c>
      <c r="AS15" s="167">
        <f t="shared" si="1"/>
        <v>684</v>
      </c>
      <c r="AT15" s="484">
        <v>149</v>
      </c>
      <c r="AU15" s="485">
        <v>90</v>
      </c>
      <c r="AV15" s="485">
        <v>40</v>
      </c>
      <c r="AW15" s="485">
        <v>40</v>
      </c>
      <c r="AX15" s="485">
        <v>53</v>
      </c>
      <c r="AY15" s="485">
        <v>62</v>
      </c>
      <c r="AZ15" s="485">
        <v>14</v>
      </c>
      <c r="BA15" s="485">
        <v>9</v>
      </c>
      <c r="BB15" s="485">
        <v>8</v>
      </c>
      <c r="BC15" s="485">
        <v>11</v>
      </c>
      <c r="BD15" s="485">
        <v>10</v>
      </c>
      <c r="BE15" s="485">
        <v>11</v>
      </c>
      <c r="BF15" s="485">
        <v>2</v>
      </c>
      <c r="BG15" s="485">
        <v>4</v>
      </c>
      <c r="BH15" s="485">
        <v>1</v>
      </c>
      <c r="BI15" s="485">
        <v>3</v>
      </c>
      <c r="BJ15" s="485">
        <v>2</v>
      </c>
      <c r="BK15" s="485">
        <v>0</v>
      </c>
      <c r="BL15" s="485" t="s">
        <v>558</v>
      </c>
      <c r="BM15" s="485">
        <v>50</v>
      </c>
      <c r="BN15" s="485">
        <v>66</v>
      </c>
      <c r="BO15" s="274">
        <f t="shared" si="2"/>
        <v>625</v>
      </c>
      <c r="BP15" s="166">
        <v>156</v>
      </c>
      <c r="BQ15" s="136">
        <v>107</v>
      </c>
      <c r="BR15" s="136">
        <v>42</v>
      </c>
      <c r="BS15" s="136">
        <v>49</v>
      </c>
      <c r="BT15" s="136">
        <v>62</v>
      </c>
      <c r="BU15" s="136">
        <v>50</v>
      </c>
      <c r="BV15" s="136">
        <v>17</v>
      </c>
      <c r="BW15" s="136">
        <v>10</v>
      </c>
      <c r="BX15" s="136">
        <v>7</v>
      </c>
      <c r="BY15" s="136">
        <v>5</v>
      </c>
      <c r="BZ15" s="136">
        <v>8</v>
      </c>
      <c r="CA15" s="136">
        <v>10</v>
      </c>
      <c r="CB15" s="136">
        <v>4</v>
      </c>
      <c r="CC15" s="136">
        <v>5</v>
      </c>
      <c r="CD15" s="136">
        <v>0</v>
      </c>
      <c r="CE15" s="136">
        <v>2</v>
      </c>
      <c r="CF15" s="136">
        <v>3</v>
      </c>
      <c r="CG15" s="136">
        <v>4</v>
      </c>
      <c r="CH15" s="136" t="s">
        <v>558</v>
      </c>
      <c r="CI15" s="136">
        <v>61</v>
      </c>
      <c r="CJ15" s="136">
        <v>78</v>
      </c>
      <c r="CK15" s="288">
        <f t="shared" si="3"/>
        <v>680</v>
      </c>
      <c r="CL15" s="484">
        <v>154</v>
      </c>
      <c r="CM15" s="485">
        <v>110</v>
      </c>
      <c r="CN15" s="485">
        <v>48</v>
      </c>
      <c r="CO15" s="485">
        <v>68</v>
      </c>
      <c r="CP15" s="485">
        <v>54</v>
      </c>
      <c r="CQ15" s="485">
        <v>49</v>
      </c>
      <c r="CR15" s="485">
        <v>17</v>
      </c>
      <c r="CS15" s="485">
        <v>11</v>
      </c>
      <c r="CT15" s="485">
        <v>5</v>
      </c>
      <c r="CU15" s="485">
        <v>6</v>
      </c>
      <c r="CV15" s="485">
        <v>7</v>
      </c>
      <c r="CW15" s="485">
        <v>4</v>
      </c>
      <c r="CX15" s="485">
        <v>1</v>
      </c>
      <c r="CY15" s="485">
        <v>6</v>
      </c>
      <c r="CZ15" s="485">
        <v>7</v>
      </c>
      <c r="DA15" s="485">
        <v>1</v>
      </c>
      <c r="DB15" s="485">
        <v>5</v>
      </c>
      <c r="DC15" s="485">
        <v>0</v>
      </c>
      <c r="DD15" s="485" t="s">
        <v>558</v>
      </c>
      <c r="DE15" s="485">
        <v>57</v>
      </c>
      <c r="DF15" s="485">
        <v>82</v>
      </c>
      <c r="DG15" s="274">
        <f t="shared" si="4"/>
        <v>692</v>
      </c>
      <c r="DH15" s="166">
        <v>159</v>
      </c>
      <c r="DI15" s="136">
        <v>127</v>
      </c>
      <c r="DJ15" s="136">
        <v>71</v>
      </c>
      <c r="DK15" s="136">
        <v>58</v>
      </c>
      <c r="DL15" s="136">
        <v>67</v>
      </c>
      <c r="DM15" s="136">
        <v>61</v>
      </c>
      <c r="DN15" s="136">
        <v>22</v>
      </c>
      <c r="DO15" s="136">
        <v>8</v>
      </c>
      <c r="DP15" s="136">
        <v>7</v>
      </c>
      <c r="DQ15" s="136">
        <v>4</v>
      </c>
      <c r="DR15" s="136">
        <v>17</v>
      </c>
      <c r="DS15" s="136">
        <v>9</v>
      </c>
      <c r="DT15" s="136">
        <v>1</v>
      </c>
      <c r="DU15" s="136">
        <v>3</v>
      </c>
      <c r="DV15" s="136">
        <v>4</v>
      </c>
      <c r="DW15" s="136">
        <v>2</v>
      </c>
      <c r="DX15" s="136">
        <v>1</v>
      </c>
      <c r="DY15" s="136">
        <v>0</v>
      </c>
      <c r="DZ15" s="136">
        <v>25</v>
      </c>
      <c r="EA15" s="136">
        <v>62</v>
      </c>
      <c r="EB15" s="136">
        <v>85</v>
      </c>
      <c r="EC15" s="288">
        <f t="shared" si="5"/>
        <v>793</v>
      </c>
      <c r="ED15" s="484">
        <v>185</v>
      </c>
      <c r="EE15" s="485">
        <v>113</v>
      </c>
      <c r="EF15" s="485">
        <v>59</v>
      </c>
      <c r="EG15" s="485">
        <v>85</v>
      </c>
      <c r="EH15" s="485">
        <v>73</v>
      </c>
      <c r="EI15" s="485">
        <v>47</v>
      </c>
      <c r="EJ15" s="485">
        <v>18</v>
      </c>
      <c r="EK15" s="485">
        <v>6</v>
      </c>
      <c r="EL15" s="485">
        <v>4</v>
      </c>
      <c r="EM15" s="485">
        <v>3</v>
      </c>
      <c r="EN15" s="485">
        <v>6</v>
      </c>
      <c r="EO15" s="485">
        <v>11</v>
      </c>
      <c r="EP15" s="485">
        <v>1</v>
      </c>
      <c r="EQ15" s="485">
        <v>5</v>
      </c>
      <c r="ER15" s="485">
        <v>0</v>
      </c>
      <c r="ES15" s="485">
        <v>5</v>
      </c>
      <c r="ET15" s="485">
        <v>2</v>
      </c>
      <c r="EU15" s="485">
        <v>1</v>
      </c>
      <c r="EV15" s="485">
        <v>259</v>
      </c>
      <c r="EW15" s="485">
        <v>64</v>
      </c>
      <c r="EX15" s="485">
        <v>130</v>
      </c>
      <c r="EY15" s="274">
        <f t="shared" si="6"/>
        <v>1077</v>
      </c>
    </row>
    <row r="16" spans="1:155" ht="18" customHeight="1">
      <c r="A16" s="92" t="s">
        <v>16</v>
      </c>
      <c r="B16" s="168">
        <v>290</v>
      </c>
      <c r="C16" s="170">
        <v>238</v>
      </c>
      <c r="D16" s="170">
        <v>105</v>
      </c>
      <c r="E16" s="170">
        <v>115</v>
      </c>
      <c r="F16" s="170">
        <v>148</v>
      </c>
      <c r="G16" s="170">
        <v>80</v>
      </c>
      <c r="H16" s="170">
        <v>34</v>
      </c>
      <c r="I16" s="170">
        <v>26</v>
      </c>
      <c r="J16" s="170">
        <v>20</v>
      </c>
      <c r="K16" s="170">
        <v>12</v>
      </c>
      <c r="L16" s="170">
        <v>17</v>
      </c>
      <c r="M16" s="170">
        <v>19</v>
      </c>
      <c r="N16" s="170">
        <v>3</v>
      </c>
      <c r="O16" s="170">
        <v>8</v>
      </c>
      <c r="P16" s="170">
        <v>2</v>
      </c>
      <c r="Q16" s="170">
        <v>2</v>
      </c>
      <c r="R16" s="170">
        <v>0</v>
      </c>
      <c r="S16" s="170">
        <v>1</v>
      </c>
      <c r="T16" s="170" t="s">
        <v>558</v>
      </c>
      <c r="U16" s="170">
        <v>152</v>
      </c>
      <c r="V16" s="170">
        <v>137</v>
      </c>
      <c r="W16" s="172">
        <f t="shared" si="0"/>
        <v>1409</v>
      </c>
      <c r="X16" s="168">
        <v>338</v>
      </c>
      <c r="Y16" s="169">
        <v>248</v>
      </c>
      <c r="Z16" s="170">
        <v>112</v>
      </c>
      <c r="AA16" s="169">
        <v>139</v>
      </c>
      <c r="AB16" s="170">
        <v>129</v>
      </c>
      <c r="AC16" s="170">
        <v>120</v>
      </c>
      <c r="AD16" s="170">
        <v>28</v>
      </c>
      <c r="AE16" s="170">
        <v>15</v>
      </c>
      <c r="AF16" s="170">
        <v>10</v>
      </c>
      <c r="AG16" s="170">
        <v>12</v>
      </c>
      <c r="AH16" s="170">
        <v>16</v>
      </c>
      <c r="AI16" s="170">
        <v>22</v>
      </c>
      <c r="AJ16" s="170">
        <v>11</v>
      </c>
      <c r="AK16" s="170">
        <v>9</v>
      </c>
      <c r="AL16" s="170">
        <v>4</v>
      </c>
      <c r="AM16" s="170">
        <v>3</v>
      </c>
      <c r="AN16" s="170">
        <v>3</v>
      </c>
      <c r="AO16" s="170">
        <v>4</v>
      </c>
      <c r="AP16" s="170" t="s">
        <v>558</v>
      </c>
      <c r="AQ16" s="169">
        <v>178</v>
      </c>
      <c r="AR16" s="170">
        <v>170</v>
      </c>
      <c r="AS16" s="172">
        <f t="shared" si="1"/>
        <v>1571</v>
      </c>
      <c r="AT16" s="168">
        <v>354</v>
      </c>
      <c r="AU16" s="170">
        <v>245</v>
      </c>
      <c r="AV16" s="170">
        <v>100</v>
      </c>
      <c r="AW16" s="170">
        <v>139</v>
      </c>
      <c r="AX16" s="170">
        <v>138</v>
      </c>
      <c r="AY16" s="170">
        <v>90</v>
      </c>
      <c r="AZ16" s="170">
        <v>34</v>
      </c>
      <c r="BA16" s="170">
        <v>22</v>
      </c>
      <c r="BB16" s="170">
        <v>17</v>
      </c>
      <c r="BC16" s="170">
        <v>9</v>
      </c>
      <c r="BD16" s="170">
        <v>12</v>
      </c>
      <c r="BE16" s="170">
        <v>14</v>
      </c>
      <c r="BF16" s="170">
        <v>2</v>
      </c>
      <c r="BG16" s="170">
        <v>13</v>
      </c>
      <c r="BH16" s="170">
        <v>9</v>
      </c>
      <c r="BI16" s="170">
        <v>5</v>
      </c>
      <c r="BJ16" s="170">
        <v>4</v>
      </c>
      <c r="BK16" s="170">
        <v>1</v>
      </c>
      <c r="BL16" s="170" t="s">
        <v>558</v>
      </c>
      <c r="BM16" s="170">
        <v>146</v>
      </c>
      <c r="BN16" s="170">
        <v>139</v>
      </c>
      <c r="BO16" s="172">
        <f t="shared" si="2"/>
        <v>1493</v>
      </c>
      <c r="BP16" s="168">
        <v>418</v>
      </c>
      <c r="BQ16" s="169">
        <v>239</v>
      </c>
      <c r="BR16" s="170">
        <v>97</v>
      </c>
      <c r="BS16" s="169">
        <v>164</v>
      </c>
      <c r="BT16" s="170">
        <v>158</v>
      </c>
      <c r="BU16" s="170">
        <v>96</v>
      </c>
      <c r="BV16" s="170">
        <v>39</v>
      </c>
      <c r="BW16" s="170">
        <v>18</v>
      </c>
      <c r="BX16" s="170">
        <v>18</v>
      </c>
      <c r="BY16" s="170">
        <v>8</v>
      </c>
      <c r="BZ16" s="170">
        <v>15</v>
      </c>
      <c r="CA16" s="170">
        <v>11</v>
      </c>
      <c r="CB16" s="170">
        <v>4</v>
      </c>
      <c r="CC16" s="170">
        <v>11</v>
      </c>
      <c r="CD16" s="170">
        <v>1</v>
      </c>
      <c r="CE16" s="170">
        <v>3</v>
      </c>
      <c r="CF16" s="170">
        <v>8</v>
      </c>
      <c r="CG16" s="170">
        <v>3</v>
      </c>
      <c r="CH16" s="170" t="s">
        <v>558</v>
      </c>
      <c r="CI16" s="170">
        <v>47</v>
      </c>
      <c r="CJ16" s="170">
        <v>188</v>
      </c>
      <c r="CK16" s="285">
        <f t="shared" si="3"/>
        <v>1546</v>
      </c>
      <c r="CL16" s="168">
        <v>379</v>
      </c>
      <c r="CM16" s="170">
        <v>245</v>
      </c>
      <c r="CN16" s="170">
        <v>111</v>
      </c>
      <c r="CO16" s="170">
        <v>198</v>
      </c>
      <c r="CP16" s="170">
        <v>169</v>
      </c>
      <c r="CQ16" s="170">
        <v>77</v>
      </c>
      <c r="CR16" s="170">
        <v>58</v>
      </c>
      <c r="CS16" s="170">
        <v>14</v>
      </c>
      <c r="CT16" s="170">
        <v>11</v>
      </c>
      <c r="CU16" s="170">
        <v>9</v>
      </c>
      <c r="CV16" s="170">
        <v>21</v>
      </c>
      <c r="CW16" s="170">
        <v>21</v>
      </c>
      <c r="CX16" s="170">
        <v>0</v>
      </c>
      <c r="CY16" s="170">
        <v>7</v>
      </c>
      <c r="CZ16" s="170">
        <v>8</v>
      </c>
      <c r="DA16" s="170">
        <v>0</v>
      </c>
      <c r="DB16" s="170">
        <v>0</v>
      </c>
      <c r="DC16" s="170">
        <v>0</v>
      </c>
      <c r="DD16" s="170" t="s">
        <v>558</v>
      </c>
      <c r="DE16" s="170">
        <v>24</v>
      </c>
      <c r="DF16" s="170">
        <v>203</v>
      </c>
      <c r="DG16" s="172">
        <f t="shared" si="4"/>
        <v>1555</v>
      </c>
      <c r="DH16" s="168">
        <v>413</v>
      </c>
      <c r="DI16" s="169">
        <v>262</v>
      </c>
      <c r="DJ16" s="170">
        <v>140</v>
      </c>
      <c r="DK16" s="169">
        <v>150</v>
      </c>
      <c r="DL16" s="170">
        <v>146</v>
      </c>
      <c r="DM16" s="170">
        <v>83</v>
      </c>
      <c r="DN16" s="170">
        <v>51</v>
      </c>
      <c r="DO16" s="170">
        <v>21</v>
      </c>
      <c r="DP16" s="170">
        <v>10</v>
      </c>
      <c r="DQ16" s="170">
        <v>6</v>
      </c>
      <c r="DR16" s="170">
        <v>14</v>
      </c>
      <c r="DS16" s="170">
        <v>15</v>
      </c>
      <c r="DT16" s="170">
        <v>1</v>
      </c>
      <c r="DU16" s="170">
        <v>9</v>
      </c>
      <c r="DV16" s="170">
        <v>3</v>
      </c>
      <c r="DW16" s="170">
        <v>5</v>
      </c>
      <c r="DX16" s="170">
        <v>11</v>
      </c>
      <c r="DY16" s="170">
        <v>1</v>
      </c>
      <c r="DZ16" s="170">
        <v>66</v>
      </c>
      <c r="EA16" s="170">
        <v>25</v>
      </c>
      <c r="EB16" s="170">
        <v>185</v>
      </c>
      <c r="EC16" s="285">
        <f t="shared" si="5"/>
        <v>1617</v>
      </c>
      <c r="ED16" s="168">
        <v>489</v>
      </c>
      <c r="EE16" s="170">
        <v>244</v>
      </c>
      <c r="EF16" s="170">
        <v>151</v>
      </c>
      <c r="EG16" s="170">
        <v>191</v>
      </c>
      <c r="EH16" s="170">
        <v>160</v>
      </c>
      <c r="EI16" s="170">
        <v>115</v>
      </c>
      <c r="EJ16" s="170">
        <v>49</v>
      </c>
      <c r="EK16" s="170">
        <v>20</v>
      </c>
      <c r="EL16" s="170">
        <v>17</v>
      </c>
      <c r="EM16" s="170">
        <v>8</v>
      </c>
      <c r="EN16" s="170">
        <v>13</v>
      </c>
      <c r="EO16" s="170">
        <v>18</v>
      </c>
      <c r="EP16" s="170">
        <v>4</v>
      </c>
      <c r="EQ16" s="170">
        <v>14</v>
      </c>
      <c r="ER16" s="170">
        <v>5</v>
      </c>
      <c r="ES16" s="170">
        <v>5</v>
      </c>
      <c r="ET16" s="170">
        <v>6</v>
      </c>
      <c r="EU16" s="170">
        <v>3</v>
      </c>
      <c r="EV16" s="170">
        <v>502</v>
      </c>
      <c r="EW16" s="170">
        <v>22</v>
      </c>
      <c r="EX16" s="170">
        <v>288</v>
      </c>
      <c r="EY16" s="172">
        <f t="shared" si="6"/>
        <v>2324</v>
      </c>
    </row>
    <row r="17" spans="1:155" ht="18" customHeight="1">
      <c r="A17" s="90" t="s">
        <v>17</v>
      </c>
      <c r="B17" s="484">
        <v>450</v>
      </c>
      <c r="C17" s="485">
        <v>363</v>
      </c>
      <c r="D17" s="485">
        <v>254</v>
      </c>
      <c r="E17" s="485">
        <v>174</v>
      </c>
      <c r="F17" s="485">
        <v>168</v>
      </c>
      <c r="G17" s="485">
        <v>264</v>
      </c>
      <c r="H17" s="485">
        <v>78</v>
      </c>
      <c r="I17" s="485">
        <v>149</v>
      </c>
      <c r="J17" s="485">
        <v>91</v>
      </c>
      <c r="K17" s="485">
        <v>88</v>
      </c>
      <c r="L17" s="485">
        <v>37</v>
      </c>
      <c r="M17" s="485">
        <v>31</v>
      </c>
      <c r="N17" s="485">
        <v>20</v>
      </c>
      <c r="O17" s="485">
        <v>14</v>
      </c>
      <c r="P17" s="485">
        <v>20</v>
      </c>
      <c r="Q17" s="485">
        <v>13</v>
      </c>
      <c r="R17" s="485">
        <v>13</v>
      </c>
      <c r="S17" s="485">
        <v>3</v>
      </c>
      <c r="T17" s="485" t="s">
        <v>558</v>
      </c>
      <c r="U17" s="485">
        <v>139</v>
      </c>
      <c r="V17" s="485">
        <v>273</v>
      </c>
      <c r="W17" s="274">
        <f t="shared" si="0"/>
        <v>2642</v>
      </c>
      <c r="X17" s="166">
        <v>543</v>
      </c>
      <c r="Y17" s="136">
        <v>376</v>
      </c>
      <c r="Z17" s="136">
        <v>276</v>
      </c>
      <c r="AA17" s="136">
        <v>231</v>
      </c>
      <c r="AB17" s="136">
        <v>187</v>
      </c>
      <c r="AC17" s="136">
        <v>249</v>
      </c>
      <c r="AD17" s="136">
        <v>73</v>
      </c>
      <c r="AE17" s="136">
        <v>115</v>
      </c>
      <c r="AF17" s="136">
        <v>69</v>
      </c>
      <c r="AG17" s="136">
        <v>103</v>
      </c>
      <c r="AH17" s="136">
        <v>35</v>
      </c>
      <c r="AI17" s="136">
        <v>32</v>
      </c>
      <c r="AJ17" s="136">
        <v>13</v>
      </c>
      <c r="AK17" s="136">
        <v>12</v>
      </c>
      <c r="AL17" s="136">
        <v>28</v>
      </c>
      <c r="AM17" s="136">
        <v>7</v>
      </c>
      <c r="AN17" s="136">
        <v>18</v>
      </c>
      <c r="AO17" s="136">
        <v>7</v>
      </c>
      <c r="AP17" s="136" t="s">
        <v>558</v>
      </c>
      <c r="AQ17" s="136">
        <v>152</v>
      </c>
      <c r="AR17" s="136">
        <v>342</v>
      </c>
      <c r="AS17" s="167">
        <f t="shared" si="1"/>
        <v>2868</v>
      </c>
      <c r="AT17" s="484">
        <v>501</v>
      </c>
      <c r="AU17" s="485">
        <v>389</v>
      </c>
      <c r="AV17" s="485">
        <v>256</v>
      </c>
      <c r="AW17" s="485">
        <v>187</v>
      </c>
      <c r="AX17" s="485">
        <v>173</v>
      </c>
      <c r="AY17" s="485">
        <v>275</v>
      </c>
      <c r="AZ17" s="485">
        <v>52</v>
      </c>
      <c r="BA17" s="485">
        <v>137</v>
      </c>
      <c r="BB17" s="485">
        <v>86</v>
      </c>
      <c r="BC17" s="485">
        <v>61</v>
      </c>
      <c r="BD17" s="485">
        <v>52</v>
      </c>
      <c r="BE17" s="485">
        <v>23</v>
      </c>
      <c r="BF17" s="485">
        <v>14</v>
      </c>
      <c r="BG17" s="485">
        <v>21</v>
      </c>
      <c r="BH17" s="485">
        <v>19</v>
      </c>
      <c r="BI17" s="485">
        <v>9</v>
      </c>
      <c r="BJ17" s="485">
        <v>9</v>
      </c>
      <c r="BK17" s="485">
        <v>5</v>
      </c>
      <c r="BL17" s="485" t="s">
        <v>558</v>
      </c>
      <c r="BM17" s="485">
        <v>144</v>
      </c>
      <c r="BN17" s="485">
        <v>302</v>
      </c>
      <c r="BO17" s="274">
        <f t="shared" si="2"/>
        <v>2715</v>
      </c>
      <c r="BP17" s="166">
        <v>493</v>
      </c>
      <c r="BQ17" s="136">
        <v>379</v>
      </c>
      <c r="BR17" s="136">
        <v>260</v>
      </c>
      <c r="BS17" s="136">
        <v>198</v>
      </c>
      <c r="BT17" s="136">
        <v>185</v>
      </c>
      <c r="BU17" s="136">
        <v>237</v>
      </c>
      <c r="BV17" s="136">
        <v>64</v>
      </c>
      <c r="BW17" s="136">
        <v>131</v>
      </c>
      <c r="BX17" s="136">
        <v>69</v>
      </c>
      <c r="BY17" s="136">
        <v>62</v>
      </c>
      <c r="BZ17" s="136">
        <v>65</v>
      </c>
      <c r="CA17" s="136">
        <v>27</v>
      </c>
      <c r="CB17" s="136">
        <v>4</v>
      </c>
      <c r="CC17" s="136">
        <v>14</v>
      </c>
      <c r="CD17" s="136">
        <v>17</v>
      </c>
      <c r="CE17" s="136">
        <v>12</v>
      </c>
      <c r="CF17" s="136">
        <v>9</v>
      </c>
      <c r="CG17" s="136">
        <v>11</v>
      </c>
      <c r="CH17" s="136" t="s">
        <v>558</v>
      </c>
      <c r="CI17" s="136">
        <v>178</v>
      </c>
      <c r="CJ17" s="136">
        <v>299</v>
      </c>
      <c r="CK17" s="288">
        <f t="shared" si="3"/>
        <v>2714</v>
      </c>
      <c r="CL17" s="484">
        <v>584</v>
      </c>
      <c r="CM17" s="485">
        <v>431</v>
      </c>
      <c r="CN17" s="485">
        <v>281</v>
      </c>
      <c r="CO17" s="485">
        <v>214</v>
      </c>
      <c r="CP17" s="485">
        <v>189</v>
      </c>
      <c r="CQ17" s="485">
        <v>275</v>
      </c>
      <c r="CR17" s="485">
        <v>77</v>
      </c>
      <c r="CS17" s="485">
        <v>107</v>
      </c>
      <c r="CT17" s="485">
        <v>66</v>
      </c>
      <c r="CU17" s="485">
        <v>65</v>
      </c>
      <c r="CV17" s="485">
        <v>45</v>
      </c>
      <c r="CW17" s="485">
        <v>22</v>
      </c>
      <c r="CX17" s="485">
        <v>6</v>
      </c>
      <c r="CY17" s="485">
        <v>14</v>
      </c>
      <c r="CZ17" s="485">
        <v>21</v>
      </c>
      <c r="DA17" s="485">
        <v>15</v>
      </c>
      <c r="DB17" s="485">
        <v>15</v>
      </c>
      <c r="DC17" s="485">
        <v>3</v>
      </c>
      <c r="DD17" s="485" t="s">
        <v>558</v>
      </c>
      <c r="DE17" s="485">
        <v>161</v>
      </c>
      <c r="DF17" s="485">
        <v>359</v>
      </c>
      <c r="DG17" s="274">
        <f t="shared" si="4"/>
        <v>2950</v>
      </c>
      <c r="DH17" s="166">
        <v>622</v>
      </c>
      <c r="DI17" s="136">
        <v>444</v>
      </c>
      <c r="DJ17" s="136">
        <v>345</v>
      </c>
      <c r="DK17" s="136">
        <v>206</v>
      </c>
      <c r="DL17" s="136">
        <v>187</v>
      </c>
      <c r="DM17" s="136">
        <v>199</v>
      </c>
      <c r="DN17" s="136">
        <v>79</v>
      </c>
      <c r="DO17" s="136">
        <v>94</v>
      </c>
      <c r="DP17" s="136">
        <v>73</v>
      </c>
      <c r="DQ17" s="136">
        <v>61</v>
      </c>
      <c r="DR17" s="136">
        <v>44</v>
      </c>
      <c r="DS17" s="136">
        <v>23</v>
      </c>
      <c r="DT17" s="136">
        <v>8</v>
      </c>
      <c r="DU17" s="136">
        <v>12</v>
      </c>
      <c r="DV17" s="136">
        <v>29</v>
      </c>
      <c r="DW17" s="136">
        <v>13</v>
      </c>
      <c r="DX17" s="136">
        <v>14</v>
      </c>
      <c r="DY17" s="136">
        <v>4</v>
      </c>
      <c r="DZ17" s="136">
        <v>343</v>
      </c>
      <c r="EA17" s="136">
        <v>305</v>
      </c>
      <c r="EB17" s="136">
        <v>356</v>
      </c>
      <c r="EC17" s="288">
        <f t="shared" si="5"/>
        <v>3461</v>
      </c>
      <c r="ED17" s="484">
        <v>682</v>
      </c>
      <c r="EE17" s="485">
        <v>417</v>
      </c>
      <c r="EF17" s="485">
        <v>399</v>
      </c>
      <c r="EG17" s="485">
        <v>368</v>
      </c>
      <c r="EH17" s="485">
        <v>245</v>
      </c>
      <c r="EI17" s="485">
        <v>260</v>
      </c>
      <c r="EJ17" s="485">
        <v>87</v>
      </c>
      <c r="EK17" s="485">
        <v>122</v>
      </c>
      <c r="EL17" s="485">
        <v>71</v>
      </c>
      <c r="EM17" s="485">
        <v>66</v>
      </c>
      <c r="EN17" s="485">
        <v>60</v>
      </c>
      <c r="EO17" s="485">
        <v>20</v>
      </c>
      <c r="EP17" s="485">
        <v>12</v>
      </c>
      <c r="EQ17" s="485">
        <v>18</v>
      </c>
      <c r="ER17" s="485">
        <v>33</v>
      </c>
      <c r="ES17" s="485">
        <v>46</v>
      </c>
      <c r="ET17" s="485">
        <v>6</v>
      </c>
      <c r="EU17" s="485">
        <v>7</v>
      </c>
      <c r="EV17" s="485">
        <v>1405</v>
      </c>
      <c r="EW17" s="485">
        <v>553</v>
      </c>
      <c r="EX17" s="485">
        <v>546</v>
      </c>
      <c r="EY17" s="274">
        <f t="shared" si="6"/>
        <v>5423</v>
      </c>
    </row>
    <row r="18" spans="1:155" ht="18" customHeight="1">
      <c r="A18" s="92" t="s">
        <v>18</v>
      </c>
      <c r="B18" s="168">
        <v>1295</v>
      </c>
      <c r="C18" s="170">
        <v>1393</v>
      </c>
      <c r="D18" s="170">
        <v>754</v>
      </c>
      <c r="E18" s="170">
        <v>595</v>
      </c>
      <c r="F18" s="170">
        <v>614</v>
      </c>
      <c r="G18" s="170">
        <v>525</v>
      </c>
      <c r="H18" s="170">
        <v>274</v>
      </c>
      <c r="I18" s="170">
        <v>200</v>
      </c>
      <c r="J18" s="170">
        <v>203</v>
      </c>
      <c r="K18" s="170">
        <v>85</v>
      </c>
      <c r="L18" s="170">
        <v>139</v>
      </c>
      <c r="M18" s="170">
        <v>102</v>
      </c>
      <c r="N18" s="170">
        <v>49</v>
      </c>
      <c r="O18" s="170">
        <v>52</v>
      </c>
      <c r="P18" s="170">
        <v>34</v>
      </c>
      <c r="Q18" s="170">
        <v>18</v>
      </c>
      <c r="R18" s="170">
        <v>29</v>
      </c>
      <c r="S18" s="170">
        <v>11</v>
      </c>
      <c r="T18" s="170" t="s">
        <v>558</v>
      </c>
      <c r="U18" s="170">
        <v>843</v>
      </c>
      <c r="V18" s="170">
        <v>1149</v>
      </c>
      <c r="W18" s="172">
        <f t="shared" si="0"/>
        <v>8364</v>
      </c>
      <c r="X18" s="168">
        <v>1527</v>
      </c>
      <c r="Y18" s="169">
        <v>1384</v>
      </c>
      <c r="Z18" s="170">
        <v>811</v>
      </c>
      <c r="AA18" s="169">
        <v>862</v>
      </c>
      <c r="AB18" s="170">
        <v>641</v>
      </c>
      <c r="AC18" s="170">
        <v>544</v>
      </c>
      <c r="AD18" s="170">
        <v>322</v>
      </c>
      <c r="AE18" s="170">
        <v>229</v>
      </c>
      <c r="AF18" s="170">
        <v>186</v>
      </c>
      <c r="AG18" s="170">
        <v>99</v>
      </c>
      <c r="AH18" s="170">
        <v>133</v>
      </c>
      <c r="AI18" s="170">
        <v>137</v>
      </c>
      <c r="AJ18" s="170">
        <v>17</v>
      </c>
      <c r="AK18" s="170">
        <v>78</v>
      </c>
      <c r="AL18" s="170">
        <v>49</v>
      </c>
      <c r="AM18" s="170">
        <v>26</v>
      </c>
      <c r="AN18" s="170">
        <v>24</v>
      </c>
      <c r="AO18" s="170">
        <v>9</v>
      </c>
      <c r="AP18" s="170" t="s">
        <v>558</v>
      </c>
      <c r="AQ18" s="169">
        <v>815</v>
      </c>
      <c r="AR18" s="170">
        <v>1271</v>
      </c>
      <c r="AS18" s="172">
        <f t="shared" si="1"/>
        <v>9164</v>
      </c>
      <c r="AT18" s="168">
        <v>1453</v>
      </c>
      <c r="AU18" s="170">
        <v>1469</v>
      </c>
      <c r="AV18" s="170">
        <v>677</v>
      </c>
      <c r="AW18" s="170">
        <v>720</v>
      </c>
      <c r="AX18" s="170">
        <v>682</v>
      </c>
      <c r="AY18" s="170">
        <v>543</v>
      </c>
      <c r="AZ18" s="170">
        <v>321</v>
      </c>
      <c r="BA18" s="170">
        <v>192</v>
      </c>
      <c r="BB18" s="170">
        <v>187</v>
      </c>
      <c r="BC18" s="170">
        <v>69</v>
      </c>
      <c r="BD18" s="170">
        <v>124</v>
      </c>
      <c r="BE18" s="170">
        <v>107</v>
      </c>
      <c r="BF18" s="170">
        <v>16</v>
      </c>
      <c r="BG18" s="170">
        <v>62</v>
      </c>
      <c r="BH18" s="170">
        <v>41</v>
      </c>
      <c r="BI18" s="170">
        <v>15</v>
      </c>
      <c r="BJ18" s="170">
        <v>21</v>
      </c>
      <c r="BK18" s="170">
        <v>17</v>
      </c>
      <c r="BL18" s="170" t="s">
        <v>558</v>
      </c>
      <c r="BM18" s="170">
        <v>762</v>
      </c>
      <c r="BN18" s="170">
        <v>1097</v>
      </c>
      <c r="BO18" s="172">
        <f t="shared" si="2"/>
        <v>8575</v>
      </c>
      <c r="BP18" s="168">
        <v>1610</v>
      </c>
      <c r="BQ18" s="169">
        <v>1477</v>
      </c>
      <c r="BR18" s="170">
        <v>724</v>
      </c>
      <c r="BS18" s="169">
        <v>888</v>
      </c>
      <c r="BT18" s="170">
        <v>709</v>
      </c>
      <c r="BU18" s="170">
        <v>577</v>
      </c>
      <c r="BV18" s="170">
        <v>307</v>
      </c>
      <c r="BW18" s="170">
        <v>244</v>
      </c>
      <c r="BX18" s="170">
        <v>182</v>
      </c>
      <c r="BY18" s="170">
        <v>55</v>
      </c>
      <c r="BZ18" s="170">
        <v>124</v>
      </c>
      <c r="CA18" s="170">
        <v>84</v>
      </c>
      <c r="CB18" s="170">
        <v>19</v>
      </c>
      <c r="CC18" s="170">
        <v>70</v>
      </c>
      <c r="CD18" s="170">
        <v>51</v>
      </c>
      <c r="CE18" s="170">
        <v>19</v>
      </c>
      <c r="CF18" s="170">
        <v>29</v>
      </c>
      <c r="CG18" s="170">
        <v>14</v>
      </c>
      <c r="CH18" s="170" t="s">
        <v>558</v>
      </c>
      <c r="CI18" s="170">
        <v>882</v>
      </c>
      <c r="CJ18" s="170">
        <v>1198</v>
      </c>
      <c r="CK18" s="285">
        <f t="shared" si="3"/>
        <v>9263</v>
      </c>
      <c r="CL18" s="168">
        <v>1621</v>
      </c>
      <c r="CM18" s="170">
        <v>1582</v>
      </c>
      <c r="CN18" s="170">
        <v>842</v>
      </c>
      <c r="CO18" s="170">
        <v>923</v>
      </c>
      <c r="CP18" s="170">
        <v>723</v>
      </c>
      <c r="CQ18" s="170">
        <v>533</v>
      </c>
      <c r="CR18" s="170">
        <v>360</v>
      </c>
      <c r="CS18" s="170">
        <v>181</v>
      </c>
      <c r="CT18" s="170">
        <v>173</v>
      </c>
      <c r="CU18" s="170">
        <v>78</v>
      </c>
      <c r="CV18" s="170">
        <v>154</v>
      </c>
      <c r="CW18" s="170">
        <v>114</v>
      </c>
      <c r="CX18" s="170">
        <v>12</v>
      </c>
      <c r="CY18" s="170">
        <v>68</v>
      </c>
      <c r="CZ18" s="170">
        <v>47</v>
      </c>
      <c r="DA18" s="170">
        <v>13</v>
      </c>
      <c r="DB18" s="170">
        <v>25</v>
      </c>
      <c r="DC18" s="170">
        <v>15</v>
      </c>
      <c r="DD18" s="170" t="s">
        <v>558</v>
      </c>
      <c r="DE18" s="170">
        <v>964</v>
      </c>
      <c r="DF18" s="170">
        <v>1229</v>
      </c>
      <c r="DG18" s="172">
        <f t="shared" si="4"/>
        <v>9657</v>
      </c>
      <c r="DH18" s="168">
        <v>1670</v>
      </c>
      <c r="DI18" s="169">
        <v>1589</v>
      </c>
      <c r="DJ18" s="170">
        <v>864</v>
      </c>
      <c r="DK18" s="169">
        <v>930</v>
      </c>
      <c r="DL18" s="170">
        <v>725</v>
      </c>
      <c r="DM18" s="170">
        <v>439</v>
      </c>
      <c r="DN18" s="170">
        <v>317</v>
      </c>
      <c r="DO18" s="170">
        <v>187</v>
      </c>
      <c r="DP18" s="170">
        <v>174</v>
      </c>
      <c r="DQ18" s="170">
        <v>71</v>
      </c>
      <c r="DR18" s="170">
        <v>164</v>
      </c>
      <c r="DS18" s="170">
        <v>78</v>
      </c>
      <c r="DT18" s="170">
        <v>15</v>
      </c>
      <c r="DU18" s="170">
        <v>60</v>
      </c>
      <c r="DV18" s="170">
        <v>48</v>
      </c>
      <c r="DW18" s="170">
        <v>18</v>
      </c>
      <c r="DX18" s="170">
        <v>20</v>
      </c>
      <c r="DY18" s="170">
        <v>14</v>
      </c>
      <c r="DZ18" s="170">
        <v>965</v>
      </c>
      <c r="EA18" s="170">
        <v>1037</v>
      </c>
      <c r="EB18" s="170">
        <v>1364</v>
      </c>
      <c r="EC18" s="285">
        <f t="shared" si="5"/>
        <v>10749</v>
      </c>
      <c r="ED18" s="168">
        <v>1928</v>
      </c>
      <c r="EE18" s="170">
        <v>1582</v>
      </c>
      <c r="EF18" s="170">
        <v>887</v>
      </c>
      <c r="EG18" s="170">
        <v>1263</v>
      </c>
      <c r="EH18" s="170">
        <v>802</v>
      </c>
      <c r="EI18" s="170">
        <v>498</v>
      </c>
      <c r="EJ18" s="170">
        <v>300</v>
      </c>
      <c r="EK18" s="170">
        <v>213</v>
      </c>
      <c r="EL18" s="170">
        <v>165</v>
      </c>
      <c r="EM18" s="170">
        <v>70</v>
      </c>
      <c r="EN18" s="170">
        <v>181</v>
      </c>
      <c r="EO18" s="170">
        <v>105</v>
      </c>
      <c r="EP18" s="170">
        <v>15</v>
      </c>
      <c r="EQ18" s="170">
        <v>68</v>
      </c>
      <c r="ER18" s="170">
        <v>58</v>
      </c>
      <c r="ES18" s="170">
        <v>33</v>
      </c>
      <c r="ET18" s="170">
        <v>27</v>
      </c>
      <c r="EU18" s="170">
        <v>17</v>
      </c>
      <c r="EV18" s="170">
        <v>5139</v>
      </c>
      <c r="EW18" s="170">
        <v>1535</v>
      </c>
      <c r="EX18" s="170">
        <v>1800</v>
      </c>
      <c r="EY18" s="172">
        <f t="shared" si="6"/>
        <v>16686</v>
      </c>
    </row>
    <row r="19" spans="1:155" ht="18" customHeight="1">
      <c r="A19" s="90" t="s">
        <v>19</v>
      </c>
      <c r="B19" s="484">
        <v>85</v>
      </c>
      <c r="C19" s="485">
        <v>72</v>
      </c>
      <c r="D19" s="485">
        <v>30</v>
      </c>
      <c r="E19" s="485">
        <v>38</v>
      </c>
      <c r="F19" s="485">
        <v>45</v>
      </c>
      <c r="G19" s="485">
        <v>31</v>
      </c>
      <c r="H19" s="485">
        <v>8</v>
      </c>
      <c r="I19" s="485">
        <v>3</v>
      </c>
      <c r="J19" s="485">
        <v>6</v>
      </c>
      <c r="K19" s="485">
        <v>2</v>
      </c>
      <c r="L19" s="485">
        <v>6</v>
      </c>
      <c r="M19" s="485">
        <v>4</v>
      </c>
      <c r="N19" s="485">
        <v>2</v>
      </c>
      <c r="O19" s="485">
        <v>3</v>
      </c>
      <c r="P19" s="485">
        <v>0</v>
      </c>
      <c r="Q19" s="485">
        <v>0</v>
      </c>
      <c r="R19" s="485">
        <v>1</v>
      </c>
      <c r="S19" s="485">
        <v>0</v>
      </c>
      <c r="T19" s="485" t="s">
        <v>558</v>
      </c>
      <c r="U19" s="485">
        <v>54</v>
      </c>
      <c r="V19" s="485">
        <v>53</v>
      </c>
      <c r="W19" s="274">
        <f t="shared" si="0"/>
        <v>443</v>
      </c>
      <c r="X19" s="166">
        <v>110</v>
      </c>
      <c r="Y19" s="136">
        <v>68</v>
      </c>
      <c r="Z19" s="136">
        <v>33</v>
      </c>
      <c r="AA19" s="136">
        <v>56</v>
      </c>
      <c r="AB19" s="136">
        <v>39</v>
      </c>
      <c r="AC19" s="136">
        <v>22</v>
      </c>
      <c r="AD19" s="136">
        <v>15</v>
      </c>
      <c r="AE19" s="136">
        <v>4</v>
      </c>
      <c r="AF19" s="136">
        <v>3</v>
      </c>
      <c r="AG19" s="136">
        <v>1</v>
      </c>
      <c r="AH19" s="136">
        <v>3</v>
      </c>
      <c r="AI19" s="136">
        <v>6</v>
      </c>
      <c r="AJ19" s="136">
        <v>1</v>
      </c>
      <c r="AK19" s="136">
        <v>5</v>
      </c>
      <c r="AL19" s="136">
        <v>1</v>
      </c>
      <c r="AM19" s="136">
        <v>0</v>
      </c>
      <c r="AN19" s="136">
        <v>2</v>
      </c>
      <c r="AO19" s="136">
        <v>0</v>
      </c>
      <c r="AP19" s="136" t="s">
        <v>558</v>
      </c>
      <c r="AQ19" s="136">
        <v>56</v>
      </c>
      <c r="AR19" s="136">
        <v>56</v>
      </c>
      <c r="AS19" s="167">
        <f t="shared" si="1"/>
        <v>481</v>
      </c>
      <c r="AT19" s="484">
        <v>112</v>
      </c>
      <c r="AU19" s="485">
        <v>75</v>
      </c>
      <c r="AV19" s="485">
        <v>23</v>
      </c>
      <c r="AW19" s="485">
        <v>48</v>
      </c>
      <c r="AX19" s="485">
        <v>36</v>
      </c>
      <c r="AY19" s="485">
        <v>30</v>
      </c>
      <c r="AZ19" s="485">
        <v>11</v>
      </c>
      <c r="BA19" s="485">
        <v>7</v>
      </c>
      <c r="BB19" s="485">
        <v>2</v>
      </c>
      <c r="BC19" s="485">
        <v>3</v>
      </c>
      <c r="BD19" s="485">
        <v>3</v>
      </c>
      <c r="BE19" s="485">
        <v>2</v>
      </c>
      <c r="BF19" s="485">
        <v>2</v>
      </c>
      <c r="BG19" s="485">
        <v>3</v>
      </c>
      <c r="BH19" s="485">
        <v>0</v>
      </c>
      <c r="BI19" s="485">
        <v>1</v>
      </c>
      <c r="BJ19" s="485">
        <v>0</v>
      </c>
      <c r="BK19" s="485">
        <v>0</v>
      </c>
      <c r="BL19" s="485" t="s">
        <v>558</v>
      </c>
      <c r="BM19" s="485">
        <v>48</v>
      </c>
      <c r="BN19" s="485">
        <v>54</v>
      </c>
      <c r="BO19" s="274">
        <f t="shared" si="2"/>
        <v>460</v>
      </c>
      <c r="BP19" s="166">
        <v>104</v>
      </c>
      <c r="BQ19" s="136">
        <v>95</v>
      </c>
      <c r="BR19" s="136">
        <v>38</v>
      </c>
      <c r="BS19" s="136">
        <v>48</v>
      </c>
      <c r="BT19" s="136">
        <v>60</v>
      </c>
      <c r="BU19" s="136">
        <v>29</v>
      </c>
      <c r="BV19" s="136">
        <v>9</v>
      </c>
      <c r="BW19" s="136">
        <v>8</v>
      </c>
      <c r="BX19" s="136">
        <v>1</v>
      </c>
      <c r="BY19" s="136">
        <v>3</v>
      </c>
      <c r="BZ19" s="136">
        <v>2</v>
      </c>
      <c r="CA19" s="136">
        <v>3</v>
      </c>
      <c r="CB19" s="136">
        <v>2</v>
      </c>
      <c r="CC19" s="136">
        <v>4</v>
      </c>
      <c r="CD19" s="136">
        <v>2</v>
      </c>
      <c r="CE19" s="136">
        <v>0</v>
      </c>
      <c r="CF19" s="136">
        <v>2</v>
      </c>
      <c r="CG19" s="136">
        <v>0</v>
      </c>
      <c r="CH19" s="136" t="s">
        <v>558</v>
      </c>
      <c r="CI19" s="136">
        <v>36</v>
      </c>
      <c r="CJ19" s="136">
        <v>58</v>
      </c>
      <c r="CK19" s="288">
        <f t="shared" si="3"/>
        <v>504</v>
      </c>
      <c r="CL19" s="484">
        <v>125</v>
      </c>
      <c r="CM19" s="485">
        <v>78</v>
      </c>
      <c r="CN19" s="485">
        <v>49</v>
      </c>
      <c r="CO19" s="485">
        <v>68</v>
      </c>
      <c r="CP19" s="485">
        <v>41</v>
      </c>
      <c r="CQ19" s="485">
        <v>28</v>
      </c>
      <c r="CR19" s="485">
        <v>19</v>
      </c>
      <c r="CS19" s="485">
        <v>4</v>
      </c>
      <c r="CT19" s="485">
        <v>5</v>
      </c>
      <c r="CU19" s="485">
        <v>3</v>
      </c>
      <c r="CV19" s="485">
        <v>2</v>
      </c>
      <c r="CW19" s="485">
        <v>6</v>
      </c>
      <c r="CX19" s="485">
        <v>0</v>
      </c>
      <c r="CY19" s="485">
        <v>3</v>
      </c>
      <c r="CZ19" s="485">
        <v>2</v>
      </c>
      <c r="DA19" s="485">
        <v>1</v>
      </c>
      <c r="DB19" s="485">
        <v>3</v>
      </c>
      <c r="DC19" s="485">
        <v>0</v>
      </c>
      <c r="DD19" s="485" t="s">
        <v>558</v>
      </c>
      <c r="DE19" s="485">
        <v>30</v>
      </c>
      <c r="DF19" s="485">
        <v>73</v>
      </c>
      <c r="DG19" s="274">
        <f t="shared" si="4"/>
        <v>540</v>
      </c>
      <c r="DH19" s="166">
        <v>129</v>
      </c>
      <c r="DI19" s="136">
        <v>92</v>
      </c>
      <c r="DJ19" s="136">
        <v>34</v>
      </c>
      <c r="DK19" s="136">
        <v>46</v>
      </c>
      <c r="DL19" s="136">
        <v>39</v>
      </c>
      <c r="DM19" s="136">
        <v>23</v>
      </c>
      <c r="DN19" s="136">
        <v>15</v>
      </c>
      <c r="DO19" s="136">
        <v>5</v>
      </c>
      <c r="DP19" s="136">
        <v>2</v>
      </c>
      <c r="DQ19" s="136">
        <v>3</v>
      </c>
      <c r="DR19" s="136">
        <v>3</v>
      </c>
      <c r="DS19" s="136">
        <v>6</v>
      </c>
      <c r="DT19" s="136">
        <v>0</v>
      </c>
      <c r="DU19" s="136">
        <v>7</v>
      </c>
      <c r="DV19" s="136">
        <v>1</v>
      </c>
      <c r="DW19" s="136">
        <v>0</v>
      </c>
      <c r="DX19" s="136">
        <v>0</v>
      </c>
      <c r="DY19" s="136">
        <v>0</v>
      </c>
      <c r="DZ19" s="136">
        <v>23</v>
      </c>
      <c r="EA19" s="136">
        <v>27</v>
      </c>
      <c r="EB19" s="136">
        <v>60</v>
      </c>
      <c r="EC19" s="288">
        <f t="shared" si="5"/>
        <v>515</v>
      </c>
      <c r="ED19" s="484">
        <v>168</v>
      </c>
      <c r="EE19" s="485">
        <v>95</v>
      </c>
      <c r="EF19" s="485">
        <v>36</v>
      </c>
      <c r="EG19" s="485">
        <v>52</v>
      </c>
      <c r="EH19" s="485">
        <v>49</v>
      </c>
      <c r="EI19" s="485">
        <v>40</v>
      </c>
      <c r="EJ19" s="485">
        <v>15</v>
      </c>
      <c r="EK19" s="485">
        <v>5</v>
      </c>
      <c r="EL19" s="485">
        <v>11</v>
      </c>
      <c r="EM19" s="485">
        <v>5</v>
      </c>
      <c r="EN19" s="485">
        <v>3</v>
      </c>
      <c r="EO19" s="485">
        <v>2</v>
      </c>
      <c r="EP19" s="485">
        <v>0</v>
      </c>
      <c r="EQ19" s="485">
        <v>6</v>
      </c>
      <c r="ER19" s="485">
        <v>1</v>
      </c>
      <c r="ES19" s="485">
        <v>0</v>
      </c>
      <c r="ET19" s="485">
        <v>2</v>
      </c>
      <c r="EU19" s="485">
        <v>0</v>
      </c>
      <c r="EV19" s="485">
        <v>171</v>
      </c>
      <c r="EW19" s="485">
        <v>32</v>
      </c>
      <c r="EX19" s="485">
        <v>69</v>
      </c>
      <c r="EY19" s="274">
        <f t="shared" si="6"/>
        <v>762</v>
      </c>
    </row>
    <row r="20" spans="1:155" ht="18" customHeight="1">
      <c r="A20" s="92" t="s">
        <v>20</v>
      </c>
      <c r="B20" s="168">
        <v>106</v>
      </c>
      <c r="C20" s="170">
        <v>111</v>
      </c>
      <c r="D20" s="170">
        <v>46</v>
      </c>
      <c r="E20" s="170">
        <v>37</v>
      </c>
      <c r="F20" s="170">
        <v>48</v>
      </c>
      <c r="G20" s="170">
        <v>57</v>
      </c>
      <c r="H20" s="170">
        <v>18</v>
      </c>
      <c r="I20" s="170">
        <v>26</v>
      </c>
      <c r="J20" s="170">
        <v>12</v>
      </c>
      <c r="K20" s="170">
        <v>89</v>
      </c>
      <c r="L20" s="170">
        <v>8</v>
      </c>
      <c r="M20" s="170">
        <v>8</v>
      </c>
      <c r="N20" s="170">
        <v>5</v>
      </c>
      <c r="O20" s="170">
        <v>1</v>
      </c>
      <c r="P20" s="170">
        <v>6</v>
      </c>
      <c r="Q20" s="170">
        <v>6</v>
      </c>
      <c r="R20" s="170">
        <v>6</v>
      </c>
      <c r="S20" s="170">
        <v>0</v>
      </c>
      <c r="T20" s="170" t="s">
        <v>558</v>
      </c>
      <c r="U20" s="170">
        <v>45</v>
      </c>
      <c r="V20" s="170">
        <v>93</v>
      </c>
      <c r="W20" s="172">
        <f t="shared" si="0"/>
        <v>728</v>
      </c>
      <c r="X20" s="168">
        <v>128</v>
      </c>
      <c r="Y20" s="169">
        <v>86</v>
      </c>
      <c r="Z20" s="170">
        <v>44</v>
      </c>
      <c r="AA20" s="169">
        <v>62</v>
      </c>
      <c r="AB20" s="170">
        <v>57</v>
      </c>
      <c r="AC20" s="170">
        <v>85</v>
      </c>
      <c r="AD20" s="170">
        <v>14</v>
      </c>
      <c r="AE20" s="170">
        <v>27</v>
      </c>
      <c r="AF20" s="170">
        <v>9</v>
      </c>
      <c r="AG20" s="170">
        <v>120</v>
      </c>
      <c r="AH20" s="170">
        <v>4</v>
      </c>
      <c r="AI20" s="170">
        <v>11</v>
      </c>
      <c r="AJ20" s="170">
        <v>4</v>
      </c>
      <c r="AK20" s="170">
        <v>7</v>
      </c>
      <c r="AL20" s="170">
        <v>6</v>
      </c>
      <c r="AM20" s="170">
        <v>3</v>
      </c>
      <c r="AN20" s="170">
        <v>4</v>
      </c>
      <c r="AO20" s="170">
        <v>3</v>
      </c>
      <c r="AP20" s="170" t="s">
        <v>558</v>
      </c>
      <c r="AQ20" s="169">
        <v>34</v>
      </c>
      <c r="AR20" s="170">
        <v>79</v>
      </c>
      <c r="AS20" s="172">
        <f t="shared" si="1"/>
        <v>787</v>
      </c>
      <c r="AT20" s="168">
        <v>125</v>
      </c>
      <c r="AU20" s="170">
        <v>108</v>
      </c>
      <c r="AV20" s="170">
        <v>41</v>
      </c>
      <c r="AW20" s="170">
        <v>65</v>
      </c>
      <c r="AX20" s="170">
        <v>45</v>
      </c>
      <c r="AY20" s="170">
        <v>71</v>
      </c>
      <c r="AZ20" s="170">
        <v>29</v>
      </c>
      <c r="BA20" s="170">
        <v>25</v>
      </c>
      <c r="BB20" s="170">
        <v>14</v>
      </c>
      <c r="BC20" s="170">
        <v>100</v>
      </c>
      <c r="BD20" s="170">
        <v>7</v>
      </c>
      <c r="BE20" s="170">
        <v>6</v>
      </c>
      <c r="BF20" s="170">
        <v>1</v>
      </c>
      <c r="BG20" s="170">
        <v>4</v>
      </c>
      <c r="BH20" s="170">
        <v>6</v>
      </c>
      <c r="BI20" s="170">
        <v>5</v>
      </c>
      <c r="BJ20" s="170">
        <v>5</v>
      </c>
      <c r="BK20" s="170">
        <v>3</v>
      </c>
      <c r="BL20" s="170" t="s">
        <v>558</v>
      </c>
      <c r="BM20" s="170">
        <v>37</v>
      </c>
      <c r="BN20" s="170">
        <v>109</v>
      </c>
      <c r="BO20" s="172">
        <f t="shared" si="2"/>
        <v>806</v>
      </c>
      <c r="BP20" s="168">
        <v>142</v>
      </c>
      <c r="BQ20" s="169">
        <v>115</v>
      </c>
      <c r="BR20" s="170">
        <v>45</v>
      </c>
      <c r="BS20" s="169">
        <v>86</v>
      </c>
      <c r="BT20" s="170">
        <v>47</v>
      </c>
      <c r="BU20" s="170">
        <v>77</v>
      </c>
      <c r="BV20" s="170">
        <v>29</v>
      </c>
      <c r="BW20" s="170">
        <v>24</v>
      </c>
      <c r="BX20" s="170">
        <v>15</v>
      </c>
      <c r="BY20" s="170">
        <v>108</v>
      </c>
      <c r="BZ20" s="170">
        <v>11</v>
      </c>
      <c r="CA20" s="170">
        <v>16</v>
      </c>
      <c r="CB20" s="170">
        <v>1</v>
      </c>
      <c r="CC20" s="170">
        <v>2</v>
      </c>
      <c r="CD20" s="170">
        <v>7</v>
      </c>
      <c r="CE20" s="170">
        <v>5</v>
      </c>
      <c r="CF20" s="170">
        <v>6</v>
      </c>
      <c r="CG20" s="170">
        <v>0</v>
      </c>
      <c r="CH20" s="170" t="s">
        <v>558</v>
      </c>
      <c r="CI20" s="170">
        <v>34</v>
      </c>
      <c r="CJ20" s="170">
        <v>108</v>
      </c>
      <c r="CK20" s="285">
        <f t="shared" si="3"/>
        <v>878</v>
      </c>
      <c r="CL20" s="168">
        <v>154</v>
      </c>
      <c r="CM20" s="170">
        <v>96</v>
      </c>
      <c r="CN20" s="170">
        <v>50</v>
      </c>
      <c r="CO20" s="170">
        <v>97</v>
      </c>
      <c r="CP20" s="170">
        <v>47</v>
      </c>
      <c r="CQ20" s="170">
        <v>92</v>
      </c>
      <c r="CR20" s="170">
        <v>29</v>
      </c>
      <c r="CS20" s="170">
        <v>19</v>
      </c>
      <c r="CT20" s="170">
        <v>10</v>
      </c>
      <c r="CU20" s="170">
        <v>115</v>
      </c>
      <c r="CV20" s="170">
        <v>12</v>
      </c>
      <c r="CW20" s="170">
        <v>8</v>
      </c>
      <c r="CX20" s="170">
        <v>4</v>
      </c>
      <c r="CY20" s="170">
        <v>3</v>
      </c>
      <c r="CZ20" s="170">
        <v>12</v>
      </c>
      <c r="DA20" s="170">
        <v>5</v>
      </c>
      <c r="DB20" s="170">
        <v>7</v>
      </c>
      <c r="DC20" s="170">
        <v>1</v>
      </c>
      <c r="DD20" s="170" t="s">
        <v>558</v>
      </c>
      <c r="DE20" s="170">
        <v>30</v>
      </c>
      <c r="DF20" s="170">
        <v>95</v>
      </c>
      <c r="DG20" s="172">
        <f t="shared" si="4"/>
        <v>886</v>
      </c>
      <c r="DH20" s="168">
        <v>151</v>
      </c>
      <c r="DI20" s="169">
        <v>105</v>
      </c>
      <c r="DJ20" s="170">
        <v>53</v>
      </c>
      <c r="DK20" s="169">
        <v>74</v>
      </c>
      <c r="DL20" s="170">
        <v>60</v>
      </c>
      <c r="DM20" s="170">
        <v>84</v>
      </c>
      <c r="DN20" s="170">
        <v>24</v>
      </c>
      <c r="DO20" s="170">
        <v>22</v>
      </c>
      <c r="DP20" s="170">
        <v>13</v>
      </c>
      <c r="DQ20" s="170">
        <v>109</v>
      </c>
      <c r="DR20" s="170">
        <v>10</v>
      </c>
      <c r="DS20" s="170">
        <v>5</v>
      </c>
      <c r="DT20" s="170">
        <v>0</v>
      </c>
      <c r="DU20" s="170">
        <v>4</v>
      </c>
      <c r="DV20" s="170">
        <v>10</v>
      </c>
      <c r="DW20" s="170">
        <v>3</v>
      </c>
      <c r="DX20" s="170">
        <v>8</v>
      </c>
      <c r="DY20" s="170">
        <v>3</v>
      </c>
      <c r="DZ20" s="170">
        <v>46</v>
      </c>
      <c r="EA20" s="170">
        <v>26</v>
      </c>
      <c r="EB20" s="170">
        <v>98</v>
      </c>
      <c r="EC20" s="285">
        <f t="shared" si="5"/>
        <v>908</v>
      </c>
      <c r="ED20" s="168">
        <v>212</v>
      </c>
      <c r="EE20" s="170">
        <v>101</v>
      </c>
      <c r="EF20" s="170">
        <v>84</v>
      </c>
      <c r="EG20" s="170">
        <v>100</v>
      </c>
      <c r="EH20" s="170">
        <v>58</v>
      </c>
      <c r="EI20" s="170">
        <v>77</v>
      </c>
      <c r="EJ20" s="170">
        <v>17</v>
      </c>
      <c r="EK20" s="170">
        <v>18</v>
      </c>
      <c r="EL20" s="170">
        <v>15</v>
      </c>
      <c r="EM20" s="170">
        <v>107</v>
      </c>
      <c r="EN20" s="170">
        <v>9</v>
      </c>
      <c r="EO20" s="170">
        <v>4</v>
      </c>
      <c r="EP20" s="170">
        <v>1</v>
      </c>
      <c r="EQ20" s="170">
        <v>4</v>
      </c>
      <c r="ER20" s="170">
        <v>7</v>
      </c>
      <c r="ES20" s="170">
        <v>8</v>
      </c>
      <c r="ET20" s="170">
        <v>4</v>
      </c>
      <c r="EU20" s="170">
        <v>4</v>
      </c>
      <c r="EV20" s="170">
        <v>263</v>
      </c>
      <c r="EW20" s="170">
        <v>30</v>
      </c>
      <c r="EX20" s="170">
        <v>123</v>
      </c>
      <c r="EY20" s="172">
        <f t="shared" si="6"/>
        <v>1246</v>
      </c>
    </row>
    <row r="21" spans="1:155" ht="18" customHeight="1">
      <c r="A21" s="90" t="s">
        <v>21</v>
      </c>
      <c r="B21" s="484">
        <v>71</v>
      </c>
      <c r="C21" s="485">
        <v>49</v>
      </c>
      <c r="D21" s="485">
        <v>22</v>
      </c>
      <c r="E21" s="485">
        <v>27</v>
      </c>
      <c r="F21" s="485">
        <v>23</v>
      </c>
      <c r="G21" s="485">
        <v>60</v>
      </c>
      <c r="H21" s="485">
        <v>8</v>
      </c>
      <c r="I21" s="485">
        <v>32</v>
      </c>
      <c r="J21" s="485">
        <v>15</v>
      </c>
      <c r="K21" s="485">
        <v>35</v>
      </c>
      <c r="L21" s="485">
        <v>7</v>
      </c>
      <c r="M21" s="485">
        <v>7</v>
      </c>
      <c r="N21" s="485">
        <v>2</v>
      </c>
      <c r="O21" s="485">
        <v>1</v>
      </c>
      <c r="P21" s="485">
        <v>7</v>
      </c>
      <c r="Q21" s="485">
        <v>6</v>
      </c>
      <c r="R21" s="485">
        <v>2</v>
      </c>
      <c r="S21" s="485">
        <v>3</v>
      </c>
      <c r="T21" s="485" t="s">
        <v>558</v>
      </c>
      <c r="U21" s="485">
        <v>28</v>
      </c>
      <c r="V21" s="485">
        <v>64</v>
      </c>
      <c r="W21" s="274">
        <f t="shared" si="0"/>
        <v>469</v>
      </c>
      <c r="X21" s="166">
        <v>66</v>
      </c>
      <c r="Y21" s="136">
        <v>56</v>
      </c>
      <c r="Z21" s="136">
        <v>38</v>
      </c>
      <c r="AA21" s="136">
        <v>36</v>
      </c>
      <c r="AB21" s="136">
        <v>33</v>
      </c>
      <c r="AC21" s="136">
        <v>78</v>
      </c>
      <c r="AD21" s="136">
        <v>9</v>
      </c>
      <c r="AE21" s="136">
        <v>26</v>
      </c>
      <c r="AF21" s="136">
        <v>12</v>
      </c>
      <c r="AG21" s="136">
        <v>38</v>
      </c>
      <c r="AH21" s="136">
        <v>4</v>
      </c>
      <c r="AI21" s="136">
        <v>8</v>
      </c>
      <c r="AJ21" s="136">
        <v>2</v>
      </c>
      <c r="AK21" s="136">
        <v>5</v>
      </c>
      <c r="AL21" s="136">
        <v>4</v>
      </c>
      <c r="AM21" s="136">
        <v>7</v>
      </c>
      <c r="AN21" s="136">
        <v>3</v>
      </c>
      <c r="AO21" s="136">
        <v>0</v>
      </c>
      <c r="AP21" s="136" t="s">
        <v>558</v>
      </c>
      <c r="AQ21" s="136">
        <v>35</v>
      </c>
      <c r="AR21" s="136">
        <v>50</v>
      </c>
      <c r="AS21" s="167">
        <f t="shared" si="1"/>
        <v>510</v>
      </c>
      <c r="AT21" s="484">
        <v>63</v>
      </c>
      <c r="AU21" s="485">
        <v>69</v>
      </c>
      <c r="AV21" s="485">
        <v>38</v>
      </c>
      <c r="AW21" s="485">
        <v>30</v>
      </c>
      <c r="AX21" s="485">
        <v>28</v>
      </c>
      <c r="AY21" s="485">
        <v>65</v>
      </c>
      <c r="AZ21" s="485">
        <v>9</v>
      </c>
      <c r="BA21" s="485">
        <v>27</v>
      </c>
      <c r="BB21" s="485">
        <v>16</v>
      </c>
      <c r="BC21" s="485">
        <v>22</v>
      </c>
      <c r="BD21" s="485">
        <v>9</v>
      </c>
      <c r="BE21" s="485">
        <v>1</v>
      </c>
      <c r="BF21" s="485">
        <v>2</v>
      </c>
      <c r="BG21" s="485">
        <v>1</v>
      </c>
      <c r="BH21" s="485">
        <v>5</v>
      </c>
      <c r="BI21" s="485">
        <v>4</v>
      </c>
      <c r="BJ21" s="485">
        <v>2</v>
      </c>
      <c r="BK21" s="485">
        <v>2</v>
      </c>
      <c r="BL21" s="485" t="s">
        <v>558</v>
      </c>
      <c r="BM21" s="485">
        <v>26</v>
      </c>
      <c r="BN21" s="485">
        <v>56</v>
      </c>
      <c r="BO21" s="274">
        <f t="shared" si="2"/>
        <v>475</v>
      </c>
      <c r="BP21" s="166">
        <v>70</v>
      </c>
      <c r="BQ21" s="136">
        <v>55</v>
      </c>
      <c r="BR21" s="136">
        <v>32</v>
      </c>
      <c r="BS21" s="136">
        <v>41</v>
      </c>
      <c r="BT21" s="136">
        <v>35</v>
      </c>
      <c r="BU21" s="136">
        <v>70</v>
      </c>
      <c r="BV21" s="136">
        <v>8</v>
      </c>
      <c r="BW21" s="136">
        <v>24</v>
      </c>
      <c r="BX21" s="136">
        <v>21</v>
      </c>
      <c r="BY21" s="136">
        <v>23</v>
      </c>
      <c r="BZ21" s="136">
        <v>6</v>
      </c>
      <c r="CA21" s="136">
        <v>2</v>
      </c>
      <c r="CB21" s="136">
        <v>1</v>
      </c>
      <c r="CC21" s="136">
        <v>1</v>
      </c>
      <c r="CD21" s="136">
        <v>3</v>
      </c>
      <c r="CE21" s="136">
        <v>7</v>
      </c>
      <c r="CF21" s="136">
        <v>2</v>
      </c>
      <c r="CG21" s="136">
        <v>1</v>
      </c>
      <c r="CH21" s="136" t="s">
        <v>558</v>
      </c>
      <c r="CI21" s="136">
        <v>18</v>
      </c>
      <c r="CJ21" s="136">
        <v>51</v>
      </c>
      <c r="CK21" s="288">
        <f t="shared" si="3"/>
        <v>471</v>
      </c>
      <c r="CL21" s="484">
        <v>77</v>
      </c>
      <c r="CM21" s="485">
        <v>56</v>
      </c>
      <c r="CN21" s="485">
        <v>34</v>
      </c>
      <c r="CO21" s="485">
        <v>40</v>
      </c>
      <c r="CP21" s="485">
        <v>32</v>
      </c>
      <c r="CQ21" s="485">
        <v>69</v>
      </c>
      <c r="CR21" s="485">
        <v>8</v>
      </c>
      <c r="CS21" s="485">
        <v>32</v>
      </c>
      <c r="CT21" s="485">
        <v>17</v>
      </c>
      <c r="CU21" s="485">
        <v>43</v>
      </c>
      <c r="CV21" s="485">
        <v>8</v>
      </c>
      <c r="CW21" s="485">
        <v>4</v>
      </c>
      <c r="CX21" s="485">
        <v>0</v>
      </c>
      <c r="CY21" s="485">
        <v>4</v>
      </c>
      <c r="CZ21" s="485">
        <v>2</v>
      </c>
      <c r="DA21" s="485">
        <v>3</v>
      </c>
      <c r="DB21" s="485">
        <v>1</v>
      </c>
      <c r="DC21" s="485">
        <v>1</v>
      </c>
      <c r="DD21" s="485" t="s">
        <v>558</v>
      </c>
      <c r="DE21" s="485">
        <v>22</v>
      </c>
      <c r="DF21" s="485">
        <v>71</v>
      </c>
      <c r="DG21" s="274">
        <f t="shared" si="4"/>
        <v>524</v>
      </c>
      <c r="DH21" s="166">
        <v>86</v>
      </c>
      <c r="DI21" s="136">
        <v>62</v>
      </c>
      <c r="DJ21" s="136">
        <v>51</v>
      </c>
      <c r="DK21" s="136">
        <v>43</v>
      </c>
      <c r="DL21" s="136">
        <v>51</v>
      </c>
      <c r="DM21" s="136">
        <v>69</v>
      </c>
      <c r="DN21" s="136">
        <v>9</v>
      </c>
      <c r="DO21" s="136">
        <v>30</v>
      </c>
      <c r="DP21" s="136">
        <v>11</v>
      </c>
      <c r="DQ21" s="136">
        <v>21</v>
      </c>
      <c r="DR21" s="136">
        <v>18</v>
      </c>
      <c r="DS21" s="136">
        <v>8</v>
      </c>
      <c r="DT21" s="136">
        <v>1</v>
      </c>
      <c r="DU21" s="136">
        <v>1</v>
      </c>
      <c r="DV21" s="136">
        <v>4</v>
      </c>
      <c r="DW21" s="136">
        <v>5</v>
      </c>
      <c r="DX21" s="136">
        <v>7</v>
      </c>
      <c r="DY21" s="136">
        <v>1</v>
      </c>
      <c r="DZ21" s="136">
        <v>20</v>
      </c>
      <c r="EA21" s="136">
        <v>24</v>
      </c>
      <c r="EB21" s="136">
        <v>62</v>
      </c>
      <c r="EC21" s="288">
        <f t="shared" si="5"/>
        <v>584</v>
      </c>
      <c r="ED21" s="484">
        <v>77</v>
      </c>
      <c r="EE21" s="485">
        <v>61</v>
      </c>
      <c r="EF21" s="485">
        <v>61</v>
      </c>
      <c r="EG21" s="485">
        <v>62</v>
      </c>
      <c r="EH21" s="485">
        <v>35</v>
      </c>
      <c r="EI21" s="485">
        <v>91</v>
      </c>
      <c r="EJ21" s="485">
        <v>7</v>
      </c>
      <c r="EK21" s="485">
        <v>22</v>
      </c>
      <c r="EL21" s="485">
        <v>12</v>
      </c>
      <c r="EM21" s="485">
        <v>35</v>
      </c>
      <c r="EN21" s="485">
        <v>8</v>
      </c>
      <c r="EO21" s="485">
        <v>3</v>
      </c>
      <c r="EP21" s="485">
        <v>6</v>
      </c>
      <c r="EQ21" s="485">
        <v>4</v>
      </c>
      <c r="ER21" s="485">
        <v>3</v>
      </c>
      <c r="ES21" s="485">
        <v>4</v>
      </c>
      <c r="ET21" s="485">
        <v>1</v>
      </c>
      <c r="EU21" s="485">
        <v>2</v>
      </c>
      <c r="EV21" s="485">
        <v>189</v>
      </c>
      <c r="EW21" s="485">
        <v>37</v>
      </c>
      <c r="EX21" s="485">
        <v>98</v>
      </c>
      <c r="EY21" s="274">
        <f t="shared" si="6"/>
        <v>818</v>
      </c>
    </row>
    <row r="22" spans="1:155" ht="18" customHeight="1">
      <c r="A22" s="11" t="s">
        <v>22</v>
      </c>
      <c r="B22" s="168">
        <v>55</v>
      </c>
      <c r="C22" s="170">
        <v>71</v>
      </c>
      <c r="D22" s="170">
        <v>22</v>
      </c>
      <c r="E22" s="170">
        <v>28</v>
      </c>
      <c r="F22" s="170">
        <v>23</v>
      </c>
      <c r="G22" s="170">
        <v>53</v>
      </c>
      <c r="H22" s="170">
        <v>9</v>
      </c>
      <c r="I22" s="170">
        <v>20</v>
      </c>
      <c r="J22" s="170">
        <v>11</v>
      </c>
      <c r="K22" s="170">
        <v>11</v>
      </c>
      <c r="L22" s="170">
        <v>5</v>
      </c>
      <c r="M22" s="170">
        <v>17</v>
      </c>
      <c r="N22" s="170">
        <v>7</v>
      </c>
      <c r="O22" s="170">
        <v>0</v>
      </c>
      <c r="P22" s="170">
        <v>6</v>
      </c>
      <c r="Q22" s="170">
        <v>2</v>
      </c>
      <c r="R22" s="170">
        <v>2</v>
      </c>
      <c r="S22" s="170">
        <v>1</v>
      </c>
      <c r="T22" s="170" t="s">
        <v>558</v>
      </c>
      <c r="U22" s="170">
        <v>59</v>
      </c>
      <c r="V22" s="170">
        <v>47</v>
      </c>
      <c r="W22" s="172">
        <f t="shared" si="0"/>
        <v>449</v>
      </c>
      <c r="X22" s="168">
        <v>56</v>
      </c>
      <c r="Y22" s="169">
        <v>88</v>
      </c>
      <c r="Z22" s="170">
        <v>26</v>
      </c>
      <c r="AA22" s="169">
        <v>45</v>
      </c>
      <c r="AB22" s="170">
        <v>21</v>
      </c>
      <c r="AC22" s="170">
        <v>56</v>
      </c>
      <c r="AD22" s="170">
        <v>17</v>
      </c>
      <c r="AE22" s="170">
        <v>16</v>
      </c>
      <c r="AF22" s="170">
        <v>5</v>
      </c>
      <c r="AG22" s="170">
        <v>13</v>
      </c>
      <c r="AH22" s="170">
        <v>10</v>
      </c>
      <c r="AI22" s="170">
        <v>12</v>
      </c>
      <c r="AJ22" s="170">
        <v>3</v>
      </c>
      <c r="AK22" s="170">
        <v>2</v>
      </c>
      <c r="AL22" s="170">
        <v>9</v>
      </c>
      <c r="AM22" s="170">
        <v>5</v>
      </c>
      <c r="AN22" s="170">
        <v>5</v>
      </c>
      <c r="AO22" s="170">
        <v>0</v>
      </c>
      <c r="AP22" s="170" t="s">
        <v>558</v>
      </c>
      <c r="AQ22" s="169">
        <v>50</v>
      </c>
      <c r="AR22" s="170">
        <v>46</v>
      </c>
      <c r="AS22" s="172">
        <f t="shared" si="1"/>
        <v>485</v>
      </c>
      <c r="AT22" s="168">
        <v>59</v>
      </c>
      <c r="AU22" s="170">
        <v>72</v>
      </c>
      <c r="AV22" s="170">
        <v>22</v>
      </c>
      <c r="AW22" s="170">
        <v>59</v>
      </c>
      <c r="AX22" s="170">
        <v>24</v>
      </c>
      <c r="AY22" s="170">
        <v>38</v>
      </c>
      <c r="AZ22" s="170">
        <v>20</v>
      </c>
      <c r="BA22" s="170">
        <v>28</v>
      </c>
      <c r="BB22" s="170">
        <v>6</v>
      </c>
      <c r="BC22" s="170">
        <v>12</v>
      </c>
      <c r="BD22" s="170">
        <v>10</v>
      </c>
      <c r="BE22" s="170">
        <v>11</v>
      </c>
      <c r="BF22" s="170">
        <v>7</v>
      </c>
      <c r="BG22" s="170">
        <v>4</v>
      </c>
      <c r="BH22" s="170">
        <v>10</v>
      </c>
      <c r="BI22" s="170">
        <v>2</v>
      </c>
      <c r="BJ22" s="170">
        <v>2</v>
      </c>
      <c r="BK22" s="170">
        <v>1</v>
      </c>
      <c r="BL22" s="170" t="s">
        <v>558</v>
      </c>
      <c r="BM22" s="170">
        <v>40</v>
      </c>
      <c r="BN22" s="170">
        <v>45</v>
      </c>
      <c r="BO22" s="172">
        <f t="shared" si="2"/>
        <v>472</v>
      </c>
      <c r="BP22" s="168">
        <v>67</v>
      </c>
      <c r="BQ22" s="169">
        <v>80</v>
      </c>
      <c r="BR22" s="170">
        <v>23</v>
      </c>
      <c r="BS22" s="169">
        <v>49</v>
      </c>
      <c r="BT22" s="170">
        <v>25</v>
      </c>
      <c r="BU22" s="170">
        <v>62</v>
      </c>
      <c r="BV22" s="170">
        <v>13</v>
      </c>
      <c r="BW22" s="170">
        <v>20</v>
      </c>
      <c r="BX22" s="170">
        <v>4</v>
      </c>
      <c r="BY22" s="170">
        <v>13</v>
      </c>
      <c r="BZ22" s="170">
        <v>8</v>
      </c>
      <c r="CA22" s="170">
        <v>11</v>
      </c>
      <c r="CB22" s="170">
        <v>0</v>
      </c>
      <c r="CC22" s="170">
        <v>3</v>
      </c>
      <c r="CD22" s="170">
        <v>11</v>
      </c>
      <c r="CE22" s="170">
        <v>4</v>
      </c>
      <c r="CF22" s="170">
        <v>5</v>
      </c>
      <c r="CG22" s="170">
        <v>1</v>
      </c>
      <c r="CH22" s="170" t="s">
        <v>558</v>
      </c>
      <c r="CI22" s="170">
        <v>71</v>
      </c>
      <c r="CJ22" s="170">
        <v>69</v>
      </c>
      <c r="CK22" s="285">
        <f t="shared" si="3"/>
        <v>539</v>
      </c>
      <c r="CL22" s="168">
        <v>84</v>
      </c>
      <c r="CM22" s="170">
        <v>78</v>
      </c>
      <c r="CN22" s="170">
        <v>20</v>
      </c>
      <c r="CO22" s="170">
        <v>50</v>
      </c>
      <c r="CP22" s="170">
        <v>19</v>
      </c>
      <c r="CQ22" s="170">
        <v>57</v>
      </c>
      <c r="CR22" s="170">
        <v>11</v>
      </c>
      <c r="CS22" s="170">
        <v>16</v>
      </c>
      <c r="CT22" s="170">
        <v>10</v>
      </c>
      <c r="CU22" s="170">
        <v>6</v>
      </c>
      <c r="CV22" s="170">
        <v>3</v>
      </c>
      <c r="CW22" s="170">
        <v>16</v>
      </c>
      <c r="CX22" s="170">
        <v>0</v>
      </c>
      <c r="CY22" s="170">
        <v>7</v>
      </c>
      <c r="CZ22" s="170">
        <v>12</v>
      </c>
      <c r="DA22" s="170">
        <v>2</v>
      </c>
      <c r="DB22" s="170">
        <v>6</v>
      </c>
      <c r="DC22" s="170">
        <v>0</v>
      </c>
      <c r="DD22" s="170" t="s">
        <v>558</v>
      </c>
      <c r="DE22" s="170">
        <v>69</v>
      </c>
      <c r="DF22" s="170">
        <v>68</v>
      </c>
      <c r="DG22" s="172">
        <f t="shared" si="4"/>
        <v>534</v>
      </c>
      <c r="DH22" s="168">
        <v>82</v>
      </c>
      <c r="DI22" s="169">
        <v>83</v>
      </c>
      <c r="DJ22" s="170">
        <v>22</v>
      </c>
      <c r="DK22" s="169">
        <v>47</v>
      </c>
      <c r="DL22" s="170">
        <v>38</v>
      </c>
      <c r="DM22" s="170">
        <v>47</v>
      </c>
      <c r="DN22" s="170">
        <v>11</v>
      </c>
      <c r="DO22" s="170">
        <v>20</v>
      </c>
      <c r="DP22" s="170">
        <v>11</v>
      </c>
      <c r="DQ22" s="170">
        <v>7</v>
      </c>
      <c r="DR22" s="170">
        <v>9</v>
      </c>
      <c r="DS22" s="170">
        <v>9</v>
      </c>
      <c r="DT22" s="170">
        <v>1</v>
      </c>
      <c r="DU22" s="170">
        <v>4</v>
      </c>
      <c r="DV22" s="170">
        <v>6</v>
      </c>
      <c r="DW22" s="170">
        <v>3</v>
      </c>
      <c r="DX22" s="170">
        <v>4</v>
      </c>
      <c r="DY22" s="170">
        <v>1</v>
      </c>
      <c r="DZ22" s="170">
        <v>30</v>
      </c>
      <c r="EA22" s="170">
        <v>57</v>
      </c>
      <c r="EB22" s="170">
        <v>67</v>
      </c>
      <c r="EC22" s="285">
        <f t="shared" si="5"/>
        <v>559</v>
      </c>
      <c r="ED22" s="168">
        <v>104</v>
      </c>
      <c r="EE22" s="170">
        <v>76</v>
      </c>
      <c r="EF22" s="170">
        <v>35</v>
      </c>
      <c r="EG22" s="170">
        <v>64</v>
      </c>
      <c r="EH22" s="170">
        <v>41</v>
      </c>
      <c r="EI22" s="170">
        <v>48</v>
      </c>
      <c r="EJ22" s="170">
        <v>18</v>
      </c>
      <c r="EK22" s="170">
        <v>32</v>
      </c>
      <c r="EL22" s="170">
        <v>15</v>
      </c>
      <c r="EM22" s="170">
        <v>10</v>
      </c>
      <c r="EN22" s="170">
        <v>8</v>
      </c>
      <c r="EO22" s="170">
        <v>12</v>
      </c>
      <c r="EP22" s="170">
        <v>2</v>
      </c>
      <c r="EQ22" s="170">
        <v>6</v>
      </c>
      <c r="ER22" s="170">
        <v>6</v>
      </c>
      <c r="ES22" s="170">
        <v>6</v>
      </c>
      <c r="ET22" s="170">
        <v>6</v>
      </c>
      <c r="EU22" s="170">
        <v>2</v>
      </c>
      <c r="EV22" s="170">
        <v>257</v>
      </c>
      <c r="EW22" s="170">
        <v>87</v>
      </c>
      <c r="EX22" s="170">
        <v>104</v>
      </c>
      <c r="EY22" s="172">
        <f t="shared" si="6"/>
        <v>939</v>
      </c>
    </row>
    <row r="23" spans="1:155" ht="18" customHeight="1">
      <c r="A23" s="90" t="s">
        <v>23</v>
      </c>
      <c r="B23" s="484">
        <v>32</v>
      </c>
      <c r="C23" s="485">
        <v>35</v>
      </c>
      <c r="D23" s="485">
        <v>14</v>
      </c>
      <c r="E23" s="485">
        <v>31</v>
      </c>
      <c r="F23" s="485">
        <v>9</v>
      </c>
      <c r="G23" s="485">
        <v>27</v>
      </c>
      <c r="H23" s="485">
        <v>9</v>
      </c>
      <c r="I23" s="485">
        <v>14</v>
      </c>
      <c r="J23" s="485">
        <v>9</v>
      </c>
      <c r="K23" s="485">
        <v>9</v>
      </c>
      <c r="L23" s="485">
        <v>5</v>
      </c>
      <c r="M23" s="485">
        <v>9</v>
      </c>
      <c r="N23" s="485">
        <v>4</v>
      </c>
      <c r="O23" s="485">
        <v>1</v>
      </c>
      <c r="P23" s="485">
        <v>8</v>
      </c>
      <c r="Q23" s="485">
        <v>5</v>
      </c>
      <c r="R23" s="485">
        <v>4</v>
      </c>
      <c r="S23" s="485">
        <v>1</v>
      </c>
      <c r="T23" s="485" t="s">
        <v>558</v>
      </c>
      <c r="U23" s="485">
        <v>25</v>
      </c>
      <c r="V23" s="485">
        <v>27</v>
      </c>
      <c r="W23" s="274">
        <f t="shared" si="0"/>
        <v>278</v>
      </c>
      <c r="X23" s="166">
        <v>32</v>
      </c>
      <c r="Y23" s="136">
        <v>63</v>
      </c>
      <c r="Z23" s="136">
        <v>18</v>
      </c>
      <c r="AA23" s="136">
        <v>31</v>
      </c>
      <c r="AB23" s="136">
        <v>8</v>
      </c>
      <c r="AC23" s="136">
        <v>31</v>
      </c>
      <c r="AD23" s="136">
        <v>6</v>
      </c>
      <c r="AE23" s="136">
        <v>15</v>
      </c>
      <c r="AF23" s="136">
        <v>7</v>
      </c>
      <c r="AG23" s="136">
        <v>10</v>
      </c>
      <c r="AH23" s="136">
        <v>6</v>
      </c>
      <c r="AI23" s="136">
        <v>10</v>
      </c>
      <c r="AJ23" s="136">
        <v>2</v>
      </c>
      <c r="AK23" s="136">
        <v>3</v>
      </c>
      <c r="AL23" s="136">
        <v>9</v>
      </c>
      <c r="AM23" s="136">
        <v>1</v>
      </c>
      <c r="AN23" s="136">
        <v>1</v>
      </c>
      <c r="AO23" s="136">
        <v>2</v>
      </c>
      <c r="AP23" s="136" t="s">
        <v>558</v>
      </c>
      <c r="AQ23" s="136">
        <v>32</v>
      </c>
      <c r="AR23" s="136">
        <v>32</v>
      </c>
      <c r="AS23" s="167">
        <f t="shared" si="1"/>
        <v>319</v>
      </c>
      <c r="AT23" s="484">
        <v>31</v>
      </c>
      <c r="AU23" s="485">
        <v>59</v>
      </c>
      <c r="AV23" s="485">
        <v>15</v>
      </c>
      <c r="AW23" s="485">
        <v>33</v>
      </c>
      <c r="AX23" s="485">
        <v>6</v>
      </c>
      <c r="AY23" s="485">
        <v>31</v>
      </c>
      <c r="AZ23" s="485">
        <v>8</v>
      </c>
      <c r="BA23" s="485">
        <v>21</v>
      </c>
      <c r="BB23" s="485">
        <v>4</v>
      </c>
      <c r="BC23" s="485">
        <v>8</v>
      </c>
      <c r="BD23" s="485">
        <v>0</v>
      </c>
      <c r="BE23" s="485">
        <v>5</v>
      </c>
      <c r="BF23" s="485">
        <v>4</v>
      </c>
      <c r="BG23" s="485">
        <v>3</v>
      </c>
      <c r="BH23" s="485">
        <v>6</v>
      </c>
      <c r="BI23" s="485">
        <v>2</v>
      </c>
      <c r="BJ23" s="485">
        <v>3</v>
      </c>
      <c r="BK23" s="485">
        <v>0</v>
      </c>
      <c r="BL23" s="485" t="s">
        <v>558</v>
      </c>
      <c r="BM23" s="485">
        <v>15</v>
      </c>
      <c r="BN23" s="485">
        <v>46</v>
      </c>
      <c r="BO23" s="274">
        <f t="shared" si="2"/>
        <v>300</v>
      </c>
      <c r="BP23" s="166">
        <v>33</v>
      </c>
      <c r="BQ23" s="136">
        <v>43</v>
      </c>
      <c r="BR23" s="136">
        <v>6</v>
      </c>
      <c r="BS23" s="136">
        <v>39</v>
      </c>
      <c r="BT23" s="136">
        <v>15</v>
      </c>
      <c r="BU23" s="136">
        <v>21</v>
      </c>
      <c r="BV23" s="136">
        <v>6</v>
      </c>
      <c r="BW23" s="136">
        <v>13</v>
      </c>
      <c r="BX23" s="136">
        <v>9</v>
      </c>
      <c r="BY23" s="136">
        <v>6</v>
      </c>
      <c r="BZ23" s="136">
        <v>9</v>
      </c>
      <c r="CA23" s="136">
        <v>5</v>
      </c>
      <c r="CB23" s="136">
        <v>1</v>
      </c>
      <c r="CC23" s="136">
        <v>0</v>
      </c>
      <c r="CD23" s="136">
        <v>5</v>
      </c>
      <c r="CE23" s="136">
        <v>2</v>
      </c>
      <c r="CF23" s="136">
        <v>8</v>
      </c>
      <c r="CG23" s="136">
        <v>0</v>
      </c>
      <c r="CH23" s="136" t="s">
        <v>558</v>
      </c>
      <c r="CI23" s="136">
        <v>20</v>
      </c>
      <c r="CJ23" s="136">
        <v>39</v>
      </c>
      <c r="CK23" s="288">
        <f t="shared" si="3"/>
        <v>280</v>
      </c>
      <c r="CL23" s="484">
        <v>41</v>
      </c>
      <c r="CM23" s="485">
        <v>67</v>
      </c>
      <c r="CN23" s="485">
        <v>16</v>
      </c>
      <c r="CO23" s="485">
        <v>28</v>
      </c>
      <c r="CP23" s="485">
        <v>16</v>
      </c>
      <c r="CQ23" s="485">
        <v>30</v>
      </c>
      <c r="CR23" s="485">
        <v>7</v>
      </c>
      <c r="CS23" s="485">
        <v>13</v>
      </c>
      <c r="CT23" s="485">
        <v>5</v>
      </c>
      <c r="CU23" s="485">
        <v>7</v>
      </c>
      <c r="CV23" s="485">
        <v>6</v>
      </c>
      <c r="CW23" s="485">
        <v>7</v>
      </c>
      <c r="CX23" s="485">
        <v>2</v>
      </c>
      <c r="CY23" s="485">
        <v>0</v>
      </c>
      <c r="CZ23" s="485">
        <v>11</v>
      </c>
      <c r="DA23" s="485">
        <v>5</v>
      </c>
      <c r="DB23" s="485">
        <v>5</v>
      </c>
      <c r="DC23" s="485">
        <v>0</v>
      </c>
      <c r="DD23" s="485" t="s">
        <v>558</v>
      </c>
      <c r="DE23" s="485">
        <v>7</v>
      </c>
      <c r="DF23" s="485">
        <v>30</v>
      </c>
      <c r="DG23" s="274">
        <f t="shared" si="4"/>
        <v>303</v>
      </c>
      <c r="DH23" s="166">
        <v>37</v>
      </c>
      <c r="DI23" s="136">
        <v>47</v>
      </c>
      <c r="DJ23" s="136">
        <v>14</v>
      </c>
      <c r="DK23" s="136">
        <v>21</v>
      </c>
      <c r="DL23" s="136">
        <v>9</v>
      </c>
      <c r="DM23" s="136">
        <v>23</v>
      </c>
      <c r="DN23" s="136">
        <v>10</v>
      </c>
      <c r="DO23" s="136">
        <v>17</v>
      </c>
      <c r="DP23" s="136">
        <v>4</v>
      </c>
      <c r="DQ23" s="136">
        <v>2</v>
      </c>
      <c r="DR23" s="136">
        <v>6</v>
      </c>
      <c r="DS23" s="136">
        <v>4</v>
      </c>
      <c r="DT23" s="136">
        <v>2</v>
      </c>
      <c r="DU23" s="136">
        <v>2</v>
      </c>
      <c r="DV23" s="136">
        <v>7</v>
      </c>
      <c r="DW23" s="136">
        <v>3</v>
      </c>
      <c r="DX23" s="136">
        <v>6</v>
      </c>
      <c r="DY23" s="136">
        <v>0</v>
      </c>
      <c r="DZ23" s="136">
        <v>24</v>
      </c>
      <c r="EA23" s="136">
        <v>12</v>
      </c>
      <c r="EB23" s="136">
        <v>46</v>
      </c>
      <c r="EC23" s="288">
        <f t="shared" si="5"/>
        <v>296</v>
      </c>
      <c r="ED23" s="484">
        <v>39</v>
      </c>
      <c r="EE23" s="485">
        <v>43</v>
      </c>
      <c r="EF23" s="485">
        <v>15</v>
      </c>
      <c r="EG23" s="485">
        <v>39</v>
      </c>
      <c r="EH23" s="485">
        <v>13</v>
      </c>
      <c r="EI23" s="485">
        <v>36</v>
      </c>
      <c r="EJ23" s="485">
        <v>6</v>
      </c>
      <c r="EK23" s="485">
        <v>17</v>
      </c>
      <c r="EL23" s="485">
        <v>13</v>
      </c>
      <c r="EM23" s="485">
        <v>4</v>
      </c>
      <c r="EN23" s="485">
        <v>10</v>
      </c>
      <c r="EO23" s="485">
        <v>4</v>
      </c>
      <c r="EP23" s="485">
        <v>1</v>
      </c>
      <c r="EQ23" s="485">
        <v>4</v>
      </c>
      <c r="ER23" s="485">
        <v>11</v>
      </c>
      <c r="ES23" s="485">
        <v>4</v>
      </c>
      <c r="ET23" s="485">
        <v>8</v>
      </c>
      <c r="EU23" s="485">
        <v>0</v>
      </c>
      <c r="EV23" s="485">
        <v>82</v>
      </c>
      <c r="EW23" s="485">
        <v>19</v>
      </c>
      <c r="EX23" s="485">
        <v>41</v>
      </c>
      <c r="EY23" s="274">
        <f t="shared" si="6"/>
        <v>409</v>
      </c>
    </row>
    <row r="24" spans="1:155" ht="18" customHeight="1">
      <c r="A24" s="11" t="s">
        <v>24</v>
      </c>
      <c r="B24" s="168">
        <v>16</v>
      </c>
      <c r="C24" s="170">
        <v>3</v>
      </c>
      <c r="D24" s="170">
        <v>3</v>
      </c>
      <c r="E24" s="170">
        <v>6</v>
      </c>
      <c r="F24" s="170">
        <v>4</v>
      </c>
      <c r="G24" s="170">
        <v>7</v>
      </c>
      <c r="H24" s="170">
        <v>2</v>
      </c>
      <c r="I24" s="170">
        <v>3</v>
      </c>
      <c r="J24" s="170">
        <v>3</v>
      </c>
      <c r="K24" s="170">
        <v>3</v>
      </c>
      <c r="L24" s="170">
        <v>1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1</v>
      </c>
      <c r="S24" s="170">
        <v>0</v>
      </c>
      <c r="T24" s="170" t="s">
        <v>558</v>
      </c>
      <c r="U24" s="170">
        <v>7</v>
      </c>
      <c r="V24" s="170">
        <v>8</v>
      </c>
      <c r="W24" s="172">
        <f t="shared" si="0"/>
        <v>67</v>
      </c>
      <c r="X24" s="168">
        <v>12</v>
      </c>
      <c r="Y24" s="169">
        <v>9</v>
      </c>
      <c r="Z24" s="170">
        <v>3</v>
      </c>
      <c r="AA24" s="169">
        <v>6</v>
      </c>
      <c r="AB24" s="170">
        <v>6</v>
      </c>
      <c r="AC24" s="170">
        <v>4</v>
      </c>
      <c r="AD24" s="170">
        <v>2</v>
      </c>
      <c r="AE24" s="170">
        <v>0</v>
      </c>
      <c r="AF24" s="170">
        <v>3</v>
      </c>
      <c r="AG24" s="170">
        <v>8</v>
      </c>
      <c r="AH24" s="170">
        <v>0</v>
      </c>
      <c r="AI24" s="170">
        <v>1</v>
      </c>
      <c r="AJ24" s="170">
        <v>0</v>
      </c>
      <c r="AK24" s="170">
        <v>0</v>
      </c>
      <c r="AL24" s="170">
        <v>4</v>
      </c>
      <c r="AM24" s="170">
        <v>1</v>
      </c>
      <c r="AN24" s="170">
        <v>0</v>
      </c>
      <c r="AO24" s="170">
        <v>0</v>
      </c>
      <c r="AP24" s="170" t="s">
        <v>558</v>
      </c>
      <c r="AQ24" s="169">
        <v>7</v>
      </c>
      <c r="AR24" s="170">
        <v>5</v>
      </c>
      <c r="AS24" s="172">
        <f t="shared" si="1"/>
        <v>71</v>
      </c>
      <c r="AT24" s="168">
        <v>13</v>
      </c>
      <c r="AU24" s="170">
        <v>4</v>
      </c>
      <c r="AV24" s="170">
        <v>3</v>
      </c>
      <c r="AW24" s="170">
        <v>6</v>
      </c>
      <c r="AX24" s="170">
        <v>4</v>
      </c>
      <c r="AY24" s="170">
        <v>7</v>
      </c>
      <c r="AZ24" s="170">
        <v>1</v>
      </c>
      <c r="BA24" s="170">
        <v>8</v>
      </c>
      <c r="BB24" s="170">
        <v>1</v>
      </c>
      <c r="BC24" s="170">
        <v>4</v>
      </c>
      <c r="BD24" s="170">
        <v>2</v>
      </c>
      <c r="BE24" s="170">
        <v>3</v>
      </c>
      <c r="BF24" s="170">
        <v>0</v>
      </c>
      <c r="BG24" s="170">
        <v>0</v>
      </c>
      <c r="BH24" s="170">
        <v>3</v>
      </c>
      <c r="BI24" s="170">
        <v>1</v>
      </c>
      <c r="BJ24" s="170">
        <v>0</v>
      </c>
      <c r="BK24" s="170">
        <v>1</v>
      </c>
      <c r="BL24" s="170" t="s">
        <v>558</v>
      </c>
      <c r="BM24" s="170">
        <v>9</v>
      </c>
      <c r="BN24" s="170">
        <v>7</v>
      </c>
      <c r="BO24" s="172">
        <f t="shared" si="2"/>
        <v>77</v>
      </c>
      <c r="BP24" s="168">
        <v>19</v>
      </c>
      <c r="BQ24" s="169">
        <v>12</v>
      </c>
      <c r="BR24" s="170">
        <v>3</v>
      </c>
      <c r="BS24" s="169">
        <v>5</v>
      </c>
      <c r="BT24" s="170">
        <v>4</v>
      </c>
      <c r="BU24" s="170">
        <v>7</v>
      </c>
      <c r="BV24" s="170">
        <v>4</v>
      </c>
      <c r="BW24" s="170">
        <v>3</v>
      </c>
      <c r="BX24" s="170">
        <v>2</v>
      </c>
      <c r="BY24" s="170">
        <v>8</v>
      </c>
      <c r="BZ24" s="170">
        <v>0</v>
      </c>
      <c r="CA24" s="170">
        <v>2</v>
      </c>
      <c r="CB24" s="170">
        <v>0</v>
      </c>
      <c r="CC24" s="170">
        <v>0</v>
      </c>
      <c r="CD24" s="170">
        <v>2</v>
      </c>
      <c r="CE24" s="170">
        <v>0</v>
      </c>
      <c r="CF24" s="170">
        <v>1</v>
      </c>
      <c r="CG24" s="170">
        <v>0</v>
      </c>
      <c r="CH24" s="170" t="s">
        <v>558</v>
      </c>
      <c r="CI24" s="170">
        <v>8</v>
      </c>
      <c r="CJ24" s="170">
        <v>12</v>
      </c>
      <c r="CK24" s="285">
        <f t="shared" si="3"/>
        <v>92</v>
      </c>
      <c r="CL24" s="168">
        <v>16</v>
      </c>
      <c r="CM24" s="170">
        <v>16</v>
      </c>
      <c r="CN24" s="170">
        <v>5</v>
      </c>
      <c r="CO24" s="170">
        <v>10</v>
      </c>
      <c r="CP24" s="170">
        <v>2</v>
      </c>
      <c r="CQ24" s="170">
        <v>10</v>
      </c>
      <c r="CR24" s="170">
        <v>2</v>
      </c>
      <c r="CS24" s="170">
        <v>4</v>
      </c>
      <c r="CT24" s="170">
        <v>1</v>
      </c>
      <c r="CU24" s="170">
        <v>5</v>
      </c>
      <c r="CV24" s="170">
        <v>0</v>
      </c>
      <c r="CW24" s="170">
        <v>2</v>
      </c>
      <c r="CX24" s="170">
        <v>0</v>
      </c>
      <c r="CY24" s="170">
        <v>2</v>
      </c>
      <c r="CZ24" s="170">
        <v>1</v>
      </c>
      <c r="DA24" s="170">
        <v>0</v>
      </c>
      <c r="DB24" s="170">
        <v>1</v>
      </c>
      <c r="DC24" s="170">
        <v>1</v>
      </c>
      <c r="DD24" s="170" t="s">
        <v>558</v>
      </c>
      <c r="DE24" s="170">
        <v>4</v>
      </c>
      <c r="DF24" s="170">
        <v>9</v>
      </c>
      <c r="DG24" s="172">
        <f t="shared" si="4"/>
        <v>91</v>
      </c>
      <c r="DH24" s="168">
        <v>18</v>
      </c>
      <c r="DI24" s="169">
        <v>11</v>
      </c>
      <c r="DJ24" s="170">
        <v>3</v>
      </c>
      <c r="DK24" s="169">
        <v>8</v>
      </c>
      <c r="DL24" s="170">
        <v>7</v>
      </c>
      <c r="DM24" s="170">
        <v>5</v>
      </c>
      <c r="DN24" s="170">
        <v>1</v>
      </c>
      <c r="DO24" s="170">
        <v>2</v>
      </c>
      <c r="DP24" s="170">
        <v>3</v>
      </c>
      <c r="DQ24" s="170">
        <v>8</v>
      </c>
      <c r="DR24" s="170">
        <v>0</v>
      </c>
      <c r="DS24" s="170">
        <v>3</v>
      </c>
      <c r="DT24" s="170">
        <v>0</v>
      </c>
      <c r="DU24" s="170">
        <v>0</v>
      </c>
      <c r="DV24" s="170">
        <v>1</v>
      </c>
      <c r="DW24" s="170">
        <v>0</v>
      </c>
      <c r="DX24" s="170">
        <v>0</v>
      </c>
      <c r="DY24" s="170">
        <v>0</v>
      </c>
      <c r="DZ24" s="170">
        <v>6</v>
      </c>
      <c r="EA24" s="170">
        <v>5</v>
      </c>
      <c r="EB24" s="170">
        <v>18</v>
      </c>
      <c r="EC24" s="285">
        <f t="shared" si="5"/>
        <v>99</v>
      </c>
      <c r="ED24" s="168">
        <v>13</v>
      </c>
      <c r="EE24" s="170">
        <v>17</v>
      </c>
      <c r="EF24" s="170">
        <v>8</v>
      </c>
      <c r="EG24" s="170">
        <v>7</v>
      </c>
      <c r="EH24" s="170">
        <v>8</v>
      </c>
      <c r="EI24" s="170">
        <v>16</v>
      </c>
      <c r="EJ24" s="170">
        <v>0</v>
      </c>
      <c r="EK24" s="170">
        <v>11</v>
      </c>
      <c r="EL24" s="170">
        <v>4</v>
      </c>
      <c r="EM24" s="170">
        <v>6</v>
      </c>
      <c r="EN24" s="170">
        <v>1</v>
      </c>
      <c r="EO24" s="170">
        <v>2</v>
      </c>
      <c r="EP24" s="170">
        <v>1</v>
      </c>
      <c r="EQ24" s="170">
        <v>1</v>
      </c>
      <c r="ER24" s="170">
        <v>1</v>
      </c>
      <c r="ES24" s="170">
        <v>1</v>
      </c>
      <c r="ET24" s="170">
        <v>1</v>
      </c>
      <c r="EU24" s="170">
        <v>0</v>
      </c>
      <c r="EV24" s="170">
        <v>22</v>
      </c>
      <c r="EW24" s="170">
        <v>3</v>
      </c>
      <c r="EX24" s="170">
        <v>13</v>
      </c>
      <c r="EY24" s="172">
        <f t="shared" si="6"/>
        <v>136</v>
      </c>
    </row>
    <row r="25" spans="1:155" ht="18" customHeight="1">
      <c r="A25" s="90" t="s">
        <v>25</v>
      </c>
      <c r="B25" s="484">
        <v>652</v>
      </c>
      <c r="C25" s="485">
        <v>591</v>
      </c>
      <c r="D25" s="485">
        <v>291</v>
      </c>
      <c r="E25" s="485">
        <v>296</v>
      </c>
      <c r="F25" s="485">
        <v>242</v>
      </c>
      <c r="G25" s="485">
        <v>151</v>
      </c>
      <c r="H25" s="485">
        <v>134</v>
      </c>
      <c r="I25" s="485">
        <v>51</v>
      </c>
      <c r="J25" s="485">
        <v>57</v>
      </c>
      <c r="K25" s="485">
        <v>32</v>
      </c>
      <c r="L25" s="485">
        <v>67</v>
      </c>
      <c r="M25" s="485">
        <v>65</v>
      </c>
      <c r="N25" s="485">
        <v>31</v>
      </c>
      <c r="O25" s="485">
        <v>20</v>
      </c>
      <c r="P25" s="485">
        <v>15</v>
      </c>
      <c r="Q25" s="485">
        <v>5</v>
      </c>
      <c r="R25" s="485">
        <v>8</v>
      </c>
      <c r="S25" s="485">
        <v>6</v>
      </c>
      <c r="T25" s="485" t="s">
        <v>558</v>
      </c>
      <c r="U25" s="485">
        <v>196</v>
      </c>
      <c r="V25" s="485">
        <v>402</v>
      </c>
      <c r="W25" s="274">
        <f t="shared" si="0"/>
        <v>3312</v>
      </c>
      <c r="X25" s="166">
        <v>721</v>
      </c>
      <c r="Y25" s="136">
        <v>627</v>
      </c>
      <c r="Z25" s="136">
        <v>290</v>
      </c>
      <c r="AA25" s="136">
        <v>342</v>
      </c>
      <c r="AB25" s="136">
        <v>287</v>
      </c>
      <c r="AC25" s="136">
        <v>163</v>
      </c>
      <c r="AD25" s="136">
        <v>163</v>
      </c>
      <c r="AE25" s="136">
        <v>66</v>
      </c>
      <c r="AF25" s="136">
        <v>34</v>
      </c>
      <c r="AG25" s="136">
        <v>29</v>
      </c>
      <c r="AH25" s="136">
        <v>85</v>
      </c>
      <c r="AI25" s="136">
        <v>51</v>
      </c>
      <c r="AJ25" s="136">
        <v>13</v>
      </c>
      <c r="AK25" s="136">
        <v>33</v>
      </c>
      <c r="AL25" s="136">
        <v>19</v>
      </c>
      <c r="AM25" s="136">
        <v>4</v>
      </c>
      <c r="AN25" s="136">
        <v>12</v>
      </c>
      <c r="AO25" s="136">
        <v>3</v>
      </c>
      <c r="AP25" s="136" t="s">
        <v>558</v>
      </c>
      <c r="AQ25" s="136">
        <v>210</v>
      </c>
      <c r="AR25" s="136">
        <v>453</v>
      </c>
      <c r="AS25" s="167">
        <f t="shared" si="1"/>
        <v>3605</v>
      </c>
      <c r="AT25" s="484">
        <v>608</v>
      </c>
      <c r="AU25" s="485">
        <v>609</v>
      </c>
      <c r="AV25" s="485">
        <v>241</v>
      </c>
      <c r="AW25" s="485">
        <v>311</v>
      </c>
      <c r="AX25" s="485">
        <v>237</v>
      </c>
      <c r="AY25" s="485">
        <v>123</v>
      </c>
      <c r="AZ25" s="485">
        <v>140</v>
      </c>
      <c r="BA25" s="485">
        <v>41</v>
      </c>
      <c r="BB25" s="485">
        <v>47</v>
      </c>
      <c r="BC25" s="485">
        <v>28</v>
      </c>
      <c r="BD25" s="485">
        <v>65</v>
      </c>
      <c r="BE25" s="485">
        <v>36</v>
      </c>
      <c r="BF25" s="485">
        <v>12</v>
      </c>
      <c r="BG25" s="485">
        <v>23</v>
      </c>
      <c r="BH25" s="485">
        <v>18</v>
      </c>
      <c r="BI25" s="485">
        <v>3</v>
      </c>
      <c r="BJ25" s="485">
        <v>11</v>
      </c>
      <c r="BK25" s="485">
        <v>3</v>
      </c>
      <c r="BL25" s="485" t="s">
        <v>558</v>
      </c>
      <c r="BM25" s="485">
        <v>166</v>
      </c>
      <c r="BN25" s="485">
        <v>378</v>
      </c>
      <c r="BO25" s="274">
        <f t="shared" si="2"/>
        <v>3100</v>
      </c>
      <c r="BP25" s="166">
        <v>720</v>
      </c>
      <c r="BQ25" s="136">
        <v>639</v>
      </c>
      <c r="BR25" s="136">
        <v>288</v>
      </c>
      <c r="BS25" s="136">
        <v>305</v>
      </c>
      <c r="BT25" s="136">
        <v>257</v>
      </c>
      <c r="BU25" s="136">
        <v>126</v>
      </c>
      <c r="BV25" s="136">
        <v>154</v>
      </c>
      <c r="BW25" s="136">
        <v>50</v>
      </c>
      <c r="BX25" s="136">
        <v>45</v>
      </c>
      <c r="BY25" s="136">
        <v>24</v>
      </c>
      <c r="BZ25" s="136">
        <v>55</v>
      </c>
      <c r="CA25" s="136">
        <v>45</v>
      </c>
      <c r="CB25" s="136">
        <v>7</v>
      </c>
      <c r="CC25" s="136">
        <v>32</v>
      </c>
      <c r="CD25" s="136">
        <v>22</v>
      </c>
      <c r="CE25" s="136">
        <v>3</v>
      </c>
      <c r="CF25" s="136">
        <v>9</v>
      </c>
      <c r="CG25" s="136">
        <v>9</v>
      </c>
      <c r="CH25" s="136" t="s">
        <v>558</v>
      </c>
      <c r="CI25" s="136">
        <v>281</v>
      </c>
      <c r="CJ25" s="136">
        <v>460</v>
      </c>
      <c r="CK25" s="288">
        <f t="shared" si="3"/>
        <v>3531</v>
      </c>
      <c r="CL25" s="484">
        <v>754</v>
      </c>
      <c r="CM25" s="485">
        <v>623</v>
      </c>
      <c r="CN25" s="485">
        <v>282</v>
      </c>
      <c r="CO25" s="485">
        <v>371</v>
      </c>
      <c r="CP25" s="485">
        <v>232</v>
      </c>
      <c r="CQ25" s="485">
        <v>126</v>
      </c>
      <c r="CR25" s="485">
        <v>158</v>
      </c>
      <c r="CS25" s="485">
        <v>50</v>
      </c>
      <c r="CT25" s="485">
        <v>43</v>
      </c>
      <c r="CU25" s="485">
        <v>44</v>
      </c>
      <c r="CV25" s="485">
        <v>59</v>
      </c>
      <c r="CW25" s="485">
        <v>56</v>
      </c>
      <c r="CX25" s="485">
        <v>7</v>
      </c>
      <c r="CY25" s="485">
        <v>24</v>
      </c>
      <c r="CZ25" s="485">
        <v>18</v>
      </c>
      <c r="DA25" s="485">
        <v>2</v>
      </c>
      <c r="DB25" s="485">
        <v>13</v>
      </c>
      <c r="DC25" s="485">
        <v>3</v>
      </c>
      <c r="DD25" s="485" t="s">
        <v>558</v>
      </c>
      <c r="DE25" s="485">
        <v>213</v>
      </c>
      <c r="DF25" s="485">
        <v>432</v>
      </c>
      <c r="DG25" s="274">
        <f t="shared" si="4"/>
        <v>3510</v>
      </c>
      <c r="DH25" s="166">
        <v>717</v>
      </c>
      <c r="DI25" s="136">
        <v>631</v>
      </c>
      <c r="DJ25" s="136">
        <v>327</v>
      </c>
      <c r="DK25" s="136">
        <v>350</v>
      </c>
      <c r="DL25" s="136">
        <v>251</v>
      </c>
      <c r="DM25" s="136">
        <v>146</v>
      </c>
      <c r="DN25" s="136">
        <v>135</v>
      </c>
      <c r="DO25" s="136">
        <v>48</v>
      </c>
      <c r="DP25" s="136">
        <v>46</v>
      </c>
      <c r="DQ25" s="136">
        <v>29</v>
      </c>
      <c r="DR25" s="136">
        <v>69</v>
      </c>
      <c r="DS25" s="136">
        <v>45</v>
      </c>
      <c r="DT25" s="136">
        <v>7</v>
      </c>
      <c r="DU25" s="136">
        <v>40</v>
      </c>
      <c r="DV25" s="136">
        <v>15</v>
      </c>
      <c r="DW25" s="136">
        <v>1</v>
      </c>
      <c r="DX25" s="136">
        <v>13</v>
      </c>
      <c r="DY25" s="136">
        <v>7</v>
      </c>
      <c r="DZ25" s="136">
        <v>465</v>
      </c>
      <c r="EA25" s="136">
        <v>227</v>
      </c>
      <c r="EB25" s="136">
        <v>441</v>
      </c>
      <c r="EC25" s="288">
        <f t="shared" si="5"/>
        <v>4010</v>
      </c>
      <c r="ED25" s="484">
        <v>646</v>
      </c>
      <c r="EE25" s="485">
        <v>608</v>
      </c>
      <c r="EF25" s="485">
        <v>349</v>
      </c>
      <c r="EG25" s="485">
        <v>479</v>
      </c>
      <c r="EH25" s="485">
        <v>243</v>
      </c>
      <c r="EI25" s="485">
        <v>114</v>
      </c>
      <c r="EJ25" s="485">
        <v>127</v>
      </c>
      <c r="EK25" s="485">
        <v>32</v>
      </c>
      <c r="EL25" s="485">
        <v>36</v>
      </c>
      <c r="EM25" s="485">
        <v>39</v>
      </c>
      <c r="EN25" s="485">
        <v>49</v>
      </c>
      <c r="EO25" s="485">
        <v>38</v>
      </c>
      <c r="EP25" s="485">
        <v>10</v>
      </c>
      <c r="EQ25" s="485">
        <v>24</v>
      </c>
      <c r="ER25" s="485">
        <v>31</v>
      </c>
      <c r="ES25" s="485">
        <v>3</v>
      </c>
      <c r="ET25" s="485">
        <v>7</v>
      </c>
      <c r="EU25" s="485">
        <v>5</v>
      </c>
      <c r="EV25" s="485">
        <v>1843</v>
      </c>
      <c r="EW25" s="485">
        <v>350</v>
      </c>
      <c r="EX25" s="485">
        <v>614</v>
      </c>
      <c r="EY25" s="274">
        <f t="shared" si="6"/>
        <v>5647</v>
      </c>
    </row>
    <row r="26" spans="1:155" ht="18" customHeight="1">
      <c r="A26" s="92" t="s">
        <v>26</v>
      </c>
      <c r="B26" s="173">
        <v>8</v>
      </c>
      <c r="C26" s="174">
        <v>4</v>
      </c>
      <c r="D26" s="174">
        <v>3</v>
      </c>
      <c r="E26" s="174">
        <v>4</v>
      </c>
      <c r="F26" s="174">
        <v>3</v>
      </c>
      <c r="G26" s="174">
        <v>11</v>
      </c>
      <c r="H26" s="174">
        <v>1</v>
      </c>
      <c r="I26" s="174">
        <v>2</v>
      </c>
      <c r="J26" s="174">
        <v>1</v>
      </c>
      <c r="K26" s="174">
        <v>12</v>
      </c>
      <c r="L26" s="174">
        <v>0</v>
      </c>
      <c r="M26" s="174">
        <v>0</v>
      </c>
      <c r="N26" s="174">
        <v>0</v>
      </c>
      <c r="O26" s="174">
        <v>0</v>
      </c>
      <c r="P26" s="174">
        <v>0</v>
      </c>
      <c r="Q26" s="174">
        <v>0</v>
      </c>
      <c r="R26" s="174">
        <v>1</v>
      </c>
      <c r="S26" s="174">
        <v>0</v>
      </c>
      <c r="T26" s="174" t="s">
        <v>558</v>
      </c>
      <c r="U26" s="174">
        <v>5</v>
      </c>
      <c r="V26" s="174">
        <v>7</v>
      </c>
      <c r="W26" s="175">
        <f t="shared" si="0"/>
        <v>62</v>
      </c>
      <c r="X26" s="168">
        <v>17</v>
      </c>
      <c r="Y26" s="169">
        <v>3</v>
      </c>
      <c r="Z26" s="170">
        <v>3</v>
      </c>
      <c r="AA26" s="169">
        <v>5</v>
      </c>
      <c r="AB26" s="170">
        <v>1</v>
      </c>
      <c r="AC26" s="170">
        <v>4</v>
      </c>
      <c r="AD26" s="170">
        <v>0</v>
      </c>
      <c r="AE26" s="170">
        <v>1</v>
      </c>
      <c r="AF26" s="170">
        <v>0</v>
      </c>
      <c r="AG26" s="170">
        <v>13</v>
      </c>
      <c r="AH26" s="170">
        <v>0</v>
      </c>
      <c r="AI26" s="170">
        <v>0</v>
      </c>
      <c r="AJ26" s="170">
        <v>0</v>
      </c>
      <c r="AK26" s="170">
        <v>0</v>
      </c>
      <c r="AL26" s="170">
        <v>0</v>
      </c>
      <c r="AM26" s="170">
        <v>0</v>
      </c>
      <c r="AN26" s="170">
        <v>0</v>
      </c>
      <c r="AO26" s="170">
        <v>0</v>
      </c>
      <c r="AP26" s="170" t="s">
        <v>558</v>
      </c>
      <c r="AQ26" s="169">
        <v>3</v>
      </c>
      <c r="AR26" s="170">
        <v>3</v>
      </c>
      <c r="AS26" s="172">
        <f>+SUM(X26:AR26)</f>
        <v>53</v>
      </c>
      <c r="AT26" s="173">
        <v>7</v>
      </c>
      <c r="AU26" s="174">
        <v>1</v>
      </c>
      <c r="AV26" s="174">
        <v>3</v>
      </c>
      <c r="AW26" s="174">
        <v>6</v>
      </c>
      <c r="AX26" s="174">
        <v>1</v>
      </c>
      <c r="AY26" s="174">
        <v>7</v>
      </c>
      <c r="AZ26" s="174">
        <v>0</v>
      </c>
      <c r="BA26" s="174">
        <v>0</v>
      </c>
      <c r="BB26" s="174">
        <v>0</v>
      </c>
      <c r="BC26" s="174">
        <v>23</v>
      </c>
      <c r="BD26" s="174">
        <v>1</v>
      </c>
      <c r="BE26" s="174">
        <v>0</v>
      </c>
      <c r="BF26" s="174">
        <v>0</v>
      </c>
      <c r="BG26" s="174">
        <v>1</v>
      </c>
      <c r="BH26" s="174">
        <v>0</v>
      </c>
      <c r="BI26" s="174">
        <v>0</v>
      </c>
      <c r="BJ26" s="174">
        <v>0</v>
      </c>
      <c r="BK26" s="174">
        <v>1</v>
      </c>
      <c r="BL26" s="174" t="s">
        <v>558</v>
      </c>
      <c r="BM26" s="174">
        <v>1</v>
      </c>
      <c r="BN26" s="174">
        <v>3</v>
      </c>
      <c r="BO26" s="175">
        <f t="shared" si="2"/>
        <v>55</v>
      </c>
      <c r="BP26" s="168">
        <v>12</v>
      </c>
      <c r="BQ26" s="169">
        <v>9</v>
      </c>
      <c r="BR26" s="170">
        <v>2</v>
      </c>
      <c r="BS26" s="169">
        <v>1</v>
      </c>
      <c r="BT26" s="170">
        <v>1</v>
      </c>
      <c r="BU26" s="170">
        <v>7</v>
      </c>
      <c r="BV26" s="170">
        <v>1</v>
      </c>
      <c r="BW26" s="170">
        <v>0</v>
      </c>
      <c r="BX26" s="170">
        <v>1</v>
      </c>
      <c r="BY26" s="170">
        <v>15</v>
      </c>
      <c r="BZ26" s="170">
        <v>1</v>
      </c>
      <c r="CA26" s="170">
        <v>1</v>
      </c>
      <c r="CB26" s="170">
        <v>0</v>
      </c>
      <c r="CC26" s="170">
        <v>1</v>
      </c>
      <c r="CD26" s="170">
        <v>0</v>
      </c>
      <c r="CE26" s="170">
        <v>0</v>
      </c>
      <c r="CF26" s="170">
        <v>0</v>
      </c>
      <c r="CG26" s="170">
        <v>0</v>
      </c>
      <c r="CH26" s="170" t="s">
        <v>558</v>
      </c>
      <c r="CI26" s="170">
        <v>2</v>
      </c>
      <c r="CJ26" s="170">
        <v>4</v>
      </c>
      <c r="CK26" s="285">
        <f t="shared" si="3"/>
        <v>58</v>
      </c>
      <c r="CL26" s="173">
        <v>17</v>
      </c>
      <c r="CM26" s="174">
        <v>6</v>
      </c>
      <c r="CN26" s="174">
        <v>2</v>
      </c>
      <c r="CO26" s="174">
        <v>2</v>
      </c>
      <c r="CP26" s="174">
        <v>0</v>
      </c>
      <c r="CQ26" s="174">
        <v>16</v>
      </c>
      <c r="CR26" s="174">
        <v>1</v>
      </c>
      <c r="CS26" s="174">
        <v>1</v>
      </c>
      <c r="CT26" s="174">
        <v>1</v>
      </c>
      <c r="CU26" s="174">
        <v>12</v>
      </c>
      <c r="CV26" s="174">
        <v>0</v>
      </c>
      <c r="CW26" s="174">
        <v>1</v>
      </c>
      <c r="CX26" s="174">
        <v>1</v>
      </c>
      <c r="CY26" s="174">
        <v>0</v>
      </c>
      <c r="CZ26" s="174">
        <v>0</v>
      </c>
      <c r="DA26" s="174">
        <v>0</v>
      </c>
      <c r="DB26" s="174">
        <v>0</v>
      </c>
      <c r="DC26" s="174">
        <v>0</v>
      </c>
      <c r="DD26" s="174" t="s">
        <v>558</v>
      </c>
      <c r="DE26" s="174">
        <v>3</v>
      </c>
      <c r="DF26" s="174">
        <v>4</v>
      </c>
      <c r="DG26" s="175">
        <f t="shared" si="4"/>
        <v>67</v>
      </c>
      <c r="DH26" s="168">
        <v>6</v>
      </c>
      <c r="DI26" s="169">
        <v>0</v>
      </c>
      <c r="DJ26" s="170">
        <v>1</v>
      </c>
      <c r="DK26" s="169">
        <v>3</v>
      </c>
      <c r="DL26" s="170">
        <v>1</v>
      </c>
      <c r="DM26" s="170">
        <v>9</v>
      </c>
      <c r="DN26" s="170">
        <v>3</v>
      </c>
      <c r="DO26" s="170">
        <v>0</v>
      </c>
      <c r="DP26" s="170">
        <v>0</v>
      </c>
      <c r="DQ26" s="170">
        <v>10</v>
      </c>
      <c r="DR26" s="170">
        <v>1</v>
      </c>
      <c r="DS26" s="170">
        <v>0</v>
      </c>
      <c r="DT26" s="170">
        <v>0</v>
      </c>
      <c r="DU26" s="170">
        <v>0</v>
      </c>
      <c r="DV26" s="170">
        <v>0</v>
      </c>
      <c r="DW26" s="170">
        <v>0</v>
      </c>
      <c r="DX26" s="170">
        <v>0</v>
      </c>
      <c r="DY26" s="170">
        <v>0</v>
      </c>
      <c r="DZ26" s="170">
        <v>0</v>
      </c>
      <c r="EA26" s="170">
        <v>2</v>
      </c>
      <c r="EB26" s="170">
        <v>1</v>
      </c>
      <c r="EC26" s="285">
        <f t="shared" si="5"/>
        <v>37</v>
      </c>
      <c r="ED26" s="173">
        <v>6</v>
      </c>
      <c r="EE26" s="174">
        <v>2</v>
      </c>
      <c r="EF26" s="174">
        <v>2</v>
      </c>
      <c r="EG26" s="174">
        <v>1</v>
      </c>
      <c r="EH26" s="174">
        <v>2</v>
      </c>
      <c r="EI26" s="174">
        <v>8</v>
      </c>
      <c r="EJ26" s="174">
        <v>1</v>
      </c>
      <c r="EK26" s="174">
        <v>0</v>
      </c>
      <c r="EL26" s="174">
        <v>1</v>
      </c>
      <c r="EM26" s="174">
        <v>5</v>
      </c>
      <c r="EN26" s="174">
        <v>0</v>
      </c>
      <c r="EO26" s="174">
        <v>0</v>
      </c>
      <c r="EP26" s="174">
        <v>0</v>
      </c>
      <c r="EQ26" s="174">
        <v>0</v>
      </c>
      <c r="ER26" s="174">
        <v>0</v>
      </c>
      <c r="ES26" s="174">
        <v>1</v>
      </c>
      <c r="ET26" s="174">
        <v>0</v>
      </c>
      <c r="EU26" s="174">
        <v>0</v>
      </c>
      <c r="EV26" s="174">
        <v>3</v>
      </c>
      <c r="EW26" s="174">
        <v>0</v>
      </c>
      <c r="EX26" s="174">
        <v>3</v>
      </c>
      <c r="EY26" s="175">
        <f t="shared" si="6"/>
        <v>35</v>
      </c>
    </row>
    <row r="27" spans="1:155" s="164" customFormat="1" ht="24.95" customHeight="1">
      <c r="A27" s="204" t="s">
        <v>36</v>
      </c>
      <c r="B27" s="514">
        <f>+SUM(B8:B26)</f>
        <v>5098</v>
      </c>
      <c r="C27" s="513">
        <f t="shared" ref="C27:V27" si="7">+SUM(C8:C26)</f>
        <v>4454</v>
      </c>
      <c r="D27" s="513">
        <f t="shared" ref="D27:U27" si="8">+SUM(D8:D26)</f>
        <v>2328</v>
      </c>
      <c r="E27" s="513">
        <f t="shared" si="7"/>
        <v>2140</v>
      </c>
      <c r="F27" s="513">
        <f t="shared" si="8"/>
        <v>2101</v>
      </c>
      <c r="G27" s="513">
        <f t="shared" si="7"/>
        <v>2042</v>
      </c>
      <c r="H27" s="513">
        <f t="shared" si="8"/>
        <v>864</v>
      </c>
      <c r="I27" s="513">
        <f t="shared" si="7"/>
        <v>799</v>
      </c>
      <c r="J27" s="513">
        <f t="shared" si="8"/>
        <v>603</v>
      </c>
      <c r="K27" s="513">
        <f t="shared" si="7"/>
        <v>565</v>
      </c>
      <c r="L27" s="513">
        <f t="shared" si="8"/>
        <v>417</v>
      </c>
      <c r="M27" s="513">
        <f t="shared" si="7"/>
        <v>414</v>
      </c>
      <c r="N27" s="513">
        <f t="shared" si="8"/>
        <v>212</v>
      </c>
      <c r="O27" s="513">
        <f t="shared" si="7"/>
        <v>176</v>
      </c>
      <c r="P27" s="513">
        <f t="shared" si="8"/>
        <v>159</v>
      </c>
      <c r="Q27" s="513">
        <f t="shared" si="7"/>
        <v>95</v>
      </c>
      <c r="R27" s="513">
        <f t="shared" si="8"/>
        <v>88</v>
      </c>
      <c r="S27" s="513">
        <f t="shared" si="7"/>
        <v>38</v>
      </c>
      <c r="T27" s="513" t="s">
        <v>558</v>
      </c>
      <c r="U27" s="513">
        <f t="shared" si="8"/>
        <v>2730</v>
      </c>
      <c r="V27" s="513">
        <f t="shared" si="7"/>
        <v>3318</v>
      </c>
      <c r="W27" s="52">
        <f t="shared" si="0"/>
        <v>28641</v>
      </c>
      <c r="X27" s="23">
        <f>+SUM(X8:X26)</f>
        <v>5924</v>
      </c>
      <c r="Y27" s="24">
        <f t="shared" ref="Y27:AO27" si="9">+SUM(Y8:Y26)</f>
        <v>4563</v>
      </c>
      <c r="Z27" s="24">
        <f t="shared" ref="Z27:AQ27" si="10">+SUM(Z8:Z26)</f>
        <v>2538</v>
      </c>
      <c r="AA27" s="24">
        <f t="shared" si="9"/>
        <v>2906</v>
      </c>
      <c r="AB27" s="24">
        <f t="shared" si="10"/>
        <v>2300</v>
      </c>
      <c r="AC27" s="24">
        <f t="shared" si="9"/>
        <v>2150</v>
      </c>
      <c r="AD27" s="24">
        <f t="shared" si="10"/>
        <v>931</v>
      </c>
      <c r="AE27" s="24">
        <f t="shared" si="9"/>
        <v>780</v>
      </c>
      <c r="AF27" s="24">
        <f t="shared" si="10"/>
        <v>522</v>
      </c>
      <c r="AG27" s="24">
        <f t="shared" si="9"/>
        <v>624</v>
      </c>
      <c r="AH27" s="24">
        <f t="shared" si="10"/>
        <v>442</v>
      </c>
      <c r="AI27" s="24">
        <f t="shared" si="9"/>
        <v>438</v>
      </c>
      <c r="AJ27" s="24">
        <f t="shared" si="10"/>
        <v>120</v>
      </c>
      <c r="AK27" s="24">
        <f t="shared" si="9"/>
        <v>236</v>
      </c>
      <c r="AL27" s="24">
        <f t="shared" si="10"/>
        <v>198</v>
      </c>
      <c r="AM27" s="24">
        <f t="shared" si="9"/>
        <v>96</v>
      </c>
      <c r="AN27" s="24">
        <f t="shared" si="10"/>
        <v>103</v>
      </c>
      <c r="AO27" s="24">
        <f t="shared" si="9"/>
        <v>41</v>
      </c>
      <c r="AP27" s="24" t="s">
        <v>558</v>
      </c>
      <c r="AQ27" s="24">
        <f t="shared" si="10"/>
        <v>2664</v>
      </c>
      <c r="AR27" s="24">
        <f>+SUM(AR8:AR26)</f>
        <v>3739</v>
      </c>
      <c r="AS27" s="25">
        <f>+SUM(X27:AR27)</f>
        <v>31315</v>
      </c>
      <c r="AT27" s="514">
        <f t="shared" ref="AT27:BM27" si="11">+SUM(AT8:AT26)</f>
        <v>5505</v>
      </c>
      <c r="AU27" s="513">
        <f t="shared" si="11"/>
        <v>4736</v>
      </c>
      <c r="AV27" s="513">
        <f t="shared" si="11"/>
        <v>2177</v>
      </c>
      <c r="AW27" s="513">
        <f t="shared" si="11"/>
        <v>2544</v>
      </c>
      <c r="AX27" s="513">
        <f t="shared" si="11"/>
        <v>2368</v>
      </c>
      <c r="AY27" s="513">
        <f t="shared" si="11"/>
        <v>2046</v>
      </c>
      <c r="AZ27" s="513">
        <f t="shared" si="11"/>
        <v>886</v>
      </c>
      <c r="BA27" s="513">
        <f t="shared" si="11"/>
        <v>752</v>
      </c>
      <c r="BB27" s="513">
        <f t="shared" si="11"/>
        <v>560</v>
      </c>
      <c r="BC27" s="513">
        <f t="shared" si="11"/>
        <v>513</v>
      </c>
      <c r="BD27" s="513">
        <f t="shared" si="11"/>
        <v>410</v>
      </c>
      <c r="BE27" s="513">
        <f t="shared" si="11"/>
        <v>338</v>
      </c>
      <c r="BF27" s="513">
        <f t="shared" si="11"/>
        <v>99</v>
      </c>
      <c r="BG27" s="513">
        <f t="shared" si="11"/>
        <v>197</v>
      </c>
      <c r="BH27" s="513">
        <f t="shared" si="11"/>
        <v>159</v>
      </c>
      <c r="BI27" s="513">
        <f t="shared" si="11"/>
        <v>78</v>
      </c>
      <c r="BJ27" s="513">
        <f t="shared" si="11"/>
        <v>103</v>
      </c>
      <c r="BK27" s="513">
        <f t="shared" si="11"/>
        <v>40</v>
      </c>
      <c r="BL27" s="513" t="s">
        <v>558</v>
      </c>
      <c r="BM27" s="513">
        <f t="shared" si="11"/>
        <v>2286</v>
      </c>
      <c r="BN27" s="513">
        <f>+SUM(BN8:BN26)</f>
        <v>3224</v>
      </c>
      <c r="BO27" s="52">
        <f>+SUM(AT27:BN27)</f>
        <v>29021</v>
      </c>
      <c r="BP27" s="23">
        <f t="shared" ref="BP27:CI27" si="12">+SUM(BP8:BP26)</f>
        <v>6068</v>
      </c>
      <c r="BQ27" s="24">
        <f t="shared" si="12"/>
        <v>4831</v>
      </c>
      <c r="BR27" s="24">
        <f t="shared" si="12"/>
        <v>2392</v>
      </c>
      <c r="BS27" s="24">
        <f t="shared" si="12"/>
        <v>3034</v>
      </c>
      <c r="BT27" s="24">
        <f t="shared" si="12"/>
        <v>2531</v>
      </c>
      <c r="BU27" s="24">
        <f t="shared" si="12"/>
        <v>2033</v>
      </c>
      <c r="BV27" s="24">
        <f t="shared" si="12"/>
        <v>950</v>
      </c>
      <c r="BW27" s="24">
        <f t="shared" si="12"/>
        <v>760</v>
      </c>
      <c r="BX27" s="24">
        <f t="shared" si="12"/>
        <v>545</v>
      </c>
      <c r="BY27" s="24">
        <f t="shared" si="12"/>
        <v>480</v>
      </c>
      <c r="BZ27" s="24">
        <f t="shared" si="12"/>
        <v>428</v>
      </c>
      <c r="CA27" s="24">
        <f t="shared" si="12"/>
        <v>357</v>
      </c>
      <c r="CB27" s="24">
        <f t="shared" si="12"/>
        <v>82</v>
      </c>
      <c r="CC27" s="24">
        <f t="shared" si="12"/>
        <v>212</v>
      </c>
      <c r="CD27" s="24">
        <f t="shared" si="12"/>
        <v>168</v>
      </c>
      <c r="CE27" s="24">
        <f t="shared" si="12"/>
        <v>79</v>
      </c>
      <c r="CF27" s="24">
        <f t="shared" si="12"/>
        <v>115</v>
      </c>
      <c r="CG27" s="24">
        <f t="shared" si="12"/>
        <v>61</v>
      </c>
      <c r="CH27" s="24" t="s">
        <v>558</v>
      </c>
      <c r="CI27" s="24">
        <f t="shared" si="12"/>
        <v>2438</v>
      </c>
      <c r="CJ27" s="24">
        <f>+SUM(CJ8:CJ26)</f>
        <v>3694</v>
      </c>
      <c r="CK27" s="619">
        <f>+SUM(BP27:CJ27)</f>
        <v>31258</v>
      </c>
      <c r="CL27" s="514">
        <f t="shared" ref="CL27:DE27" si="13">+SUM(CL8:CL26)</f>
        <v>6285</v>
      </c>
      <c r="CM27" s="513">
        <f t="shared" si="13"/>
        <v>5118</v>
      </c>
      <c r="CN27" s="513">
        <f t="shared" si="13"/>
        <v>2629</v>
      </c>
      <c r="CO27" s="513">
        <f t="shared" si="13"/>
        <v>3294</v>
      </c>
      <c r="CP27" s="513">
        <f t="shared" si="13"/>
        <v>2499</v>
      </c>
      <c r="CQ27" s="513">
        <f t="shared" si="13"/>
        <v>2166</v>
      </c>
      <c r="CR27" s="513">
        <f t="shared" si="13"/>
        <v>1039</v>
      </c>
      <c r="CS27" s="513">
        <f t="shared" si="13"/>
        <v>677</v>
      </c>
      <c r="CT27" s="513">
        <f t="shared" si="13"/>
        <v>504</v>
      </c>
      <c r="CU27" s="513">
        <f t="shared" si="13"/>
        <v>588</v>
      </c>
      <c r="CV27" s="513">
        <f t="shared" si="13"/>
        <v>461</v>
      </c>
      <c r="CW27" s="513">
        <f t="shared" si="13"/>
        <v>379</v>
      </c>
      <c r="CX27" s="513">
        <f t="shared" si="13"/>
        <v>61</v>
      </c>
      <c r="CY27" s="513">
        <f t="shared" si="13"/>
        <v>218</v>
      </c>
      <c r="CZ27" s="513">
        <f t="shared" si="13"/>
        <v>196</v>
      </c>
      <c r="DA27" s="513">
        <f t="shared" si="13"/>
        <v>73</v>
      </c>
      <c r="DB27" s="513">
        <f t="shared" si="13"/>
        <v>129</v>
      </c>
      <c r="DC27" s="513">
        <f t="shared" si="13"/>
        <v>40</v>
      </c>
      <c r="DD27" s="513" t="s">
        <v>558</v>
      </c>
      <c r="DE27" s="513">
        <f t="shared" si="13"/>
        <v>2222</v>
      </c>
      <c r="DF27" s="513">
        <f>+SUM(DF8:DF26)</f>
        <v>3784</v>
      </c>
      <c r="DG27" s="52">
        <f>+SUM(CL27:DF27)</f>
        <v>32362</v>
      </c>
      <c r="DH27" s="23">
        <f>+SUM(DH8:DH26)</f>
        <v>6516</v>
      </c>
      <c r="DI27" s="24">
        <f t="shared" ref="DI27:EB27" si="14">+SUM(DI8:DI26)</f>
        <v>5169</v>
      </c>
      <c r="DJ27" s="24">
        <f t="shared" si="14"/>
        <v>2922</v>
      </c>
      <c r="DK27" s="24">
        <f t="shared" si="14"/>
        <v>2921</v>
      </c>
      <c r="DL27" s="24">
        <f t="shared" si="14"/>
        <v>2560</v>
      </c>
      <c r="DM27" s="24">
        <f t="shared" si="14"/>
        <v>1918</v>
      </c>
      <c r="DN27" s="24">
        <f t="shared" si="14"/>
        <v>972</v>
      </c>
      <c r="DO27" s="24">
        <f t="shared" si="14"/>
        <v>678</v>
      </c>
      <c r="DP27" s="24">
        <f t="shared" si="14"/>
        <v>504</v>
      </c>
      <c r="DQ27" s="24">
        <f t="shared" si="14"/>
        <v>489</v>
      </c>
      <c r="DR27" s="24">
        <f t="shared" si="14"/>
        <v>485</v>
      </c>
      <c r="DS27" s="24">
        <f t="shared" si="14"/>
        <v>320</v>
      </c>
      <c r="DT27" s="24">
        <f t="shared" si="14"/>
        <v>64</v>
      </c>
      <c r="DU27" s="24">
        <f t="shared" si="14"/>
        <v>207</v>
      </c>
      <c r="DV27" s="24">
        <f t="shared" si="14"/>
        <v>181</v>
      </c>
      <c r="DW27" s="24">
        <f t="shared" si="14"/>
        <v>81</v>
      </c>
      <c r="DX27" s="24">
        <f t="shared" si="14"/>
        <v>126</v>
      </c>
      <c r="DY27" s="24">
        <f t="shared" si="14"/>
        <v>43</v>
      </c>
      <c r="DZ27" s="24">
        <f>+SUM(DZ8:DZ26)</f>
        <v>2498</v>
      </c>
      <c r="EA27" s="24">
        <f t="shared" si="14"/>
        <v>2567</v>
      </c>
      <c r="EB27" s="24">
        <f t="shared" si="14"/>
        <v>4042</v>
      </c>
      <c r="EC27" s="619">
        <f>+SUM(DH27:EB27)</f>
        <v>35263</v>
      </c>
      <c r="ED27" s="496">
        <f t="shared" ref="ED27:EW27" si="15">+SUM(ED8:ED26)</f>
        <v>7633</v>
      </c>
      <c r="EE27" s="497">
        <f t="shared" si="15"/>
        <v>5017</v>
      </c>
      <c r="EF27" s="497">
        <f t="shared" si="15"/>
        <v>3201</v>
      </c>
      <c r="EG27" s="497">
        <f t="shared" si="15"/>
        <v>4112</v>
      </c>
      <c r="EH27" s="497">
        <f t="shared" si="15"/>
        <v>2802</v>
      </c>
      <c r="EI27" s="497">
        <f t="shared" si="15"/>
        <v>2242</v>
      </c>
      <c r="EJ27" s="497">
        <f t="shared" si="15"/>
        <v>920</v>
      </c>
      <c r="EK27" s="497">
        <f t="shared" si="15"/>
        <v>739</v>
      </c>
      <c r="EL27" s="497">
        <f t="shared" si="15"/>
        <v>528</v>
      </c>
      <c r="EM27" s="497">
        <f t="shared" si="15"/>
        <v>530</v>
      </c>
      <c r="EN27" s="497">
        <f t="shared" si="15"/>
        <v>475</v>
      </c>
      <c r="EO27" s="497">
        <f t="shared" si="15"/>
        <v>312</v>
      </c>
      <c r="EP27" s="497">
        <f t="shared" si="15"/>
        <v>83</v>
      </c>
      <c r="EQ27" s="497">
        <f t="shared" si="15"/>
        <v>230</v>
      </c>
      <c r="ER27" s="497">
        <f t="shared" si="15"/>
        <v>208</v>
      </c>
      <c r="ES27" s="497">
        <f t="shared" si="15"/>
        <v>166</v>
      </c>
      <c r="ET27" s="497">
        <f t="shared" si="15"/>
        <v>99</v>
      </c>
      <c r="EU27" s="497">
        <f t="shared" si="15"/>
        <v>61</v>
      </c>
      <c r="EV27" s="497">
        <f t="shared" si="15"/>
        <v>14267</v>
      </c>
      <c r="EW27" s="497">
        <f t="shared" si="15"/>
        <v>3743</v>
      </c>
      <c r="EX27" s="497">
        <f>+SUM(EX8:EX26)</f>
        <v>5707</v>
      </c>
      <c r="EY27" s="52">
        <f>+SUM(ED27:EX27)</f>
        <v>53075</v>
      </c>
    </row>
    <row r="28" spans="1:155" ht="3.75" customHeight="1">
      <c r="B28" s="94"/>
      <c r="C28" s="122"/>
      <c r="D28" s="94"/>
      <c r="E28" s="122"/>
      <c r="F28" s="94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19"/>
      <c r="X28" s="94"/>
      <c r="Y28" s="122"/>
      <c r="Z28" s="94"/>
      <c r="AA28" s="122"/>
      <c r="AB28" s="94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76"/>
      <c r="AO28" s="176"/>
      <c r="AP28" s="176"/>
      <c r="AQ28" s="176"/>
      <c r="AR28" s="176"/>
      <c r="AS28" s="119"/>
      <c r="AT28" s="154"/>
      <c r="AU28" s="176"/>
      <c r="AV28" s="154"/>
      <c r="AW28" s="176"/>
      <c r="AX28" s="154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19"/>
      <c r="BP28" s="154"/>
      <c r="BQ28" s="176"/>
      <c r="BR28" s="154"/>
      <c r="BS28" s="176"/>
      <c r="BT28" s="154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19"/>
      <c r="CL28" s="154"/>
      <c r="CM28" s="176"/>
      <c r="CN28" s="154"/>
      <c r="CO28" s="176"/>
      <c r="CP28" s="154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19"/>
      <c r="DH28" s="154"/>
      <c r="DI28" s="176"/>
      <c r="DJ28" s="154"/>
      <c r="DK28" s="176"/>
      <c r="DL28" s="154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19"/>
      <c r="ED28" s="154"/>
      <c r="EE28" s="176"/>
      <c r="EF28" s="154"/>
      <c r="EG28" s="176"/>
      <c r="EH28" s="154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19"/>
    </row>
    <row r="29" spans="1:155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74"/>
      <c r="AF29" s="774"/>
      <c r="AG29" s="774"/>
      <c r="AH29" s="774"/>
      <c r="AI29" s="774"/>
      <c r="AJ29" s="774"/>
      <c r="AK29" s="774"/>
      <c r="AL29" s="774"/>
      <c r="AM29" s="774"/>
      <c r="AN29" s="774"/>
      <c r="AO29" s="774"/>
      <c r="AP29" s="774"/>
      <c r="AQ29" s="774"/>
      <c r="AR29" s="774"/>
      <c r="AS29" s="774"/>
    </row>
    <row r="30" spans="1:155" s="404" customFormat="1" ht="12" customHeight="1">
      <c r="A30" s="864" t="s">
        <v>634</v>
      </c>
      <c r="B30" s="864"/>
      <c r="C30" s="864"/>
      <c r="D30" s="864"/>
      <c r="E30" s="864"/>
      <c r="F30" s="864"/>
      <c r="G30" s="864"/>
      <c r="H30" s="864"/>
      <c r="I30" s="864"/>
      <c r="J30" s="864"/>
      <c r="K30" s="864"/>
      <c r="L30" s="864"/>
      <c r="M30" s="864"/>
      <c r="N30" s="864"/>
      <c r="O30" s="864"/>
      <c r="P30" s="864"/>
      <c r="Q30" s="864"/>
      <c r="R30" s="864"/>
      <c r="S30" s="864"/>
      <c r="T30" s="864"/>
      <c r="U30" s="864"/>
      <c r="V30" s="864"/>
      <c r="W30" s="864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638"/>
      <c r="AO30" s="638"/>
      <c r="AP30" s="638"/>
      <c r="AQ30" s="638"/>
      <c r="AR30" s="638"/>
      <c r="AS30" s="638"/>
    </row>
    <row r="31" spans="1:155" s="404" customFormat="1" ht="12" customHeight="1">
      <c r="A31" s="675" t="s">
        <v>599</v>
      </c>
      <c r="B31" s="668"/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7"/>
      <c r="AI31" s="417"/>
      <c r="AJ31" s="417"/>
      <c r="AK31" s="417"/>
      <c r="AL31" s="417"/>
      <c r="AM31" s="417"/>
      <c r="AN31" s="660"/>
      <c r="AO31" s="660"/>
      <c r="AP31" s="660"/>
      <c r="AQ31" s="660"/>
      <c r="AR31" s="660"/>
      <c r="AS31" s="660"/>
    </row>
    <row r="32" spans="1:155" s="404" customFormat="1" ht="12" customHeight="1">
      <c r="A32" s="415" t="s">
        <v>231</v>
      </c>
      <c r="B32" s="674"/>
      <c r="C32" s="674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  <c r="S32" s="674"/>
      <c r="T32" s="674"/>
      <c r="U32" s="674"/>
      <c r="V32" s="674"/>
      <c r="W32" s="674"/>
      <c r="X32" s="674"/>
      <c r="Y32" s="674"/>
      <c r="Z32" s="674"/>
      <c r="AA32" s="674"/>
      <c r="AB32" s="674"/>
      <c r="AC32" s="674"/>
      <c r="AD32" s="674"/>
      <c r="AE32" s="674"/>
      <c r="AF32" s="674"/>
      <c r="AG32" s="674"/>
      <c r="AH32" s="674"/>
      <c r="AI32" s="674"/>
      <c r="AJ32" s="674"/>
      <c r="AK32" s="674"/>
      <c r="AL32" s="674"/>
      <c r="AM32" s="674"/>
      <c r="AN32" s="430"/>
      <c r="AO32" s="430"/>
      <c r="AP32" s="430"/>
      <c r="AQ32" s="430"/>
      <c r="AR32" s="430"/>
      <c r="AS32" s="430"/>
      <c r="AT32" s="430"/>
      <c r="AU32" s="430"/>
      <c r="AV32" s="430"/>
      <c r="AW32" s="430"/>
      <c r="AX32" s="430"/>
      <c r="AY32" s="430"/>
      <c r="AZ32" s="430"/>
      <c r="BA32" s="430"/>
      <c r="BB32" s="430"/>
      <c r="BC32" s="430"/>
      <c r="BD32" s="430"/>
      <c r="BE32" s="430"/>
      <c r="BF32" s="430"/>
      <c r="BG32" s="430"/>
      <c r="BH32" s="430"/>
      <c r="BI32" s="430"/>
      <c r="BJ32" s="430"/>
      <c r="BK32" s="430"/>
      <c r="BL32" s="430"/>
      <c r="BM32" s="430"/>
      <c r="BN32" s="430"/>
      <c r="BO32" s="430"/>
      <c r="BP32" s="430"/>
      <c r="BQ32" s="430"/>
      <c r="BR32" s="430"/>
      <c r="BS32" s="430"/>
      <c r="BT32" s="430"/>
      <c r="BU32" s="430"/>
      <c r="BV32" s="430"/>
      <c r="BW32" s="430"/>
      <c r="BX32" s="430"/>
      <c r="BY32" s="430"/>
      <c r="BZ32" s="430"/>
      <c r="CA32" s="430"/>
      <c r="CB32" s="430"/>
      <c r="CC32" s="430"/>
      <c r="CD32" s="430"/>
      <c r="CE32" s="430"/>
      <c r="CF32" s="430"/>
      <c r="CG32" s="430"/>
      <c r="CH32" s="430"/>
      <c r="CI32" s="430"/>
      <c r="CJ32" s="430"/>
      <c r="CK32" s="430"/>
      <c r="CL32" s="430"/>
      <c r="CM32" s="430"/>
      <c r="CN32" s="430"/>
      <c r="CO32" s="430"/>
      <c r="CP32" s="430"/>
      <c r="CQ32" s="430"/>
      <c r="CR32" s="430"/>
      <c r="CS32" s="430"/>
      <c r="CT32" s="430"/>
      <c r="CU32" s="430"/>
      <c r="CV32" s="430"/>
      <c r="CW32" s="430"/>
      <c r="CX32" s="430"/>
      <c r="CY32" s="430"/>
      <c r="CZ32" s="430"/>
      <c r="DA32" s="430"/>
      <c r="DB32" s="430"/>
      <c r="DC32" s="430"/>
      <c r="DD32" s="430"/>
      <c r="DE32" s="430"/>
      <c r="DF32" s="430"/>
      <c r="DG32" s="430"/>
      <c r="DH32" s="430"/>
      <c r="DI32" s="430"/>
      <c r="DJ32" s="430"/>
      <c r="DK32" s="430"/>
      <c r="DL32" s="430"/>
      <c r="DM32" s="430"/>
      <c r="DN32" s="430"/>
      <c r="DO32" s="430"/>
      <c r="DP32" s="430"/>
      <c r="DQ32" s="430"/>
      <c r="DR32" s="430"/>
      <c r="DS32" s="430"/>
      <c r="DT32" s="430"/>
      <c r="DU32" s="430"/>
      <c r="DV32" s="430"/>
      <c r="DW32" s="430"/>
      <c r="DX32" s="430"/>
      <c r="DY32" s="430"/>
      <c r="DZ32" s="430"/>
      <c r="EA32" s="430"/>
      <c r="EB32" s="430"/>
      <c r="EC32" s="430"/>
      <c r="ED32" s="430"/>
      <c r="EE32" s="430"/>
      <c r="EF32" s="430"/>
      <c r="EG32" s="430"/>
      <c r="EH32" s="430"/>
      <c r="EI32" s="430"/>
      <c r="EJ32" s="430"/>
      <c r="EK32" s="430"/>
      <c r="EL32" s="430"/>
      <c r="EM32" s="430"/>
      <c r="EN32" s="430"/>
      <c r="EO32" s="430"/>
      <c r="EP32" s="430"/>
      <c r="EQ32" s="430"/>
      <c r="ER32" s="430"/>
      <c r="ES32" s="430"/>
      <c r="ET32" s="430"/>
      <c r="EU32" s="430"/>
      <c r="EV32" s="430"/>
      <c r="EW32" s="430"/>
      <c r="EX32" s="430"/>
      <c r="EY32" s="430"/>
    </row>
    <row r="33" spans="1:8" ht="12" customHeight="1">
      <c r="A33" s="414" t="s">
        <v>618</v>
      </c>
      <c r="H33"/>
    </row>
    <row r="34" spans="1:8" ht="12" customHeight="1">
      <c r="A34" s="414" t="s">
        <v>113</v>
      </c>
      <c r="H34"/>
    </row>
    <row r="35" spans="1:8" ht="12" customHeight="1">
      <c r="A35" s="414" t="s">
        <v>163</v>
      </c>
      <c r="H35"/>
    </row>
    <row r="36" spans="1:8" ht="12" customHeight="1">
      <c r="A36" s="414" t="s">
        <v>194</v>
      </c>
      <c r="H36"/>
    </row>
    <row r="37" spans="1:8" ht="12" customHeight="1">
      <c r="A37" s="414" t="s">
        <v>115</v>
      </c>
      <c r="H37"/>
    </row>
    <row r="38" spans="1:8" ht="12" customHeight="1">
      <c r="A38" s="414" t="s">
        <v>116</v>
      </c>
      <c r="H38"/>
    </row>
    <row r="39" spans="1:8" ht="12" customHeight="1">
      <c r="A39" s="414" t="s">
        <v>117</v>
      </c>
      <c r="H39"/>
    </row>
    <row r="40" spans="1:8" ht="12" customHeight="1">
      <c r="A40" s="414" t="s">
        <v>118</v>
      </c>
      <c r="H40"/>
    </row>
    <row r="41" spans="1:8" ht="12" customHeight="1">
      <c r="A41" s="414" t="s">
        <v>195</v>
      </c>
      <c r="H41"/>
    </row>
    <row r="42" spans="1:8" ht="12" customHeight="1">
      <c r="A42" s="414" t="s">
        <v>196</v>
      </c>
      <c r="H42"/>
    </row>
    <row r="43" spans="1:8" ht="12" customHeight="1">
      <c r="A43" s="414" t="s">
        <v>197</v>
      </c>
      <c r="H43"/>
    </row>
    <row r="44" spans="1:8" ht="12" customHeight="1">
      <c r="A44" s="414" t="s">
        <v>119</v>
      </c>
      <c r="H44"/>
    </row>
    <row r="45" spans="1:8" ht="12" customHeight="1">
      <c r="A45" s="414" t="s">
        <v>198</v>
      </c>
      <c r="H45"/>
    </row>
    <row r="46" spans="1:8" ht="12" customHeight="1">
      <c r="A46" s="414" t="s">
        <v>199</v>
      </c>
      <c r="H46"/>
    </row>
    <row r="47" spans="1:8" ht="12" customHeight="1">
      <c r="A47" s="414" t="s">
        <v>200</v>
      </c>
      <c r="H47"/>
    </row>
    <row r="48" spans="1:8" ht="12" customHeight="1">
      <c r="A48" s="414" t="s">
        <v>201</v>
      </c>
      <c r="H48"/>
    </row>
    <row r="49" spans="1:8" ht="12" customHeight="1">
      <c r="A49" s="414" t="s">
        <v>202</v>
      </c>
      <c r="H49"/>
    </row>
    <row r="50" spans="1:8" ht="12" customHeight="1">
      <c r="A50" s="414" t="s">
        <v>120</v>
      </c>
      <c r="H50"/>
    </row>
    <row r="51" spans="1:8" ht="12" customHeight="1">
      <c r="A51" s="414" t="s">
        <v>614</v>
      </c>
      <c r="H51"/>
    </row>
    <row r="52" spans="1:8" ht="12" customHeight="1">
      <c r="A52" s="414" t="s">
        <v>572</v>
      </c>
      <c r="H52"/>
    </row>
    <row r="53" spans="1:8" ht="12" customHeight="1">
      <c r="A53" s="414" t="s">
        <v>573</v>
      </c>
      <c r="H53"/>
    </row>
  </sheetData>
  <mergeCells count="14">
    <mergeCell ref="A30:W30"/>
    <mergeCell ref="A29:AS29"/>
    <mergeCell ref="AT6:BO6"/>
    <mergeCell ref="BP6:CK6"/>
    <mergeCell ref="CL6:DG6"/>
    <mergeCell ref="ED6:EY6"/>
    <mergeCell ref="B5:EY5"/>
    <mergeCell ref="A2:AS2"/>
    <mergeCell ref="A3:AS3"/>
    <mergeCell ref="X6:AS6"/>
    <mergeCell ref="A4:B4"/>
    <mergeCell ref="A5:A7"/>
    <mergeCell ref="B6:W6"/>
    <mergeCell ref="DH6:EC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F13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1.85546875" style="176" customWidth="1"/>
    <col min="2" max="2" width="5.42578125" style="190" customWidth="1"/>
    <col min="3" max="23" width="5.42578125" style="122" customWidth="1"/>
    <col min="24" max="24" width="7.28515625" style="122" customWidth="1"/>
    <col min="25" max="25" width="5.42578125" style="190" customWidth="1"/>
    <col min="26" max="46" width="5.42578125" style="122" customWidth="1"/>
    <col min="47" max="47" width="7.28515625" style="122" customWidth="1"/>
    <col min="48" max="48" width="5.42578125" style="190" customWidth="1"/>
    <col min="49" max="69" width="5.42578125" style="122" customWidth="1"/>
    <col min="70" max="70" width="7.28515625" style="122" customWidth="1"/>
    <col min="71" max="71" width="5.42578125" style="190" customWidth="1"/>
    <col min="72" max="92" width="5.42578125" style="122" customWidth="1"/>
    <col min="93" max="93" width="7.28515625" style="122" customWidth="1"/>
    <col min="94" max="94" width="5.42578125" style="190" customWidth="1"/>
    <col min="95" max="115" width="5.42578125" style="122" customWidth="1"/>
    <col min="116" max="116" width="7.28515625" style="122" customWidth="1"/>
    <col min="117" max="117" width="5.42578125" style="190" customWidth="1"/>
    <col min="118" max="138" width="5.42578125" style="122" customWidth="1"/>
    <col min="139" max="139" width="7.28515625" style="122" customWidth="1"/>
    <col min="140" max="140" width="5.42578125" style="190" customWidth="1"/>
    <col min="141" max="159" width="5.42578125" style="122" customWidth="1"/>
    <col min="160" max="160" width="5.85546875" style="122" customWidth="1"/>
    <col min="161" max="161" width="5.42578125" style="122" customWidth="1"/>
    <col min="162" max="162" width="7.28515625" style="122" customWidth="1"/>
    <col min="163" max="16384" width="11.42578125" style="180"/>
  </cols>
  <sheetData>
    <row r="1" spans="1:162" ht="18" customHeight="1">
      <c r="A1" s="14" t="s">
        <v>245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603"/>
      <c r="DN1" s="603"/>
      <c r="DO1" s="603"/>
      <c r="DP1" s="603"/>
      <c r="DQ1" s="603"/>
      <c r="DR1" s="603"/>
      <c r="DS1" s="603"/>
      <c r="DT1" s="603"/>
      <c r="DU1" s="603"/>
      <c r="DV1" s="603"/>
      <c r="DW1" s="603"/>
      <c r="DX1" s="603"/>
      <c r="DY1" s="603"/>
      <c r="DZ1" s="603"/>
      <c r="EA1" s="603"/>
      <c r="EB1" s="603"/>
      <c r="EC1" s="603"/>
      <c r="ED1" s="603"/>
      <c r="EE1" s="603"/>
      <c r="EF1" s="603"/>
      <c r="EG1" s="603"/>
      <c r="EH1" s="603"/>
      <c r="EI1" s="603"/>
      <c r="EJ1" s="693"/>
      <c r="EK1" s="693"/>
      <c r="EL1" s="693"/>
      <c r="EM1" s="693"/>
      <c r="EN1" s="693"/>
      <c r="EO1" s="693"/>
      <c r="EP1" s="693"/>
      <c r="EQ1" s="693"/>
      <c r="ER1" s="693"/>
      <c r="ES1" s="693"/>
      <c r="ET1" s="693"/>
      <c r="EU1" s="693"/>
      <c r="EV1" s="693"/>
      <c r="EW1" s="693"/>
      <c r="EX1" s="693"/>
      <c r="EY1" s="693"/>
      <c r="EZ1" s="693"/>
      <c r="FA1" s="693"/>
      <c r="FB1" s="693"/>
      <c r="FC1" s="693"/>
      <c r="FD1" s="693"/>
      <c r="FE1" s="693"/>
      <c r="FF1" s="693"/>
    </row>
    <row r="2" spans="1:162" ht="18" customHeight="1">
      <c r="A2" s="784" t="s">
        <v>426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</row>
    <row r="3" spans="1:162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</row>
    <row r="4" spans="1:162" ht="3.95" customHeight="1">
      <c r="A4" s="786"/>
      <c r="B4" s="786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24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24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24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</row>
    <row r="5" spans="1:162" ht="18" customHeight="1">
      <c r="A5" s="803" t="s">
        <v>63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  <c r="CH5" s="812"/>
      <c r="CI5" s="812"/>
      <c r="CJ5" s="812"/>
      <c r="CK5" s="812"/>
      <c r="CL5" s="812"/>
      <c r="CM5" s="812"/>
      <c r="CN5" s="812"/>
      <c r="CO5" s="812"/>
      <c r="CP5" s="812"/>
      <c r="CQ5" s="812"/>
      <c r="CR5" s="812"/>
      <c r="CS5" s="812"/>
      <c r="CT5" s="812"/>
      <c r="CU5" s="812"/>
      <c r="CV5" s="812"/>
      <c r="CW5" s="812"/>
      <c r="CX5" s="812"/>
      <c r="CY5" s="812"/>
      <c r="CZ5" s="812"/>
      <c r="DA5" s="812"/>
      <c r="DB5" s="812"/>
      <c r="DC5" s="812"/>
      <c r="DD5" s="812"/>
      <c r="DE5" s="812"/>
      <c r="DF5" s="812"/>
      <c r="DG5" s="812"/>
      <c r="DH5" s="812"/>
      <c r="DI5" s="812"/>
      <c r="DJ5" s="812"/>
      <c r="DK5" s="812"/>
      <c r="DL5" s="812"/>
      <c r="DM5" s="812"/>
      <c r="DN5" s="812"/>
      <c r="DO5" s="812"/>
      <c r="DP5" s="812"/>
      <c r="DQ5" s="812"/>
      <c r="DR5" s="812"/>
      <c r="DS5" s="812"/>
      <c r="DT5" s="812"/>
      <c r="DU5" s="812"/>
      <c r="DV5" s="812"/>
      <c r="DW5" s="812"/>
      <c r="DX5" s="812"/>
      <c r="DY5" s="812"/>
      <c r="DZ5" s="812"/>
      <c r="EA5" s="812"/>
      <c r="EB5" s="812"/>
      <c r="EC5" s="812"/>
      <c r="ED5" s="812"/>
      <c r="EE5" s="812"/>
      <c r="EF5" s="812"/>
      <c r="EG5" s="812"/>
      <c r="EH5" s="812"/>
      <c r="EI5" s="812"/>
      <c r="EJ5" s="812"/>
      <c r="EK5" s="812"/>
      <c r="EL5" s="812"/>
      <c r="EM5" s="812"/>
      <c r="EN5" s="812"/>
      <c r="EO5" s="812"/>
      <c r="EP5" s="812"/>
      <c r="EQ5" s="812"/>
      <c r="ER5" s="812"/>
      <c r="ES5" s="812"/>
      <c r="ET5" s="812"/>
      <c r="EU5" s="812"/>
      <c r="EV5" s="812"/>
      <c r="EW5" s="812"/>
      <c r="EX5" s="812"/>
      <c r="EY5" s="812"/>
      <c r="EZ5" s="812"/>
      <c r="FA5" s="812"/>
      <c r="FB5" s="812"/>
      <c r="FC5" s="812"/>
      <c r="FD5" s="812"/>
      <c r="FE5" s="812"/>
      <c r="FF5" s="812"/>
    </row>
    <row r="6" spans="1:162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811"/>
      <c r="Y6" s="762">
        <v>2016</v>
      </c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798"/>
      <c r="AM6" s="798"/>
      <c r="AN6" s="798"/>
      <c r="AO6" s="798"/>
      <c r="AP6" s="798"/>
      <c r="AQ6" s="798"/>
      <c r="AR6" s="798"/>
      <c r="AS6" s="798"/>
      <c r="AT6" s="798"/>
      <c r="AU6" s="810"/>
      <c r="AV6" s="771">
        <v>2017</v>
      </c>
      <c r="AW6" s="792"/>
      <c r="AX6" s="792"/>
      <c r="AY6" s="792"/>
      <c r="AZ6" s="792"/>
      <c r="BA6" s="792"/>
      <c r="BB6" s="792"/>
      <c r="BC6" s="792"/>
      <c r="BD6" s="792"/>
      <c r="BE6" s="792"/>
      <c r="BF6" s="792"/>
      <c r="BG6" s="792"/>
      <c r="BH6" s="792"/>
      <c r="BI6" s="792"/>
      <c r="BJ6" s="792"/>
      <c r="BK6" s="792"/>
      <c r="BL6" s="792"/>
      <c r="BM6" s="792"/>
      <c r="BN6" s="792"/>
      <c r="BO6" s="792"/>
      <c r="BP6" s="792"/>
      <c r="BQ6" s="792"/>
      <c r="BR6" s="811"/>
      <c r="BS6" s="762">
        <v>2018</v>
      </c>
      <c r="BT6" s="798"/>
      <c r="BU6" s="798"/>
      <c r="BV6" s="798"/>
      <c r="BW6" s="798"/>
      <c r="BX6" s="798"/>
      <c r="BY6" s="798"/>
      <c r="BZ6" s="798"/>
      <c r="CA6" s="798"/>
      <c r="CB6" s="798"/>
      <c r="CC6" s="798"/>
      <c r="CD6" s="798"/>
      <c r="CE6" s="798"/>
      <c r="CF6" s="798"/>
      <c r="CG6" s="798"/>
      <c r="CH6" s="798"/>
      <c r="CI6" s="798"/>
      <c r="CJ6" s="798"/>
      <c r="CK6" s="798"/>
      <c r="CL6" s="798"/>
      <c r="CM6" s="798"/>
      <c r="CN6" s="798"/>
      <c r="CO6" s="810"/>
      <c r="CP6" s="771">
        <v>2019</v>
      </c>
      <c r="CQ6" s="792"/>
      <c r="CR6" s="792"/>
      <c r="CS6" s="792"/>
      <c r="CT6" s="792"/>
      <c r="CU6" s="792"/>
      <c r="CV6" s="792"/>
      <c r="CW6" s="792"/>
      <c r="CX6" s="792"/>
      <c r="CY6" s="792"/>
      <c r="CZ6" s="792"/>
      <c r="DA6" s="792"/>
      <c r="DB6" s="792"/>
      <c r="DC6" s="792"/>
      <c r="DD6" s="792"/>
      <c r="DE6" s="792"/>
      <c r="DF6" s="792"/>
      <c r="DG6" s="792"/>
      <c r="DH6" s="792"/>
      <c r="DI6" s="792"/>
      <c r="DJ6" s="792"/>
      <c r="DK6" s="792"/>
      <c r="DL6" s="811"/>
      <c r="DM6" s="762">
        <v>2020</v>
      </c>
      <c r="DN6" s="798"/>
      <c r="DO6" s="798"/>
      <c r="DP6" s="798"/>
      <c r="DQ6" s="798"/>
      <c r="DR6" s="798"/>
      <c r="DS6" s="798"/>
      <c r="DT6" s="798"/>
      <c r="DU6" s="798"/>
      <c r="DV6" s="798"/>
      <c r="DW6" s="798"/>
      <c r="DX6" s="798"/>
      <c r="DY6" s="798"/>
      <c r="DZ6" s="798"/>
      <c r="EA6" s="798"/>
      <c r="EB6" s="798"/>
      <c r="EC6" s="798"/>
      <c r="ED6" s="798"/>
      <c r="EE6" s="798"/>
      <c r="EF6" s="798"/>
      <c r="EG6" s="798"/>
      <c r="EH6" s="798"/>
      <c r="EI6" s="810"/>
      <c r="EJ6" s="771">
        <v>2021</v>
      </c>
      <c r="EK6" s="792"/>
      <c r="EL6" s="792"/>
      <c r="EM6" s="792"/>
      <c r="EN6" s="792"/>
      <c r="EO6" s="792"/>
      <c r="EP6" s="792"/>
      <c r="EQ6" s="792"/>
      <c r="ER6" s="792"/>
      <c r="ES6" s="792"/>
      <c r="ET6" s="792"/>
      <c r="EU6" s="792"/>
      <c r="EV6" s="792"/>
      <c r="EW6" s="792"/>
      <c r="EX6" s="792"/>
      <c r="EY6" s="792"/>
      <c r="EZ6" s="792"/>
      <c r="FA6" s="792"/>
      <c r="FB6" s="792"/>
      <c r="FC6" s="792"/>
      <c r="FD6" s="792"/>
      <c r="FE6" s="792"/>
      <c r="FF6" s="811"/>
    </row>
    <row r="7" spans="1:162" s="393" customFormat="1" ht="24.75" customHeight="1">
      <c r="A7" s="805"/>
      <c r="B7" s="639" t="s">
        <v>244</v>
      </c>
      <c r="C7" s="509" t="s">
        <v>40</v>
      </c>
      <c r="D7" s="509" t="s">
        <v>41</v>
      </c>
      <c r="E7" s="509" t="s">
        <v>42</v>
      </c>
      <c r="F7" s="509" t="s">
        <v>43</v>
      </c>
      <c r="G7" s="509" t="s">
        <v>47</v>
      </c>
      <c r="H7" s="509" t="s">
        <v>48</v>
      </c>
      <c r="I7" s="509" t="s">
        <v>49</v>
      </c>
      <c r="J7" s="509" t="s">
        <v>50</v>
      </c>
      <c r="K7" s="509" t="s">
        <v>51</v>
      </c>
      <c r="L7" s="509" t="s">
        <v>52</v>
      </c>
      <c r="M7" s="509" t="s">
        <v>53</v>
      </c>
      <c r="N7" s="509" t="s">
        <v>54</v>
      </c>
      <c r="O7" s="509" t="s">
        <v>55</v>
      </c>
      <c r="P7" s="509" t="s">
        <v>56</v>
      </c>
      <c r="Q7" s="509" t="s">
        <v>57</v>
      </c>
      <c r="R7" s="509" t="s">
        <v>58</v>
      </c>
      <c r="S7" s="509" t="s">
        <v>59</v>
      </c>
      <c r="T7" s="509" t="s">
        <v>60</v>
      </c>
      <c r="U7" s="509" t="s">
        <v>61</v>
      </c>
      <c r="V7" s="509" t="s">
        <v>242</v>
      </c>
      <c r="W7" s="509" t="s">
        <v>243</v>
      </c>
      <c r="X7" s="650" t="s">
        <v>34</v>
      </c>
      <c r="Y7" s="456" t="s">
        <v>244</v>
      </c>
      <c r="Z7" s="637" t="s">
        <v>40</v>
      </c>
      <c r="AA7" s="637" t="s">
        <v>41</v>
      </c>
      <c r="AB7" s="637" t="s">
        <v>42</v>
      </c>
      <c r="AC7" s="637" t="s">
        <v>43</v>
      </c>
      <c r="AD7" s="637" t="s">
        <v>47</v>
      </c>
      <c r="AE7" s="637" t="s">
        <v>48</v>
      </c>
      <c r="AF7" s="637" t="s">
        <v>49</v>
      </c>
      <c r="AG7" s="637" t="s">
        <v>50</v>
      </c>
      <c r="AH7" s="637" t="s">
        <v>51</v>
      </c>
      <c r="AI7" s="637" t="s">
        <v>52</v>
      </c>
      <c r="AJ7" s="637" t="s">
        <v>53</v>
      </c>
      <c r="AK7" s="637" t="s">
        <v>54</v>
      </c>
      <c r="AL7" s="637" t="s">
        <v>55</v>
      </c>
      <c r="AM7" s="637" t="s">
        <v>56</v>
      </c>
      <c r="AN7" s="637" t="s">
        <v>57</v>
      </c>
      <c r="AO7" s="637" t="s">
        <v>58</v>
      </c>
      <c r="AP7" s="637" t="s">
        <v>59</v>
      </c>
      <c r="AQ7" s="637" t="s">
        <v>60</v>
      </c>
      <c r="AR7" s="637" t="s">
        <v>61</v>
      </c>
      <c r="AS7" s="637" t="s">
        <v>242</v>
      </c>
      <c r="AT7" s="637" t="s">
        <v>243</v>
      </c>
      <c r="AU7" s="637" t="s">
        <v>34</v>
      </c>
      <c r="AV7" s="639" t="s">
        <v>244</v>
      </c>
      <c r="AW7" s="509" t="s">
        <v>40</v>
      </c>
      <c r="AX7" s="509" t="s">
        <v>41</v>
      </c>
      <c r="AY7" s="509" t="s">
        <v>42</v>
      </c>
      <c r="AZ7" s="509" t="s">
        <v>43</v>
      </c>
      <c r="BA7" s="509" t="s">
        <v>47</v>
      </c>
      <c r="BB7" s="509" t="s">
        <v>48</v>
      </c>
      <c r="BC7" s="509" t="s">
        <v>49</v>
      </c>
      <c r="BD7" s="509" t="s">
        <v>50</v>
      </c>
      <c r="BE7" s="509" t="s">
        <v>51</v>
      </c>
      <c r="BF7" s="509" t="s">
        <v>52</v>
      </c>
      <c r="BG7" s="509" t="s">
        <v>53</v>
      </c>
      <c r="BH7" s="509" t="s">
        <v>54</v>
      </c>
      <c r="BI7" s="509" t="s">
        <v>55</v>
      </c>
      <c r="BJ7" s="509" t="s">
        <v>56</v>
      </c>
      <c r="BK7" s="509" t="s">
        <v>57</v>
      </c>
      <c r="BL7" s="509" t="s">
        <v>58</v>
      </c>
      <c r="BM7" s="509" t="s">
        <v>59</v>
      </c>
      <c r="BN7" s="509" t="s">
        <v>60</v>
      </c>
      <c r="BO7" s="509" t="s">
        <v>61</v>
      </c>
      <c r="BP7" s="509" t="s">
        <v>242</v>
      </c>
      <c r="BQ7" s="509" t="s">
        <v>243</v>
      </c>
      <c r="BR7" s="650" t="s">
        <v>34</v>
      </c>
      <c r="BS7" s="456" t="s">
        <v>244</v>
      </c>
      <c r="BT7" s="637" t="s">
        <v>40</v>
      </c>
      <c r="BU7" s="637" t="s">
        <v>41</v>
      </c>
      <c r="BV7" s="637" t="s">
        <v>42</v>
      </c>
      <c r="BW7" s="637" t="s">
        <v>43</v>
      </c>
      <c r="BX7" s="637" t="s">
        <v>47</v>
      </c>
      <c r="BY7" s="637" t="s">
        <v>48</v>
      </c>
      <c r="BZ7" s="637" t="s">
        <v>49</v>
      </c>
      <c r="CA7" s="637" t="s">
        <v>50</v>
      </c>
      <c r="CB7" s="637" t="s">
        <v>51</v>
      </c>
      <c r="CC7" s="637" t="s">
        <v>52</v>
      </c>
      <c r="CD7" s="637" t="s">
        <v>53</v>
      </c>
      <c r="CE7" s="637" t="s">
        <v>54</v>
      </c>
      <c r="CF7" s="637" t="s">
        <v>55</v>
      </c>
      <c r="CG7" s="637" t="s">
        <v>56</v>
      </c>
      <c r="CH7" s="637" t="s">
        <v>57</v>
      </c>
      <c r="CI7" s="637" t="s">
        <v>58</v>
      </c>
      <c r="CJ7" s="637" t="s">
        <v>59</v>
      </c>
      <c r="CK7" s="637" t="s">
        <v>60</v>
      </c>
      <c r="CL7" s="637" t="s">
        <v>61</v>
      </c>
      <c r="CM7" s="637" t="s">
        <v>242</v>
      </c>
      <c r="CN7" s="637" t="s">
        <v>243</v>
      </c>
      <c r="CO7" s="637" t="s">
        <v>34</v>
      </c>
      <c r="CP7" s="639" t="s">
        <v>244</v>
      </c>
      <c r="CQ7" s="509" t="s">
        <v>40</v>
      </c>
      <c r="CR7" s="509" t="s">
        <v>41</v>
      </c>
      <c r="CS7" s="509" t="s">
        <v>42</v>
      </c>
      <c r="CT7" s="509" t="s">
        <v>43</v>
      </c>
      <c r="CU7" s="509" t="s">
        <v>47</v>
      </c>
      <c r="CV7" s="509" t="s">
        <v>48</v>
      </c>
      <c r="CW7" s="509" t="s">
        <v>49</v>
      </c>
      <c r="CX7" s="509" t="s">
        <v>50</v>
      </c>
      <c r="CY7" s="509" t="s">
        <v>51</v>
      </c>
      <c r="CZ7" s="509" t="s">
        <v>52</v>
      </c>
      <c r="DA7" s="509" t="s">
        <v>53</v>
      </c>
      <c r="DB7" s="509" t="s">
        <v>54</v>
      </c>
      <c r="DC7" s="509" t="s">
        <v>55</v>
      </c>
      <c r="DD7" s="509" t="s">
        <v>56</v>
      </c>
      <c r="DE7" s="509" t="s">
        <v>57</v>
      </c>
      <c r="DF7" s="509" t="s">
        <v>58</v>
      </c>
      <c r="DG7" s="509" t="s">
        <v>59</v>
      </c>
      <c r="DH7" s="509" t="s">
        <v>60</v>
      </c>
      <c r="DI7" s="509" t="s">
        <v>61</v>
      </c>
      <c r="DJ7" s="509" t="s">
        <v>242</v>
      </c>
      <c r="DK7" s="509" t="s">
        <v>243</v>
      </c>
      <c r="DL7" s="650" t="s">
        <v>34</v>
      </c>
      <c r="DM7" s="456" t="s">
        <v>244</v>
      </c>
      <c r="DN7" s="637" t="s">
        <v>40</v>
      </c>
      <c r="DO7" s="637" t="s">
        <v>41</v>
      </c>
      <c r="DP7" s="637" t="s">
        <v>42</v>
      </c>
      <c r="DQ7" s="637" t="s">
        <v>43</v>
      </c>
      <c r="DR7" s="637" t="s">
        <v>47</v>
      </c>
      <c r="DS7" s="637" t="s">
        <v>48</v>
      </c>
      <c r="DT7" s="637" t="s">
        <v>49</v>
      </c>
      <c r="DU7" s="637" t="s">
        <v>50</v>
      </c>
      <c r="DV7" s="637" t="s">
        <v>51</v>
      </c>
      <c r="DW7" s="637" t="s">
        <v>52</v>
      </c>
      <c r="DX7" s="637" t="s">
        <v>53</v>
      </c>
      <c r="DY7" s="637" t="s">
        <v>54</v>
      </c>
      <c r="DZ7" s="637" t="s">
        <v>55</v>
      </c>
      <c r="EA7" s="637" t="s">
        <v>56</v>
      </c>
      <c r="EB7" s="637" t="s">
        <v>57</v>
      </c>
      <c r="EC7" s="637" t="s">
        <v>58</v>
      </c>
      <c r="ED7" s="637" t="s">
        <v>59</v>
      </c>
      <c r="EE7" s="637" t="s">
        <v>60</v>
      </c>
      <c r="EF7" s="637" t="s">
        <v>61</v>
      </c>
      <c r="EG7" s="637" t="s">
        <v>242</v>
      </c>
      <c r="EH7" s="637" t="s">
        <v>243</v>
      </c>
      <c r="EI7" s="640" t="s">
        <v>34</v>
      </c>
      <c r="EJ7" s="687" t="s">
        <v>244</v>
      </c>
      <c r="EK7" s="509" t="s">
        <v>40</v>
      </c>
      <c r="EL7" s="509" t="s">
        <v>41</v>
      </c>
      <c r="EM7" s="509" t="s">
        <v>42</v>
      </c>
      <c r="EN7" s="509" t="s">
        <v>43</v>
      </c>
      <c r="EO7" s="509" t="s">
        <v>47</v>
      </c>
      <c r="EP7" s="509" t="s">
        <v>48</v>
      </c>
      <c r="EQ7" s="509" t="s">
        <v>49</v>
      </c>
      <c r="ER7" s="509" t="s">
        <v>50</v>
      </c>
      <c r="ES7" s="509" t="s">
        <v>51</v>
      </c>
      <c r="ET7" s="509" t="s">
        <v>52</v>
      </c>
      <c r="EU7" s="509" t="s">
        <v>53</v>
      </c>
      <c r="EV7" s="509" t="s">
        <v>54</v>
      </c>
      <c r="EW7" s="509" t="s">
        <v>55</v>
      </c>
      <c r="EX7" s="509" t="s">
        <v>56</v>
      </c>
      <c r="EY7" s="509" t="s">
        <v>57</v>
      </c>
      <c r="EZ7" s="509" t="s">
        <v>58</v>
      </c>
      <c r="FA7" s="509" t="s">
        <v>59</v>
      </c>
      <c r="FB7" s="509" t="s">
        <v>60</v>
      </c>
      <c r="FC7" s="509" t="s">
        <v>61</v>
      </c>
      <c r="FD7" s="509" t="s">
        <v>242</v>
      </c>
      <c r="FE7" s="509" t="s">
        <v>243</v>
      </c>
      <c r="FF7" s="650" t="s">
        <v>34</v>
      </c>
    </row>
    <row r="8" spans="1:162" ht="20.25" customHeight="1">
      <c r="A8" s="12" t="s">
        <v>618</v>
      </c>
      <c r="B8" s="158">
        <v>2</v>
      </c>
      <c r="C8" s="159">
        <v>3</v>
      </c>
      <c r="D8" s="160">
        <v>2</v>
      </c>
      <c r="E8" s="159">
        <v>1</v>
      </c>
      <c r="F8" s="160">
        <v>0</v>
      </c>
      <c r="G8" s="160">
        <v>3</v>
      </c>
      <c r="H8" s="160">
        <v>3</v>
      </c>
      <c r="I8" s="160">
        <v>7</v>
      </c>
      <c r="J8" s="160">
        <v>17</v>
      </c>
      <c r="K8" s="160">
        <v>13</v>
      </c>
      <c r="L8" s="160">
        <v>40</v>
      </c>
      <c r="M8" s="160">
        <v>52</v>
      </c>
      <c r="N8" s="160">
        <v>90</v>
      </c>
      <c r="O8" s="160">
        <v>146</v>
      </c>
      <c r="P8" s="160">
        <v>233</v>
      </c>
      <c r="Q8" s="160">
        <v>346</v>
      </c>
      <c r="R8" s="160">
        <v>426</v>
      </c>
      <c r="S8" s="160">
        <v>510</v>
      </c>
      <c r="T8" s="160">
        <v>530</v>
      </c>
      <c r="U8" s="160">
        <v>632</v>
      </c>
      <c r="V8" s="160">
        <v>2040</v>
      </c>
      <c r="W8" s="160">
        <v>2</v>
      </c>
      <c r="X8" s="161">
        <f>+SUM(B8:W8)</f>
        <v>5098</v>
      </c>
      <c r="Y8" s="158">
        <v>2</v>
      </c>
      <c r="Z8" s="159">
        <v>3</v>
      </c>
      <c r="AA8" s="160">
        <v>0</v>
      </c>
      <c r="AB8" s="160">
        <v>2</v>
      </c>
      <c r="AC8" s="160">
        <v>0</v>
      </c>
      <c r="AD8" s="159">
        <v>2</v>
      </c>
      <c r="AE8" s="160">
        <v>3</v>
      </c>
      <c r="AF8" s="160">
        <v>10</v>
      </c>
      <c r="AG8" s="160">
        <v>20</v>
      </c>
      <c r="AH8" s="160">
        <v>21</v>
      </c>
      <c r="AI8" s="160">
        <v>48</v>
      </c>
      <c r="AJ8" s="160">
        <v>47</v>
      </c>
      <c r="AK8" s="160">
        <v>114</v>
      </c>
      <c r="AL8" s="160">
        <v>158</v>
      </c>
      <c r="AM8" s="160">
        <v>261</v>
      </c>
      <c r="AN8" s="160">
        <v>383</v>
      </c>
      <c r="AO8" s="160">
        <v>462</v>
      </c>
      <c r="AP8" s="160">
        <v>582</v>
      </c>
      <c r="AQ8" s="160">
        <v>685</v>
      </c>
      <c r="AR8" s="160">
        <v>767</v>
      </c>
      <c r="AS8" s="160">
        <v>2345</v>
      </c>
      <c r="AT8" s="160">
        <v>9</v>
      </c>
      <c r="AU8" s="160">
        <f>+SUM(Y8:AT8)</f>
        <v>5924</v>
      </c>
      <c r="AV8" s="158">
        <v>3</v>
      </c>
      <c r="AW8" s="159">
        <v>2</v>
      </c>
      <c r="AX8" s="160">
        <v>0</v>
      </c>
      <c r="AY8" s="159">
        <v>0</v>
      </c>
      <c r="AZ8" s="160">
        <v>1</v>
      </c>
      <c r="BA8" s="160">
        <v>1</v>
      </c>
      <c r="BB8" s="160">
        <v>4</v>
      </c>
      <c r="BC8" s="160">
        <v>10</v>
      </c>
      <c r="BD8" s="160">
        <v>15</v>
      </c>
      <c r="BE8" s="160">
        <v>17</v>
      </c>
      <c r="BF8" s="160">
        <v>37</v>
      </c>
      <c r="BG8" s="160">
        <v>49</v>
      </c>
      <c r="BH8" s="160">
        <v>73</v>
      </c>
      <c r="BI8" s="160">
        <v>140</v>
      </c>
      <c r="BJ8" s="160">
        <v>256</v>
      </c>
      <c r="BK8" s="160">
        <v>376</v>
      </c>
      <c r="BL8" s="160">
        <v>479</v>
      </c>
      <c r="BM8" s="160">
        <v>535</v>
      </c>
      <c r="BN8" s="160">
        <v>658</v>
      </c>
      <c r="BO8" s="160">
        <v>722</v>
      </c>
      <c r="BP8" s="160">
        <v>2122</v>
      </c>
      <c r="BQ8" s="160">
        <v>5</v>
      </c>
      <c r="BR8" s="161">
        <f>+SUM(AV8:BQ8)</f>
        <v>5505</v>
      </c>
      <c r="BS8" s="158">
        <v>2</v>
      </c>
      <c r="BT8" s="159">
        <v>1</v>
      </c>
      <c r="BU8" s="160">
        <v>3</v>
      </c>
      <c r="BV8" s="159">
        <v>1</v>
      </c>
      <c r="BW8" s="160">
        <v>0</v>
      </c>
      <c r="BX8" s="160">
        <v>2</v>
      </c>
      <c r="BY8" s="160">
        <v>8</v>
      </c>
      <c r="BZ8" s="160">
        <v>4</v>
      </c>
      <c r="CA8" s="160">
        <v>11</v>
      </c>
      <c r="CB8" s="160">
        <v>27</v>
      </c>
      <c r="CC8" s="160">
        <v>33</v>
      </c>
      <c r="CD8" s="160">
        <v>53</v>
      </c>
      <c r="CE8" s="160">
        <v>84</v>
      </c>
      <c r="CF8" s="160">
        <v>146</v>
      </c>
      <c r="CG8" s="160">
        <v>263</v>
      </c>
      <c r="CH8" s="160">
        <v>376</v>
      </c>
      <c r="CI8" s="160">
        <v>513</v>
      </c>
      <c r="CJ8" s="160">
        <v>637</v>
      </c>
      <c r="CK8" s="160">
        <v>646</v>
      </c>
      <c r="CL8" s="160">
        <v>782</v>
      </c>
      <c r="CM8" s="160">
        <v>2474</v>
      </c>
      <c r="CN8" s="160">
        <v>2</v>
      </c>
      <c r="CO8" s="163">
        <f>+SUM(BS8:CN8)</f>
        <v>6068</v>
      </c>
      <c r="CP8" s="158">
        <v>3</v>
      </c>
      <c r="CQ8" s="159">
        <v>0</v>
      </c>
      <c r="CR8" s="160">
        <v>0</v>
      </c>
      <c r="CS8" s="159">
        <v>2</v>
      </c>
      <c r="CT8" s="160">
        <v>1</v>
      </c>
      <c r="CU8" s="160">
        <v>2</v>
      </c>
      <c r="CV8" s="160">
        <v>4</v>
      </c>
      <c r="CW8" s="160">
        <v>11</v>
      </c>
      <c r="CX8" s="160">
        <v>13</v>
      </c>
      <c r="CY8" s="160">
        <v>21</v>
      </c>
      <c r="CZ8" s="160">
        <v>42</v>
      </c>
      <c r="DA8" s="160">
        <v>64</v>
      </c>
      <c r="DB8" s="160">
        <v>119</v>
      </c>
      <c r="DC8" s="160">
        <v>159</v>
      </c>
      <c r="DD8" s="160">
        <v>258</v>
      </c>
      <c r="DE8" s="160">
        <v>385</v>
      </c>
      <c r="DF8" s="160">
        <v>536</v>
      </c>
      <c r="DG8" s="160">
        <v>653</v>
      </c>
      <c r="DH8" s="160">
        <v>728</v>
      </c>
      <c r="DI8" s="160">
        <v>781</v>
      </c>
      <c r="DJ8" s="160">
        <v>2499</v>
      </c>
      <c r="DK8" s="160">
        <v>4</v>
      </c>
      <c r="DL8" s="161">
        <f>+SUM(CP8:DK8)</f>
        <v>6285</v>
      </c>
      <c r="DM8" s="158">
        <v>1</v>
      </c>
      <c r="DN8" s="159">
        <v>1</v>
      </c>
      <c r="DO8" s="160">
        <v>1</v>
      </c>
      <c r="DP8" s="159">
        <v>0</v>
      </c>
      <c r="DQ8" s="160">
        <v>0</v>
      </c>
      <c r="DR8" s="160">
        <v>3</v>
      </c>
      <c r="DS8" s="160">
        <v>1</v>
      </c>
      <c r="DT8" s="160">
        <v>8</v>
      </c>
      <c r="DU8" s="160">
        <v>11</v>
      </c>
      <c r="DV8" s="160">
        <v>22</v>
      </c>
      <c r="DW8" s="160">
        <v>39</v>
      </c>
      <c r="DX8" s="160">
        <v>59</v>
      </c>
      <c r="DY8" s="160">
        <v>99</v>
      </c>
      <c r="DZ8" s="160">
        <v>155</v>
      </c>
      <c r="EA8" s="160">
        <v>288</v>
      </c>
      <c r="EB8" s="160">
        <v>398</v>
      </c>
      <c r="EC8" s="160">
        <v>542</v>
      </c>
      <c r="ED8" s="160">
        <v>689</v>
      </c>
      <c r="EE8" s="160">
        <v>791</v>
      </c>
      <c r="EF8" s="160">
        <v>815</v>
      </c>
      <c r="EG8" s="160">
        <v>2591</v>
      </c>
      <c r="EH8" s="160">
        <v>2</v>
      </c>
      <c r="EI8" s="163">
        <f>+SUM(DM8:EH8)</f>
        <v>6516</v>
      </c>
      <c r="EJ8" s="158">
        <v>6</v>
      </c>
      <c r="EK8" s="159">
        <v>1</v>
      </c>
      <c r="EL8" s="160">
        <v>1</v>
      </c>
      <c r="EM8" s="159">
        <v>0</v>
      </c>
      <c r="EN8" s="160">
        <v>1</v>
      </c>
      <c r="EO8" s="160">
        <v>4</v>
      </c>
      <c r="EP8" s="160">
        <v>3</v>
      </c>
      <c r="EQ8" s="160">
        <v>8</v>
      </c>
      <c r="ER8" s="160">
        <v>12</v>
      </c>
      <c r="ES8" s="160">
        <v>24</v>
      </c>
      <c r="ET8" s="160">
        <v>50</v>
      </c>
      <c r="EU8" s="160">
        <v>79</v>
      </c>
      <c r="EV8" s="160">
        <v>129</v>
      </c>
      <c r="EW8" s="160">
        <v>201</v>
      </c>
      <c r="EX8" s="160">
        <v>279</v>
      </c>
      <c r="EY8" s="160">
        <v>467</v>
      </c>
      <c r="EZ8" s="160">
        <v>683</v>
      </c>
      <c r="FA8" s="160">
        <v>770</v>
      </c>
      <c r="FB8" s="160">
        <v>866</v>
      </c>
      <c r="FC8" s="160">
        <v>930</v>
      </c>
      <c r="FD8" s="160">
        <v>3115</v>
      </c>
      <c r="FE8" s="160">
        <v>4</v>
      </c>
      <c r="FF8" s="161">
        <f>+SUM(EJ8:FE8)</f>
        <v>7633</v>
      </c>
    </row>
    <row r="9" spans="1:162" ht="18" customHeight="1">
      <c r="A9" s="13" t="s">
        <v>113</v>
      </c>
      <c r="B9" s="484">
        <v>3</v>
      </c>
      <c r="C9" s="485">
        <v>4</v>
      </c>
      <c r="D9" s="485">
        <v>3</v>
      </c>
      <c r="E9" s="485">
        <v>4</v>
      </c>
      <c r="F9" s="485">
        <v>2</v>
      </c>
      <c r="G9" s="485">
        <v>24</v>
      </c>
      <c r="H9" s="485">
        <v>33</v>
      </c>
      <c r="I9" s="485">
        <v>46</v>
      </c>
      <c r="J9" s="485">
        <v>42</v>
      </c>
      <c r="K9" s="485">
        <v>51</v>
      </c>
      <c r="L9" s="485">
        <v>61</v>
      </c>
      <c r="M9" s="485">
        <v>135</v>
      </c>
      <c r="N9" s="485">
        <v>155</v>
      </c>
      <c r="O9" s="485">
        <v>229</v>
      </c>
      <c r="P9" s="485">
        <v>325</v>
      </c>
      <c r="Q9" s="485">
        <v>397</v>
      </c>
      <c r="R9" s="485">
        <v>491</v>
      </c>
      <c r="S9" s="485">
        <v>507</v>
      </c>
      <c r="T9" s="485">
        <v>562</v>
      </c>
      <c r="U9" s="485">
        <v>505</v>
      </c>
      <c r="V9" s="485">
        <v>874</v>
      </c>
      <c r="W9" s="485">
        <v>1</v>
      </c>
      <c r="X9" s="274">
        <f t="shared" ref="X9:X28" si="0">+SUM(B9:W9)</f>
        <v>4454</v>
      </c>
      <c r="Y9" s="166">
        <v>3</v>
      </c>
      <c r="Z9" s="136">
        <v>5</v>
      </c>
      <c r="AA9" s="136">
        <v>4</v>
      </c>
      <c r="AB9" s="136">
        <v>5</v>
      </c>
      <c r="AC9" s="136">
        <v>2</v>
      </c>
      <c r="AD9" s="136">
        <v>24</v>
      </c>
      <c r="AE9" s="136">
        <v>25</v>
      </c>
      <c r="AF9" s="136">
        <v>39</v>
      </c>
      <c r="AG9" s="136">
        <v>49</v>
      </c>
      <c r="AH9" s="136">
        <v>56</v>
      </c>
      <c r="AI9" s="136">
        <v>80</v>
      </c>
      <c r="AJ9" s="136">
        <v>111</v>
      </c>
      <c r="AK9" s="136">
        <v>140</v>
      </c>
      <c r="AL9" s="136">
        <v>229</v>
      </c>
      <c r="AM9" s="136">
        <v>347</v>
      </c>
      <c r="AN9" s="136">
        <v>395</v>
      </c>
      <c r="AO9" s="136">
        <v>502</v>
      </c>
      <c r="AP9" s="136">
        <v>552</v>
      </c>
      <c r="AQ9" s="136">
        <v>544</v>
      </c>
      <c r="AR9" s="136">
        <v>558</v>
      </c>
      <c r="AS9" s="136">
        <v>890</v>
      </c>
      <c r="AT9" s="136">
        <v>3</v>
      </c>
      <c r="AU9" s="136">
        <f t="shared" ref="AU9:AU28" si="1">+SUM(Y9:AT9)</f>
        <v>4563</v>
      </c>
      <c r="AV9" s="484">
        <v>3</v>
      </c>
      <c r="AW9" s="485">
        <v>4</v>
      </c>
      <c r="AX9" s="485">
        <v>2</v>
      </c>
      <c r="AY9" s="485">
        <v>7</v>
      </c>
      <c r="AZ9" s="485">
        <v>2</v>
      </c>
      <c r="BA9" s="485">
        <v>23</v>
      </c>
      <c r="BB9" s="485">
        <v>22</v>
      </c>
      <c r="BC9" s="485">
        <v>29</v>
      </c>
      <c r="BD9" s="485">
        <v>44</v>
      </c>
      <c r="BE9" s="485">
        <v>54</v>
      </c>
      <c r="BF9" s="485">
        <v>78</v>
      </c>
      <c r="BG9" s="485">
        <v>148</v>
      </c>
      <c r="BH9" s="485">
        <v>173</v>
      </c>
      <c r="BI9" s="485">
        <v>250</v>
      </c>
      <c r="BJ9" s="485">
        <v>345</v>
      </c>
      <c r="BK9" s="485">
        <v>427</v>
      </c>
      <c r="BL9" s="485">
        <v>536</v>
      </c>
      <c r="BM9" s="485">
        <v>570</v>
      </c>
      <c r="BN9" s="485">
        <v>573</v>
      </c>
      <c r="BO9" s="485">
        <v>537</v>
      </c>
      <c r="BP9" s="485">
        <v>908</v>
      </c>
      <c r="BQ9" s="485">
        <v>1</v>
      </c>
      <c r="BR9" s="274">
        <f t="shared" ref="BR9:BR28" si="2">+SUM(AV9:BQ9)</f>
        <v>4736</v>
      </c>
      <c r="BS9" s="166">
        <v>5</v>
      </c>
      <c r="BT9" s="136">
        <v>8</v>
      </c>
      <c r="BU9" s="136">
        <v>4</v>
      </c>
      <c r="BV9" s="136">
        <v>6</v>
      </c>
      <c r="BW9" s="136">
        <v>5</v>
      </c>
      <c r="BX9" s="136">
        <v>32</v>
      </c>
      <c r="BY9" s="136">
        <v>23</v>
      </c>
      <c r="BZ9" s="136">
        <v>30</v>
      </c>
      <c r="CA9" s="136">
        <v>35</v>
      </c>
      <c r="CB9" s="136">
        <v>47</v>
      </c>
      <c r="CC9" s="136">
        <v>90</v>
      </c>
      <c r="CD9" s="136">
        <v>124</v>
      </c>
      <c r="CE9" s="136">
        <v>183</v>
      </c>
      <c r="CF9" s="136">
        <v>228</v>
      </c>
      <c r="CG9" s="136">
        <v>330</v>
      </c>
      <c r="CH9" s="136">
        <v>424</v>
      </c>
      <c r="CI9" s="136">
        <v>561</v>
      </c>
      <c r="CJ9" s="136">
        <v>604</v>
      </c>
      <c r="CK9" s="136">
        <v>602</v>
      </c>
      <c r="CL9" s="136">
        <v>539</v>
      </c>
      <c r="CM9" s="136">
        <v>948</v>
      </c>
      <c r="CN9" s="136">
        <v>3</v>
      </c>
      <c r="CO9" s="167">
        <f t="shared" ref="CO9:CO28" si="3">+SUM(BS9:CN9)</f>
        <v>4831</v>
      </c>
      <c r="CP9" s="484">
        <v>0</v>
      </c>
      <c r="CQ9" s="485">
        <v>5</v>
      </c>
      <c r="CR9" s="485">
        <v>7</v>
      </c>
      <c r="CS9" s="485">
        <v>10</v>
      </c>
      <c r="CT9" s="485">
        <v>7</v>
      </c>
      <c r="CU9" s="485">
        <v>27</v>
      </c>
      <c r="CV9" s="485">
        <v>26</v>
      </c>
      <c r="CW9" s="485">
        <v>40</v>
      </c>
      <c r="CX9" s="485">
        <v>44</v>
      </c>
      <c r="CY9" s="485">
        <v>64</v>
      </c>
      <c r="CZ9" s="485">
        <v>72</v>
      </c>
      <c r="DA9" s="485">
        <v>143</v>
      </c>
      <c r="DB9" s="485">
        <v>167</v>
      </c>
      <c r="DC9" s="485">
        <v>235</v>
      </c>
      <c r="DD9" s="485">
        <v>331</v>
      </c>
      <c r="DE9" s="485">
        <v>499</v>
      </c>
      <c r="DF9" s="485">
        <v>574</v>
      </c>
      <c r="DG9" s="485">
        <v>615</v>
      </c>
      <c r="DH9" s="485">
        <v>652</v>
      </c>
      <c r="DI9" s="485">
        <v>604</v>
      </c>
      <c r="DJ9" s="485">
        <v>996</v>
      </c>
      <c r="DK9" s="485">
        <v>0</v>
      </c>
      <c r="DL9" s="274">
        <f t="shared" ref="DL9:DL28" si="4">+SUM(CP9:DK9)</f>
        <v>5118</v>
      </c>
      <c r="DM9" s="166">
        <v>4</v>
      </c>
      <c r="DN9" s="136">
        <v>5</v>
      </c>
      <c r="DO9" s="136">
        <v>5</v>
      </c>
      <c r="DP9" s="136">
        <v>7</v>
      </c>
      <c r="DQ9" s="136">
        <v>7</v>
      </c>
      <c r="DR9" s="136">
        <v>26</v>
      </c>
      <c r="DS9" s="136">
        <v>19</v>
      </c>
      <c r="DT9" s="136">
        <v>33</v>
      </c>
      <c r="DU9" s="136">
        <v>31</v>
      </c>
      <c r="DV9" s="136">
        <v>63</v>
      </c>
      <c r="DW9" s="136">
        <v>96</v>
      </c>
      <c r="DX9" s="136">
        <v>141</v>
      </c>
      <c r="DY9" s="136">
        <v>227</v>
      </c>
      <c r="DZ9" s="136">
        <v>240</v>
      </c>
      <c r="EA9" s="136">
        <v>305</v>
      </c>
      <c r="EB9" s="136">
        <v>494</v>
      </c>
      <c r="EC9" s="136">
        <v>624</v>
      </c>
      <c r="ED9" s="136">
        <v>620</v>
      </c>
      <c r="EE9" s="136">
        <v>625</v>
      </c>
      <c r="EF9" s="136">
        <v>611</v>
      </c>
      <c r="EG9" s="136">
        <v>984</v>
      </c>
      <c r="EH9" s="136">
        <v>2</v>
      </c>
      <c r="EI9" s="167">
        <f t="shared" ref="EI9:EI28" si="5">+SUM(DM9:EH9)</f>
        <v>5169</v>
      </c>
      <c r="EJ9" s="484">
        <v>6</v>
      </c>
      <c r="EK9" s="485">
        <v>0</v>
      </c>
      <c r="EL9" s="485">
        <v>1</v>
      </c>
      <c r="EM9" s="485">
        <v>4</v>
      </c>
      <c r="EN9" s="485">
        <v>3</v>
      </c>
      <c r="EO9" s="485">
        <v>19</v>
      </c>
      <c r="EP9" s="485">
        <v>22</v>
      </c>
      <c r="EQ9" s="485">
        <v>34</v>
      </c>
      <c r="ER9" s="485">
        <v>50</v>
      </c>
      <c r="ES9" s="485">
        <v>67</v>
      </c>
      <c r="ET9" s="485">
        <v>110</v>
      </c>
      <c r="EU9" s="485">
        <v>151</v>
      </c>
      <c r="EV9" s="485">
        <v>195</v>
      </c>
      <c r="EW9" s="485">
        <v>226</v>
      </c>
      <c r="EX9" s="485">
        <v>305</v>
      </c>
      <c r="EY9" s="485">
        <v>493</v>
      </c>
      <c r="EZ9" s="485">
        <v>583</v>
      </c>
      <c r="FA9" s="485">
        <v>651</v>
      </c>
      <c r="FB9" s="485">
        <v>611</v>
      </c>
      <c r="FC9" s="485">
        <v>554</v>
      </c>
      <c r="FD9" s="485">
        <v>930</v>
      </c>
      <c r="FE9" s="485">
        <v>2</v>
      </c>
      <c r="FF9" s="274">
        <f t="shared" ref="FF9:FF13" si="6">+SUM(EJ9:FE9)</f>
        <v>5017</v>
      </c>
    </row>
    <row r="10" spans="1:162" ht="18" customHeight="1">
      <c r="A10" s="12" t="s">
        <v>163</v>
      </c>
      <c r="B10" s="168">
        <v>0</v>
      </c>
      <c r="C10" s="169">
        <v>0</v>
      </c>
      <c r="D10" s="170">
        <v>0</v>
      </c>
      <c r="E10" s="169">
        <v>0</v>
      </c>
      <c r="F10" s="170">
        <v>0</v>
      </c>
      <c r="G10" s="170">
        <v>0</v>
      </c>
      <c r="H10" s="170">
        <v>1</v>
      </c>
      <c r="I10" s="170">
        <v>2</v>
      </c>
      <c r="J10" s="170">
        <v>2</v>
      </c>
      <c r="K10" s="170">
        <v>8</v>
      </c>
      <c r="L10" s="170">
        <v>12</v>
      </c>
      <c r="M10" s="170">
        <v>14</v>
      </c>
      <c r="N10" s="170">
        <v>24</v>
      </c>
      <c r="O10" s="170">
        <v>77</v>
      </c>
      <c r="P10" s="170">
        <v>123</v>
      </c>
      <c r="Q10" s="170">
        <v>224</v>
      </c>
      <c r="R10" s="170">
        <v>280</v>
      </c>
      <c r="S10" s="170">
        <v>320</v>
      </c>
      <c r="T10" s="170">
        <v>328</v>
      </c>
      <c r="U10" s="170">
        <v>346</v>
      </c>
      <c r="V10" s="170">
        <v>567</v>
      </c>
      <c r="W10" s="170">
        <v>0</v>
      </c>
      <c r="X10" s="171">
        <f t="shared" si="0"/>
        <v>2328</v>
      </c>
      <c r="Y10" s="168">
        <v>0</v>
      </c>
      <c r="Z10" s="169">
        <v>0</v>
      </c>
      <c r="AA10" s="170">
        <v>0</v>
      </c>
      <c r="AB10" s="170">
        <v>1</v>
      </c>
      <c r="AC10" s="170">
        <v>0</v>
      </c>
      <c r="AD10" s="169">
        <v>0</v>
      </c>
      <c r="AE10" s="170">
        <v>2</v>
      </c>
      <c r="AF10" s="170">
        <v>2</v>
      </c>
      <c r="AG10" s="170">
        <v>2</v>
      </c>
      <c r="AH10" s="170">
        <v>8</v>
      </c>
      <c r="AI10" s="170">
        <v>14</v>
      </c>
      <c r="AJ10" s="170">
        <v>14</v>
      </c>
      <c r="AK10" s="170">
        <v>47</v>
      </c>
      <c r="AL10" s="170">
        <v>89</v>
      </c>
      <c r="AM10" s="170">
        <v>155</v>
      </c>
      <c r="AN10" s="170">
        <v>222</v>
      </c>
      <c r="AO10" s="170">
        <v>312</v>
      </c>
      <c r="AP10" s="170">
        <v>338</v>
      </c>
      <c r="AQ10" s="170">
        <v>352</v>
      </c>
      <c r="AR10" s="170">
        <v>374</v>
      </c>
      <c r="AS10" s="170">
        <v>604</v>
      </c>
      <c r="AT10" s="170">
        <v>2</v>
      </c>
      <c r="AU10" s="170">
        <f t="shared" si="1"/>
        <v>2538</v>
      </c>
      <c r="AV10" s="168">
        <v>0</v>
      </c>
      <c r="AW10" s="169">
        <v>0</v>
      </c>
      <c r="AX10" s="170">
        <v>0</v>
      </c>
      <c r="AY10" s="169">
        <v>0</v>
      </c>
      <c r="AZ10" s="170">
        <v>0</v>
      </c>
      <c r="BA10" s="170">
        <v>1</v>
      </c>
      <c r="BB10" s="170">
        <v>1</v>
      </c>
      <c r="BC10" s="170">
        <v>1</v>
      </c>
      <c r="BD10" s="170">
        <v>3</v>
      </c>
      <c r="BE10" s="170">
        <v>9</v>
      </c>
      <c r="BF10" s="170">
        <v>10</v>
      </c>
      <c r="BG10" s="170">
        <v>16</v>
      </c>
      <c r="BH10" s="170">
        <v>33</v>
      </c>
      <c r="BI10" s="170">
        <v>61</v>
      </c>
      <c r="BJ10" s="170">
        <v>116</v>
      </c>
      <c r="BK10" s="170">
        <v>223</v>
      </c>
      <c r="BL10" s="170">
        <v>234</v>
      </c>
      <c r="BM10" s="170">
        <v>288</v>
      </c>
      <c r="BN10" s="170">
        <v>329</v>
      </c>
      <c r="BO10" s="170">
        <v>294</v>
      </c>
      <c r="BP10" s="170">
        <v>558</v>
      </c>
      <c r="BQ10" s="170">
        <v>0</v>
      </c>
      <c r="BR10" s="171">
        <f t="shared" si="2"/>
        <v>2177</v>
      </c>
      <c r="BS10" s="168">
        <v>0</v>
      </c>
      <c r="BT10" s="169">
        <v>1</v>
      </c>
      <c r="BU10" s="170">
        <v>1</v>
      </c>
      <c r="BV10" s="169">
        <v>0</v>
      </c>
      <c r="BW10" s="170">
        <v>0</v>
      </c>
      <c r="BX10" s="170">
        <v>0</v>
      </c>
      <c r="BY10" s="170">
        <v>1</v>
      </c>
      <c r="BZ10" s="170">
        <v>0</v>
      </c>
      <c r="CA10" s="170">
        <v>3</v>
      </c>
      <c r="CB10" s="170">
        <v>2</v>
      </c>
      <c r="CC10" s="170">
        <v>14</v>
      </c>
      <c r="CD10" s="170">
        <v>25</v>
      </c>
      <c r="CE10" s="170">
        <v>26</v>
      </c>
      <c r="CF10" s="170">
        <v>61</v>
      </c>
      <c r="CG10" s="170">
        <v>122</v>
      </c>
      <c r="CH10" s="170">
        <v>231</v>
      </c>
      <c r="CI10" s="170">
        <v>277</v>
      </c>
      <c r="CJ10" s="170">
        <v>317</v>
      </c>
      <c r="CK10" s="170">
        <v>325</v>
      </c>
      <c r="CL10" s="170">
        <v>338</v>
      </c>
      <c r="CM10" s="170">
        <v>648</v>
      </c>
      <c r="CN10" s="170">
        <v>0</v>
      </c>
      <c r="CO10" s="172">
        <f t="shared" si="3"/>
        <v>2392</v>
      </c>
      <c r="CP10" s="168">
        <v>0</v>
      </c>
      <c r="CQ10" s="169">
        <v>0</v>
      </c>
      <c r="CR10" s="170">
        <v>0</v>
      </c>
      <c r="CS10" s="169">
        <v>0</v>
      </c>
      <c r="CT10" s="170">
        <v>0</v>
      </c>
      <c r="CU10" s="170">
        <v>0</v>
      </c>
      <c r="CV10" s="170">
        <v>3</v>
      </c>
      <c r="CW10" s="170">
        <v>3</v>
      </c>
      <c r="CX10" s="170">
        <v>3</v>
      </c>
      <c r="CY10" s="170">
        <v>15</v>
      </c>
      <c r="CZ10" s="170">
        <v>14</v>
      </c>
      <c r="DA10" s="170">
        <v>24</v>
      </c>
      <c r="DB10" s="170">
        <v>39</v>
      </c>
      <c r="DC10" s="170">
        <v>76</v>
      </c>
      <c r="DD10" s="170">
        <v>128</v>
      </c>
      <c r="DE10" s="170">
        <v>237</v>
      </c>
      <c r="DF10" s="170">
        <v>328</v>
      </c>
      <c r="DG10" s="170">
        <v>365</v>
      </c>
      <c r="DH10" s="170">
        <v>380</v>
      </c>
      <c r="DI10" s="170">
        <v>355</v>
      </c>
      <c r="DJ10" s="170">
        <v>658</v>
      </c>
      <c r="DK10" s="170">
        <v>1</v>
      </c>
      <c r="DL10" s="171">
        <f t="shared" si="4"/>
        <v>2629</v>
      </c>
      <c r="DM10" s="168">
        <v>0</v>
      </c>
      <c r="DN10" s="169">
        <v>0</v>
      </c>
      <c r="DO10" s="170">
        <v>2</v>
      </c>
      <c r="DP10" s="169">
        <v>0</v>
      </c>
      <c r="DQ10" s="170">
        <v>0</v>
      </c>
      <c r="DR10" s="170">
        <v>0</v>
      </c>
      <c r="DS10" s="170">
        <v>1</v>
      </c>
      <c r="DT10" s="170">
        <v>1</v>
      </c>
      <c r="DU10" s="170">
        <v>8</v>
      </c>
      <c r="DV10" s="170">
        <v>7</v>
      </c>
      <c r="DW10" s="170">
        <v>17</v>
      </c>
      <c r="DX10" s="170">
        <v>32</v>
      </c>
      <c r="DY10" s="170">
        <v>45</v>
      </c>
      <c r="DZ10" s="170">
        <v>82</v>
      </c>
      <c r="EA10" s="170">
        <v>172</v>
      </c>
      <c r="EB10" s="170">
        <v>277</v>
      </c>
      <c r="EC10" s="170">
        <v>356</v>
      </c>
      <c r="ED10" s="170">
        <v>408</v>
      </c>
      <c r="EE10" s="170">
        <v>362</v>
      </c>
      <c r="EF10" s="170">
        <v>395</v>
      </c>
      <c r="EG10" s="170">
        <v>757</v>
      </c>
      <c r="EH10" s="170">
        <v>0</v>
      </c>
      <c r="EI10" s="172">
        <f t="shared" si="5"/>
        <v>2922</v>
      </c>
      <c r="EJ10" s="168">
        <v>0</v>
      </c>
      <c r="EK10" s="169">
        <v>0</v>
      </c>
      <c r="EL10" s="170">
        <v>0</v>
      </c>
      <c r="EM10" s="169">
        <v>1</v>
      </c>
      <c r="EN10" s="170">
        <v>0</v>
      </c>
      <c r="EO10" s="170">
        <v>2</v>
      </c>
      <c r="EP10" s="170">
        <v>1</v>
      </c>
      <c r="EQ10" s="170">
        <v>2</v>
      </c>
      <c r="ER10" s="170">
        <v>5</v>
      </c>
      <c r="ES10" s="170">
        <v>12</v>
      </c>
      <c r="ET10" s="170">
        <v>16</v>
      </c>
      <c r="EU10" s="170">
        <v>28</v>
      </c>
      <c r="EV10" s="170">
        <v>43</v>
      </c>
      <c r="EW10" s="170">
        <v>99</v>
      </c>
      <c r="EX10" s="170">
        <v>182</v>
      </c>
      <c r="EY10" s="170">
        <v>305</v>
      </c>
      <c r="EZ10" s="170">
        <v>412</v>
      </c>
      <c r="FA10" s="170">
        <v>423</v>
      </c>
      <c r="FB10" s="170">
        <v>454</v>
      </c>
      <c r="FC10" s="170">
        <v>401</v>
      </c>
      <c r="FD10" s="170">
        <v>814</v>
      </c>
      <c r="FE10" s="170">
        <v>1</v>
      </c>
      <c r="FF10" s="171">
        <f t="shared" si="6"/>
        <v>3201</v>
      </c>
    </row>
    <row r="11" spans="1:162" ht="18" customHeight="1">
      <c r="A11" s="13" t="s">
        <v>194</v>
      </c>
      <c r="B11" s="484">
        <v>103</v>
      </c>
      <c r="C11" s="485">
        <v>15</v>
      </c>
      <c r="D11" s="485">
        <v>8</v>
      </c>
      <c r="E11" s="485">
        <v>6</v>
      </c>
      <c r="F11" s="485">
        <v>4</v>
      </c>
      <c r="G11" s="485">
        <v>10</v>
      </c>
      <c r="H11" s="485">
        <v>12</v>
      </c>
      <c r="I11" s="485">
        <v>8</v>
      </c>
      <c r="J11" s="485">
        <v>13</v>
      </c>
      <c r="K11" s="485">
        <v>16</v>
      </c>
      <c r="L11" s="485">
        <v>19</v>
      </c>
      <c r="M11" s="485">
        <v>26</v>
      </c>
      <c r="N11" s="485">
        <v>28</v>
      </c>
      <c r="O11" s="485">
        <v>39</v>
      </c>
      <c r="P11" s="485">
        <v>49</v>
      </c>
      <c r="Q11" s="485">
        <v>79</v>
      </c>
      <c r="R11" s="485">
        <v>128</v>
      </c>
      <c r="S11" s="485">
        <v>148</v>
      </c>
      <c r="T11" s="485">
        <v>222</v>
      </c>
      <c r="U11" s="485">
        <v>246</v>
      </c>
      <c r="V11" s="485">
        <v>958</v>
      </c>
      <c r="W11" s="485">
        <v>3</v>
      </c>
      <c r="X11" s="274">
        <f t="shared" si="0"/>
        <v>2140</v>
      </c>
      <c r="Y11" s="166">
        <v>105</v>
      </c>
      <c r="Z11" s="136">
        <v>23</v>
      </c>
      <c r="AA11" s="136">
        <v>14</v>
      </c>
      <c r="AB11" s="136">
        <v>9</v>
      </c>
      <c r="AC11" s="136">
        <v>9</v>
      </c>
      <c r="AD11" s="136">
        <v>24</v>
      </c>
      <c r="AE11" s="136">
        <v>14</v>
      </c>
      <c r="AF11" s="136">
        <v>17</v>
      </c>
      <c r="AG11" s="136">
        <v>16</v>
      </c>
      <c r="AH11" s="136">
        <v>32</v>
      </c>
      <c r="AI11" s="136">
        <v>34</v>
      </c>
      <c r="AJ11" s="136">
        <v>37</v>
      </c>
      <c r="AK11" s="136">
        <v>41</v>
      </c>
      <c r="AL11" s="136">
        <v>61</v>
      </c>
      <c r="AM11" s="136">
        <v>90</v>
      </c>
      <c r="AN11" s="136">
        <v>120</v>
      </c>
      <c r="AO11" s="136">
        <v>169</v>
      </c>
      <c r="AP11" s="136">
        <v>206</v>
      </c>
      <c r="AQ11" s="136">
        <v>256</v>
      </c>
      <c r="AR11" s="136">
        <v>334</v>
      </c>
      <c r="AS11" s="136">
        <v>1292</v>
      </c>
      <c r="AT11" s="136">
        <v>3</v>
      </c>
      <c r="AU11" s="136">
        <f t="shared" si="1"/>
        <v>2906</v>
      </c>
      <c r="AV11" s="484">
        <v>65</v>
      </c>
      <c r="AW11" s="485">
        <v>23</v>
      </c>
      <c r="AX11" s="485">
        <v>10</v>
      </c>
      <c r="AY11" s="485">
        <v>3</v>
      </c>
      <c r="AZ11" s="485">
        <v>5</v>
      </c>
      <c r="BA11" s="485">
        <v>12</v>
      </c>
      <c r="BB11" s="485">
        <v>15</v>
      </c>
      <c r="BC11" s="485">
        <v>19</v>
      </c>
      <c r="BD11" s="485">
        <v>17</v>
      </c>
      <c r="BE11" s="485">
        <v>21</v>
      </c>
      <c r="BF11" s="485">
        <v>27</v>
      </c>
      <c r="BG11" s="485">
        <v>25</v>
      </c>
      <c r="BH11" s="485">
        <v>25</v>
      </c>
      <c r="BI11" s="485">
        <v>28</v>
      </c>
      <c r="BJ11" s="485">
        <v>69</v>
      </c>
      <c r="BK11" s="485">
        <v>98</v>
      </c>
      <c r="BL11" s="485">
        <v>140</v>
      </c>
      <c r="BM11" s="485">
        <v>182</v>
      </c>
      <c r="BN11" s="485">
        <v>276</v>
      </c>
      <c r="BO11" s="485">
        <v>287</v>
      </c>
      <c r="BP11" s="485">
        <v>1195</v>
      </c>
      <c r="BQ11" s="485">
        <v>2</v>
      </c>
      <c r="BR11" s="274">
        <f t="shared" si="2"/>
        <v>2544</v>
      </c>
      <c r="BS11" s="166">
        <v>63</v>
      </c>
      <c r="BT11" s="136">
        <v>27</v>
      </c>
      <c r="BU11" s="136">
        <v>6</v>
      </c>
      <c r="BV11" s="136">
        <v>9</v>
      </c>
      <c r="BW11" s="136">
        <v>5</v>
      </c>
      <c r="BX11" s="136">
        <v>8</v>
      </c>
      <c r="BY11" s="136">
        <v>10</v>
      </c>
      <c r="BZ11" s="136">
        <v>15</v>
      </c>
      <c r="CA11" s="136">
        <v>11</v>
      </c>
      <c r="CB11" s="136">
        <v>27</v>
      </c>
      <c r="CC11" s="136">
        <v>23</v>
      </c>
      <c r="CD11" s="136">
        <v>23</v>
      </c>
      <c r="CE11" s="136">
        <v>40</v>
      </c>
      <c r="CF11" s="136">
        <v>46</v>
      </c>
      <c r="CG11" s="136">
        <v>75</v>
      </c>
      <c r="CH11" s="136">
        <v>121</v>
      </c>
      <c r="CI11" s="136">
        <v>176</v>
      </c>
      <c r="CJ11" s="136">
        <v>236</v>
      </c>
      <c r="CK11" s="136">
        <v>337</v>
      </c>
      <c r="CL11" s="136">
        <v>363</v>
      </c>
      <c r="CM11" s="136">
        <v>1410</v>
      </c>
      <c r="CN11" s="136">
        <v>3</v>
      </c>
      <c r="CO11" s="167">
        <f t="shared" si="3"/>
        <v>3034</v>
      </c>
      <c r="CP11" s="484">
        <v>76</v>
      </c>
      <c r="CQ11" s="485">
        <v>25</v>
      </c>
      <c r="CR11" s="485">
        <v>12</v>
      </c>
      <c r="CS11" s="485">
        <v>9</v>
      </c>
      <c r="CT11" s="485">
        <v>8</v>
      </c>
      <c r="CU11" s="485">
        <v>20</v>
      </c>
      <c r="CV11" s="485">
        <v>7</v>
      </c>
      <c r="CW11" s="485">
        <v>19</v>
      </c>
      <c r="CX11" s="485">
        <v>19</v>
      </c>
      <c r="CY11" s="485">
        <v>20</v>
      </c>
      <c r="CZ11" s="485">
        <v>20</v>
      </c>
      <c r="DA11" s="485">
        <v>40</v>
      </c>
      <c r="DB11" s="485">
        <v>46</v>
      </c>
      <c r="DC11" s="485">
        <v>70</v>
      </c>
      <c r="DD11" s="485">
        <v>85</v>
      </c>
      <c r="DE11" s="485">
        <v>113</v>
      </c>
      <c r="DF11" s="485">
        <v>206</v>
      </c>
      <c r="DG11" s="485">
        <v>272</v>
      </c>
      <c r="DH11" s="485">
        <v>329</v>
      </c>
      <c r="DI11" s="485">
        <v>388</v>
      </c>
      <c r="DJ11" s="485">
        <v>1510</v>
      </c>
      <c r="DK11" s="485">
        <v>0</v>
      </c>
      <c r="DL11" s="274">
        <f t="shared" si="4"/>
        <v>3294</v>
      </c>
      <c r="DM11" s="166">
        <v>32</v>
      </c>
      <c r="DN11" s="136">
        <v>16</v>
      </c>
      <c r="DO11" s="136">
        <v>8</v>
      </c>
      <c r="DP11" s="136">
        <v>11</v>
      </c>
      <c r="DQ11" s="136">
        <v>4</v>
      </c>
      <c r="DR11" s="136">
        <v>7</v>
      </c>
      <c r="DS11" s="136">
        <v>7</v>
      </c>
      <c r="DT11" s="136">
        <v>16</v>
      </c>
      <c r="DU11" s="136">
        <v>21</v>
      </c>
      <c r="DV11" s="136">
        <v>24</v>
      </c>
      <c r="DW11" s="136">
        <v>40</v>
      </c>
      <c r="DX11" s="136">
        <v>36</v>
      </c>
      <c r="DY11" s="136">
        <v>51</v>
      </c>
      <c r="DZ11" s="136">
        <v>57</v>
      </c>
      <c r="EA11" s="136">
        <v>108</v>
      </c>
      <c r="EB11" s="136">
        <v>121</v>
      </c>
      <c r="EC11" s="136">
        <v>207</v>
      </c>
      <c r="ED11" s="136">
        <v>244</v>
      </c>
      <c r="EE11" s="136">
        <v>319</v>
      </c>
      <c r="EF11" s="136">
        <v>392</v>
      </c>
      <c r="EG11" s="136">
        <v>1199</v>
      </c>
      <c r="EH11" s="136">
        <v>1</v>
      </c>
      <c r="EI11" s="167">
        <f t="shared" si="5"/>
        <v>2921</v>
      </c>
      <c r="EJ11" s="484">
        <v>52</v>
      </c>
      <c r="EK11" s="485">
        <v>16</v>
      </c>
      <c r="EL11" s="485">
        <v>4</v>
      </c>
      <c r="EM11" s="485">
        <v>4</v>
      </c>
      <c r="EN11" s="485">
        <v>4</v>
      </c>
      <c r="EO11" s="485">
        <v>8</v>
      </c>
      <c r="EP11" s="485">
        <v>15</v>
      </c>
      <c r="EQ11" s="485">
        <v>17</v>
      </c>
      <c r="ER11" s="485">
        <v>21</v>
      </c>
      <c r="ES11" s="485">
        <v>36</v>
      </c>
      <c r="ET11" s="485">
        <v>47</v>
      </c>
      <c r="EU11" s="485">
        <v>73</v>
      </c>
      <c r="EV11" s="485">
        <v>92</v>
      </c>
      <c r="EW11" s="485">
        <v>109</v>
      </c>
      <c r="EX11" s="485">
        <v>140</v>
      </c>
      <c r="EY11" s="485">
        <v>223</v>
      </c>
      <c r="EZ11" s="485">
        <v>325</v>
      </c>
      <c r="FA11" s="485">
        <v>420</v>
      </c>
      <c r="FB11" s="485">
        <v>438</v>
      </c>
      <c r="FC11" s="485">
        <v>500</v>
      </c>
      <c r="FD11" s="485">
        <v>1567</v>
      </c>
      <c r="FE11" s="485">
        <v>1</v>
      </c>
      <c r="FF11" s="274">
        <f t="shared" si="6"/>
        <v>4112</v>
      </c>
    </row>
    <row r="12" spans="1:162" ht="18" customHeight="1">
      <c r="A12" s="12" t="s">
        <v>115</v>
      </c>
      <c r="B12" s="168">
        <v>0</v>
      </c>
      <c r="C12" s="169">
        <v>1</v>
      </c>
      <c r="D12" s="170">
        <v>0</v>
      </c>
      <c r="E12" s="169">
        <v>0</v>
      </c>
      <c r="F12" s="170">
        <v>0</v>
      </c>
      <c r="G12" s="170">
        <v>0</v>
      </c>
      <c r="H12" s="170">
        <v>0</v>
      </c>
      <c r="I12" s="170">
        <v>3</v>
      </c>
      <c r="J12" s="170">
        <v>3</v>
      </c>
      <c r="K12" s="170">
        <v>2</v>
      </c>
      <c r="L12" s="170">
        <v>15</v>
      </c>
      <c r="M12" s="170">
        <v>16</v>
      </c>
      <c r="N12" s="170">
        <v>41</v>
      </c>
      <c r="O12" s="170">
        <v>57</v>
      </c>
      <c r="P12" s="170">
        <v>90</v>
      </c>
      <c r="Q12" s="170">
        <v>126</v>
      </c>
      <c r="R12" s="170">
        <v>168</v>
      </c>
      <c r="S12" s="170">
        <v>186</v>
      </c>
      <c r="T12" s="170">
        <v>230</v>
      </c>
      <c r="U12" s="170">
        <v>296</v>
      </c>
      <c r="V12" s="170">
        <v>867</v>
      </c>
      <c r="W12" s="170">
        <v>0</v>
      </c>
      <c r="X12" s="171">
        <f t="shared" si="0"/>
        <v>2101</v>
      </c>
      <c r="Y12" s="168">
        <v>0</v>
      </c>
      <c r="Z12" s="169">
        <v>0</v>
      </c>
      <c r="AA12" s="170">
        <v>0</v>
      </c>
      <c r="AB12" s="170">
        <v>0</v>
      </c>
      <c r="AC12" s="170">
        <v>0</v>
      </c>
      <c r="AD12" s="169">
        <v>1</v>
      </c>
      <c r="AE12" s="170">
        <v>1</v>
      </c>
      <c r="AF12" s="170">
        <v>5</v>
      </c>
      <c r="AG12" s="170">
        <v>4</v>
      </c>
      <c r="AH12" s="170">
        <v>8</v>
      </c>
      <c r="AI12" s="170">
        <v>13</v>
      </c>
      <c r="AJ12" s="170">
        <v>21</v>
      </c>
      <c r="AK12" s="170">
        <v>36</v>
      </c>
      <c r="AL12" s="170">
        <v>54</v>
      </c>
      <c r="AM12" s="170">
        <v>83</v>
      </c>
      <c r="AN12" s="170">
        <v>131</v>
      </c>
      <c r="AO12" s="170">
        <v>179</v>
      </c>
      <c r="AP12" s="170">
        <v>212</v>
      </c>
      <c r="AQ12" s="170">
        <v>284</v>
      </c>
      <c r="AR12" s="170">
        <v>361</v>
      </c>
      <c r="AS12" s="170">
        <v>906</v>
      </c>
      <c r="AT12" s="170">
        <v>1</v>
      </c>
      <c r="AU12" s="170">
        <f t="shared" si="1"/>
        <v>2300</v>
      </c>
      <c r="AV12" s="168">
        <v>2</v>
      </c>
      <c r="AW12" s="169">
        <v>0</v>
      </c>
      <c r="AX12" s="170">
        <v>0</v>
      </c>
      <c r="AY12" s="169">
        <v>0</v>
      </c>
      <c r="AZ12" s="170">
        <v>0</v>
      </c>
      <c r="BA12" s="170">
        <v>1</v>
      </c>
      <c r="BB12" s="170">
        <v>2</v>
      </c>
      <c r="BC12" s="170">
        <v>3</v>
      </c>
      <c r="BD12" s="170">
        <v>5</v>
      </c>
      <c r="BE12" s="170">
        <v>14</v>
      </c>
      <c r="BF12" s="170">
        <v>13</v>
      </c>
      <c r="BG12" s="170">
        <v>26</v>
      </c>
      <c r="BH12" s="170">
        <v>36</v>
      </c>
      <c r="BI12" s="170">
        <v>71</v>
      </c>
      <c r="BJ12" s="170">
        <v>98</v>
      </c>
      <c r="BK12" s="170">
        <v>133</v>
      </c>
      <c r="BL12" s="170">
        <v>193</v>
      </c>
      <c r="BM12" s="170">
        <v>248</v>
      </c>
      <c r="BN12" s="170">
        <v>277</v>
      </c>
      <c r="BO12" s="170">
        <v>362</v>
      </c>
      <c r="BP12" s="170">
        <v>883</v>
      </c>
      <c r="BQ12" s="170">
        <v>1</v>
      </c>
      <c r="BR12" s="171">
        <f t="shared" si="2"/>
        <v>2368</v>
      </c>
      <c r="BS12" s="168">
        <v>0</v>
      </c>
      <c r="BT12" s="169">
        <v>0</v>
      </c>
      <c r="BU12" s="170">
        <v>0</v>
      </c>
      <c r="BV12" s="169">
        <v>0</v>
      </c>
      <c r="BW12" s="170">
        <v>0</v>
      </c>
      <c r="BX12" s="170">
        <v>0</v>
      </c>
      <c r="BY12" s="170">
        <v>1</v>
      </c>
      <c r="BZ12" s="170">
        <v>4</v>
      </c>
      <c r="CA12" s="170">
        <v>4</v>
      </c>
      <c r="CB12" s="170">
        <v>13</v>
      </c>
      <c r="CC12" s="170">
        <v>14</v>
      </c>
      <c r="CD12" s="170">
        <v>16</v>
      </c>
      <c r="CE12" s="170">
        <v>39</v>
      </c>
      <c r="CF12" s="170">
        <v>67</v>
      </c>
      <c r="CG12" s="170">
        <v>113</v>
      </c>
      <c r="CH12" s="170">
        <v>149</v>
      </c>
      <c r="CI12" s="170">
        <v>212</v>
      </c>
      <c r="CJ12" s="170">
        <v>246</v>
      </c>
      <c r="CK12" s="170">
        <v>320</v>
      </c>
      <c r="CL12" s="170">
        <v>345</v>
      </c>
      <c r="CM12" s="170">
        <v>987</v>
      </c>
      <c r="CN12" s="170">
        <v>1</v>
      </c>
      <c r="CO12" s="172">
        <f t="shared" si="3"/>
        <v>2531</v>
      </c>
      <c r="CP12" s="168">
        <v>0</v>
      </c>
      <c r="CQ12" s="169">
        <v>0</v>
      </c>
      <c r="CR12" s="170">
        <v>0</v>
      </c>
      <c r="CS12" s="169">
        <v>0</v>
      </c>
      <c r="CT12" s="170">
        <v>0</v>
      </c>
      <c r="CU12" s="170">
        <v>1</v>
      </c>
      <c r="CV12" s="170">
        <v>3</v>
      </c>
      <c r="CW12" s="170">
        <v>3</v>
      </c>
      <c r="CX12" s="170">
        <v>5</v>
      </c>
      <c r="CY12" s="170">
        <v>5</v>
      </c>
      <c r="CZ12" s="170">
        <v>8</v>
      </c>
      <c r="DA12" s="170">
        <v>27</v>
      </c>
      <c r="DB12" s="170">
        <v>44</v>
      </c>
      <c r="DC12" s="170">
        <v>68</v>
      </c>
      <c r="DD12" s="170">
        <v>108</v>
      </c>
      <c r="DE12" s="170">
        <v>138</v>
      </c>
      <c r="DF12" s="170">
        <v>206</v>
      </c>
      <c r="DG12" s="170">
        <v>255</v>
      </c>
      <c r="DH12" s="170">
        <v>307</v>
      </c>
      <c r="DI12" s="170">
        <v>353</v>
      </c>
      <c r="DJ12" s="170">
        <v>965</v>
      </c>
      <c r="DK12" s="170">
        <v>3</v>
      </c>
      <c r="DL12" s="171">
        <f t="shared" si="4"/>
        <v>2499</v>
      </c>
      <c r="DM12" s="168">
        <v>0</v>
      </c>
      <c r="DN12" s="169">
        <v>0</v>
      </c>
      <c r="DO12" s="170">
        <v>0</v>
      </c>
      <c r="DP12" s="169">
        <v>0</v>
      </c>
      <c r="DQ12" s="170">
        <v>0</v>
      </c>
      <c r="DR12" s="170">
        <v>0</v>
      </c>
      <c r="DS12" s="170">
        <v>0</v>
      </c>
      <c r="DT12" s="170">
        <v>2</v>
      </c>
      <c r="DU12" s="170">
        <v>7</v>
      </c>
      <c r="DV12" s="170">
        <v>10</v>
      </c>
      <c r="DW12" s="170">
        <v>13</v>
      </c>
      <c r="DX12" s="170">
        <v>32</v>
      </c>
      <c r="DY12" s="170">
        <v>42</v>
      </c>
      <c r="DZ12" s="170">
        <v>80</v>
      </c>
      <c r="EA12" s="170">
        <v>119</v>
      </c>
      <c r="EB12" s="170">
        <v>155</v>
      </c>
      <c r="EC12" s="170">
        <v>206</v>
      </c>
      <c r="ED12" s="170">
        <v>296</v>
      </c>
      <c r="EE12" s="170">
        <v>308</v>
      </c>
      <c r="EF12" s="170">
        <v>359</v>
      </c>
      <c r="EG12" s="170">
        <v>931</v>
      </c>
      <c r="EH12" s="170">
        <v>0</v>
      </c>
      <c r="EI12" s="172">
        <f t="shared" si="5"/>
        <v>2560</v>
      </c>
      <c r="EJ12" s="168">
        <v>1</v>
      </c>
      <c r="EK12" s="169">
        <v>1</v>
      </c>
      <c r="EL12" s="170">
        <v>1</v>
      </c>
      <c r="EM12" s="169">
        <v>1</v>
      </c>
      <c r="EN12" s="170">
        <v>1</v>
      </c>
      <c r="EO12" s="170">
        <v>3</v>
      </c>
      <c r="EP12" s="170">
        <v>1</v>
      </c>
      <c r="EQ12" s="170">
        <v>3</v>
      </c>
      <c r="ER12" s="170">
        <v>6</v>
      </c>
      <c r="ES12" s="170">
        <v>9</v>
      </c>
      <c r="ET12" s="170">
        <v>14</v>
      </c>
      <c r="EU12" s="170">
        <v>39</v>
      </c>
      <c r="EV12" s="170">
        <v>61</v>
      </c>
      <c r="EW12" s="170">
        <v>88</v>
      </c>
      <c r="EX12" s="170">
        <v>127</v>
      </c>
      <c r="EY12" s="170">
        <v>173</v>
      </c>
      <c r="EZ12" s="170">
        <v>202</v>
      </c>
      <c r="FA12" s="170">
        <v>299</v>
      </c>
      <c r="FB12" s="170">
        <v>338</v>
      </c>
      <c r="FC12" s="170">
        <v>413</v>
      </c>
      <c r="FD12" s="170">
        <v>1020</v>
      </c>
      <c r="FE12" s="170">
        <v>1</v>
      </c>
      <c r="FF12" s="171">
        <f t="shared" si="6"/>
        <v>2802</v>
      </c>
    </row>
    <row r="13" spans="1:162" ht="18" customHeight="1">
      <c r="A13" s="13" t="s">
        <v>116</v>
      </c>
      <c r="B13" s="484">
        <v>25</v>
      </c>
      <c r="C13" s="485">
        <v>22</v>
      </c>
      <c r="D13" s="485">
        <v>13</v>
      </c>
      <c r="E13" s="485">
        <v>15</v>
      </c>
      <c r="F13" s="485">
        <v>4</v>
      </c>
      <c r="G13" s="485">
        <v>35</v>
      </c>
      <c r="H13" s="485">
        <v>54</v>
      </c>
      <c r="I13" s="485">
        <v>229</v>
      </c>
      <c r="J13" s="485">
        <v>256</v>
      </c>
      <c r="K13" s="485">
        <v>173</v>
      </c>
      <c r="L13" s="485">
        <v>152</v>
      </c>
      <c r="M13" s="485">
        <v>124</v>
      </c>
      <c r="N13" s="485">
        <v>134</v>
      </c>
      <c r="O13" s="485">
        <v>121</v>
      </c>
      <c r="P13" s="485">
        <v>105</v>
      </c>
      <c r="Q13" s="485">
        <v>105</v>
      </c>
      <c r="R13" s="485">
        <v>104</v>
      </c>
      <c r="S13" s="485">
        <v>70</v>
      </c>
      <c r="T13" s="485">
        <v>71</v>
      </c>
      <c r="U13" s="485">
        <v>54</v>
      </c>
      <c r="V13" s="485">
        <v>164</v>
      </c>
      <c r="W13" s="485">
        <v>12</v>
      </c>
      <c r="X13" s="274">
        <f t="shared" si="0"/>
        <v>2042</v>
      </c>
      <c r="Y13" s="166">
        <v>52</v>
      </c>
      <c r="Z13" s="136">
        <v>22</v>
      </c>
      <c r="AA13" s="136">
        <v>13</v>
      </c>
      <c r="AB13" s="136">
        <v>11</v>
      </c>
      <c r="AC13" s="136">
        <v>13</v>
      </c>
      <c r="AD13" s="136">
        <v>37</v>
      </c>
      <c r="AE13" s="136">
        <v>62</v>
      </c>
      <c r="AF13" s="136">
        <v>226</v>
      </c>
      <c r="AG13" s="136">
        <v>269</v>
      </c>
      <c r="AH13" s="136">
        <v>180</v>
      </c>
      <c r="AI13" s="136">
        <v>144</v>
      </c>
      <c r="AJ13" s="136">
        <v>138</v>
      </c>
      <c r="AK13" s="136">
        <v>130</v>
      </c>
      <c r="AL13" s="136">
        <v>116</v>
      </c>
      <c r="AM13" s="136">
        <v>118</v>
      </c>
      <c r="AN13" s="136">
        <v>106</v>
      </c>
      <c r="AO13" s="136">
        <v>81</v>
      </c>
      <c r="AP13" s="136">
        <v>69</v>
      </c>
      <c r="AQ13" s="136">
        <v>75</v>
      </c>
      <c r="AR13" s="136">
        <v>79</v>
      </c>
      <c r="AS13" s="136">
        <v>202</v>
      </c>
      <c r="AT13" s="136">
        <v>7</v>
      </c>
      <c r="AU13" s="136">
        <f t="shared" si="1"/>
        <v>2150</v>
      </c>
      <c r="AV13" s="484">
        <v>37</v>
      </c>
      <c r="AW13" s="485">
        <v>24</v>
      </c>
      <c r="AX13" s="485">
        <v>16</v>
      </c>
      <c r="AY13" s="485">
        <v>6</v>
      </c>
      <c r="AZ13" s="485">
        <v>6</v>
      </c>
      <c r="BA13" s="485">
        <v>22</v>
      </c>
      <c r="BB13" s="485">
        <v>53</v>
      </c>
      <c r="BC13" s="485">
        <v>215</v>
      </c>
      <c r="BD13" s="485">
        <v>249</v>
      </c>
      <c r="BE13" s="485">
        <v>189</v>
      </c>
      <c r="BF13" s="485">
        <v>157</v>
      </c>
      <c r="BG13" s="485">
        <v>144</v>
      </c>
      <c r="BH13" s="485">
        <v>117</v>
      </c>
      <c r="BI13" s="485">
        <v>129</v>
      </c>
      <c r="BJ13" s="485">
        <v>109</v>
      </c>
      <c r="BK13" s="485">
        <v>106</v>
      </c>
      <c r="BL13" s="485">
        <v>99</v>
      </c>
      <c r="BM13" s="485">
        <v>65</v>
      </c>
      <c r="BN13" s="485">
        <v>53</v>
      </c>
      <c r="BO13" s="485">
        <v>58</v>
      </c>
      <c r="BP13" s="485">
        <v>184</v>
      </c>
      <c r="BQ13" s="485">
        <v>8</v>
      </c>
      <c r="BR13" s="274">
        <f t="shared" si="2"/>
        <v>2046</v>
      </c>
      <c r="BS13" s="166">
        <v>45</v>
      </c>
      <c r="BT13" s="136">
        <v>22</v>
      </c>
      <c r="BU13" s="136">
        <v>13</v>
      </c>
      <c r="BV13" s="136">
        <v>9</v>
      </c>
      <c r="BW13" s="136">
        <v>4</v>
      </c>
      <c r="BX13" s="136">
        <v>30</v>
      </c>
      <c r="BY13" s="136">
        <v>50</v>
      </c>
      <c r="BZ13" s="136">
        <v>175</v>
      </c>
      <c r="CA13" s="136">
        <v>261</v>
      </c>
      <c r="CB13" s="136">
        <v>195</v>
      </c>
      <c r="CC13" s="136">
        <v>133</v>
      </c>
      <c r="CD13" s="136">
        <v>118</v>
      </c>
      <c r="CE13" s="136">
        <v>109</v>
      </c>
      <c r="CF13" s="136">
        <v>110</v>
      </c>
      <c r="CG13" s="136">
        <v>129</v>
      </c>
      <c r="CH13" s="136">
        <v>114</v>
      </c>
      <c r="CI13" s="136">
        <v>85</v>
      </c>
      <c r="CJ13" s="136">
        <v>82</v>
      </c>
      <c r="CK13" s="136">
        <v>63</v>
      </c>
      <c r="CL13" s="136">
        <v>84</v>
      </c>
      <c r="CM13" s="136">
        <v>195</v>
      </c>
      <c r="CN13" s="136">
        <v>7</v>
      </c>
      <c r="CO13" s="167">
        <f t="shared" si="3"/>
        <v>2033</v>
      </c>
      <c r="CP13" s="484">
        <v>37</v>
      </c>
      <c r="CQ13" s="485">
        <v>23</v>
      </c>
      <c r="CR13" s="485">
        <v>13</v>
      </c>
      <c r="CS13" s="485">
        <v>13</v>
      </c>
      <c r="CT13" s="485">
        <v>8</v>
      </c>
      <c r="CU13" s="485">
        <v>23</v>
      </c>
      <c r="CV13" s="485">
        <v>44</v>
      </c>
      <c r="CW13" s="485">
        <v>204</v>
      </c>
      <c r="CX13" s="485">
        <v>294</v>
      </c>
      <c r="CY13" s="485">
        <v>187</v>
      </c>
      <c r="CZ13" s="485">
        <v>188</v>
      </c>
      <c r="DA13" s="485">
        <v>155</v>
      </c>
      <c r="DB13" s="485">
        <v>118</v>
      </c>
      <c r="DC13" s="485">
        <v>113</v>
      </c>
      <c r="DD13" s="485">
        <v>137</v>
      </c>
      <c r="DE13" s="485">
        <v>108</v>
      </c>
      <c r="DF13" s="485">
        <v>110</v>
      </c>
      <c r="DG13" s="485">
        <v>94</v>
      </c>
      <c r="DH13" s="485">
        <v>70</v>
      </c>
      <c r="DI13" s="485">
        <v>63</v>
      </c>
      <c r="DJ13" s="485">
        <v>159</v>
      </c>
      <c r="DK13" s="485">
        <v>5</v>
      </c>
      <c r="DL13" s="274">
        <f t="shared" si="4"/>
        <v>2166</v>
      </c>
      <c r="DM13" s="166">
        <v>29</v>
      </c>
      <c r="DN13" s="136">
        <v>14</v>
      </c>
      <c r="DO13" s="136">
        <v>7</v>
      </c>
      <c r="DP13" s="136">
        <v>5</v>
      </c>
      <c r="DQ13" s="136">
        <v>7</v>
      </c>
      <c r="DR13" s="136">
        <v>31</v>
      </c>
      <c r="DS13" s="136">
        <v>35</v>
      </c>
      <c r="DT13" s="136">
        <v>162</v>
      </c>
      <c r="DU13" s="136">
        <v>238</v>
      </c>
      <c r="DV13" s="136">
        <v>179</v>
      </c>
      <c r="DW13" s="136">
        <v>175</v>
      </c>
      <c r="DX13" s="136">
        <v>159</v>
      </c>
      <c r="DY13" s="136">
        <v>113</v>
      </c>
      <c r="DZ13" s="136">
        <v>103</v>
      </c>
      <c r="EA13" s="136">
        <v>118</v>
      </c>
      <c r="EB13" s="136">
        <v>104</v>
      </c>
      <c r="EC13" s="136">
        <v>96</v>
      </c>
      <c r="ED13" s="136">
        <v>81</v>
      </c>
      <c r="EE13" s="136">
        <v>58</v>
      </c>
      <c r="EF13" s="136">
        <v>59</v>
      </c>
      <c r="EG13" s="136">
        <v>139</v>
      </c>
      <c r="EH13" s="136">
        <v>6</v>
      </c>
      <c r="EI13" s="167">
        <f t="shared" si="5"/>
        <v>1918</v>
      </c>
      <c r="EJ13" s="484">
        <v>31</v>
      </c>
      <c r="EK13" s="485">
        <v>18</v>
      </c>
      <c r="EL13" s="485">
        <v>14</v>
      </c>
      <c r="EM13" s="485">
        <v>11</v>
      </c>
      <c r="EN13" s="485">
        <v>11</v>
      </c>
      <c r="EO13" s="485">
        <v>39</v>
      </c>
      <c r="EP13" s="485">
        <v>44</v>
      </c>
      <c r="EQ13" s="485">
        <v>211</v>
      </c>
      <c r="ER13" s="485">
        <v>270</v>
      </c>
      <c r="ES13" s="485">
        <v>235</v>
      </c>
      <c r="ET13" s="485">
        <v>189</v>
      </c>
      <c r="EU13" s="485">
        <v>166</v>
      </c>
      <c r="EV13" s="485">
        <v>141</v>
      </c>
      <c r="EW13" s="485">
        <v>122</v>
      </c>
      <c r="EX13" s="485">
        <v>128</v>
      </c>
      <c r="EY13" s="485">
        <v>141</v>
      </c>
      <c r="EZ13" s="485">
        <v>114</v>
      </c>
      <c r="FA13" s="485">
        <v>90</v>
      </c>
      <c r="FB13" s="485">
        <v>62</v>
      </c>
      <c r="FC13" s="485">
        <v>62</v>
      </c>
      <c r="FD13" s="485">
        <v>138</v>
      </c>
      <c r="FE13" s="485">
        <v>5</v>
      </c>
      <c r="FF13" s="274">
        <f t="shared" si="6"/>
        <v>2242</v>
      </c>
    </row>
    <row r="14" spans="1:162" ht="18" customHeight="1">
      <c r="A14" s="12" t="s">
        <v>117</v>
      </c>
      <c r="B14" s="168">
        <v>1</v>
      </c>
      <c r="C14" s="169">
        <v>2</v>
      </c>
      <c r="D14" s="170">
        <v>0</v>
      </c>
      <c r="E14" s="169">
        <v>1</v>
      </c>
      <c r="F14" s="170">
        <v>2</v>
      </c>
      <c r="G14" s="170">
        <v>1</v>
      </c>
      <c r="H14" s="170">
        <v>4</v>
      </c>
      <c r="I14" s="170">
        <v>11</v>
      </c>
      <c r="J14" s="170">
        <v>11</v>
      </c>
      <c r="K14" s="170">
        <v>5</v>
      </c>
      <c r="L14" s="170">
        <v>7</v>
      </c>
      <c r="M14" s="170">
        <v>7</v>
      </c>
      <c r="N14" s="170">
        <v>9</v>
      </c>
      <c r="O14" s="170">
        <v>25</v>
      </c>
      <c r="P14" s="170">
        <v>32</v>
      </c>
      <c r="Q14" s="170">
        <v>63</v>
      </c>
      <c r="R14" s="170">
        <v>89</v>
      </c>
      <c r="S14" s="170">
        <v>93</v>
      </c>
      <c r="T14" s="170">
        <v>93</v>
      </c>
      <c r="U14" s="170">
        <v>88</v>
      </c>
      <c r="V14" s="170">
        <v>320</v>
      </c>
      <c r="W14" s="170">
        <v>0</v>
      </c>
      <c r="X14" s="171">
        <f t="shared" si="0"/>
        <v>864</v>
      </c>
      <c r="Y14" s="168">
        <v>2</v>
      </c>
      <c r="Z14" s="169">
        <v>0</v>
      </c>
      <c r="AA14" s="170">
        <v>1</v>
      </c>
      <c r="AB14" s="170">
        <v>0</v>
      </c>
      <c r="AC14" s="170">
        <v>0</v>
      </c>
      <c r="AD14" s="169">
        <v>2</v>
      </c>
      <c r="AE14" s="170">
        <v>3</v>
      </c>
      <c r="AF14" s="170">
        <v>3</v>
      </c>
      <c r="AG14" s="170">
        <v>8</v>
      </c>
      <c r="AH14" s="170">
        <v>17</v>
      </c>
      <c r="AI14" s="170">
        <v>9</v>
      </c>
      <c r="AJ14" s="170">
        <v>10</v>
      </c>
      <c r="AK14" s="170">
        <v>13</v>
      </c>
      <c r="AL14" s="170">
        <v>28</v>
      </c>
      <c r="AM14" s="170">
        <v>43</v>
      </c>
      <c r="AN14" s="170">
        <v>81</v>
      </c>
      <c r="AO14" s="170">
        <v>66</v>
      </c>
      <c r="AP14" s="170">
        <v>104</v>
      </c>
      <c r="AQ14" s="170">
        <v>112</v>
      </c>
      <c r="AR14" s="170">
        <v>110</v>
      </c>
      <c r="AS14" s="170">
        <v>319</v>
      </c>
      <c r="AT14" s="170">
        <v>0</v>
      </c>
      <c r="AU14" s="170">
        <f t="shared" si="1"/>
        <v>931</v>
      </c>
      <c r="AV14" s="168">
        <v>2</v>
      </c>
      <c r="AW14" s="169">
        <v>1</v>
      </c>
      <c r="AX14" s="170">
        <v>1</v>
      </c>
      <c r="AY14" s="169">
        <v>1</v>
      </c>
      <c r="AZ14" s="170">
        <v>1</v>
      </c>
      <c r="BA14" s="170">
        <v>2</v>
      </c>
      <c r="BB14" s="170">
        <v>1</v>
      </c>
      <c r="BC14" s="170">
        <v>4</v>
      </c>
      <c r="BD14" s="170">
        <v>3</v>
      </c>
      <c r="BE14" s="170">
        <v>5</v>
      </c>
      <c r="BF14" s="170">
        <v>8</v>
      </c>
      <c r="BG14" s="170">
        <v>16</v>
      </c>
      <c r="BH14" s="170">
        <v>12</v>
      </c>
      <c r="BI14" s="170">
        <v>20</v>
      </c>
      <c r="BJ14" s="170">
        <v>33</v>
      </c>
      <c r="BK14" s="170">
        <v>53</v>
      </c>
      <c r="BL14" s="170">
        <v>82</v>
      </c>
      <c r="BM14" s="170">
        <v>109</v>
      </c>
      <c r="BN14" s="170">
        <v>98</v>
      </c>
      <c r="BO14" s="170">
        <v>123</v>
      </c>
      <c r="BP14" s="170">
        <v>311</v>
      </c>
      <c r="BQ14" s="170">
        <v>0</v>
      </c>
      <c r="BR14" s="171">
        <f t="shared" si="2"/>
        <v>886</v>
      </c>
      <c r="BS14" s="168">
        <v>3</v>
      </c>
      <c r="BT14" s="169">
        <v>5</v>
      </c>
      <c r="BU14" s="170">
        <v>2</v>
      </c>
      <c r="BV14" s="169">
        <v>0</v>
      </c>
      <c r="BW14" s="170">
        <v>0</v>
      </c>
      <c r="BX14" s="170">
        <v>5</v>
      </c>
      <c r="BY14" s="170">
        <v>1</v>
      </c>
      <c r="BZ14" s="170">
        <v>7</v>
      </c>
      <c r="CA14" s="170">
        <v>10</v>
      </c>
      <c r="CB14" s="170">
        <v>6</v>
      </c>
      <c r="CC14" s="170">
        <v>15</v>
      </c>
      <c r="CD14" s="170">
        <v>19</v>
      </c>
      <c r="CE14" s="170">
        <v>15</v>
      </c>
      <c r="CF14" s="170">
        <v>26</v>
      </c>
      <c r="CG14" s="170">
        <v>27</v>
      </c>
      <c r="CH14" s="170">
        <v>61</v>
      </c>
      <c r="CI14" s="170">
        <v>92</v>
      </c>
      <c r="CJ14" s="170">
        <v>120</v>
      </c>
      <c r="CK14" s="170">
        <v>93</v>
      </c>
      <c r="CL14" s="170">
        <v>123</v>
      </c>
      <c r="CM14" s="170">
        <v>320</v>
      </c>
      <c r="CN14" s="170">
        <v>0</v>
      </c>
      <c r="CO14" s="172">
        <f t="shared" si="3"/>
        <v>950</v>
      </c>
      <c r="CP14" s="168">
        <v>3</v>
      </c>
      <c r="CQ14" s="169">
        <v>0</v>
      </c>
      <c r="CR14" s="170">
        <v>0</v>
      </c>
      <c r="CS14" s="169">
        <v>0</v>
      </c>
      <c r="CT14" s="170">
        <v>0</v>
      </c>
      <c r="CU14" s="170">
        <v>2</v>
      </c>
      <c r="CV14" s="170">
        <v>1</v>
      </c>
      <c r="CW14" s="170">
        <v>4</v>
      </c>
      <c r="CX14" s="170">
        <v>8</v>
      </c>
      <c r="CY14" s="170">
        <v>6</v>
      </c>
      <c r="CZ14" s="170">
        <v>6</v>
      </c>
      <c r="DA14" s="170">
        <v>11</v>
      </c>
      <c r="DB14" s="170">
        <v>13</v>
      </c>
      <c r="DC14" s="170">
        <v>24</v>
      </c>
      <c r="DD14" s="170">
        <v>46</v>
      </c>
      <c r="DE14" s="170">
        <v>64</v>
      </c>
      <c r="DF14" s="170">
        <v>117</v>
      </c>
      <c r="DG14" s="170">
        <v>117</v>
      </c>
      <c r="DH14" s="170">
        <v>105</v>
      </c>
      <c r="DI14" s="170">
        <v>139</v>
      </c>
      <c r="DJ14" s="170">
        <v>373</v>
      </c>
      <c r="DK14" s="170">
        <v>0</v>
      </c>
      <c r="DL14" s="171">
        <f>+SUM(CP14:DK14)</f>
        <v>1039</v>
      </c>
      <c r="DM14" s="168">
        <v>0</v>
      </c>
      <c r="DN14" s="169">
        <v>0</v>
      </c>
      <c r="DO14" s="170">
        <v>0</v>
      </c>
      <c r="DP14" s="169">
        <v>2</v>
      </c>
      <c r="DQ14" s="170">
        <v>0</v>
      </c>
      <c r="DR14" s="170">
        <v>0</v>
      </c>
      <c r="DS14" s="170">
        <v>2</v>
      </c>
      <c r="DT14" s="170">
        <v>5</v>
      </c>
      <c r="DU14" s="170">
        <v>13</v>
      </c>
      <c r="DV14" s="170">
        <v>6</v>
      </c>
      <c r="DW14" s="170">
        <v>12</v>
      </c>
      <c r="DX14" s="170">
        <v>14</v>
      </c>
      <c r="DY14" s="170">
        <v>28</v>
      </c>
      <c r="DZ14" s="170">
        <v>29</v>
      </c>
      <c r="EA14" s="170">
        <v>42</v>
      </c>
      <c r="EB14" s="170">
        <v>56</v>
      </c>
      <c r="EC14" s="170">
        <v>77</v>
      </c>
      <c r="ED14" s="170">
        <v>125</v>
      </c>
      <c r="EE14" s="170">
        <v>115</v>
      </c>
      <c r="EF14" s="170">
        <v>115</v>
      </c>
      <c r="EG14" s="170">
        <v>329</v>
      </c>
      <c r="EH14" s="170">
        <v>2</v>
      </c>
      <c r="EI14" s="172">
        <f t="shared" si="5"/>
        <v>972</v>
      </c>
      <c r="EJ14" s="168">
        <v>1</v>
      </c>
      <c r="EK14" s="169">
        <v>1</v>
      </c>
      <c r="EL14" s="170">
        <v>0</v>
      </c>
      <c r="EM14" s="169">
        <v>0</v>
      </c>
      <c r="EN14" s="170">
        <v>0</v>
      </c>
      <c r="EO14" s="170">
        <v>1</v>
      </c>
      <c r="EP14" s="170">
        <v>1</v>
      </c>
      <c r="EQ14" s="170">
        <v>3</v>
      </c>
      <c r="ER14" s="170">
        <v>5</v>
      </c>
      <c r="ES14" s="170">
        <v>10</v>
      </c>
      <c r="ET14" s="170">
        <v>12</v>
      </c>
      <c r="EU14" s="170">
        <v>14</v>
      </c>
      <c r="EV14" s="170">
        <v>17</v>
      </c>
      <c r="EW14" s="170">
        <v>30</v>
      </c>
      <c r="EX14" s="170">
        <v>42</v>
      </c>
      <c r="EY14" s="170">
        <v>65</v>
      </c>
      <c r="EZ14" s="170">
        <v>87</v>
      </c>
      <c r="FA14" s="170">
        <v>98</v>
      </c>
      <c r="FB14" s="170">
        <v>123</v>
      </c>
      <c r="FC14" s="170">
        <v>102</v>
      </c>
      <c r="FD14" s="170">
        <v>308</v>
      </c>
      <c r="FE14" s="170">
        <v>0</v>
      </c>
      <c r="FF14" s="171">
        <f>+SUM(EJ14:FE14)</f>
        <v>920</v>
      </c>
    </row>
    <row r="15" spans="1:162" ht="18" customHeight="1">
      <c r="A15" s="13" t="s">
        <v>118</v>
      </c>
      <c r="B15" s="484">
        <v>796</v>
      </c>
      <c r="C15" s="485">
        <v>2</v>
      </c>
      <c r="D15" s="485">
        <v>1</v>
      </c>
      <c r="E15" s="485">
        <v>0</v>
      </c>
      <c r="F15" s="485">
        <v>0</v>
      </c>
      <c r="G15" s="485">
        <v>0</v>
      </c>
      <c r="H15" s="485">
        <v>0</v>
      </c>
      <c r="I15" s="485">
        <v>0</v>
      </c>
      <c r="J15" s="485">
        <v>0</v>
      </c>
      <c r="K15" s="485">
        <v>0</v>
      </c>
      <c r="L15" s="485">
        <v>0</v>
      </c>
      <c r="M15" s="485">
        <v>0</v>
      </c>
      <c r="N15" s="485">
        <v>0</v>
      </c>
      <c r="O15" s="485">
        <v>0</v>
      </c>
      <c r="P15" s="485">
        <v>0</v>
      </c>
      <c r="Q15" s="485">
        <v>0</v>
      </c>
      <c r="R15" s="485">
        <v>0</v>
      </c>
      <c r="S15" s="485">
        <v>0</v>
      </c>
      <c r="T15" s="485">
        <v>0</v>
      </c>
      <c r="U15" s="485">
        <v>0</v>
      </c>
      <c r="V15" s="485">
        <v>0</v>
      </c>
      <c r="W15" s="485">
        <v>0</v>
      </c>
      <c r="X15" s="274">
        <f t="shared" si="0"/>
        <v>799</v>
      </c>
      <c r="Y15" s="166">
        <v>774</v>
      </c>
      <c r="Z15" s="136">
        <v>2</v>
      </c>
      <c r="AA15" s="136">
        <v>2</v>
      </c>
      <c r="AB15" s="136">
        <v>0</v>
      </c>
      <c r="AC15" s="136">
        <v>0</v>
      </c>
      <c r="AD15" s="136">
        <v>2</v>
      </c>
      <c r="AE15" s="136">
        <v>0</v>
      </c>
      <c r="AF15" s="136">
        <v>0</v>
      </c>
      <c r="AG15" s="136">
        <v>0</v>
      </c>
      <c r="AH15" s="136">
        <v>0</v>
      </c>
      <c r="AI15" s="136">
        <v>0</v>
      </c>
      <c r="AJ15" s="136">
        <v>0</v>
      </c>
      <c r="AK15" s="136">
        <v>0</v>
      </c>
      <c r="AL15" s="136">
        <v>0</v>
      </c>
      <c r="AM15" s="136">
        <v>0</v>
      </c>
      <c r="AN15" s="136">
        <v>0</v>
      </c>
      <c r="AO15" s="136">
        <v>0</v>
      </c>
      <c r="AP15" s="136">
        <v>0</v>
      </c>
      <c r="AQ15" s="136">
        <v>0</v>
      </c>
      <c r="AR15" s="136">
        <v>0</v>
      </c>
      <c r="AS15" s="136">
        <v>0</v>
      </c>
      <c r="AT15" s="136">
        <v>0</v>
      </c>
      <c r="AU15" s="136">
        <f t="shared" si="1"/>
        <v>780</v>
      </c>
      <c r="AV15" s="484">
        <v>747</v>
      </c>
      <c r="AW15" s="485">
        <v>1</v>
      </c>
      <c r="AX15" s="485">
        <v>1</v>
      </c>
      <c r="AY15" s="485">
        <v>0</v>
      </c>
      <c r="AZ15" s="485">
        <v>0</v>
      </c>
      <c r="BA15" s="485">
        <v>0</v>
      </c>
      <c r="BB15" s="485">
        <v>2</v>
      </c>
      <c r="BC15" s="485">
        <v>1</v>
      </c>
      <c r="BD15" s="485">
        <v>0</v>
      </c>
      <c r="BE15" s="485">
        <v>0</v>
      </c>
      <c r="BF15" s="485">
        <v>0</v>
      </c>
      <c r="BG15" s="485">
        <v>0</v>
      </c>
      <c r="BH15" s="485">
        <v>0</v>
      </c>
      <c r="BI15" s="485">
        <v>0</v>
      </c>
      <c r="BJ15" s="485">
        <v>0</v>
      </c>
      <c r="BK15" s="485">
        <v>0</v>
      </c>
      <c r="BL15" s="485">
        <v>0</v>
      </c>
      <c r="BM15" s="485">
        <v>0</v>
      </c>
      <c r="BN15" s="485">
        <v>0</v>
      </c>
      <c r="BO15" s="485">
        <v>0</v>
      </c>
      <c r="BP15" s="485">
        <v>0</v>
      </c>
      <c r="BQ15" s="485">
        <v>0</v>
      </c>
      <c r="BR15" s="274">
        <f t="shared" si="2"/>
        <v>752</v>
      </c>
      <c r="BS15" s="166">
        <v>756</v>
      </c>
      <c r="BT15" s="136">
        <v>2</v>
      </c>
      <c r="BU15" s="136">
        <v>0</v>
      </c>
      <c r="BV15" s="136">
        <v>0</v>
      </c>
      <c r="BW15" s="136">
        <v>1</v>
      </c>
      <c r="BX15" s="136">
        <v>0</v>
      </c>
      <c r="BY15" s="136">
        <v>0</v>
      </c>
      <c r="BZ15" s="136">
        <v>0</v>
      </c>
      <c r="CA15" s="136">
        <v>1</v>
      </c>
      <c r="CB15" s="136">
        <v>0</v>
      </c>
      <c r="CC15" s="136">
        <v>0</v>
      </c>
      <c r="CD15" s="136">
        <v>0</v>
      </c>
      <c r="CE15" s="136">
        <v>0</v>
      </c>
      <c r="CF15" s="136">
        <v>0</v>
      </c>
      <c r="CG15" s="136">
        <v>0</v>
      </c>
      <c r="CH15" s="136">
        <v>0</v>
      </c>
      <c r="CI15" s="136">
        <v>0</v>
      </c>
      <c r="CJ15" s="136">
        <v>0</v>
      </c>
      <c r="CK15" s="136">
        <v>0</v>
      </c>
      <c r="CL15" s="136">
        <v>0</v>
      </c>
      <c r="CM15" s="136">
        <v>0</v>
      </c>
      <c r="CN15" s="136">
        <v>0</v>
      </c>
      <c r="CO15" s="167">
        <f t="shared" si="3"/>
        <v>760</v>
      </c>
      <c r="CP15" s="484">
        <v>674</v>
      </c>
      <c r="CQ15" s="485">
        <v>2</v>
      </c>
      <c r="CR15" s="485">
        <v>0</v>
      </c>
      <c r="CS15" s="485">
        <v>0</v>
      </c>
      <c r="CT15" s="485">
        <v>0</v>
      </c>
      <c r="CU15" s="485">
        <v>1</v>
      </c>
      <c r="CV15" s="485">
        <v>0</v>
      </c>
      <c r="CW15" s="485">
        <v>0</v>
      </c>
      <c r="CX15" s="485">
        <v>0</v>
      </c>
      <c r="CY15" s="485">
        <v>0</v>
      </c>
      <c r="CZ15" s="485">
        <v>0</v>
      </c>
      <c r="DA15" s="485">
        <v>0</v>
      </c>
      <c r="DB15" s="485">
        <v>0</v>
      </c>
      <c r="DC15" s="485">
        <v>0</v>
      </c>
      <c r="DD15" s="485">
        <v>0</v>
      </c>
      <c r="DE15" s="485">
        <v>0</v>
      </c>
      <c r="DF15" s="485">
        <v>0</v>
      </c>
      <c r="DG15" s="485">
        <v>0</v>
      </c>
      <c r="DH15" s="485">
        <v>0</v>
      </c>
      <c r="DI15" s="485">
        <v>0</v>
      </c>
      <c r="DJ15" s="485">
        <v>0</v>
      </c>
      <c r="DK15" s="485">
        <v>0</v>
      </c>
      <c r="DL15" s="274">
        <f t="shared" si="4"/>
        <v>677</v>
      </c>
      <c r="DM15" s="166">
        <v>677</v>
      </c>
      <c r="DN15" s="136">
        <v>0</v>
      </c>
      <c r="DO15" s="136">
        <v>0</v>
      </c>
      <c r="DP15" s="136">
        <v>0</v>
      </c>
      <c r="DQ15" s="136">
        <v>0</v>
      </c>
      <c r="DR15" s="136">
        <v>0</v>
      </c>
      <c r="DS15" s="136">
        <v>1</v>
      </c>
      <c r="DT15" s="136">
        <v>0</v>
      </c>
      <c r="DU15" s="136">
        <v>0</v>
      </c>
      <c r="DV15" s="136">
        <v>0</v>
      </c>
      <c r="DW15" s="136">
        <v>0</v>
      </c>
      <c r="DX15" s="136">
        <v>0</v>
      </c>
      <c r="DY15" s="136">
        <v>0</v>
      </c>
      <c r="DZ15" s="136">
        <v>0</v>
      </c>
      <c r="EA15" s="136">
        <v>0</v>
      </c>
      <c r="EB15" s="136">
        <v>0</v>
      </c>
      <c r="EC15" s="136">
        <v>0</v>
      </c>
      <c r="ED15" s="136">
        <v>0</v>
      </c>
      <c r="EE15" s="136">
        <v>0</v>
      </c>
      <c r="EF15" s="136">
        <v>0</v>
      </c>
      <c r="EG15" s="136">
        <v>0</v>
      </c>
      <c r="EH15" s="136">
        <v>0</v>
      </c>
      <c r="EI15" s="167">
        <f t="shared" si="5"/>
        <v>678</v>
      </c>
      <c r="EJ15" s="484">
        <v>737</v>
      </c>
      <c r="EK15" s="485">
        <v>1</v>
      </c>
      <c r="EL15" s="485">
        <v>1</v>
      </c>
      <c r="EM15" s="485">
        <v>0</v>
      </c>
      <c r="EN15" s="485">
        <v>0</v>
      </c>
      <c r="EO15" s="485">
        <v>0</v>
      </c>
      <c r="EP15" s="485">
        <v>0</v>
      </c>
      <c r="EQ15" s="485">
        <v>0</v>
      </c>
      <c r="ER15" s="485">
        <v>0</v>
      </c>
      <c r="ES15" s="485">
        <v>0</v>
      </c>
      <c r="ET15" s="485">
        <v>0</v>
      </c>
      <c r="EU15" s="485">
        <v>0</v>
      </c>
      <c r="EV15" s="485">
        <v>0</v>
      </c>
      <c r="EW15" s="485">
        <v>0</v>
      </c>
      <c r="EX15" s="485">
        <v>0</v>
      </c>
      <c r="EY15" s="485">
        <v>0</v>
      </c>
      <c r="EZ15" s="485">
        <v>0</v>
      </c>
      <c r="FA15" s="485">
        <v>0</v>
      </c>
      <c r="FB15" s="485">
        <v>0</v>
      </c>
      <c r="FC15" s="485">
        <v>0</v>
      </c>
      <c r="FD15" s="485">
        <v>0</v>
      </c>
      <c r="FE15" s="485">
        <v>0</v>
      </c>
      <c r="FF15" s="274">
        <f t="shared" ref="FF15:FF25" si="7">+SUM(EJ15:FE15)</f>
        <v>739</v>
      </c>
    </row>
    <row r="16" spans="1:162" ht="24" customHeight="1">
      <c r="A16" s="11" t="s">
        <v>195</v>
      </c>
      <c r="B16" s="168">
        <v>512</v>
      </c>
      <c r="C16" s="170">
        <v>22</v>
      </c>
      <c r="D16" s="170">
        <v>11</v>
      </c>
      <c r="E16" s="170">
        <v>5</v>
      </c>
      <c r="F16" s="170">
        <v>5</v>
      </c>
      <c r="G16" s="170">
        <v>8</v>
      </c>
      <c r="H16" s="170">
        <v>5</v>
      </c>
      <c r="I16" s="170">
        <v>5</v>
      </c>
      <c r="J16" s="170">
        <v>3</v>
      </c>
      <c r="K16" s="170">
        <v>1</v>
      </c>
      <c r="L16" s="170">
        <v>3</v>
      </c>
      <c r="M16" s="170">
        <v>2</v>
      </c>
      <c r="N16" s="170">
        <v>2</v>
      </c>
      <c r="O16" s="170">
        <v>6</v>
      </c>
      <c r="P16" s="170">
        <v>2</v>
      </c>
      <c r="Q16" s="170">
        <v>5</v>
      </c>
      <c r="R16" s="170">
        <v>3</v>
      </c>
      <c r="S16" s="170">
        <v>1</v>
      </c>
      <c r="T16" s="170">
        <v>1</v>
      </c>
      <c r="U16" s="170">
        <v>0</v>
      </c>
      <c r="V16" s="170">
        <v>1</v>
      </c>
      <c r="W16" s="170">
        <v>0</v>
      </c>
      <c r="X16" s="172">
        <f t="shared" si="0"/>
        <v>603</v>
      </c>
      <c r="Y16" s="168">
        <v>391</v>
      </c>
      <c r="Z16" s="169">
        <v>17</v>
      </c>
      <c r="AA16" s="170">
        <v>10</v>
      </c>
      <c r="AB16" s="170">
        <v>6</v>
      </c>
      <c r="AC16" s="170">
        <v>3</v>
      </c>
      <c r="AD16" s="169">
        <v>11</v>
      </c>
      <c r="AE16" s="170">
        <v>11</v>
      </c>
      <c r="AF16" s="170">
        <v>7</v>
      </c>
      <c r="AG16" s="170">
        <v>6</v>
      </c>
      <c r="AH16" s="170">
        <v>12</v>
      </c>
      <c r="AI16" s="170">
        <v>7</v>
      </c>
      <c r="AJ16" s="170">
        <v>11</v>
      </c>
      <c r="AK16" s="170">
        <v>2</v>
      </c>
      <c r="AL16" s="170">
        <v>3</v>
      </c>
      <c r="AM16" s="170">
        <v>6</v>
      </c>
      <c r="AN16" s="170">
        <v>7</v>
      </c>
      <c r="AO16" s="170">
        <v>3</v>
      </c>
      <c r="AP16" s="170">
        <v>4</v>
      </c>
      <c r="AQ16" s="170">
        <v>1</v>
      </c>
      <c r="AR16" s="170">
        <v>3</v>
      </c>
      <c r="AS16" s="170">
        <v>0</v>
      </c>
      <c r="AT16" s="170">
        <v>1</v>
      </c>
      <c r="AU16" s="170">
        <f t="shared" si="1"/>
        <v>522</v>
      </c>
      <c r="AV16" s="168">
        <v>445</v>
      </c>
      <c r="AW16" s="170">
        <v>24</v>
      </c>
      <c r="AX16" s="170">
        <v>6</v>
      </c>
      <c r="AY16" s="170">
        <v>5</v>
      </c>
      <c r="AZ16" s="170">
        <v>2</v>
      </c>
      <c r="BA16" s="170">
        <v>8</v>
      </c>
      <c r="BB16" s="170">
        <v>15</v>
      </c>
      <c r="BC16" s="170">
        <v>7</v>
      </c>
      <c r="BD16" s="170">
        <v>4</v>
      </c>
      <c r="BE16" s="170">
        <v>4</v>
      </c>
      <c r="BF16" s="170">
        <v>6</v>
      </c>
      <c r="BG16" s="170">
        <v>4</v>
      </c>
      <c r="BH16" s="170">
        <v>5</v>
      </c>
      <c r="BI16" s="170">
        <v>7</v>
      </c>
      <c r="BJ16" s="170">
        <v>5</v>
      </c>
      <c r="BK16" s="170">
        <v>5</v>
      </c>
      <c r="BL16" s="170">
        <v>3</v>
      </c>
      <c r="BM16" s="170">
        <v>2</v>
      </c>
      <c r="BN16" s="170">
        <v>0</v>
      </c>
      <c r="BO16" s="170">
        <v>1</v>
      </c>
      <c r="BP16" s="170">
        <v>2</v>
      </c>
      <c r="BQ16" s="170">
        <v>0</v>
      </c>
      <c r="BR16" s="172">
        <f t="shared" si="2"/>
        <v>560</v>
      </c>
      <c r="BS16" s="168">
        <v>432</v>
      </c>
      <c r="BT16" s="169">
        <v>23</v>
      </c>
      <c r="BU16" s="170">
        <v>7</v>
      </c>
      <c r="BV16" s="169">
        <v>6</v>
      </c>
      <c r="BW16" s="170">
        <v>2</v>
      </c>
      <c r="BX16" s="170">
        <v>8</v>
      </c>
      <c r="BY16" s="170">
        <v>7</v>
      </c>
      <c r="BZ16" s="170">
        <v>8</v>
      </c>
      <c r="CA16" s="170">
        <v>9</v>
      </c>
      <c r="CB16" s="170">
        <v>7</v>
      </c>
      <c r="CC16" s="170">
        <v>5</v>
      </c>
      <c r="CD16" s="170">
        <v>0</v>
      </c>
      <c r="CE16" s="170">
        <v>2</v>
      </c>
      <c r="CF16" s="170">
        <v>10</v>
      </c>
      <c r="CG16" s="170">
        <v>6</v>
      </c>
      <c r="CH16" s="170">
        <v>8</v>
      </c>
      <c r="CI16" s="170">
        <v>1</v>
      </c>
      <c r="CJ16" s="170">
        <v>2</v>
      </c>
      <c r="CK16" s="170">
        <v>0</v>
      </c>
      <c r="CL16" s="170">
        <v>2</v>
      </c>
      <c r="CM16" s="170">
        <v>0</v>
      </c>
      <c r="CN16" s="170">
        <v>0</v>
      </c>
      <c r="CO16" s="172">
        <f t="shared" si="3"/>
        <v>545</v>
      </c>
      <c r="CP16" s="168">
        <v>381</v>
      </c>
      <c r="CQ16" s="170">
        <v>22</v>
      </c>
      <c r="CR16" s="170">
        <v>9</v>
      </c>
      <c r="CS16" s="170">
        <v>6</v>
      </c>
      <c r="CT16" s="170">
        <v>3</v>
      </c>
      <c r="CU16" s="170">
        <v>11</v>
      </c>
      <c r="CV16" s="170">
        <v>8</v>
      </c>
      <c r="CW16" s="170">
        <v>9</v>
      </c>
      <c r="CX16" s="170">
        <v>5</v>
      </c>
      <c r="CY16" s="170">
        <v>9</v>
      </c>
      <c r="CZ16" s="170">
        <v>9</v>
      </c>
      <c r="DA16" s="170">
        <v>5</v>
      </c>
      <c r="DB16" s="170">
        <v>2</v>
      </c>
      <c r="DC16" s="170">
        <v>8</v>
      </c>
      <c r="DD16" s="170">
        <v>3</v>
      </c>
      <c r="DE16" s="170">
        <v>5</v>
      </c>
      <c r="DF16" s="170">
        <v>6</v>
      </c>
      <c r="DG16" s="170">
        <v>1</v>
      </c>
      <c r="DH16" s="170">
        <v>1</v>
      </c>
      <c r="DI16" s="170">
        <v>1</v>
      </c>
      <c r="DJ16" s="170">
        <v>0</v>
      </c>
      <c r="DK16" s="170">
        <v>0</v>
      </c>
      <c r="DL16" s="172">
        <f t="shared" si="4"/>
        <v>504</v>
      </c>
      <c r="DM16" s="168">
        <v>403</v>
      </c>
      <c r="DN16" s="169">
        <v>15</v>
      </c>
      <c r="DO16" s="170">
        <v>9</v>
      </c>
      <c r="DP16" s="169">
        <v>5</v>
      </c>
      <c r="DQ16" s="170">
        <v>3</v>
      </c>
      <c r="DR16" s="170">
        <v>16</v>
      </c>
      <c r="DS16" s="170">
        <v>9</v>
      </c>
      <c r="DT16" s="170">
        <v>3</v>
      </c>
      <c r="DU16" s="170">
        <v>6</v>
      </c>
      <c r="DV16" s="170">
        <v>6</v>
      </c>
      <c r="DW16" s="170">
        <v>4</v>
      </c>
      <c r="DX16" s="170">
        <v>5</v>
      </c>
      <c r="DY16" s="170">
        <v>2</v>
      </c>
      <c r="DZ16" s="170">
        <v>1</v>
      </c>
      <c r="EA16" s="170">
        <v>6</v>
      </c>
      <c r="EB16" s="170">
        <v>6</v>
      </c>
      <c r="EC16" s="170">
        <v>2</v>
      </c>
      <c r="ED16" s="170">
        <v>0</v>
      </c>
      <c r="EE16" s="170">
        <v>1</v>
      </c>
      <c r="EF16" s="170">
        <v>1</v>
      </c>
      <c r="EG16" s="170">
        <v>0</v>
      </c>
      <c r="EH16" s="170">
        <v>1</v>
      </c>
      <c r="EI16" s="172">
        <f t="shared" si="5"/>
        <v>504</v>
      </c>
      <c r="EJ16" s="168">
        <v>430</v>
      </c>
      <c r="EK16" s="170">
        <v>17</v>
      </c>
      <c r="EL16" s="170">
        <v>7</v>
      </c>
      <c r="EM16" s="170">
        <v>4</v>
      </c>
      <c r="EN16" s="170">
        <v>1</v>
      </c>
      <c r="EO16" s="170">
        <v>8</v>
      </c>
      <c r="EP16" s="170">
        <v>2</v>
      </c>
      <c r="EQ16" s="170">
        <v>2</v>
      </c>
      <c r="ER16" s="170">
        <v>11</v>
      </c>
      <c r="ES16" s="170">
        <v>10</v>
      </c>
      <c r="ET16" s="170">
        <v>8</v>
      </c>
      <c r="EU16" s="170">
        <v>5</v>
      </c>
      <c r="EV16" s="170">
        <v>4</v>
      </c>
      <c r="EW16" s="170">
        <v>4</v>
      </c>
      <c r="EX16" s="170">
        <v>5</v>
      </c>
      <c r="EY16" s="170">
        <v>5</v>
      </c>
      <c r="EZ16" s="170">
        <v>1</v>
      </c>
      <c r="FA16" s="170">
        <v>1</v>
      </c>
      <c r="FB16" s="170">
        <v>1</v>
      </c>
      <c r="FC16" s="170">
        <v>0</v>
      </c>
      <c r="FD16" s="170">
        <v>1</v>
      </c>
      <c r="FE16" s="170">
        <v>1</v>
      </c>
      <c r="FF16" s="172">
        <f t="shared" si="7"/>
        <v>528</v>
      </c>
    </row>
    <row r="17" spans="1:162" ht="18.75" customHeight="1">
      <c r="A17" s="13" t="s">
        <v>196</v>
      </c>
      <c r="B17" s="484">
        <v>0</v>
      </c>
      <c r="C17" s="485">
        <v>0</v>
      </c>
      <c r="D17" s="485">
        <v>1</v>
      </c>
      <c r="E17" s="485">
        <v>1</v>
      </c>
      <c r="F17" s="485">
        <v>0</v>
      </c>
      <c r="G17" s="485">
        <v>3</v>
      </c>
      <c r="H17" s="485">
        <v>7</v>
      </c>
      <c r="I17" s="485">
        <v>55</v>
      </c>
      <c r="J17" s="485">
        <v>90</v>
      </c>
      <c r="K17" s="485">
        <v>92</v>
      </c>
      <c r="L17" s="485">
        <v>63</v>
      </c>
      <c r="M17" s="485">
        <v>57</v>
      </c>
      <c r="N17" s="485">
        <v>43</v>
      </c>
      <c r="O17" s="485">
        <v>46</v>
      </c>
      <c r="P17" s="485">
        <v>41</v>
      </c>
      <c r="Q17" s="485">
        <v>24</v>
      </c>
      <c r="R17" s="485">
        <v>12</v>
      </c>
      <c r="S17" s="485">
        <v>9</v>
      </c>
      <c r="T17" s="485">
        <v>5</v>
      </c>
      <c r="U17" s="485">
        <v>5</v>
      </c>
      <c r="V17" s="485">
        <v>8</v>
      </c>
      <c r="W17" s="485">
        <v>3</v>
      </c>
      <c r="X17" s="274">
        <f t="shared" si="0"/>
        <v>565</v>
      </c>
      <c r="Y17" s="166">
        <v>2</v>
      </c>
      <c r="Z17" s="136">
        <v>2</v>
      </c>
      <c r="AA17" s="136">
        <v>0</v>
      </c>
      <c r="AB17" s="136">
        <v>1</v>
      </c>
      <c r="AC17" s="136">
        <v>0</v>
      </c>
      <c r="AD17" s="136">
        <v>2</v>
      </c>
      <c r="AE17" s="136">
        <v>6</v>
      </c>
      <c r="AF17" s="136">
        <v>54</v>
      </c>
      <c r="AG17" s="136">
        <v>100</v>
      </c>
      <c r="AH17" s="136">
        <v>98</v>
      </c>
      <c r="AI17" s="136">
        <v>97</v>
      </c>
      <c r="AJ17" s="136">
        <v>63</v>
      </c>
      <c r="AK17" s="136">
        <v>39</v>
      </c>
      <c r="AL17" s="136">
        <v>47</v>
      </c>
      <c r="AM17" s="136">
        <v>46</v>
      </c>
      <c r="AN17" s="136">
        <v>15</v>
      </c>
      <c r="AO17" s="136">
        <v>24</v>
      </c>
      <c r="AP17" s="136">
        <v>8</v>
      </c>
      <c r="AQ17" s="136">
        <v>7</v>
      </c>
      <c r="AR17" s="136">
        <v>4</v>
      </c>
      <c r="AS17" s="136">
        <v>0</v>
      </c>
      <c r="AT17" s="136">
        <v>9</v>
      </c>
      <c r="AU17" s="136">
        <f t="shared" si="1"/>
        <v>624</v>
      </c>
      <c r="AV17" s="484">
        <v>0</v>
      </c>
      <c r="AW17" s="485">
        <v>0</v>
      </c>
      <c r="AX17" s="485">
        <v>1</v>
      </c>
      <c r="AY17" s="485">
        <v>0</v>
      </c>
      <c r="AZ17" s="485">
        <v>0</v>
      </c>
      <c r="BA17" s="485">
        <v>2</v>
      </c>
      <c r="BB17" s="485">
        <v>2</v>
      </c>
      <c r="BC17" s="485">
        <v>39</v>
      </c>
      <c r="BD17" s="485">
        <v>95</v>
      </c>
      <c r="BE17" s="485">
        <v>92</v>
      </c>
      <c r="BF17" s="485">
        <v>59</v>
      </c>
      <c r="BG17" s="485">
        <v>65</v>
      </c>
      <c r="BH17" s="485">
        <v>30</v>
      </c>
      <c r="BI17" s="485">
        <v>41</v>
      </c>
      <c r="BJ17" s="485">
        <v>28</v>
      </c>
      <c r="BK17" s="485">
        <v>21</v>
      </c>
      <c r="BL17" s="485">
        <v>15</v>
      </c>
      <c r="BM17" s="485">
        <v>7</v>
      </c>
      <c r="BN17" s="485">
        <v>7</v>
      </c>
      <c r="BO17" s="485">
        <v>7</v>
      </c>
      <c r="BP17" s="485">
        <v>2</v>
      </c>
      <c r="BQ17" s="485">
        <v>0</v>
      </c>
      <c r="BR17" s="274">
        <f t="shared" si="2"/>
        <v>513</v>
      </c>
      <c r="BS17" s="166">
        <v>2</v>
      </c>
      <c r="BT17" s="136">
        <v>0</v>
      </c>
      <c r="BU17" s="136">
        <v>0</v>
      </c>
      <c r="BV17" s="136">
        <v>0</v>
      </c>
      <c r="BW17" s="136">
        <v>1</v>
      </c>
      <c r="BX17" s="136">
        <v>2</v>
      </c>
      <c r="BY17" s="136">
        <v>8</v>
      </c>
      <c r="BZ17" s="136">
        <v>38</v>
      </c>
      <c r="CA17" s="136">
        <v>78</v>
      </c>
      <c r="CB17" s="136">
        <v>79</v>
      </c>
      <c r="CC17" s="136">
        <v>55</v>
      </c>
      <c r="CD17" s="136">
        <v>54</v>
      </c>
      <c r="CE17" s="136">
        <v>41</v>
      </c>
      <c r="CF17" s="136">
        <v>28</v>
      </c>
      <c r="CG17" s="136">
        <v>31</v>
      </c>
      <c r="CH17" s="136">
        <v>22</v>
      </c>
      <c r="CI17" s="136">
        <v>17</v>
      </c>
      <c r="CJ17" s="136">
        <v>12</v>
      </c>
      <c r="CK17" s="136">
        <v>5</v>
      </c>
      <c r="CL17" s="136">
        <v>3</v>
      </c>
      <c r="CM17" s="136">
        <v>4</v>
      </c>
      <c r="CN17" s="136">
        <v>0</v>
      </c>
      <c r="CO17" s="167">
        <f t="shared" si="3"/>
        <v>480</v>
      </c>
      <c r="CP17" s="484">
        <v>3</v>
      </c>
      <c r="CQ17" s="485">
        <v>1</v>
      </c>
      <c r="CR17" s="485">
        <v>0</v>
      </c>
      <c r="CS17" s="485">
        <v>1</v>
      </c>
      <c r="CT17" s="485">
        <v>1</v>
      </c>
      <c r="CU17" s="485">
        <v>3</v>
      </c>
      <c r="CV17" s="485">
        <v>5</v>
      </c>
      <c r="CW17" s="485">
        <v>32</v>
      </c>
      <c r="CX17" s="485">
        <v>104</v>
      </c>
      <c r="CY17" s="485">
        <v>99</v>
      </c>
      <c r="CZ17" s="485">
        <v>64</v>
      </c>
      <c r="DA17" s="485">
        <v>76</v>
      </c>
      <c r="DB17" s="485">
        <v>36</v>
      </c>
      <c r="DC17" s="485">
        <v>53</v>
      </c>
      <c r="DD17" s="485">
        <v>32</v>
      </c>
      <c r="DE17" s="485">
        <v>26</v>
      </c>
      <c r="DF17" s="485">
        <v>21</v>
      </c>
      <c r="DG17" s="485">
        <v>9</v>
      </c>
      <c r="DH17" s="485">
        <v>9</v>
      </c>
      <c r="DI17" s="485">
        <v>4</v>
      </c>
      <c r="DJ17" s="485">
        <v>7</v>
      </c>
      <c r="DK17" s="485">
        <v>2</v>
      </c>
      <c r="DL17" s="274">
        <f t="shared" si="4"/>
        <v>588</v>
      </c>
      <c r="DM17" s="166">
        <v>0</v>
      </c>
      <c r="DN17" s="136">
        <v>1</v>
      </c>
      <c r="DO17" s="136">
        <v>1</v>
      </c>
      <c r="DP17" s="136">
        <v>0</v>
      </c>
      <c r="DQ17" s="136">
        <v>0</v>
      </c>
      <c r="DR17" s="136">
        <v>1</v>
      </c>
      <c r="DS17" s="136">
        <v>4</v>
      </c>
      <c r="DT17" s="136">
        <v>49</v>
      </c>
      <c r="DU17" s="136">
        <v>79</v>
      </c>
      <c r="DV17" s="136">
        <v>89</v>
      </c>
      <c r="DW17" s="136">
        <v>60</v>
      </c>
      <c r="DX17" s="136">
        <v>48</v>
      </c>
      <c r="DY17" s="136">
        <v>38</v>
      </c>
      <c r="DZ17" s="136">
        <v>32</v>
      </c>
      <c r="EA17" s="136">
        <v>32</v>
      </c>
      <c r="EB17" s="136">
        <v>19</v>
      </c>
      <c r="EC17" s="136">
        <v>10</v>
      </c>
      <c r="ED17" s="136">
        <v>5</v>
      </c>
      <c r="EE17" s="136">
        <v>8</v>
      </c>
      <c r="EF17" s="136">
        <v>6</v>
      </c>
      <c r="EG17" s="136">
        <v>6</v>
      </c>
      <c r="EH17" s="136">
        <v>1</v>
      </c>
      <c r="EI17" s="167">
        <f t="shared" si="5"/>
        <v>489</v>
      </c>
      <c r="EJ17" s="484">
        <v>1</v>
      </c>
      <c r="EK17" s="485">
        <v>0</v>
      </c>
      <c r="EL17" s="485">
        <v>2</v>
      </c>
      <c r="EM17" s="485">
        <v>2</v>
      </c>
      <c r="EN17" s="485">
        <v>0</v>
      </c>
      <c r="EO17" s="485">
        <v>0</v>
      </c>
      <c r="EP17" s="485">
        <v>4</v>
      </c>
      <c r="EQ17" s="485">
        <v>34</v>
      </c>
      <c r="ER17" s="485">
        <v>72</v>
      </c>
      <c r="ES17" s="485">
        <v>87</v>
      </c>
      <c r="ET17" s="485">
        <v>81</v>
      </c>
      <c r="EU17" s="485">
        <v>65</v>
      </c>
      <c r="EV17" s="485">
        <v>56</v>
      </c>
      <c r="EW17" s="485">
        <v>31</v>
      </c>
      <c r="EX17" s="485">
        <v>29</v>
      </c>
      <c r="EY17" s="485">
        <v>22</v>
      </c>
      <c r="EZ17" s="485">
        <v>23</v>
      </c>
      <c r="FA17" s="485">
        <v>5</v>
      </c>
      <c r="FB17" s="485">
        <v>5</v>
      </c>
      <c r="FC17" s="485">
        <v>6</v>
      </c>
      <c r="FD17" s="485">
        <v>5</v>
      </c>
      <c r="FE17" s="485">
        <v>0</v>
      </c>
      <c r="FF17" s="274">
        <f t="shared" si="7"/>
        <v>530</v>
      </c>
    </row>
    <row r="18" spans="1:162" ht="24" customHeight="1">
      <c r="A18" s="11" t="s">
        <v>197</v>
      </c>
      <c r="B18" s="168">
        <v>13</v>
      </c>
      <c r="C18" s="170">
        <v>1</v>
      </c>
      <c r="D18" s="170">
        <v>2</v>
      </c>
      <c r="E18" s="170">
        <v>0</v>
      </c>
      <c r="F18" s="170">
        <v>0</v>
      </c>
      <c r="G18" s="170">
        <v>3</v>
      </c>
      <c r="H18" s="170">
        <v>3</v>
      </c>
      <c r="I18" s="170">
        <v>8</v>
      </c>
      <c r="J18" s="170">
        <v>13</v>
      </c>
      <c r="K18" s="170">
        <v>32</v>
      </c>
      <c r="L18" s="170">
        <v>36</v>
      </c>
      <c r="M18" s="170">
        <v>47</v>
      </c>
      <c r="N18" s="170">
        <v>44</v>
      </c>
      <c r="O18" s="170">
        <v>29</v>
      </c>
      <c r="P18" s="170">
        <v>33</v>
      </c>
      <c r="Q18" s="170">
        <v>24</v>
      </c>
      <c r="R18" s="170">
        <v>19</v>
      </c>
      <c r="S18" s="170">
        <v>15</v>
      </c>
      <c r="T18" s="170">
        <v>12</v>
      </c>
      <c r="U18" s="170">
        <v>20</v>
      </c>
      <c r="V18" s="170">
        <v>63</v>
      </c>
      <c r="W18" s="170">
        <v>0</v>
      </c>
      <c r="X18" s="172">
        <f t="shared" si="0"/>
        <v>417</v>
      </c>
      <c r="Y18" s="168">
        <v>7</v>
      </c>
      <c r="Z18" s="169">
        <v>2</v>
      </c>
      <c r="AA18" s="170">
        <v>1</v>
      </c>
      <c r="AB18" s="170">
        <v>1</v>
      </c>
      <c r="AC18" s="170">
        <v>1</v>
      </c>
      <c r="AD18" s="169">
        <v>3</v>
      </c>
      <c r="AE18" s="170">
        <v>3</v>
      </c>
      <c r="AF18" s="170">
        <v>6</v>
      </c>
      <c r="AG18" s="170">
        <v>15</v>
      </c>
      <c r="AH18" s="170">
        <v>20</v>
      </c>
      <c r="AI18" s="170">
        <v>34</v>
      </c>
      <c r="AJ18" s="170">
        <v>63</v>
      </c>
      <c r="AK18" s="170">
        <v>36</v>
      </c>
      <c r="AL18" s="170">
        <v>46</v>
      </c>
      <c r="AM18" s="170">
        <v>30</v>
      </c>
      <c r="AN18" s="170">
        <v>23</v>
      </c>
      <c r="AO18" s="170">
        <v>22</v>
      </c>
      <c r="AP18" s="170">
        <v>15</v>
      </c>
      <c r="AQ18" s="170">
        <v>20</v>
      </c>
      <c r="AR18" s="170">
        <v>19</v>
      </c>
      <c r="AS18" s="170">
        <v>75</v>
      </c>
      <c r="AT18" s="170">
        <v>0</v>
      </c>
      <c r="AU18" s="170">
        <f t="shared" si="1"/>
        <v>442</v>
      </c>
      <c r="AV18" s="168">
        <v>8</v>
      </c>
      <c r="AW18" s="170">
        <v>0</v>
      </c>
      <c r="AX18" s="170">
        <v>0</v>
      </c>
      <c r="AY18" s="170">
        <v>0</v>
      </c>
      <c r="AZ18" s="170">
        <v>2</v>
      </c>
      <c r="BA18" s="170">
        <v>3</v>
      </c>
      <c r="BB18" s="170">
        <v>0</v>
      </c>
      <c r="BC18" s="170">
        <v>5</v>
      </c>
      <c r="BD18" s="170">
        <v>14</v>
      </c>
      <c r="BE18" s="170">
        <v>31</v>
      </c>
      <c r="BF18" s="170">
        <v>32</v>
      </c>
      <c r="BG18" s="170">
        <v>51</v>
      </c>
      <c r="BH18" s="170">
        <v>33</v>
      </c>
      <c r="BI18" s="170">
        <v>32</v>
      </c>
      <c r="BJ18" s="170">
        <v>36</v>
      </c>
      <c r="BK18" s="170">
        <v>30</v>
      </c>
      <c r="BL18" s="170">
        <v>17</v>
      </c>
      <c r="BM18" s="170">
        <v>18</v>
      </c>
      <c r="BN18" s="170">
        <v>16</v>
      </c>
      <c r="BO18" s="170">
        <v>17</v>
      </c>
      <c r="BP18" s="170">
        <v>65</v>
      </c>
      <c r="BQ18" s="170">
        <v>0</v>
      </c>
      <c r="BR18" s="172">
        <f t="shared" si="2"/>
        <v>410</v>
      </c>
      <c r="BS18" s="168">
        <v>7</v>
      </c>
      <c r="BT18" s="169">
        <v>0</v>
      </c>
      <c r="BU18" s="170">
        <v>2</v>
      </c>
      <c r="BV18" s="169">
        <v>2</v>
      </c>
      <c r="BW18" s="170">
        <v>1</v>
      </c>
      <c r="BX18" s="170">
        <v>6</v>
      </c>
      <c r="BY18" s="170">
        <v>4</v>
      </c>
      <c r="BZ18" s="170">
        <v>3</v>
      </c>
      <c r="CA18" s="170">
        <v>15</v>
      </c>
      <c r="CB18" s="170">
        <v>23</v>
      </c>
      <c r="CC18" s="170">
        <v>42</v>
      </c>
      <c r="CD18" s="170">
        <v>35</v>
      </c>
      <c r="CE18" s="170">
        <v>33</v>
      </c>
      <c r="CF18" s="170">
        <v>38</v>
      </c>
      <c r="CG18" s="170">
        <v>26</v>
      </c>
      <c r="CH18" s="170">
        <v>30</v>
      </c>
      <c r="CI18" s="170">
        <v>22</v>
      </c>
      <c r="CJ18" s="170">
        <v>25</v>
      </c>
      <c r="CK18" s="170">
        <v>17</v>
      </c>
      <c r="CL18" s="170">
        <v>16</v>
      </c>
      <c r="CM18" s="170">
        <v>81</v>
      </c>
      <c r="CN18" s="170">
        <v>0</v>
      </c>
      <c r="CO18" s="172">
        <f t="shared" si="3"/>
        <v>428</v>
      </c>
      <c r="CP18" s="168">
        <v>2</v>
      </c>
      <c r="CQ18" s="170">
        <v>4</v>
      </c>
      <c r="CR18" s="170">
        <v>1</v>
      </c>
      <c r="CS18" s="170">
        <v>1</v>
      </c>
      <c r="CT18" s="170">
        <v>1</v>
      </c>
      <c r="CU18" s="170">
        <v>2</v>
      </c>
      <c r="CV18" s="170">
        <v>2</v>
      </c>
      <c r="CW18" s="170">
        <v>5</v>
      </c>
      <c r="CX18" s="170">
        <v>14</v>
      </c>
      <c r="CY18" s="170">
        <v>32</v>
      </c>
      <c r="CZ18" s="170">
        <v>39</v>
      </c>
      <c r="DA18" s="170">
        <v>53</v>
      </c>
      <c r="DB18" s="170">
        <v>57</v>
      </c>
      <c r="DC18" s="170">
        <v>32</v>
      </c>
      <c r="DD18" s="170">
        <v>34</v>
      </c>
      <c r="DE18" s="170">
        <v>27</v>
      </c>
      <c r="DF18" s="170">
        <v>27</v>
      </c>
      <c r="DG18" s="170">
        <v>20</v>
      </c>
      <c r="DH18" s="170">
        <v>20</v>
      </c>
      <c r="DI18" s="170">
        <v>26</v>
      </c>
      <c r="DJ18" s="170">
        <v>62</v>
      </c>
      <c r="DK18" s="170">
        <v>0</v>
      </c>
      <c r="DL18" s="172">
        <f t="shared" si="4"/>
        <v>461</v>
      </c>
      <c r="DM18" s="168">
        <v>7</v>
      </c>
      <c r="DN18" s="169">
        <v>1</v>
      </c>
      <c r="DO18" s="170">
        <v>0</v>
      </c>
      <c r="DP18" s="169">
        <v>1</v>
      </c>
      <c r="DQ18" s="170">
        <v>0</v>
      </c>
      <c r="DR18" s="170">
        <v>3</v>
      </c>
      <c r="DS18" s="170">
        <v>1</v>
      </c>
      <c r="DT18" s="170">
        <v>9</v>
      </c>
      <c r="DU18" s="170">
        <v>17</v>
      </c>
      <c r="DV18" s="170">
        <v>35</v>
      </c>
      <c r="DW18" s="170">
        <v>43</v>
      </c>
      <c r="DX18" s="170">
        <v>55</v>
      </c>
      <c r="DY18" s="170">
        <v>50</v>
      </c>
      <c r="DZ18" s="170">
        <v>38</v>
      </c>
      <c r="EA18" s="170">
        <v>25</v>
      </c>
      <c r="EB18" s="170">
        <v>33</v>
      </c>
      <c r="EC18" s="170">
        <v>25</v>
      </c>
      <c r="ED18" s="170">
        <v>28</v>
      </c>
      <c r="EE18" s="170">
        <v>24</v>
      </c>
      <c r="EF18" s="170">
        <v>23</v>
      </c>
      <c r="EG18" s="170">
        <v>67</v>
      </c>
      <c r="EH18" s="170">
        <v>0</v>
      </c>
      <c r="EI18" s="172">
        <f t="shared" si="5"/>
        <v>485</v>
      </c>
      <c r="EJ18" s="168">
        <v>6</v>
      </c>
      <c r="EK18" s="170">
        <v>1</v>
      </c>
      <c r="EL18" s="170">
        <v>1</v>
      </c>
      <c r="EM18" s="170">
        <v>1</v>
      </c>
      <c r="EN18" s="170">
        <v>2</v>
      </c>
      <c r="EO18" s="170">
        <v>5</v>
      </c>
      <c r="EP18" s="170">
        <v>2</v>
      </c>
      <c r="EQ18" s="170">
        <v>6</v>
      </c>
      <c r="ER18" s="170">
        <v>14</v>
      </c>
      <c r="ES18" s="170">
        <v>21</v>
      </c>
      <c r="ET18" s="170">
        <v>41</v>
      </c>
      <c r="EU18" s="170">
        <v>53</v>
      </c>
      <c r="EV18" s="170">
        <v>55</v>
      </c>
      <c r="EW18" s="170">
        <v>37</v>
      </c>
      <c r="EX18" s="170">
        <v>31</v>
      </c>
      <c r="EY18" s="170">
        <v>26</v>
      </c>
      <c r="EZ18" s="170">
        <v>27</v>
      </c>
      <c r="FA18" s="170">
        <v>22</v>
      </c>
      <c r="FB18" s="170">
        <v>16</v>
      </c>
      <c r="FC18" s="170">
        <v>20</v>
      </c>
      <c r="FD18" s="170">
        <v>87</v>
      </c>
      <c r="FE18" s="170">
        <v>1</v>
      </c>
      <c r="FF18" s="172">
        <f t="shared" si="7"/>
        <v>475</v>
      </c>
    </row>
    <row r="19" spans="1:162" ht="25.5" customHeight="1">
      <c r="A19" s="13" t="s">
        <v>119</v>
      </c>
      <c r="B19" s="484">
        <v>35</v>
      </c>
      <c r="C19" s="485">
        <v>20</v>
      </c>
      <c r="D19" s="485">
        <v>3</v>
      </c>
      <c r="E19" s="485">
        <v>2</v>
      </c>
      <c r="F19" s="485">
        <v>1</v>
      </c>
      <c r="G19" s="485">
        <v>3</v>
      </c>
      <c r="H19" s="485">
        <v>5</v>
      </c>
      <c r="I19" s="485">
        <v>2</v>
      </c>
      <c r="J19" s="485">
        <v>5</v>
      </c>
      <c r="K19" s="485">
        <v>5</v>
      </c>
      <c r="L19" s="485">
        <v>8</v>
      </c>
      <c r="M19" s="485">
        <v>6</v>
      </c>
      <c r="N19" s="485">
        <v>7</v>
      </c>
      <c r="O19" s="485">
        <v>8</v>
      </c>
      <c r="P19" s="485">
        <v>2</v>
      </c>
      <c r="Q19" s="485">
        <v>10</v>
      </c>
      <c r="R19" s="485">
        <v>13</v>
      </c>
      <c r="S19" s="485">
        <v>11</v>
      </c>
      <c r="T19" s="485">
        <v>26</v>
      </c>
      <c r="U19" s="485">
        <v>27</v>
      </c>
      <c r="V19" s="485">
        <v>215</v>
      </c>
      <c r="W19" s="485">
        <v>0</v>
      </c>
      <c r="X19" s="274">
        <f t="shared" si="0"/>
        <v>414</v>
      </c>
      <c r="Y19" s="166">
        <v>44</v>
      </c>
      <c r="Z19" s="136">
        <v>10</v>
      </c>
      <c r="AA19" s="136">
        <v>4</v>
      </c>
      <c r="AB19" s="136">
        <v>1</v>
      </c>
      <c r="AC19" s="136">
        <v>1</v>
      </c>
      <c r="AD19" s="136">
        <v>5</v>
      </c>
      <c r="AE19" s="136">
        <v>4</v>
      </c>
      <c r="AF19" s="136">
        <v>2</v>
      </c>
      <c r="AG19" s="136">
        <v>4</v>
      </c>
      <c r="AH19" s="136">
        <v>4</v>
      </c>
      <c r="AI19" s="136">
        <v>1</v>
      </c>
      <c r="AJ19" s="136">
        <v>3</v>
      </c>
      <c r="AK19" s="136">
        <v>3</v>
      </c>
      <c r="AL19" s="136">
        <v>10</v>
      </c>
      <c r="AM19" s="136">
        <v>9</v>
      </c>
      <c r="AN19" s="136">
        <v>14</v>
      </c>
      <c r="AO19" s="136">
        <v>24</v>
      </c>
      <c r="AP19" s="136">
        <v>14</v>
      </c>
      <c r="AQ19" s="136">
        <v>28</v>
      </c>
      <c r="AR19" s="136">
        <v>34</v>
      </c>
      <c r="AS19" s="136">
        <v>219</v>
      </c>
      <c r="AT19" s="136">
        <v>0</v>
      </c>
      <c r="AU19" s="136">
        <f t="shared" si="1"/>
        <v>438</v>
      </c>
      <c r="AV19" s="484">
        <v>24</v>
      </c>
      <c r="AW19" s="485">
        <v>13</v>
      </c>
      <c r="AX19" s="485">
        <v>1</v>
      </c>
      <c r="AY19" s="485">
        <v>0</v>
      </c>
      <c r="AZ19" s="485">
        <v>0</v>
      </c>
      <c r="BA19" s="485">
        <v>1</v>
      </c>
      <c r="BB19" s="485">
        <v>3</v>
      </c>
      <c r="BC19" s="485">
        <v>5</v>
      </c>
      <c r="BD19" s="485">
        <v>3</v>
      </c>
      <c r="BE19" s="485">
        <v>5</v>
      </c>
      <c r="BF19" s="485">
        <v>2</v>
      </c>
      <c r="BG19" s="485">
        <v>2</v>
      </c>
      <c r="BH19" s="485">
        <v>5</v>
      </c>
      <c r="BI19" s="485">
        <v>8</v>
      </c>
      <c r="BJ19" s="485">
        <v>12</v>
      </c>
      <c r="BK19" s="485">
        <v>5</v>
      </c>
      <c r="BL19" s="485">
        <v>16</v>
      </c>
      <c r="BM19" s="485">
        <v>8</v>
      </c>
      <c r="BN19" s="485">
        <v>18</v>
      </c>
      <c r="BO19" s="485">
        <v>36</v>
      </c>
      <c r="BP19" s="485">
        <v>170</v>
      </c>
      <c r="BQ19" s="485">
        <v>1</v>
      </c>
      <c r="BR19" s="274">
        <f t="shared" si="2"/>
        <v>338</v>
      </c>
      <c r="BS19" s="166">
        <v>37</v>
      </c>
      <c r="BT19" s="136">
        <v>4</v>
      </c>
      <c r="BU19" s="136">
        <v>2</v>
      </c>
      <c r="BV19" s="136">
        <v>1</v>
      </c>
      <c r="BW19" s="136">
        <v>1</v>
      </c>
      <c r="BX19" s="136">
        <v>5</v>
      </c>
      <c r="BY19" s="136">
        <v>1</v>
      </c>
      <c r="BZ19" s="136">
        <v>1</v>
      </c>
      <c r="CA19" s="136">
        <v>3</v>
      </c>
      <c r="CB19" s="136">
        <v>3</v>
      </c>
      <c r="CC19" s="136">
        <v>3</v>
      </c>
      <c r="CD19" s="136">
        <v>5</v>
      </c>
      <c r="CE19" s="136">
        <v>6</v>
      </c>
      <c r="CF19" s="136">
        <v>8</v>
      </c>
      <c r="CG19" s="136">
        <v>9</v>
      </c>
      <c r="CH19" s="136">
        <v>4</v>
      </c>
      <c r="CI19" s="136">
        <v>16</v>
      </c>
      <c r="CJ19" s="136">
        <v>13</v>
      </c>
      <c r="CK19" s="136">
        <v>25</v>
      </c>
      <c r="CL19" s="136">
        <v>33</v>
      </c>
      <c r="CM19" s="136">
        <v>177</v>
      </c>
      <c r="CN19" s="136">
        <v>0</v>
      </c>
      <c r="CO19" s="167">
        <f t="shared" si="3"/>
        <v>357</v>
      </c>
      <c r="CP19" s="484">
        <v>24</v>
      </c>
      <c r="CQ19" s="485">
        <v>9</v>
      </c>
      <c r="CR19" s="485">
        <v>3</v>
      </c>
      <c r="CS19" s="485">
        <v>1</v>
      </c>
      <c r="CT19" s="485">
        <v>0</v>
      </c>
      <c r="CU19" s="485">
        <v>3</v>
      </c>
      <c r="CV19" s="485">
        <v>4</v>
      </c>
      <c r="CW19" s="485">
        <v>3</v>
      </c>
      <c r="CX19" s="485">
        <v>3</v>
      </c>
      <c r="CY19" s="485">
        <v>3</v>
      </c>
      <c r="CZ19" s="485">
        <v>6</v>
      </c>
      <c r="DA19" s="485">
        <v>4</v>
      </c>
      <c r="DB19" s="485">
        <v>7</v>
      </c>
      <c r="DC19" s="485">
        <v>5</v>
      </c>
      <c r="DD19" s="485">
        <v>9</v>
      </c>
      <c r="DE19" s="485">
        <v>7</v>
      </c>
      <c r="DF19" s="485">
        <v>10</v>
      </c>
      <c r="DG19" s="485">
        <v>16</v>
      </c>
      <c r="DH19" s="485">
        <v>24</v>
      </c>
      <c r="DI19" s="485">
        <v>38</v>
      </c>
      <c r="DJ19" s="485">
        <v>200</v>
      </c>
      <c r="DK19" s="485">
        <v>0</v>
      </c>
      <c r="DL19" s="274">
        <f t="shared" si="4"/>
        <v>379</v>
      </c>
      <c r="DM19" s="166">
        <v>22</v>
      </c>
      <c r="DN19" s="136">
        <v>7</v>
      </c>
      <c r="DO19" s="136">
        <v>3</v>
      </c>
      <c r="DP19" s="136">
        <v>3</v>
      </c>
      <c r="DQ19" s="136">
        <v>3</v>
      </c>
      <c r="DR19" s="136">
        <v>4</v>
      </c>
      <c r="DS19" s="136">
        <v>3</v>
      </c>
      <c r="DT19" s="136">
        <v>2</v>
      </c>
      <c r="DU19" s="136">
        <v>3</v>
      </c>
      <c r="DV19" s="136">
        <v>3</v>
      </c>
      <c r="DW19" s="136">
        <v>6</v>
      </c>
      <c r="DX19" s="136">
        <v>5</v>
      </c>
      <c r="DY19" s="136">
        <v>7</v>
      </c>
      <c r="DZ19" s="136">
        <v>4</v>
      </c>
      <c r="EA19" s="136">
        <v>9</v>
      </c>
      <c r="EB19" s="136">
        <v>11</v>
      </c>
      <c r="EC19" s="136">
        <v>12</v>
      </c>
      <c r="ED19" s="136">
        <v>21</v>
      </c>
      <c r="EE19" s="136">
        <v>18</v>
      </c>
      <c r="EF19" s="136">
        <v>33</v>
      </c>
      <c r="EG19" s="136">
        <v>141</v>
      </c>
      <c r="EH19" s="136">
        <v>0</v>
      </c>
      <c r="EI19" s="167">
        <f t="shared" si="5"/>
        <v>320</v>
      </c>
      <c r="EJ19" s="484">
        <v>19</v>
      </c>
      <c r="EK19" s="485">
        <v>3</v>
      </c>
      <c r="EL19" s="485">
        <v>4</v>
      </c>
      <c r="EM19" s="485">
        <v>2</v>
      </c>
      <c r="EN19" s="485">
        <v>3</v>
      </c>
      <c r="EO19" s="485">
        <v>1</v>
      </c>
      <c r="EP19" s="485">
        <v>5</v>
      </c>
      <c r="EQ19" s="485">
        <v>5</v>
      </c>
      <c r="ER19" s="485">
        <v>1</v>
      </c>
      <c r="ES19" s="485">
        <v>3</v>
      </c>
      <c r="ET19" s="485">
        <v>3</v>
      </c>
      <c r="EU19" s="485">
        <v>6</v>
      </c>
      <c r="EV19" s="485">
        <v>3</v>
      </c>
      <c r="EW19" s="485">
        <v>8</v>
      </c>
      <c r="EX19" s="485">
        <v>10</v>
      </c>
      <c r="EY19" s="485">
        <v>6</v>
      </c>
      <c r="EZ19" s="485">
        <v>19</v>
      </c>
      <c r="FA19" s="485">
        <v>26</v>
      </c>
      <c r="FB19" s="485">
        <v>27</v>
      </c>
      <c r="FC19" s="485">
        <v>28</v>
      </c>
      <c r="FD19" s="485">
        <v>130</v>
      </c>
      <c r="FE19" s="485">
        <v>0</v>
      </c>
      <c r="FF19" s="274">
        <f t="shared" si="7"/>
        <v>312</v>
      </c>
    </row>
    <row r="20" spans="1:162" ht="18" customHeight="1">
      <c r="A20" s="11" t="s">
        <v>198</v>
      </c>
      <c r="B20" s="168">
        <v>27</v>
      </c>
      <c r="C20" s="170">
        <v>1</v>
      </c>
      <c r="D20" s="170">
        <v>2</v>
      </c>
      <c r="E20" s="170">
        <v>1</v>
      </c>
      <c r="F20" s="170">
        <v>0</v>
      </c>
      <c r="G20" s="170">
        <v>3</v>
      </c>
      <c r="H20" s="170">
        <v>2</v>
      </c>
      <c r="I20" s="170">
        <v>4</v>
      </c>
      <c r="J20" s="170">
        <v>3</v>
      </c>
      <c r="K20" s="170">
        <v>4</v>
      </c>
      <c r="L20" s="170">
        <v>0</v>
      </c>
      <c r="M20" s="170">
        <v>4</v>
      </c>
      <c r="N20" s="170">
        <v>5</v>
      </c>
      <c r="O20" s="170">
        <v>7</v>
      </c>
      <c r="P20" s="170">
        <v>7</v>
      </c>
      <c r="Q20" s="170">
        <v>13</v>
      </c>
      <c r="R20" s="170">
        <v>10</v>
      </c>
      <c r="S20" s="170">
        <v>12</v>
      </c>
      <c r="T20" s="170">
        <v>16</v>
      </c>
      <c r="U20" s="170">
        <v>20</v>
      </c>
      <c r="V20" s="170">
        <v>71</v>
      </c>
      <c r="W20" s="170">
        <v>0</v>
      </c>
      <c r="X20" s="172">
        <f t="shared" si="0"/>
        <v>212</v>
      </c>
      <c r="Y20" s="168">
        <v>20</v>
      </c>
      <c r="Z20" s="169">
        <v>1</v>
      </c>
      <c r="AA20" s="170">
        <v>0</v>
      </c>
      <c r="AB20" s="170">
        <v>2</v>
      </c>
      <c r="AC20" s="170">
        <v>1</v>
      </c>
      <c r="AD20" s="169">
        <v>2</v>
      </c>
      <c r="AE20" s="170">
        <v>2</v>
      </c>
      <c r="AF20" s="170">
        <v>2</v>
      </c>
      <c r="AG20" s="170">
        <v>0</v>
      </c>
      <c r="AH20" s="170">
        <v>2</v>
      </c>
      <c r="AI20" s="170">
        <v>2</v>
      </c>
      <c r="AJ20" s="170">
        <v>2</v>
      </c>
      <c r="AK20" s="170">
        <v>4</v>
      </c>
      <c r="AL20" s="170">
        <v>4</v>
      </c>
      <c r="AM20" s="170">
        <v>5</v>
      </c>
      <c r="AN20" s="170">
        <v>1</v>
      </c>
      <c r="AO20" s="170">
        <v>5</v>
      </c>
      <c r="AP20" s="170">
        <v>4</v>
      </c>
      <c r="AQ20" s="170">
        <v>12</v>
      </c>
      <c r="AR20" s="170">
        <v>6</v>
      </c>
      <c r="AS20" s="170">
        <v>42</v>
      </c>
      <c r="AT20" s="170">
        <v>1</v>
      </c>
      <c r="AU20" s="170">
        <f t="shared" si="1"/>
        <v>120</v>
      </c>
      <c r="AV20" s="168">
        <v>24</v>
      </c>
      <c r="AW20" s="170">
        <v>0</v>
      </c>
      <c r="AX20" s="170">
        <v>0</v>
      </c>
      <c r="AY20" s="170">
        <v>1</v>
      </c>
      <c r="AZ20" s="170">
        <v>0</v>
      </c>
      <c r="BA20" s="170">
        <v>0</v>
      </c>
      <c r="BB20" s="170">
        <v>0</v>
      </c>
      <c r="BC20" s="170">
        <v>6</v>
      </c>
      <c r="BD20" s="170">
        <v>1</v>
      </c>
      <c r="BE20" s="170">
        <v>0</v>
      </c>
      <c r="BF20" s="170">
        <v>0</v>
      </c>
      <c r="BG20" s="170">
        <v>1</v>
      </c>
      <c r="BH20" s="170">
        <v>5</v>
      </c>
      <c r="BI20" s="170">
        <v>1</v>
      </c>
      <c r="BJ20" s="170">
        <v>3</v>
      </c>
      <c r="BK20" s="170">
        <v>2</v>
      </c>
      <c r="BL20" s="170">
        <v>7</v>
      </c>
      <c r="BM20" s="170">
        <v>4</v>
      </c>
      <c r="BN20" s="170">
        <v>10</v>
      </c>
      <c r="BO20" s="170">
        <v>6</v>
      </c>
      <c r="BP20" s="170">
        <v>28</v>
      </c>
      <c r="BQ20" s="170">
        <v>0</v>
      </c>
      <c r="BR20" s="172">
        <f t="shared" si="2"/>
        <v>99</v>
      </c>
      <c r="BS20" s="168">
        <v>17</v>
      </c>
      <c r="BT20" s="169">
        <v>0</v>
      </c>
      <c r="BU20" s="170">
        <v>0</v>
      </c>
      <c r="BV20" s="169">
        <v>0</v>
      </c>
      <c r="BW20" s="170">
        <v>0</v>
      </c>
      <c r="BX20" s="170">
        <v>0</v>
      </c>
      <c r="BY20" s="170">
        <v>2</v>
      </c>
      <c r="BZ20" s="170">
        <v>0</v>
      </c>
      <c r="CA20" s="170">
        <v>0</v>
      </c>
      <c r="CB20" s="170">
        <v>2</v>
      </c>
      <c r="CC20" s="170">
        <v>0</v>
      </c>
      <c r="CD20" s="170">
        <v>0</v>
      </c>
      <c r="CE20" s="170">
        <v>1</v>
      </c>
      <c r="CF20" s="170">
        <v>2</v>
      </c>
      <c r="CG20" s="170">
        <v>2</v>
      </c>
      <c r="CH20" s="170">
        <v>2</v>
      </c>
      <c r="CI20" s="170">
        <v>2</v>
      </c>
      <c r="CJ20" s="170">
        <v>6</v>
      </c>
      <c r="CK20" s="170">
        <v>4</v>
      </c>
      <c r="CL20" s="170">
        <v>7</v>
      </c>
      <c r="CM20" s="170">
        <v>35</v>
      </c>
      <c r="CN20" s="170">
        <v>0</v>
      </c>
      <c r="CO20" s="172">
        <f t="shared" si="3"/>
        <v>82</v>
      </c>
      <c r="CP20" s="168">
        <v>11</v>
      </c>
      <c r="CQ20" s="170">
        <v>1</v>
      </c>
      <c r="CR20" s="170">
        <v>1</v>
      </c>
      <c r="CS20" s="170">
        <v>0</v>
      </c>
      <c r="CT20" s="170">
        <v>0</v>
      </c>
      <c r="CU20" s="170">
        <v>1</v>
      </c>
      <c r="CV20" s="170">
        <v>1</v>
      </c>
      <c r="CW20" s="170">
        <v>0</v>
      </c>
      <c r="CX20" s="170">
        <v>2</v>
      </c>
      <c r="CY20" s="170">
        <v>0</v>
      </c>
      <c r="CZ20" s="170">
        <v>2</v>
      </c>
      <c r="DA20" s="170">
        <v>2</v>
      </c>
      <c r="DB20" s="170">
        <v>1</v>
      </c>
      <c r="DC20" s="170">
        <v>1</v>
      </c>
      <c r="DD20" s="170">
        <v>3</v>
      </c>
      <c r="DE20" s="170">
        <v>1</v>
      </c>
      <c r="DF20" s="170">
        <v>1</v>
      </c>
      <c r="DG20" s="170">
        <v>1</v>
      </c>
      <c r="DH20" s="170">
        <v>5</v>
      </c>
      <c r="DI20" s="170">
        <v>6</v>
      </c>
      <c r="DJ20" s="170">
        <v>21</v>
      </c>
      <c r="DK20" s="170">
        <v>0</v>
      </c>
      <c r="DL20" s="172">
        <f t="shared" si="4"/>
        <v>61</v>
      </c>
      <c r="DM20" s="168">
        <v>9</v>
      </c>
      <c r="DN20" s="169">
        <v>0</v>
      </c>
      <c r="DO20" s="170">
        <v>0</v>
      </c>
      <c r="DP20" s="169">
        <v>0</v>
      </c>
      <c r="DQ20" s="170">
        <v>1</v>
      </c>
      <c r="DR20" s="170">
        <v>1</v>
      </c>
      <c r="DS20" s="170">
        <v>0</v>
      </c>
      <c r="DT20" s="170">
        <v>1</v>
      </c>
      <c r="DU20" s="170">
        <v>1</v>
      </c>
      <c r="DV20" s="170">
        <v>0</v>
      </c>
      <c r="DW20" s="170">
        <v>3</v>
      </c>
      <c r="DX20" s="170">
        <v>1</v>
      </c>
      <c r="DY20" s="170">
        <v>2</v>
      </c>
      <c r="DZ20" s="170">
        <v>1</v>
      </c>
      <c r="EA20" s="170">
        <v>1</v>
      </c>
      <c r="EB20" s="170">
        <v>1</v>
      </c>
      <c r="EC20" s="170">
        <v>6</v>
      </c>
      <c r="ED20" s="170">
        <v>3</v>
      </c>
      <c r="EE20" s="170">
        <v>2</v>
      </c>
      <c r="EF20" s="170">
        <v>3</v>
      </c>
      <c r="EG20" s="170">
        <v>28</v>
      </c>
      <c r="EH20" s="170">
        <v>0</v>
      </c>
      <c r="EI20" s="172">
        <f t="shared" si="5"/>
        <v>64</v>
      </c>
      <c r="EJ20" s="168">
        <v>10</v>
      </c>
      <c r="EK20" s="170">
        <v>1</v>
      </c>
      <c r="EL20" s="170">
        <v>1</v>
      </c>
      <c r="EM20" s="170">
        <v>0</v>
      </c>
      <c r="EN20" s="170">
        <v>0</v>
      </c>
      <c r="EO20" s="170">
        <v>0</v>
      </c>
      <c r="EP20" s="170">
        <v>0</v>
      </c>
      <c r="EQ20" s="170">
        <v>0</v>
      </c>
      <c r="ER20" s="170">
        <v>1</v>
      </c>
      <c r="ES20" s="170">
        <v>2</v>
      </c>
      <c r="ET20" s="170">
        <v>1</v>
      </c>
      <c r="EU20" s="170">
        <v>2</v>
      </c>
      <c r="EV20" s="170">
        <v>4</v>
      </c>
      <c r="EW20" s="170">
        <v>3</v>
      </c>
      <c r="EX20" s="170">
        <v>5</v>
      </c>
      <c r="EY20" s="170">
        <v>2</v>
      </c>
      <c r="EZ20" s="170">
        <v>5</v>
      </c>
      <c r="FA20" s="170">
        <v>6</v>
      </c>
      <c r="FB20" s="170">
        <v>11</v>
      </c>
      <c r="FC20" s="170">
        <v>6</v>
      </c>
      <c r="FD20" s="170">
        <v>22</v>
      </c>
      <c r="FE20" s="170">
        <v>1</v>
      </c>
      <c r="FF20" s="172">
        <f t="shared" si="7"/>
        <v>83</v>
      </c>
    </row>
    <row r="21" spans="1:162" ht="18" customHeight="1">
      <c r="A21" s="13" t="s">
        <v>199</v>
      </c>
      <c r="B21" s="484">
        <v>4</v>
      </c>
      <c r="C21" s="485">
        <v>1</v>
      </c>
      <c r="D21" s="485">
        <v>0</v>
      </c>
      <c r="E21" s="485">
        <v>0</v>
      </c>
      <c r="F21" s="485">
        <v>0</v>
      </c>
      <c r="G21" s="485">
        <v>1</v>
      </c>
      <c r="H21" s="485">
        <v>1</v>
      </c>
      <c r="I21" s="485">
        <v>0</v>
      </c>
      <c r="J21" s="485">
        <v>0</v>
      </c>
      <c r="K21" s="485">
        <v>1</v>
      </c>
      <c r="L21" s="485">
        <v>1</v>
      </c>
      <c r="M21" s="485">
        <v>2</v>
      </c>
      <c r="N21" s="485">
        <v>2</v>
      </c>
      <c r="O21" s="485">
        <v>4</v>
      </c>
      <c r="P21" s="485">
        <v>7</v>
      </c>
      <c r="Q21" s="485">
        <v>4</v>
      </c>
      <c r="R21" s="485">
        <v>18</v>
      </c>
      <c r="S21" s="485">
        <v>15</v>
      </c>
      <c r="T21" s="485">
        <v>17</v>
      </c>
      <c r="U21" s="485">
        <v>29</v>
      </c>
      <c r="V21" s="485">
        <v>69</v>
      </c>
      <c r="W21" s="485">
        <v>0</v>
      </c>
      <c r="X21" s="274">
        <f t="shared" si="0"/>
        <v>176</v>
      </c>
      <c r="Y21" s="166">
        <v>7</v>
      </c>
      <c r="Z21" s="136">
        <v>0</v>
      </c>
      <c r="AA21" s="136">
        <v>1</v>
      </c>
      <c r="AB21" s="136">
        <v>0</v>
      </c>
      <c r="AC21" s="136">
        <v>1</v>
      </c>
      <c r="AD21" s="136">
        <v>0</v>
      </c>
      <c r="AE21" s="136">
        <v>0</v>
      </c>
      <c r="AF21" s="136">
        <v>0</v>
      </c>
      <c r="AG21" s="136">
        <v>3</v>
      </c>
      <c r="AH21" s="136">
        <v>2</v>
      </c>
      <c r="AI21" s="136">
        <v>1</v>
      </c>
      <c r="AJ21" s="136">
        <v>6</v>
      </c>
      <c r="AK21" s="136">
        <v>3</v>
      </c>
      <c r="AL21" s="136">
        <v>2</v>
      </c>
      <c r="AM21" s="136">
        <v>9</v>
      </c>
      <c r="AN21" s="136">
        <v>12</v>
      </c>
      <c r="AO21" s="136">
        <v>20</v>
      </c>
      <c r="AP21" s="136">
        <v>18</v>
      </c>
      <c r="AQ21" s="136">
        <v>19</v>
      </c>
      <c r="AR21" s="136">
        <v>37</v>
      </c>
      <c r="AS21" s="136">
        <v>95</v>
      </c>
      <c r="AT21" s="136">
        <v>0</v>
      </c>
      <c r="AU21" s="136">
        <f t="shared" si="1"/>
        <v>236</v>
      </c>
      <c r="AV21" s="484">
        <v>6</v>
      </c>
      <c r="AW21" s="485">
        <v>0</v>
      </c>
      <c r="AX21" s="485">
        <v>1</v>
      </c>
      <c r="AY21" s="485">
        <v>1</v>
      </c>
      <c r="AZ21" s="485">
        <v>1</v>
      </c>
      <c r="BA21" s="485">
        <v>0</v>
      </c>
      <c r="BB21" s="485">
        <v>0</v>
      </c>
      <c r="BC21" s="485">
        <v>0</v>
      </c>
      <c r="BD21" s="485">
        <v>0</v>
      </c>
      <c r="BE21" s="485">
        <v>0</v>
      </c>
      <c r="BF21" s="485">
        <v>0</v>
      </c>
      <c r="BG21" s="485">
        <v>0</v>
      </c>
      <c r="BH21" s="485">
        <v>2</v>
      </c>
      <c r="BI21" s="485">
        <v>7</v>
      </c>
      <c r="BJ21" s="485">
        <v>4</v>
      </c>
      <c r="BK21" s="485">
        <v>15</v>
      </c>
      <c r="BL21" s="485">
        <v>16</v>
      </c>
      <c r="BM21" s="485">
        <v>16</v>
      </c>
      <c r="BN21" s="485">
        <v>18</v>
      </c>
      <c r="BO21" s="485">
        <v>31</v>
      </c>
      <c r="BP21" s="485">
        <v>79</v>
      </c>
      <c r="BQ21" s="485">
        <v>0</v>
      </c>
      <c r="BR21" s="274">
        <f t="shared" si="2"/>
        <v>197</v>
      </c>
      <c r="BS21" s="166">
        <v>2</v>
      </c>
      <c r="BT21" s="136">
        <v>0</v>
      </c>
      <c r="BU21" s="136">
        <v>0</v>
      </c>
      <c r="BV21" s="136">
        <v>2</v>
      </c>
      <c r="BW21" s="136">
        <v>0</v>
      </c>
      <c r="BX21" s="136">
        <v>0</v>
      </c>
      <c r="BY21" s="136">
        <v>1</v>
      </c>
      <c r="BZ21" s="136">
        <v>0</v>
      </c>
      <c r="CA21" s="136">
        <v>1</v>
      </c>
      <c r="CB21" s="136">
        <v>3</v>
      </c>
      <c r="CC21" s="136">
        <v>1</v>
      </c>
      <c r="CD21" s="136">
        <v>0</v>
      </c>
      <c r="CE21" s="136">
        <v>2</v>
      </c>
      <c r="CF21" s="136">
        <v>4</v>
      </c>
      <c r="CG21" s="136">
        <v>6</v>
      </c>
      <c r="CH21" s="136">
        <v>10</v>
      </c>
      <c r="CI21" s="136">
        <v>14</v>
      </c>
      <c r="CJ21" s="136">
        <v>12</v>
      </c>
      <c r="CK21" s="136">
        <v>31</v>
      </c>
      <c r="CL21" s="136">
        <v>26</v>
      </c>
      <c r="CM21" s="136">
        <v>97</v>
      </c>
      <c r="CN21" s="136">
        <v>0</v>
      </c>
      <c r="CO21" s="167">
        <f t="shared" si="3"/>
        <v>212</v>
      </c>
      <c r="CP21" s="484">
        <v>1</v>
      </c>
      <c r="CQ21" s="485">
        <v>1</v>
      </c>
      <c r="CR21" s="485">
        <v>0</v>
      </c>
      <c r="CS21" s="485">
        <v>0</v>
      </c>
      <c r="CT21" s="485">
        <v>0</v>
      </c>
      <c r="CU21" s="485">
        <v>0</v>
      </c>
      <c r="CV21" s="485">
        <v>1</v>
      </c>
      <c r="CW21" s="485">
        <v>0</v>
      </c>
      <c r="CX21" s="485">
        <v>0</v>
      </c>
      <c r="CY21" s="485">
        <v>1</v>
      </c>
      <c r="CZ21" s="485">
        <v>2</v>
      </c>
      <c r="DA21" s="485">
        <v>1</v>
      </c>
      <c r="DB21" s="485">
        <v>5</v>
      </c>
      <c r="DC21" s="485">
        <v>3</v>
      </c>
      <c r="DD21" s="485">
        <v>7</v>
      </c>
      <c r="DE21" s="485">
        <v>6</v>
      </c>
      <c r="DF21" s="485">
        <v>20</v>
      </c>
      <c r="DG21" s="485">
        <v>12</v>
      </c>
      <c r="DH21" s="485">
        <v>25</v>
      </c>
      <c r="DI21" s="485">
        <v>29</v>
      </c>
      <c r="DJ21" s="485">
        <v>104</v>
      </c>
      <c r="DK21" s="485">
        <v>0</v>
      </c>
      <c r="DL21" s="274">
        <f t="shared" si="4"/>
        <v>218</v>
      </c>
      <c r="DM21" s="166">
        <v>4</v>
      </c>
      <c r="DN21" s="136">
        <v>0</v>
      </c>
      <c r="DO21" s="136">
        <v>0</v>
      </c>
      <c r="DP21" s="136">
        <v>0</v>
      </c>
      <c r="DQ21" s="136">
        <v>0</v>
      </c>
      <c r="DR21" s="136">
        <v>1</v>
      </c>
      <c r="DS21" s="136">
        <v>2</v>
      </c>
      <c r="DT21" s="136">
        <v>0</v>
      </c>
      <c r="DU21" s="136">
        <v>1</v>
      </c>
      <c r="DV21" s="136">
        <v>0</v>
      </c>
      <c r="DW21" s="136">
        <v>1</v>
      </c>
      <c r="DX21" s="136">
        <v>4</v>
      </c>
      <c r="DY21" s="136">
        <v>2</v>
      </c>
      <c r="DZ21" s="136">
        <v>8</v>
      </c>
      <c r="EA21" s="136">
        <v>3</v>
      </c>
      <c r="EB21" s="136">
        <v>12</v>
      </c>
      <c r="EC21" s="136">
        <v>14</v>
      </c>
      <c r="ED21" s="136">
        <v>19</v>
      </c>
      <c r="EE21" s="136">
        <v>24</v>
      </c>
      <c r="EF21" s="136">
        <v>30</v>
      </c>
      <c r="EG21" s="136">
        <v>82</v>
      </c>
      <c r="EH21" s="136">
        <v>0</v>
      </c>
      <c r="EI21" s="167">
        <f t="shared" si="5"/>
        <v>207</v>
      </c>
      <c r="EJ21" s="484">
        <v>4</v>
      </c>
      <c r="EK21" s="485">
        <v>1</v>
      </c>
      <c r="EL21" s="485">
        <v>1</v>
      </c>
      <c r="EM21" s="485">
        <v>1</v>
      </c>
      <c r="EN21" s="485">
        <v>0</v>
      </c>
      <c r="EO21" s="485">
        <v>1</v>
      </c>
      <c r="EP21" s="485">
        <v>0</v>
      </c>
      <c r="EQ21" s="485">
        <v>0</v>
      </c>
      <c r="ER21" s="485">
        <v>0</v>
      </c>
      <c r="ES21" s="485">
        <v>2</v>
      </c>
      <c r="ET21" s="485">
        <v>4</v>
      </c>
      <c r="EU21" s="485">
        <v>2</v>
      </c>
      <c r="EV21" s="485">
        <v>4</v>
      </c>
      <c r="EW21" s="485">
        <v>6</v>
      </c>
      <c r="EX21" s="485">
        <v>9</v>
      </c>
      <c r="EY21" s="485">
        <v>19</v>
      </c>
      <c r="EZ21" s="485">
        <v>19</v>
      </c>
      <c r="FA21" s="485">
        <v>20</v>
      </c>
      <c r="FB21" s="485">
        <v>23</v>
      </c>
      <c r="FC21" s="485">
        <v>29</v>
      </c>
      <c r="FD21" s="485">
        <v>85</v>
      </c>
      <c r="FE21" s="485">
        <v>0</v>
      </c>
      <c r="FF21" s="274">
        <f t="shared" si="7"/>
        <v>230</v>
      </c>
    </row>
    <row r="22" spans="1:162" ht="18" customHeight="1">
      <c r="A22" s="11" t="s">
        <v>200</v>
      </c>
      <c r="B22" s="168">
        <v>4</v>
      </c>
      <c r="C22" s="170">
        <v>1</v>
      </c>
      <c r="D22" s="170">
        <v>0</v>
      </c>
      <c r="E22" s="170">
        <v>0</v>
      </c>
      <c r="F22" s="170">
        <v>1</v>
      </c>
      <c r="G22" s="170">
        <v>3</v>
      </c>
      <c r="H22" s="170">
        <v>1</v>
      </c>
      <c r="I22" s="170">
        <v>7</v>
      </c>
      <c r="J22" s="170">
        <v>2</v>
      </c>
      <c r="K22" s="170">
        <v>8</v>
      </c>
      <c r="L22" s="170">
        <v>7</v>
      </c>
      <c r="M22" s="170">
        <v>17</v>
      </c>
      <c r="N22" s="170">
        <v>9</v>
      </c>
      <c r="O22" s="170">
        <v>12</v>
      </c>
      <c r="P22" s="170">
        <v>9</v>
      </c>
      <c r="Q22" s="170">
        <v>16</v>
      </c>
      <c r="R22" s="170">
        <v>12</v>
      </c>
      <c r="S22" s="170">
        <v>14</v>
      </c>
      <c r="T22" s="170">
        <v>12</v>
      </c>
      <c r="U22" s="170">
        <v>10</v>
      </c>
      <c r="V22" s="170">
        <v>13</v>
      </c>
      <c r="W22" s="170">
        <v>1</v>
      </c>
      <c r="X22" s="172">
        <f t="shared" si="0"/>
        <v>159</v>
      </c>
      <c r="Y22" s="168">
        <v>1</v>
      </c>
      <c r="Z22" s="169">
        <v>0</v>
      </c>
      <c r="AA22" s="170">
        <v>0</v>
      </c>
      <c r="AB22" s="170">
        <v>0</v>
      </c>
      <c r="AC22" s="170">
        <v>0</v>
      </c>
      <c r="AD22" s="169">
        <v>1</v>
      </c>
      <c r="AE22" s="170">
        <v>2</v>
      </c>
      <c r="AF22" s="170">
        <v>5</v>
      </c>
      <c r="AG22" s="170">
        <v>9</v>
      </c>
      <c r="AH22" s="170">
        <v>8</v>
      </c>
      <c r="AI22" s="170">
        <v>11</v>
      </c>
      <c r="AJ22" s="170">
        <v>20</v>
      </c>
      <c r="AK22" s="170">
        <v>11</v>
      </c>
      <c r="AL22" s="170">
        <v>15</v>
      </c>
      <c r="AM22" s="170">
        <v>14</v>
      </c>
      <c r="AN22" s="170">
        <v>19</v>
      </c>
      <c r="AO22" s="170">
        <v>17</v>
      </c>
      <c r="AP22" s="170">
        <v>16</v>
      </c>
      <c r="AQ22" s="170">
        <v>14</v>
      </c>
      <c r="AR22" s="170">
        <v>13</v>
      </c>
      <c r="AS22" s="170">
        <v>22</v>
      </c>
      <c r="AT22" s="170">
        <v>0</v>
      </c>
      <c r="AU22" s="170">
        <f t="shared" si="1"/>
        <v>198</v>
      </c>
      <c r="AV22" s="168">
        <v>3</v>
      </c>
      <c r="AW22" s="170">
        <v>0</v>
      </c>
      <c r="AX22" s="170">
        <v>0</v>
      </c>
      <c r="AY22" s="170">
        <v>0</v>
      </c>
      <c r="AZ22" s="170">
        <v>0</v>
      </c>
      <c r="BA22" s="170">
        <v>1</v>
      </c>
      <c r="BB22" s="170">
        <v>1</v>
      </c>
      <c r="BC22" s="170">
        <v>5</v>
      </c>
      <c r="BD22" s="170">
        <v>9</v>
      </c>
      <c r="BE22" s="170">
        <v>10</v>
      </c>
      <c r="BF22" s="170">
        <v>10</v>
      </c>
      <c r="BG22" s="170">
        <v>7</v>
      </c>
      <c r="BH22" s="170">
        <v>13</v>
      </c>
      <c r="BI22" s="170">
        <v>10</v>
      </c>
      <c r="BJ22" s="170">
        <v>10</v>
      </c>
      <c r="BK22" s="170">
        <v>10</v>
      </c>
      <c r="BL22" s="170">
        <v>12</v>
      </c>
      <c r="BM22" s="170">
        <v>12</v>
      </c>
      <c r="BN22" s="170">
        <v>17</v>
      </c>
      <c r="BO22" s="170">
        <v>16</v>
      </c>
      <c r="BP22" s="170">
        <v>13</v>
      </c>
      <c r="BQ22" s="170">
        <v>0</v>
      </c>
      <c r="BR22" s="172">
        <f t="shared" si="2"/>
        <v>159</v>
      </c>
      <c r="BS22" s="168">
        <v>1</v>
      </c>
      <c r="BT22" s="169">
        <v>0</v>
      </c>
      <c r="BU22" s="170">
        <v>0</v>
      </c>
      <c r="BV22" s="169">
        <v>0</v>
      </c>
      <c r="BW22" s="170">
        <v>0</v>
      </c>
      <c r="BX22" s="170">
        <v>0</v>
      </c>
      <c r="BY22" s="170">
        <v>0</v>
      </c>
      <c r="BZ22" s="170">
        <v>4</v>
      </c>
      <c r="CA22" s="170">
        <v>12</v>
      </c>
      <c r="CB22" s="170">
        <v>12</v>
      </c>
      <c r="CC22" s="170">
        <v>5</v>
      </c>
      <c r="CD22" s="170">
        <v>9</v>
      </c>
      <c r="CE22" s="170">
        <v>13</v>
      </c>
      <c r="CF22" s="170">
        <v>15</v>
      </c>
      <c r="CG22" s="170">
        <v>13</v>
      </c>
      <c r="CH22" s="170">
        <v>22</v>
      </c>
      <c r="CI22" s="170">
        <v>13</v>
      </c>
      <c r="CJ22" s="170">
        <v>10</v>
      </c>
      <c r="CK22" s="170">
        <v>20</v>
      </c>
      <c r="CL22" s="170">
        <v>8</v>
      </c>
      <c r="CM22" s="170">
        <v>11</v>
      </c>
      <c r="CN22" s="170">
        <v>0</v>
      </c>
      <c r="CO22" s="172">
        <f t="shared" si="3"/>
        <v>168</v>
      </c>
      <c r="CP22" s="168">
        <v>2</v>
      </c>
      <c r="CQ22" s="170">
        <v>1</v>
      </c>
      <c r="CR22" s="170">
        <v>0</v>
      </c>
      <c r="CS22" s="170">
        <v>0</v>
      </c>
      <c r="CT22" s="170">
        <v>0</v>
      </c>
      <c r="CU22" s="170">
        <v>0</v>
      </c>
      <c r="CV22" s="170">
        <v>1</v>
      </c>
      <c r="CW22" s="170">
        <v>2</v>
      </c>
      <c r="CX22" s="170">
        <v>9</v>
      </c>
      <c r="CY22" s="170">
        <v>7</v>
      </c>
      <c r="CZ22" s="170">
        <v>11</v>
      </c>
      <c r="DA22" s="170">
        <v>10</v>
      </c>
      <c r="DB22" s="170">
        <v>13</v>
      </c>
      <c r="DC22" s="170">
        <v>14</v>
      </c>
      <c r="DD22" s="170">
        <v>18</v>
      </c>
      <c r="DE22" s="170">
        <v>15</v>
      </c>
      <c r="DF22" s="170">
        <v>23</v>
      </c>
      <c r="DG22" s="170">
        <v>19</v>
      </c>
      <c r="DH22" s="170">
        <v>12</v>
      </c>
      <c r="DI22" s="170">
        <v>16</v>
      </c>
      <c r="DJ22" s="170">
        <v>23</v>
      </c>
      <c r="DK22" s="170">
        <v>0</v>
      </c>
      <c r="DL22" s="172">
        <f t="shared" si="4"/>
        <v>196</v>
      </c>
      <c r="DM22" s="168">
        <v>1</v>
      </c>
      <c r="DN22" s="169">
        <v>1</v>
      </c>
      <c r="DO22" s="170">
        <v>0</v>
      </c>
      <c r="DP22" s="169">
        <v>0</v>
      </c>
      <c r="DQ22" s="170">
        <v>0</v>
      </c>
      <c r="DR22" s="170">
        <v>1</v>
      </c>
      <c r="DS22" s="170">
        <v>2</v>
      </c>
      <c r="DT22" s="170">
        <v>3</v>
      </c>
      <c r="DU22" s="170">
        <v>17</v>
      </c>
      <c r="DV22" s="170">
        <v>9</v>
      </c>
      <c r="DW22" s="170">
        <v>11</v>
      </c>
      <c r="DX22" s="170">
        <v>14</v>
      </c>
      <c r="DY22" s="170">
        <v>8</v>
      </c>
      <c r="DZ22" s="170">
        <v>14</v>
      </c>
      <c r="EA22" s="170">
        <v>13</v>
      </c>
      <c r="EB22" s="170">
        <v>21</v>
      </c>
      <c r="EC22" s="170">
        <v>14</v>
      </c>
      <c r="ED22" s="170">
        <v>22</v>
      </c>
      <c r="EE22" s="170">
        <v>14</v>
      </c>
      <c r="EF22" s="170">
        <v>7</v>
      </c>
      <c r="EG22" s="170">
        <v>9</v>
      </c>
      <c r="EH22" s="170">
        <v>0</v>
      </c>
      <c r="EI22" s="172">
        <f t="shared" si="5"/>
        <v>181</v>
      </c>
      <c r="EJ22" s="168">
        <v>2</v>
      </c>
      <c r="EK22" s="170">
        <v>0</v>
      </c>
      <c r="EL22" s="170">
        <v>0</v>
      </c>
      <c r="EM22" s="170">
        <v>0</v>
      </c>
      <c r="EN22" s="170">
        <v>1</v>
      </c>
      <c r="EO22" s="170">
        <v>0</v>
      </c>
      <c r="EP22" s="170">
        <v>0</v>
      </c>
      <c r="EQ22" s="170">
        <v>2</v>
      </c>
      <c r="ER22" s="170">
        <v>10</v>
      </c>
      <c r="ES22" s="170">
        <v>16</v>
      </c>
      <c r="ET22" s="170">
        <v>16</v>
      </c>
      <c r="EU22" s="170">
        <v>16</v>
      </c>
      <c r="EV22" s="170">
        <v>17</v>
      </c>
      <c r="EW22" s="170">
        <v>10</v>
      </c>
      <c r="EX22" s="170">
        <v>16</v>
      </c>
      <c r="EY22" s="170">
        <v>18</v>
      </c>
      <c r="EZ22" s="170">
        <v>20</v>
      </c>
      <c r="FA22" s="170">
        <v>27</v>
      </c>
      <c r="FB22" s="170">
        <v>9</v>
      </c>
      <c r="FC22" s="170">
        <v>11</v>
      </c>
      <c r="FD22" s="170">
        <v>17</v>
      </c>
      <c r="FE22" s="170">
        <v>0</v>
      </c>
      <c r="FF22" s="172">
        <f t="shared" si="7"/>
        <v>208</v>
      </c>
    </row>
    <row r="23" spans="1:162" ht="25.5" customHeight="1">
      <c r="A23" s="13" t="s">
        <v>201</v>
      </c>
      <c r="B23" s="484">
        <v>0</v>
      </c>
      <c r="C23" s="485">
        <v>0</v>
      </c>
      <c r="D23" s="485">
        <v>0</v>
      </c>
      <c r="E23" s="485">
        <v>0</v>
      </c>
      <c r="F23" s="485">
        <v>0</v>
      </c>
      <c r="G23" s="485">
        <v>0</v>
      </c>
      <c r="H23" s="485">
        <v>1</v>
      </c>
      <c r="I23" s="485">
        <v>14</v>
      </c>
      <c r="J23" s="485">
        <v>20</v>
      </c>
      <c r="K23" s="485">
        <v>15</v>
      </c>
      <c r="L23" s="485">
        <v>18</v>
      </c>
      <c r="M23" s="485">
        <v>19</v>
      </c>
      <c r="N23" s="485">
        <v>5</v>
      </c>
      <c r="O23" s="485">
        <v>3</v>
      </c>
      <c r="P23" s="485">
        <v>0</v>
      </c>
      <c r="Q23" s="485">
        <v>0</v>
      </c>
      <c r="R23" s="485">
        <v>0</v>
      </c>
      <c r="S23" s="485">
        <v>0</v>
      </c>
      <c r="T23" s="485">
        <v>0</v>
      </c>
      <c r="U23" s="485">
        <v>0</v>
      </c>
      <c r="V23" s="485">
        <v>0</v>
      </c>
      <c r="W23" s="485">
        <v>0</v>
      </c>
      <c r="X23" s="274">
        <f t="shared" si="0"/>
        <v>95</v>
      </c>
      <c r="Y23" s="166">
        <v>0</v>
      </c>
      <c r="Z23" s="136">
        <v>0</v>
      </c>
      <c r="AA23" s="136">
        <v>0</v>
      </c>
      <c r="AB23" s="136">
        <v>0</v>
      </c>
      <c r="AC23" s="136">
        <v>0</v>
      </c>
      <c r="AD23" s="136">
        <v>0</v>
      </c>
      <c r="AE23" s="136">
        <v>0</v>
      </c>
      <c r="AF23" s="136">
        <v>10</v>
      </c>
      <c r="AG23" s="136">
        <v>21</v>
      </c>
      <c r="AH23" s="136">
        <v>22</v>
      </c>
      <c r="AI23" s="136">
        <v>20</v>
      </c>
      <c r="AJ23" s="136">
        <v>18</v>
      </c>
      <c r="AK23" s="136">
        <v>2</v>
      </c>
      <c r="AL23" s="136">
        <v>1</v>
      </c>
      <c r="AM23" s="136">
        <v>2</v>
      </c>
      <c r="AN23" s="136">
        <v>0</v>
      </c>
      <c r="AO23" s="136">
        <v>0</v>
      </c>
      <c r="AP23" s="136">
        <v>0</v>
      </c>
      <c r="AQ23" s="136">
        <v>0</v>
      </c>
      <c r="AR23" s="136">
        <v>0</v>
      </c>
      <c r="AS23" s="136">
        <v>0</v>
      </c>
      <c r="AT23" s="136">
        <v>0</v>
      </c>
      <c r="AU23" s="136">
        <f t="shared" si="1"/>
        <v>96</v>
      </c>
      <c r="AV23" s="484">
        <v>0</v>
      </c>
      <c r="AW23" s="485">
        <v>0</v>
      </c>
      <c r="AX23" s="485">
        <v>0</v>
      </c>
      <c r="AY23" s="485">
        <v>0</v>
      </c>
      <c r="AZ23" s="485">
        <v>0</v>
      </c>
      <c r="BA23" s="485">
        <v>0</v>
      </c>
      <c r="BB23" s="485">
        <v>0</v>
      </c>
      <c r="BC23" s="485">
        <v>6</v>
      </c>
      <c r="BD23" s="485">
        <v>18</v>
      </c>
      <c r="BE23" s="485">
        <v>13</v>
      </c>
      <c r="BF23" s="485">
        <v>16</v>
      </c>
      <c r="BG23" s="485">
        <v>10</v>
      </c>
      <c r="BH23" s="485">
        <v>14</v>
      </c>
      <c r="BI23" s="485">
        <v>1</v>
      </c>
      <c r="BJ23" s="485">
        <v>0</v>
      </c>
      <c r="BK23" s="485">
        <v>0</v>
      </c>
      <c r="BL23" s="485">
        <v>0</v>
      </c>
      <c r="BM23" s="485">
        <v>0</v>
      </c>
      <c r="BN23" s="485">
        <v>0</v>
      </c>
      <c r="BO23" s="485">
        <v>0</v>
      </c>
      <c r="BP23" s="485">
        <v>0</v>
      </c>
      <c r="BQ23" s="485">
        <v>0</v>
      </c>
      <c r="BR23" s="274">
        <f t="shared" si="2"/>
        <v>78</v>
      </c>
      <c r="BS23" s="166">
        <v>0</v>
      </c>
      <c r="BT23" s="136">
        <v>0</v>
      </c>
      <c r="BU23" s="136">
        <v>0</v>
      </c>
      <c r="BV23" s="136">
        <v>0</v>
      </c>
      <c r="BW23" s="136">
        <v>0</v>
      </c>
      <c r="BX23" s="136">
        <v>0</v>
      </c>
      <c r="BY23" s="136">
        <v>1</v>
      </c>
      <c r="BZ23" s="136">
        <v>17</v>
      </c>
      <c r="CA23" s="136">
        <v>14</v>
      </c>
      <c r="CB23" s="136">
        <v>8</v>
      </c>
      <c r="CC23" s="136">
        <v>16</v>
      </c>
      <c r="CD23" s="136">
        <v>15</v>
      </c>
      <c r="CE23" s="136">
        <v>7</v>
      </c>
      <c r="CF23" s="136">
        <v>1</v>
      </c>
      <c r="CG23" s="136">
        <v>0</v>
      </c>
      <c r="CH23" s="136">
        <v>0</v>
      </c>
      <c r="CI23" s="136">
        <v>0</v>
      </c>
      <c r="CJ23" s="136">
        <v>0</v>
      </c>
      <c r="CK23" s="136">
        <v>0</v>
      </c>
      <c r="CL23" s="136">
        <v>0</v>
      </c>
      <c r="CM23" s="136">
        <v>0</v>
      </c>
      <c r="CN23" s="136">
        <v>0</v>
      </c>
      <c r="CO23" s="167">
        <f t="shared" si="3"/>
        <v>79</v>
      </c>
      <c r="CP23" s="484">
        <v>0</v>
      </c>
      <c r="CQ23" s="485">
        <v>0</v>
      </c>
      <c r="CR23" s="485">
        <v>0</v>
      </c>
      <c r="CS23" s="485">
        <v>0</v>
      </c>
      <c r="CT23" s="485">
        <v>0</v>
      </c>
      <c r="CU23" s="485">
        <v>0</v>
      </c>
      <c r="CV23" s="485">
        <v>1</v>
      </c>
      <c r="CW23" s="485">
        <v>11</v>
      </c>
      <c r="CX23" s="485">
        <v>14</v>
      </c>
      <c r="CY23" s="485">
        <v>18</v>
      </c>
      <c r="CZ23" s="485">
        <v>9</v>
      </c>
      <c r="DA23" s="485">
        <v>13</v>
      </c>
      <c r="DB23" s="485">
        <v>5</v>
      </c>
      <c r="DC23" s="485">
        <v>2</v>
      </c>
      <c r="DD23" s="485">
        <v>0</v>
      </c>
      <c r="DE23" s="485">
        <v>0</v>
      </c>
      <c r="DF23" s="485">
        <v>0</v>
      </c>
      <c r="DG23" s="485">
        <v>0</v>
      </c>
      <c r="DH23" s="485">
        <v>0</v>
      </c>
      <c r="DI23" s="485">
        <v>0</v>
      </c>
      <c r="DJ23" s="485">
        <v>0</v>
      </c>
      <c r="DK23" s="485">
        <v>0</v>
      </c>
      <c r="DL23" s="274">
        <f t="shared" si="4"/>
        <v>73</v>
      </c>
      <c r="DM23" s="166">
        <v>0</v>
      </c>
      <c r="DN23" s="136">
        <v>0</v>
      </c>
      <c r="DO23" s="136">
        <v>0</v>
      </c>
      <c r="DP23" s="136">
        <v>0</v>
      </c>
      <c r="DQ23" s="136">
        <v>0</v>
      </c>
      <c r="DR23" s="136">
        <v>0</v>
      </c>
      <c r="DS23" s="136">
        <v>2</v>
      </c>
      <c r="DT23" s="136">
        <v>10</v>
      </c>
      <c r="DU23" s="136">
        <v>13</v>
      </c>
      <c r="DV23" s="136">
        <v>19</v>
      </c>
      <c r="DW23" s="136">
        <v>15</v>
      </c>
      <c r="DX23" s="136">
        <v>15</v>
      </c>
      <c r="DY23" s="136">
        <v>4</v>
      </c>
      <c r="DZ23" s="136">
        <v>3</v>
      </c>
      <c r="EA23" s="136">
        <v>0</v>
      </c>
      <c r="EB23" s="136">
        <v>0</v>
      </c>
      <c r="EC23" s="136">
        <v>0</v>
      </c>
      <c r="ED23" s="136">
        <v>0</v>
      </c>
      <c r="EE23" s="136">
        <v>0</v>
      </c>
      <c r="EF23" s="136">
        <v>0</v>
      </c>
      <c r="EG23" s="136">
        <v>0</v>
      </c>
      <c r="EH23" s="136">
        <v>0</v>
      </c>
      <c r="EI23" s="167">
        <f t="shared" si="5"/>
        <v>81</v>
      </c>
      <c r="EJ23" s="484">
        <v>0</v>
      </c>
      <c r="EK23" s="485">
        <v>0</v>
      </c>
      <c r="EL23" s="485">
        <v>0</v>
      </c>
      <c r="EM23" s="485">
        <v>0</v>
      </c>
      <c r="EN23" s="485">
        <v>0</v>
      </c>
      <c r="EO23" s="485">
        <v>0</v>
      </c>
      <c r="EP23" s="485">
        <v>1</v>
      </c>
      <c r="EQ23" s="485">
        <v>12</v>
      </c>
      <c r="ER23" s="485">
        <v>20</v>
      </c>
      <c r="ES23" s="485">
        <v>28</v>
      </c>
      <c r="ET23" s="485">
        <v>51</v>
      </c>
      <c r="EU23" s="485">
        <v>32</v>
      </c>
      <c r="EV23" s="485">
        <v>21</v>
      </c>
      <c r="EW23" s="485">
        <v>1</v>
      </c>
      <c r="EX23" s="485">
        <v>0</v>
      </c>
      <c r="EY23" s="485">
        <v>0</v>
      </c>
      <c r="EZ23" s="485">
        <v>0</v>
      </c>
      <c r="FA23" s="485">
        <v>0</v>
      </c>
      <c r="FB23" s="485">
        <v>0</v>
      </c>
      <c r="FC23" s="485">
        <v>0</v>
      </c>
      <c r="FD23" s="485">
        <v>0</v>
      </c>
      <c r="FE23" s="485">
        <v>0</v>
      </c>
      <c r="FF23" s="273">
        <f>+SUM(EJ23:FE23)</f>
        <v>166</v>
      </c>
    </row>
    <row r="24" spans="1:162" ht="18" customHeight="1">
      <c r="A24" s="11" t="s">
        <v>202</v>
      </c>
      <c r="B24" s="168">
        <v>18</v>
      </c>
      <c r="C24" s="170">
        <v>7</v>
      </c>
      <c r="D24" s="170">
        <v>1</v>
      </c>
      <c r="E24" s="170">
        <v>1</v>
      </c>
      <c r="F24" s="170">
        <v>0</v>
      </c>
      <c r="G24" s="170">
        <v>3</v>
      </c>
      <c r="H24" s="170">
        <v>1</v>
      </c>
      <c r="I24" s="170">
        <v>0</v>
      </c>
      <c r="J24" s="170">
        <v>0</v>
      </c>
      <c r="K24" s="170">
        <v>0</v>
      </c>
      <c r="L24" s="170">
        <v>0</v>
      </c>
      <c r="M24" s="170">
        <v>1</v>
      </c>
      <c r="N24" s="170">
        <v>2</v>
      </c>
      <c r="O24" s="170">
        <v>0</v>
      </c>
      <c r="P24" s="170">
        <v>5</v>
      </c>
      <c r="Q24" s="170">
        <v>2</v>
      </c>
      <c r="R24" s="170">
        <v>0</v>
      </c>
      <c r="S24" s="170">
        <v>6</v>
      </c>
      <c r="T24" s="170">
        <v>3</v>
      </c>
      <c r="U24" s="170">
        <v>10</v>
      </c>
      <c r="V24" s="170">
        <v>28</v>
      </c>
      <c r="W24" s="170">
        <v>0</v>
      </c>
      <c r="X24" s="172">
        <f t="shared" si="0"/>
        <v>88</v>
      </c>
      <c r="Y24" s="168">
        <v>17</v>
      </c>
      <c r="Z24" s="169">
        <v>9</v>
      </c>
      <c r="AA24" s="170">
        <v>4</v>
      </c>
      <c r="AB24" s="170">
        <v>0</v>
      </c>
      <c r="AC24" s="170">
        <v>0</v>
      </c>
      <c r="AD24" s="169">
        <v>0</v>
      </c>
      <c r="AE24" s="170">
        <v>0</v>
      </c>
      <c r="AF24" s="170">
        <v>2</v>
      </c>
      <c r="AG24" s="170">
        <v>3</v>
      </c>
      <c r="AH24" s="170">
        <v>1</v>
      </c>
      <c r="AI24" s="170">
        <v>2</v>
      </c>
      <c r="AJ24" s="170">
        <v>1</v>
      </c>
      <c r="AK24" s="170">
        <v>2</v>
      </c>
      <c r="AL24" s="170">
        <v>1</v>
      </c>
      <c r="AM24" s="170">
        <v>3</v>
      </c>
      <c r="AN24" s="170">
        <v>4</v>
      </c>
      <c r="AO24" s="170">
        <v>3</v>
      </c>
      <c r="AP24" s="170">
        <v>6</v>
      </c>
      <c r="AQ24" s="170">
        <v>5</v>
      </c>
      <c r="AR24" s="170">
        <v>8</v>
      </c>
      <c r="AS24" s="170">
        <v>32</v>
      </c>
      <c r="AT24" s="170">
        <v>0</v>
      </c>
      <c r="AU24" s="170">
        <f t="shared" si="1"/>
        <v>103</v>
      </c>
      <c r="AV24" s="168">
        <v>17</v>
      </c>
      <c r="AW24" s="170">
        <v>4</v>
      </c>
      <c r="AX24" s="170">
        <v>2</v>
      </c>
      <c r="AY24" s="170">
        <v>1</v>
      </c>
      <c r="AZ24" s="170">
        <v>1</v>
      </c>
      <c r="BA24" s="170">
        <v>6</v>
      </c>
      <c r="BB24" s="170">
        <v>0</v>
      </c>
      <c r="BC24" s="170">
        <v>0</v>
      </c>
      <c r="BD24" s="170">
        <v>0</v>
      </c>
      <c r="BE24" s="170">
        <v>0</v>
      </c>
      <c r="BF24" s="170">
        <v>1</v>
      </c>
      <c r="BG24" s="170">
        <v>0</v>
      </c>
      <c r="BH24" s="170">
        <v>2</v>
      </c>
      <c r="BI24" s="170">
        <v>1</v>
      </c>
      <c r="BJ24" s="170">
        <v>1</v>
      </c>
      <c r="BK24" s="170">
        <v>4</v>
      </c>
      <c r="BL24" s="170">
        <v>3</v>
      </c>
      <c r="BM24" s="170">
        <v>10</v>
      </c>
      <c r="BN24" s="170">
        <v>11</v>
      </c>
      <c r="BO24" s="170">
        <v>5</v>
      </c>
      <c r="BP24" s="170">
        <v>34</v>
      </c>
      <c r="BQ24" s="170">
        <v>0</v>
      </c>
      <c r="BR24" s="172">
        <f t="shared" si="2"/>
        <v>103</v>
      </c>
      <c r="BS24" s="168">
        <v>19</v>
      </c>
      <c r="BT24" s="169">
        <v>7</v>
      </c>
      <c r="BU24" s="170">
        <v>1</v>
      </c>
      <c r="BV24" s="169">
        <v>3</v>
      </c>
      <c r="BW24" s="170">
        <v>2</v>
      </c>
      <c r="BX24" s="170">
        <v>4</v>
      </c>
      <c r="BY24" s="170">
        <v>2</v>
      </c>
      <c r="BZ24" s="170">
        <v>0</v>
      </c>
      <c r="CA24" s="170">
        <v>1</v>
      </c>
      <c r="CB24" s="170">
        <v>2</v>
      </c>
      <c r="CC24" s="170">
        <v>1</v>
      </c>
      <c r="CD24" s="170">
        <v>2</v>
      </c>
      <c r="CE24" s="170">
        <v>2</v>
      </c>
      <c r="CF24" s="170">
        <v>3</v>
      </c>
      <c r="CG24" s="170">
        <v>2</v>
      </c>
      <c r="CH24" s="170">
        <v>3</v>
      </c>
      <c r="CI24" s="170">
        <v>9</v>
      </c>
      <c r="CJ24" s="170">
        <v>10</v>
      </c>
      <c r="CK24" s="170">
        <v>9</v>
      </c>
      <c r="CL24" s="170">
        <v>5</v>
      </c>
      <c r="CM24" s="170">
        <v>27</v>
      </c>
      <c r="CN24" s="170">
        <v>1</v>
      </c>
      <c r="CO24" s="172">
        <f t="shared" si="3"/>
        <v>115</v>
      </c>
      <c r="CP24" s="168">
        <v>15</v>
      </c>
      <c r="CQ24" s="170">
        <v>10</v>
      </c>
      <c r="CR24" s="170">
        <v>3</v>
      </c>
      <c r="CS24" s="170">
        <v>3</v>
      </c>
      <c r="CT24" s="170">
        <v>1</v>
      </c>
      <c r="CU24" s="170">
        <v>1</v>
      </c>
      <c r="CV24" s="170">
        <v>1</v>
      </c>
      <c r="CW24" s="170">
        <v>1</v>
      </c>
      <c r="CX24" s="170">
        <v>2</v>
      </c>
      <c r="CY24" s="170">
        <v>0</v>
      </c>
      <c r="CZ24" s="170">
        <v>3</v>
      </c>
      <c r="DA24" s="170">
        <v>1</v>
      </c>
      <c r="DB24" s="170">
        <v>2</v>
      </c>
      <c r="DC24" s="170">
        <v>3</v>
      </c>
      <c r="DD24" s="170">
        <v>4</v>
      </c>
      <c r="DE24" s="170">
        <v>8</v>
      </c>
      <c r="DF24" s="170">
        <v>5</v>
      </c>
      <c r="DG24" s="170">
        <v>9</v>
      </c>
      <c r="DH24" s="170">
        <v>8</v>
      </c>
      <c r="DI24" s="170">
        <v>12</v>
      </c>
      <c r="DJ24" s="170">
        <v>37</v>
      </c>
      <c r="DK24" s="170">
        <v>0</v>
      </c>
      <c r="DL24" s="172">
        <f t="shared" si="4"/>
        <v>129</v>
      </c>
      <c r="DM24" s="168">
        <v>16</v>
      </c>
      <c r="DN24" s="169">
        <v>2</v>
      </c>
      <c r="DO24" s="170">
        <v>1</v>
      </c>
      <c r="DP24" s="169">
        <v>3</v>
      </c>
      <c r="DQ24" s="170">
        <v>1</v>
      </c>
      <c r="DR24" s="170">
        <v>2</v>
      </c>
      <c r="DS24" s="170">
        <v>0</v>
      </c>
      <c r="DT24" s="170">
        <v>2</v>
      </c>
      <c r="DU24" s="170">
        <v>1</v>
      </c>
      <c r="DV24" s="170">
        <v>1</v>
      </c>
      <c r="DW24" s="170">
        <v>1</v>
      </c>
      <c r="DX24" s="170">
        <v>3</v>
      </c>
      <c r="DY24" s="170">
        <v>3</v>
      </c>
      <c r="DZ24" s="170">
        <v>4</v>
      </c>
      <c r="EA24" s="170">
        <v>5</v>
      </c>
      <c r="EB24" s="170">
        <v>8</v>
      </c>
      <c r="EC24" s="170">
        <v>3</v>
      </c>
      <c r="ED24" s="170">
        <v>7</v>
      </c>
      <c r="EE24" s="170">
        <v>10</v>
      </c>
      <c r="EF24" s="170">
        <v>10</v>
      </c>
      <c r="EG24" s="170">
        <v>43</v>
      </c>
      <c r="EH24" s="170">
        <v>0</v>
      </c>
      <c r="EI24" s="172">
        <f t="shared" si="5"/>
        <v>126</v>
      </c>
      <c r="EJ24" s="168">
        <v>14</v>
      </c>
      <c r="EK24" s="170">
        <v>1</v>
      </c>
      <c r="EL24" s="170">
        <v>2</v>
      </c>
      <c r="EM24" s="170">
        <v>1</v>
      </c>
      <c r="EN24" s="170">
        <v>1</v>
      </c>
      <c r="EO24" s="170">
        <v>0</v>
      </c>
      <c r="EP24" s="170">
        <v>0</v>
      </c>
      <c r="EQ24" s="170">
        <v>0</v>
      </c>
      <c r="ER24" s="170">
        <v>1</v>
      </c>
      <c r="ES24" s="170">
        <v>0</v>
      </c>
      <c r="ET24" s="170">
        <v>2</v>
      </c>
      <c r="EU24" s="170">
        <v>4</v>
      </c>
      <c r="EV24" s="170">
        <v>4</v>
      </c>
      <c r="EW24" s="170">
        <v>2</v>
      </c>
      <c r="EX24" s="170">
        <v>3</v>
      </c>
      <c r="EY24" s="170">
        <v>5</v>
      </c>
      <c r="EZ24" s="170">
        <v>5</v>
      </c>
      <c r="FA24" s="170">
        <v>10</v>
      </c>
      <c r="FB24" s="170">
        <v>13</v>
      </c>
      <c r="FC24" s="170">
        <v>7</v>
      </c>
      <c r="FD24" s="170">
        <v>24</v>
      </c>
      <c r="FE24" s="170">
        <v>0</v>
      </c>
      <c r="FF24" s="172">
        <f t="shared" si="7"/>
        <v>99</v>
      </c>
    </row>
    <row r="25" spans="1:162" ht="18" customHeight="1">
      <c r="A25" s="13" t="s">
        <v>120</v>
      </c>
      <c r="B25" s="484">
        <v>5</v>
      </c>
      <c r="C25" s="485">
        <v>3</v>
      </c>
      <c r="D25" s="485">
        <v>2</v>
      </c>
      <c r="E25" s="485">
        <v>2</v>
      </c>
      <c r="F25" s="485">
        <v>0</v>
      </c>
      <c r="G25" s="485">
        <v>1</v>
      </c>
      <c r="H25" s="485">
        <v>2</v>
      </c>
      <c r="I25" s="485">
        <v>3</v>
      </c>
      <c r="J25" s="485">
        <v>0</v>
      </c>
      <c r="K25" s="485">
        <v>1</v>
      </c>
      <c r="L25" s="485">
        <v>3</v>
      </c>
      <c r="M25" s="485">
        <v>2</v>
      </c>
      <c r="N25" s="485">
        <v>1</v>
      </c>
      <c r="O25" s="485">
        <v>1</v>
      </c>
      <c r="P25" s="485">
        <v>2</v>
      </c>
      <c r="Q25" s="485">
        <v>4</v>
      </c>
      <c r="R25" s="485">
        <v>3</v>
      </c>
      <c r="S25" s="485">
        <v>2</v>
      </c>
      <c r="T25" s="485">
        <v>1</v>
      </c>
      <c r="U25" s="485">
        <v>0</v>
      </c>
      <c r="V25" s="485">
        <v>0</v>
      </c>
      <c r="W25" s="485">
        <v>0</v>
      </c>
      <c r="X25" s="274">
        <f t="shared" si="0"/>
        <v>38</v>
      </c>
      <c r="Y25" s="166">
        <v>9</v>
      </c>
      <c r="Z25" s="136">
        <v>1</v>
      </c>
      <c r="AA25" s="136">
        <v>2</v>
      </c>
      <c r="AB25" s="136">
        <v>0</v>
      </c>
      <c r="AC25" s="136">
        <v>0</v>
      </c>
      <c r="AD25" s="136">
        <v>1</v>
      </c>
      <c r="AE25" s="136">
        <v>2</v>
      </c>
      <c r="AF25" s="136">
        <v>1</v>
      </c>
      <c r="AG25" s="136">
        <v>1</v>
      </c>
      <c r="AH25" s="136">
        <v>2</v>
      </c>
      <c r="AI25" s="136">
        <v>1</v>
      </c>
      <c r="AJ25" s="136">
        <v>0</v>
      </c>
      <c r="AK25" s="136">
        <v>0</v>
      </c>
      <c r="AL25" s="136">
        <v>4</v>
      </c>
      <c r="AM25" s="136">
        <v>2</v>
      </c>
      <c r="AN25" s="136">
        <v>3</v>
      </c>
      <c r="AO25" s="136">
        <v>5</v>
      </c>
      <c r="AP25" s="136">
        <v>4</v>
      </c>
      <c r="AQ25" s="136">
        <v>1</v>
      </c>
      <c r="AR25" s="136">
        <v>1</v>
      </c>
      <c r="AS25" s="136">
        <v>1</v>
      </c>
      <c r="AT25" s="136">
        <v>0</v>
      </c>
      <c r="AU25" s="136">
        <f t="shared" si="1"/>
        <v>41</v>
      </c>
      <c r="AV25" s="484">
        <v>10</v>
      </c>
      <c r="AW25" s="485">
        <v>2</v>
      </c>
      <c r="AX25" s="485">
        <v>0</v>
      </c>
      <c r="AY25" s="485">
        <v>0</v>
      </c>
      <c r="AZ25" s="485">
        <v>0</v>
      </c>
      <c r="BA25" s="485">
        <v>2</v>
      </c>
      <c r="BB25" s="485">
        <v>1</v>
      </c>
      <c r="BC25" s="485">
        <v>3</v>
      </c>
      <c r="BD25" s="485">
        <v>1</v>
      </c>
      <c r="BE25" s="485">
        <v>2</v>
      </c>
      <c r="BF25" s="485">
        <v>0</v>
      </c>
      <c r="BG25" s="485">
        <v>0</v>
      </c>
      <c r="BH25" s="485">
        <v>4</v>
      </c>
      <c r="BI25" s="485">
        <v>1</v>
      </c>
      <c r="BJ25" s="485">
        <v>0</v>
      </c>
      <c r="BK25" s="485">
        <v>5</v>
      </c>
      <c r="BL25" s="485">
        <v>3</v>
      </c>
      <c r="BM25" s="485">
        <v>5</v>
      </c>
      <c r="BN25" s="485">
        <v>0</v>
      </c>
      <c r="BO25" s="485">
        <v>1</v>
      </c>
      <c r="BP25" s="485">
        <v>0</v>
      </c>
      <c r="BQ25" s="485">
        <v>0</v>
      </c>
      <c r="BR25" s="274">
        <f t="shared" si="2"/>
        <v>40</v>
      </c>
      <c r="BS25" s="166">
        <v>9</v>
      </c>
      <c r="BT25" s="136">
        <v>2</v>
      </c>
      <c r="BU25" s="136">
        <v>3</v>
      </c>
      <c r="BV25" s="136">
        <v>3</v>
      </c>
      <c r="BW25" s="136">
        <v>0</v>
      </c>
      <c r="BX25" s="136">
        <v>2</v>
      </c>
      <c r="BY25" s="136">
        <v>2</v>
      </c>
      <c r="BZ25" s="136">
        <v>2</v>
      </c>
      <c r="CA25" s="136">
        <v>3</v>
      </c>
      <c r="CB25" s="136">
        <v>0</v>
      </c>
      <c r="CC25" s="136">
        <v>0</v>
      </c>
      <c r="CD25" s="136">
        <v>2</v>
      </c>
      <c r="CE25" s="136">
        <v>5</v>
      </c>
      <c r="CF25" s="136">
        <v>4</v>
      </c>
      <c r="CG25" s="136">
        <v>4</v>
      </c>
      <c r="CH25" s="136">
        <v>3</v>
      </c>
      <c r="CI25" s="136">
        <v>4</v>
      </c>
      <c r="CJ25" s="136">
        <v>5</v>
      </c>
      <c r="CK25" s="136">
        <v>3</v>
      </c>
      <c r="CL25" s="136">
        <v>3</v>
      </c>
      <c r="CM25" s="136">
        <v>2</v>
      </c>
      <c r="CN25" s="136">
        <v>0</v>
      </c>
      <c r="CO25" s="167">
        <f t="shared" si="3"/>
        <v>61</v>
      </c>
      <c r="CP25" s="484">
        <v>1</v>
      </c>
      <c r="CQ25" s="485">
        <v>1</v>
      </c>
      <c r="CR25" s="485">
        <v>1</v>
      </c>
      <c r="CS25" s="485">
        <v>2</v>
      </c>
      <c r="CT25" s="485">
        <v>0</v>
      </c>
      <c r="CU25" s="485">
        <v>0</v>
      </c>
      <c r="CV25" s="485">
        <v>0</v>
      </c>
      <c r="CW25" s="485">
        <v>6</v>
      </c>
      <c r="CX25" s="485">
        <v>4</v>
      </c>
      <c r="CY25" s="485">
        <v>2</v>
      </c>
      <c r="CZ25" s="485">
        <v>2</v>
      </c>
      <c r="DA25" s="485">
        <v>4</v>
      </c>
      <c r="DB25" s="485">
        <v>1</v>
      </c>
      <c r="DC25" s="485">
        <v>1</v>
      </c>
      <c r="DD25" s="485">
        <v>5</v>
      </c>
      <c r="DE25" s="485">
        <v>1</v>
      </c>
      <c r="DF25" s="485">
        <v>3</v>
      </c>
      <c r="DG25" s="485">
        <v>4</v>
      </c>
      <c r="DH25" s="485">
        <v>1</v>
      </c>
      <c r="DI25" s="485">
        <v>1</v>
      </c>
      <c r="DJ25" s="485">
        <v>0</v>
      </c>
      <c r="DK25" s="485">
        <v>0</v>
      </c>
      <c r="DL25" s="274">
        <f t="shared" si="4"/>
        <v>40</v>
      </c>
      <c r="DM25" s="166">
        <v>6</v>
      </c>
      <c r="DN25" s="136">
        <v>0</v>
      </c>
      <c r="DO25" s="136">
        <v>0</v>
      </c>
      <c r="DP25" s="136">
        <v>0</v>
      </c>
      <c r="DQ25" s="136">
        <v>0</v>
      </c>
      <c r="DR25" s="136">
        <v>5</v>
      </c>
      <c r="DS25" s="136">
        <v>0</v>
      </c>
      <c r="DT25" s="136">
        <v>1</v>
      </c>
      <c r="DU25" s="136">
        <v>3</v>
      </c>
      <c r="DV25" s="136">
        <v>4</v>
      </c>
      <c r="DW25" s="136">
        <v>2</v>
      </c>
      <c r="DX25" s="136">
        <v>1</v>
      </c>
      <c r="DY25" s="136">
        <v>1</v>
      </c>
      <c r="DZ25" s="136">
        <v>1</v>
      </c>
      <c r="EA25" s="136">
        <v>2</v>
      </c>
      <c r="EB25" s="136">
        <v>3</v>
      </c>
      <c r="EC25" s="136">
        <v>6</v>
      </c>
      <c r="ED25" s="136">
        <v>3</v>
      </c>
      <c r="EE25" s="136">
        <v>2</v>
      </c>
      <c r="EF25" s="136">
        <v>1</v>
      </c>
      <c r="EG25" s="136">
        <v>2</v>
      </c>
      <c r="EH25" s="136">
        <v>0</v>
      </c>
      <c r="EI25" s="167">
        <f t="shared" si="5"/>
        <v>43</v>
      </c>
      <c r="EJ25" s="484">
        <v>5</v>
      </c>
      <c r="EK25" s="485">
        <v>3</v>
      </c>
      <c r="EL25" s="485">
        <v>1</v>
      </c>
      <c r="EM25" s="485">
        <v>2</v>
      </c>
      <c r="EN25" s="485">
        <v>4</v>
      </c>
      <c r="EO25" s="485">
        <v>2</v>
      </c>
      <c r="EP25" s="485">
        <v>0</v>
      </c>
      <c r="EQ25" s="485">
        <v>1</v>
      </c>
      <c r="ER25" s="485">
        <v>3</v>
      </c>
      <c r="ES25" s="485">
        <v>3</v>
      </c>
      <c r="ET25" s="485">
        <v>2</v>
      </c>
      <c r="EU25" s="485">
        <v>4</v>
      </c>
      <c r="EV25" s="485">
        <v>1</v>
      </c>
      <c r="EW25" s="485">
        <v>4</v>
      </c>
      <c r="EX25" s="485">
        <v>2</v>
      </c>
      <c r="EY25" s="485">
        <v>2</v>
      </c>
      <c r="EZ25" s="485">
        <v>6</v>
      </c>
      <c r="FA25" s="485">
        <v>2</v>
      </c>
      <c r="FB25" s="485">
        <v>9</v>
      </c>
      <c r="FC25" s="485">
        <v>4</v>
      </c>
      <c r="FD25" s="485">
        <v>1</v>
      </c>
      <c r="FE25" s="485">
        <v>0</v>
      </c>
      <c r="FF25" s="274">
        <f t="shared" si="7"/>
        <v>61</v>
      </c>
    </row>
    <row r="26" spans="1:162" ht="18" customHeight="1">
      <c r="A26" s="11" t="s">
        <v>615</v>
      </c>
      <c r="B26" s="168" t="s">
        <v>558</v>
      </c>
      <c r="C26" s="170" t="s">
        <v>558</v>
      </c>
      <c r="D26" s="170" t="s">
        <v>558</v>
      </c>
      <c r="E26" s="170" t="s">
        <v>558</v>
      </c>
      <c r="F26" s="170" t="s">
        <v>558</v>
      </c>
      <c r="G26" s="170" t="s">
        <v>558</v>
      </c>
      <c r="H26" s="170" t="s">
        <v>558</v>
      </c>
      <c r="I26" s="170" t="s">
        <v>558</v>
      </c>
      <c r="J26" s="170" t="s">
        <v>558</v>
      </c>
      <c r="K26" s="170" t="s">
        <v>558</v>
      </c>
      <c r="L26" s="170" t="s">
        <v>558</v>
      </c>
      <c r="M26" s="170" t="s">
        <v>558</v>
      </c>
      <c r="N26" s="170" t="s">
        <v>558</v>
      </c>
      <c r="O26" s="170" t="s">
        <v>558</v>
      </c>
      <c r="P26" s="170" t="s">
        <v>558</v>
      </c>
      <c r="Q26" s="170" t="s">
        <v>558</v>
      </c>
      <c r="R26" s="170" t="s">
        <v>558</v>
      </c>
      <c r="S26" s="170" t="s">
        <v>558</v>
      </c>
      <c r="T26" s="170" t="s">
        <v>558</v>
      </c>
      <c r="U26" s="170" t="s">
        <v>558</v>
      </c>
      <c r="V26" s="170" t="s">
        <v>558</v>
      </c>
      <c r="W26" s="170" t="s">
        <v>558</v>
      </c>
      <c r="X26" s="172" t="s">
        <v>558</v>
      </c>
      <c r="Y26" s="168" t="s">
        <v>558</v>
      </c>
      <c r="Z26" s="169" t="s">
        <v>558</v>
      </c>
      <c r="AA26" s="170" t="s">
        <v>558</v>
      </c>
      <c r="AB26" s="170" t="s">
        <v>558</v>
      </c>
      <c r="AC26" s="170" t="s">
        <v>558</v>
      </c>
      <c r="AD26" s="169" t="s">
        <v>558</v>
      </c>
      <c r="AE26" s="170" t="s">
        <v>558</v>
      </c>
      <c r="AF26" s="170" t="s">
        <v>558</v>
      </c>
      <c r="AG26" s="170" t="s">
        <v>558</v>
      </c>
      <c r="AH26" s="170" t="s">
        <v>558</v>
      </c>
      <c r="AI26" s="170" t="s">
        <v>558</v>
      </c>
      <c r="AJ26" s="170" t="s">
        <v>558</v>
      </c>
      <c r="AK26" s="170" t="s">
        <v>558</v>
      </c>
      <c r="AL26" s="170" t="s">
        <v>558</v>
      </c>
      <c r="AM26" s="170" t="s">
        <v>558</v>
      </c>
      <c r="AN26" s="170" t="s">
        <v>558</v>
      </c>
      <c r="AO26" s="170" t="s">
        <v>558</v>
      </c>
      <c r="AP26" s="170" t="s">
        <v>558</v>
      </c>
      <c r="AQ26" s="170" t="s">
        <v>558</v>
      </c>
      <c r="AR26" s="170" t="s">
        <v>558</v>
      </c>
      <c r="AS26" s="170" t="s">
        <v>558</v>
      </c>
      <c r="AT26" s="170" t="s">
        <v>558</v>
      </c>
      <c r="AU26" s="170" t="s">
        <v>558</v>
      </c>
      <c r="AV26" s="168" t="s">
        <v>558</v>
      </c>
      <c r="AW26" s="170" t="s">
        <v>558</v>
      </c>
      <c r="AX26" s="170" t="s">
        <v>558</v>
      </c>
      <c r="AY26" s="170" t="s">
        <v>558</v>
      </c>
      <c r="AZ26" s="170" t="s">
        <v>558</v>
      </c>
      <c r="BA26" s="170" t="s">
        <v>558</v>
      </c>
      <c r="BB26" s="170" t="s">
        <v>558</v>
      </c>
      <c r="BC26" s="170" t="s">
        <v>558</v>
      </c>
      <c r="BD26" s="170" t="s">
        <v>558</v>
      </c>
      <c r="BE26" s="170" t="s">
        <v>558</v>
      </c>
      <c r="BF26" s="170" t="s">
        <v>558</v>
      </c>
      <c r="BG26" s="170" t="s">
        <v>558</v>
      </c>
      <c r="BH26" s="170" t="s">
        <v>558</v>
      </c>
      <c r="BI26" s="170" t="s">
        <v>558</v>
      </c>
      <c r="BJ26" s="170" t="s">
        <v>558</v>
      </c>
      <c r="BK26" s="170" t="s">
        <v>558</v>
      </c>
      <c r="BL26" s="170" t="s">
        <v>558</v>
      </c>
      <c r="BM26" s="170" t="s">
        <v>558</v>
      </c>
      <c r="BN26" s="170" t="s">
        <v>558</v>
      </c>
      <c r="BO26" s="170" t="s">
        <v>558</v>
      </c>
      <c r="BP26" s="170" t="s">
        <v>558</v>
      </c>
      <c r="BQ26" s="170" t="s">
        <v>558</v>
      </c>
      <c r="BR26" s="172" t="s">
        <v>558</v>
      </c>
      <c r="BS26" s="168" t="s">
        <v>558</v>
      </c>
      <c r="BT26" s="169" t="s">
        <v>558</v>
      </c>
      <c r="BU26" s="170" t="s">
        <v>558</v>
      </c>
      <c r="BV26" s="169" t="s">
        <v>558</v>
      </c>
      <c r="BW26" s="170" t="s">
        <v>558</v>
      </c>
      <c r="BX26" s="170" t="s">
        <v>558</v>
      </c>
      <c r="BY26" s="170" t="s">
        <v>558</v>
      </c>
      <c r="BZ26" s="170" t="s">
        <v>558</v>
      </c>
      <c r="CA26" s="170" t="s">
        <v>558</v>
      </c>
      <c r="CB26" s="170" t="s">
        <v>558</v>
      </c>
      <c r="CC26" s="170" t="s">
        <v>558</v>
      </c>
      <c r="CD26" s="170" t="s">
        <v>558</v>
      </c>
      <c r="CE26" s="170" t="s">
        <v>558</v>
      </c>
      <c r="CF26" s="170" t="s">
        <v>558</v>
      </c>
      <c r="CG26" s="170" t="s">
        <v>558</v>
      </c>
      <c r="CH26" s="170" t="s">
        <v>558</v>
      </c>
      <c r="CI26" s="170" t="s">
        <v>558</v>
      </c>
      <c r="CJ26" s="170" t="s">
        <v>558</v>
      </c>
      <c r="CK26" s="170" t="s">
        <v>558</v>
      </c>
      <c r="CL26" s="170" t="s">
        <v>558</v>
      </c>
      <c r="CM26" s="170" t="s">
        <v>558</v>
      </c>
      <c r="CN26" s="170" t="s">
        <v>558</v>
      </c>
      <c r="CO26" s="172" t="s">
        <v>558</v>
      </c>
      <c r="CP26" s="168" t="s">
        <v>558</v>
      </c>
      <c r="CQ26" s="170" t="s">
        <v>558</v>
      </c>
      <c r="CR26" s="170" t="s">
        <v>558</v>
      </c>
      <c r="CS26" s="170" t="s">
        <v>558</v>
      </c>
      <c r="CT26" s="170" t="s">
        <v>558</v>
      </c>
      <c r="CU26" s="170" t="s">
        <v>558</v>
      </c>
      <c r="CV26" s="170" t="s">
        <v>558</v>
      </c>
      <c r="CW26" s="170" t="s">
        <v>558</v>
      </c>
      <c r="CX26" s="170" t="s">
        <v>558</v>
      </c>
      <c r="CY26" s="170" t="s">
        <v>558</v>
      </c>
      <c r="CZ26" s="170" t="s">
        <v>558</v>
      </c>
      <c r="DA26" s="170" t="s">
        <v>558</v>
      </c>
      <c r="DB26" s="170" t="s">
        <v>558</v>
      </c>
      <c r="DC26" s="170" t="s">
        <v>558</v>
      </c>
      <c r="DD26" s="170" t="s">
        <v>558</v>
      </c>
      <c r="DE26" s="170" t="s">
        <v>558</v>
      </c>
      <c r="DF26" s="170" t="s">
        <v>558</v>
      </c>
      <c r="DG26" s="170" t="s">
        <v>558</v>
      </c>
      <c r="DH26" s="170" t="s">
        <v>558</v>
      </c>
      <c r="DI26" s="170" t="s">
        <v>558</v>
      </c>
      <c r="DJ26" s="170" t="s">
        <v>558</v>
      </c>
      <c r="DK26" s="170" t="s">
        <v>558</v>
      </c>
      <c r="DL26" s="172" t="s">
        <v>558</v>
      </c>
      <c r="DM26" s="168">
        <v>1</v>
      </c>
      <c r="DN26" s="169">
        <v>1</v>
      </c>
      <c r="DO26" s="170">
        <v>0</v>
      </c>
      <c r="DP26" s="169">
        <v>1</v>
      </c>
      <c r="DQ26" s="170">
        <v>0</v>
      </c>
      <c r="DR26" s="170">
        <v>1</v>
      </c>
      <c r="DS26" s="170">
        <v>0</v>
      </c>
      <c r="DT26" s="170">
        <v>2</v>
      </c>
      <c r="DU26" s="170">
        <v>14</v>
      </c>
      <c r="DV26" s="170">
        <v>14</v>
      </c>
      <c r="DW26" s="170">
        <v>31</v>
      </c>
      <c r="DX26" s="170">
        <v>54</v>
      </c>
      <c r="DY26" s="170">
        <v>69</v>
      </c>
      <c r="DZ26" s="170">
        <v>81</v>
      </c>
      <c r="EA26" s="170">
        <v>152</v>
      </c>
      <c r="EB26" s="170">
        <v>219</v>
      </c>
      <c r="EC26" s="170">
        <v>309</v>
      </c>
      <c r="ED26" s="170">
        <v>345</v>
      </c>
      <c r="EE26" s="170">
        <v>334</v>
      </c>
      <c r="EF26" s="170">
        <v>329</v>
      </c>
      <c r="EG26" s="170">
        <v>541</v>
      </c>
      <c r="EH26" s="170">
        <v>0</v>
      </c>
      <c r="EI26" s="172">
        <f t="shared" si="5"/>
        <v>2498</v>
      </c>
      <c r="EJ26" s="168">
        <v>11</v>
      </c>
      <c r="EK26" s="170">
        <v>2</v>
      </c>
      <c r="EL26" s="170">
        <v>4</v>
      </c>
      <c r="EM26" s="170">
        <v>3</v>
      </c>
      <c r="EN26" s="170">
        <v>3</v>
      </c>
      <c r="EO26" s="170">
        <v>2</v>
      </c>
      <c r="EP26" s="170">
        <v>7</v>
      </c>
      <c r="EQ26" s="170">
        <v>16</v>
      </c>
      <c r="ER26" s="170">
        <v>51</v>
      </c>
      <c r="ES26" s="170">
        <v>112</v>
      </c>
      <c r="ET26" s="170">
        <v>261</v>
      </c>
      <c r="EU26" s="170">
        <v>430</v>
      </c>
      <c r="EV26" s="170">
        <v>622</v>
      </c>
      <c r="EW26" s="170">
        <v>821</v>
      </c>
      <c r="EX26" s="170">
        <v>1036</v>
      </c>
      <c r="EY26" s="170">
        <v>1396</v>
      </c>
      <c r="EZ26" s="170">
        <v>1802</v>
      </c>
      <c r="FA26" s="170">
        <v>1934</v>
      </c>
      <c r="FB26" s="170">
        <v>1843</v>
      </c>
      <c r="FC26" s="170">
        <v>1460</v>
      </c>
      <c r="FD26" s="170">
        <v>2451</v>
      </c>
      <c r="FE26" s="170">
        <v>0</v>
      </c>
      <c r="FF26" s="172">
        <f>+SUM(EJ26:FE26)</f>
        <v>14267</v>
      </c>
    </row>
    <row r="27" spans="1:162" ht="33" customHeight="1">
      <c r="A27" s="13" t="s">
        <v>572</v>
      </c>
      <c r="B27" s="484">
        <v>49</v>
      </c>
      <c r="C27" s="485">
        <v>2</v>
      </c>
      <c r="D27" s="485">
        <v>1</v>
      </c>
      <c r="E27" s="485">
        <v>0</v>
      </c>
      <c r="F27" s="485">
        <v>0</v>
      </c>
      <c r="G27" s="485">
        <v>7</v>
      </c>
      <c r="H27" s="485">
        <v>3</v>
      </c>
      <c r="I27" s="485">
        <v>14</v>
      </c>
      <c r="J27" s="485">
        <v>22</v>
      </c>
      <c r="K27" s="485">
        <v>19</v>
      </c>
      <c r="L27" s="485">
        <v>24</v>
      </c>
      <c r="M27" s="485">
        <v>39</v>
      </c>
      <c r="N27" s="485">
        <v>45</v>
      </c>
      <c r="O27" s="485">
        <v>53</v>
      </c>
      <c r="P27" s="485">
        <v>99</v>
      </c>
      <c r="Q27" s="485">
        <v>136</v>
      </c>
      <c r="R27" s="485">
        <v>137</v>
      </c>
      <c r="S27" s="485">
        <v>193</v>
      </c>
      <c r="T27" s="485">
        <v>255</v>
      </c>
      <c r="U27" s="485">
        <v>324</v>
      </c>
      <c r="V27" s="485">
        <v>1303</v>
      </c>
      <c r="W27" s="485">
        <v>5</v>
      </c>
      <c r="X27" s="274">
        <f t="shared" si="0"/>
        <v>2730</v>
      </c>
      <c r="Y27" s="166">
        <v>49</v>
      </c>
      <c r="Z27" s="136">
        <v>5</v>
      </c>
      <c r="AA27" s="136">
        <v>5</v>
      </c>
      <c r="AB27" s="136">
        <v>1</v>
      </c>
      <c r="AC27" s="136">
        <v>0</v>
      </c>
      <c r="AD27" s="136">
        <v>10</v>
      </c>
      <c r="AE27" s="136">
        <v>8</v>
      </c>
      <c r="AF27" s="136">
        <v>23</v>
      </c>
      <c r="AG27" s="136">
        <v>18</v>
      </c>
      <c r="AH27" s="136">
        <v>31</v>
      </c>
      <c r="AI27" s="136">
        <v>23</v>
      </c>
      <c r="AJ27" s="136">
        <v>45</v>
      </c>
      <c r="AK27" s="136">
        <v>39</v>
      </c>
      <c r="AL27" s="136">
        <v>59</v>
      </c>
      <c r="AM27" s="136">
        <v>103</v>
      </c>
      <c r="AN27" s="136">
        <v>131</v>
      </c>
      <c r="AO27" s="136">
        <v>165</v>
      </c>
      <c r="AP27" s="136">
        <v>185</v>
      </c>
      <c r="AQ27" s="136">
        <v>248</v>
      </c>
      <c r="AR27" s="136">
        <v>307</v>
      </c>
      <c r="AS27" s="136">
        <v>1204</v>
      </c>
      <c r="AT27" s="136">
        <v>5</v>
      </c>
      <c r="AU27" s="136">
        <f t="shared" si="1"/>
        <v>2664</v>
      </c>
      <c r="AV27" s="484">
        <v>31</v>
      </c>
      <c r="AW27" s="485">
        <v>4</v>
      </c>
      <c r="AX27" s="485">
        <v>2</v>
      </c>
      <c r="AY27" s="485">
        <v>2</v>
      </c>
      <c r="AZ27" s="485">
        <v>0</v>
      </c>
      <c r="BA27" s="485">
        <v>4</v>
      </c>
      <c r="BB27" s="485">
        <v>3</v>
      </c>
      <c r="BC27" s="485">
        <v>10</v>
      </c>
      <c r="BD27" s="485">
        <v>28</v>
      </c>
      <c r="BE27" s="485">
        <v>23</v>
      </c>
      <c r="BF27" s="485">
        <v>19</v>
      </c>
      <c r="BG27" s="485">
        <v>24</v>
      </c>
      <c r="BH27" s="485">
        <v>40</v>
      </c>
      <c r="BI27" s="485">
        <v>51</v>
      </c>
      <c r="BJ27" s="485">
        <v>78</v>
      </c>
      <c r="BK27" s="485">
        <v>113</v>
      </c>
      <c r="BL27" s="485">
        <v>151</v>
      </c>
      <c r="BM27" s="485">
        <v>166</v>
      </c>
      <c r="BN27" s="485">
        <v>229</v>
      </c>
      <c r="BO27" s="485">
        <v>246</v>
      </c>
      <c r="BP27" s="485">
        <v>1057</v>
      </c>
      <c r="BQ27" s="485">
        <v>5</v>
      </c>
      <c r="BR27" s="274">
        <f t="shared" si="2"/>
        <v>2286</v>
      </c>
      <c r="BS27" s="166">
        <v>39</v>
      </c>
      <c r="BT27" s="136">
        <v>4</v>
      </c>
      <c r="BU27" s="136">
        <v>3</v>
      </c>
      <c r="BV27" s="136">
        <v>3</v>
      </c>
      <c r="BW27" s="136">
        <v>3</v>
      </c>
      <c r="BX27" s="136">
        <v>4</v>
      </c>
      <c r="BY27" s="136">
        <v>6</v>
      </c>
      <c r="BZ27" s="136">
        <v>12</v>
      </c>
      <c r="CA27" s="136">
        <v>22</v>
      </c>
      <c r="CB27" s="136">
        <v>22</v>
      </c>
      <c r="CC27" s="136">
        <v>22</v>
      </c>
      <c r="CD27" s="136">
        <v>34</v>
      </c>
      <c r="CE27" s="136">
        <v>41</v>
      </c>
      <c r="CF27" s="136">
        <v>54</v>
      </c>
      <c r="CG27" s="136">
        <v>103</v>
      </c>
      <c r="CH27" s="136">
        <v>133</v>
      </c>
      <c r="CI27" s="136">
        <v>172</v>
      </c>
      <c r="CJ27" s="136">
        <v>169</v>
      </c>
      <c r="CK27" s="136">
        <v>213</v>
      </c>
      <c r="CL27" s="136">
        <v>236</v>
      </c>
      <c r="CM27" s="136">
        <v>1141</v>
      </c>
      <c r="CN27" s="136">
        <v>2</v>
      </c>
      <c r="CO27" s="167">
        <f t="shared" si="3"/>
        <v>2438</v>
      </c>
      <c r="CP27" s="484">
        <v>36</v>
      </c>
      <c r="CQ27" s="485">
        <v>6</v>
      </c>
      <c r="CR27" s="485">
        <v>3</v>
      </c>
      <c r="CS27" s="485">
        <v>3</v>
      </c>
      <c r="CT27" s="485">
        <v>1</v>
      </c>
      <c r="CU27" s="485">
        <v>12</v>
      </c>
      <c r="CV27" s="485">
        <v>4</v>
      </c>
      <c r="CW27" s="485">
        <v>15</v>
      </c>
      <c r="CX27" s="485">
        <v>24</v>
      </c>
      <c r="CY27" s="485">
        <v>19</v>
      </c>
      <c r="CZ27" s="485">
        <v>26</v>
      </c>
      <c r="DA27" s="485">
        <v>30</v>
      </c>
      <c r="DB27" s="485">
        <v>51</v>
      </c>
      <c r="DC27" s="485">
        <v>50</v>
      </c>
      <c r="DD27" s="485">
        <v>82</v>
      </c>
      <c r="DE27" s="485">
        <v>101</v>
      </c>
      <c r="DF27" s="485">
        <v>166</v>
      </c>
      <c r="DG27" s="485">
        <v>164</v>
      </c>
      <c r="DH27" s="485">
        <v>192</v>
      </c>
      <c r="DI27" s="485">
        <v>218</v>
      </c>
      <c r="DJ27" s="485">
        <v>1015</v>
      </c>
      <c r="DK27" s="485">
        <v>4</v>
      </c>
      <c r="DL27" s="274">
        <f t="shared" si="4"/>
        <v>2222</v>
      </c>
      <c r="DM27" s="166">
        <v>20</v>
      </c>
      <c r="DN27" s="136">
        <v>5</v>
      </c>
      <c r="DO27" s="136">
        <v>5</v>
      </c>
      <c r="DP27" s="136">
        <v>2</v>
      </c>
      <c r="DQ27" s="136">
        <v>0</v>
      </c>
      <c r="DR27" s="136">
        <v>3</v>
      </c>
      <c r="DS27" s="136">
        <v>7</v>
      </c>
      <c r="DT27" s="136">
        <v>9</v>
      </c>
      <c r="DU27" s="136">
        <v>25</v>
      </c>
      <c r="DV27" s="136">
        <v>17</v>
      </c>
      <c r="DW27" s="136">
        <v>25</v>
      </c>
      <c r="DX27" s="136">
        <v>39</v>
      </c>
      <c r="DY27" s="136">
        <v>43</v>
      </c>
      <c r="DZ27" s="136">
        <v>69</v>
      </c>
      <c r="EA27" s="136">
        <v>96</v>
      </c>
      <c r="EB27" s="136">
        <v>134</v>
      </c>
      <c r="EC27" s="136">
        <v>173</v>
      </c>
      <c r="ED27" s="136">
        <v>208</v>
      </c>
      <c r="EE27" s="136">
        <v>232</v>
      </c>
      <c r="EF27" s="136">
        <v>290</v>
      </c>
      <c r="EG27" s="136">
        <v>1163</v>
      </c>
      <c r="EH27" s="136">
        <v>2</v>
      </c>
      <c r="EI27" s="167">
        <f t="shared" si="5"/>
        <v>2567</v>
      </c>
      <c r="EJ27" s="484">
        <v>50</v>
      </c>
      <c r="EK27" s="485">
        <v>3</v>
      </c>
      <c r="EL27" s="485">
        <v>4</v>
      </c>
      <c r="EM27" s="485">
        <v>2</v>
      </c>
      <c r="EN27" s="485">
        <v>2</v>
      </c>
      <c r="EO27" s="485">
        <v>5</v>
      </c>
      <c r="EP27" s="485">
        <v>8</v>
      </c>
      <c r="EQ27" s="485">
        <v>16</v>
      </c>
      <c r="ER27" s="485">
        <v>29</v>
      </c>
      <c r="ES27" s="485">
        <v>22</v>
      </c>
      <c r="ET27" s="485">
        <v>44</v>
      </c>
      <c r="EU27" s="485">
        <v>50</v>
      </c>
      <c r="EV27" s="485">
        <v>77</v>
      </c>
      <c r="EW27" s="485">
        <v>100</v>
      </c>
      <c r="EX27" s="485">
        <v>134</v>
      </c>
      <c r="EY27" s="485">
        <v>212</v>
      </c>
      <c r="EZ27" s="485">
        <v>284</v>
      </c>
      <c r="FA27" s="485">
        <v>294</v>
      </c>
      <c r="FB27" s="485">
        <v>348</v>
      </c>
      <c r="FC27" s="485">
        <v>402</v>
      </c>
      <c r="FD27" s="485">
        <v>1653</v>
      </c>
      <c r="FE27" s="485">
        <v>4</v>
      </c>
      <c r="FF27" s="274">
        <f t="shared" ref="FF27:FF28" si="8">+SUM(EJ27:FE27)</f>
        <v>3743</v>
      </c>
    </row>
    <row r="28" spans="1:162" ht="18" customHeight="1">
      <c r="A28" s="11" t="s">
        <v>573</v>
      </c>
      <c r="B28" s="168">
        <v>52</v>
      </c>
      <c r="C28" s="170">
        <v>16</v>
      </c>
      <c r="D28" s="170">
        <v>8</v>
      </c>
      <c r="E28" s="170">
        <v>6</v>
      </c>
      <c r="F28" s="170">
        <v>6</v>
      </c>
      <c r="G28" s="170">
        <v>22</v>
      </c>
      <c r="H28" s="170">
        <v>39</v>
      </c>
      <c r="I28" s="170">
        <v>107</v>
      </c>
      <c r="J28" s="170">
        <v>138</v>
      </c>
      <c r="K28" s="170">
        <v>112</v>
      </c>
      <c r="L28" s="170">
        <v>107</v>
      </c>
      <c r="M28" s="170">
        <v>133</v>
      </c>
      <c r="N28" s="170">
        <v>146</v>
      </c>
      <c r="O28" s="170">
        <v>190</v>
      </c>
      <c r="P28" s="170">
        <v>254</v>
      </c>
      <c r="Q28" s="170">
        <v>300</v>
      </c>
      <c r="R28" s="170">
        <v>306</v>
      </c>
      <c r="S28" s="170">
        <v>243</v>
      </c>
      <c r="T28" s="170">
        <v>281</v>
      </c>
      <c r="U28" s="170">
        <v>271</v>
      </c>
      <c r="V28" s="170">
        <v>574</v>
      </c>
      <c r="W28" s="170">
        <v>7</v>
      </c>
      <c r="X28" s="172">
        <f t="shared" si="0"/>
        <v>3318</v>
      </c>
      <c r="Y28" s="168">
        <v>37</v>
      </c>
      <c r="Z28" s="169">
        <v>12</v>
      </c>
      <c r="AA28" s="170">
        <v>8</v>
      </c>
      <c r="AB28" s="170">
        <v>7</v>
      </c>
      <c r="AC28" s="170">
        <v>5</v>
      </c>
      <c r="AD28" s="169">
        <v>26</v>
      </c>
      <c r="AE28" s="170">
        <v>50</v>
      </c>
      <c r="AF28" s="170">
        <v>131</v>
      </c>
      <c r="AG28" s="170">
        <v>144</v>
      </c>
      <c r="AH28" s="170">
        <v>124</v>
      </c>
      <c r="AI28" s="170">
        <v>118</v>
      </c>
      <c r="AJ28" s="170">
        <v>141</v>
      </c>
      <c r="AK28" s="170">
        <v>170</v>
      </c>
      <c r="AL28" s="170">
        <v>202</v>
      </c>
      <c r="AM28" s="170">
        <v>272</v>
      </c>
      <c r="AN28" s="170">
        <v>310</v>
      </c>
      <c r="AO28" s="170">
        <v>312</v>
      </c>
      <c r="AP28" s="170">
        <v>317</v>
      </c>
      <c r="AQ28" s="170">
        <v>290</v>
      </c>
      <c r="AR28" s="170">
        <v>340</v>
      </c>
      <c r="AS28" s="170">
        <v>716</v>
      </c>
      <c r="AT28" s="170">
        <v>7</v>
      </c>
      <c r="AU28" s="170">
        <f t="shared" si="1"/>
        <v>3739</v>
      </c>
      <c r="AV28" s="168">
        <v>34</v>
      </c>
      <c r="AW28" s="170">
        <v>7</v>
      </c>
      <c r="AX28" s="170">
        <v>9</v>
      </c>
      <c r="AY28" s="170">
        <v>5</v>
      </c>
      <c r="AZ28" s="170">
        <v>3</v>
      </c>
      <c r="BA28" s="170">
        <v>26</v>
      </c>
      <c r="BB28" s="170">
        <v>45</v>
      </c>
      <c r="BC28" s="170">
        <v>118</v>
      </c>
      <c r="BD28" s="170">
        <v>133</v>
      </c>
      <c r="BE28" s="170">
        <v>91</v>
      </c>
      <c r="BF28" s="170">
        <v>114</v>
      </c>
      <c r="BG28" s="170">
        <v>123</v>
      </c>
      <c r="BH28" s="170">
        <v>131</v>
      </c>
      <c r="BI28" s="170">
        <v>174</v>
      </c>
      <c r="BJ28" s="170">
        <v>215</v>
      </c>
      <c r="BK28" s="170">
        <v>272</v>
      </c>
      <c r="BL28" s="170">
        <v>268</v>
      </c>
      <c r="BM28" s="170">
        <v>278</v>
      </c>
      <c r="BN28" s="170">
        <v>265</v>
      </c>
      <c r="BO28" s="170">
        <v>272</v>
      </c>
      <c r="BP28" s="170">
        <v>635</v>
      </c>
      <c r="BQ28" s="170">
        <v>6</v>
      </c>
      <c r="BR28" s="172">
        <f t="shared" si="2"/>
        <v>3224</v>
      </c>
      <c r="BS28" s="168">
        <v>38</v>
      </c>
      <c r="BT28" s="169">
        <v>7</v>
      </c>
      <c r="BU28" s="170">
        <v>9</v>
      </c>
      <c r="BV28" s="169">
        <v>5</v>
      </c>
      <c r="BW28" s="170">
        <v>7</v>
      </c>
      <c r="BX28" s="170">
        <v>22</v>
      </c>
      <c r="BY28" s="170">
        <v>38</v>
      </c>
      <c r="BZ28" s="170">
        <v>137</v>
      </c>
      <c r="CA28" s="170">
        <v>157</v>
      </c>
      <c r="CB28" s="170">
        <v>134</v>
      </c>
      <c r="CC28" s="170">
        <v>123</v>
      </c>
      <c r="CD28" s="170">
        <v>149</v>
      </c>
      <c r="CE28" s="170">
        <v>154</v>
      </c>
      <c r="CF28" s="170">
        <v>223</v>
      </c>
      <c r="CG28" s="170">
        <v>238</v>
      </c>
      <c r="CH28" s="170">
        <v>312</v>
      </c>
      <c r="CI28" s="170">
        <v>276</v>
      </c>
      <c r="CJ28" s="170">
        <v>300</v>
      </c>
      <c r="CK28" s="170">
        <v>295</v>
      </c>
      <c r="CL28" s="170">
        <v>303</v>
      </c>
      <c r="CM28" s="170">
        <v>764</v>
      </c>
      <c r="CN28" s="170">
        <v>3</v>
      </c>
      <c r="CO28" s="172">
        <f t="shared" si="3"/>
        <v>3694</v>
      </c>
      <c r="CP28" s="168">
        <v>39</v>
      </c>
      <c r="CQ28" s="170">
        <v>19</v>
      </c>
      <c r="CR28" s="170">
        <v>7</v>
      </c>
      <c r="CS28" s="170">
        <v>6</v>
      </c>
      <c r="CT28" s="170">
        <v>5</v>
      </c>
      <c r="CU28" s="170">
        <v>24</v>
      </c>
      <c r="CV28" s="170">
        <v>61</v>
      </c>
      <c r="CW28" s="170">
        <v>152</v>
      </c>
      <c r="CX28" s="170">
        <v>156</v>
      </c>
      <c r="CY28" s="170">
        <v>137</v>
      </c>
      <c r="CZ28" s="170">
        <v>114</v>
      </c>
      <c r="DA28" s="170">
        <v>150</v>
      </c>
      <c r="DB28" s="170">
        <v>170</v>
      </c>
      <c r="DC28" s="170">
        <v>177</v>
      </c>
      <c r="DD28" s="170">
        <v>285</v>
      </c>
      <c r="DE28" s="170">
        <v>308</v>
      </c>
      <c r="DF28" s="170">
        <v>312</v>
      </c>
      <c r="DG28" s="170">
        <v>327</v>
      </c>
      <c r="DH28" s="170">
        <v>298</v>
      </c>
      <c r="DI28" s="170">
        <v>294</v>
      </c>
      <c r="DJ28" s="170">
        <v>741</v>
      </c>
      <c r="DK28" s="170">
        <v>2</v>
      </c>
      <c r="DL28" s="172">
        <f t="shared" si="4"/>
        <v>3784</v>
      </c>
      <c r="DM28" s="168">
        <v>25</v>
      </c>
      <c r="DN28" s="169">
        <v>12</v>
      </c>
      <c r="DO28" s="170">
        <v>11</v>
      </c>
      <c r="DP28" s="169">
        <v>4</v>
      </c>
      <c r="DQ28" s="170">
        <v>7</v>
      </c>
      <c r="DR28" s="170">
        <v>27</v>
      </c>
      <c r="DS28" s="170">
        <v>54</v>
      </c>
      <c r="DT28" s="170">
        <v>133</v>
      </c>
      <c r="DU28" s="170">
        <v>169</v>
      </c>
      <c r="DV28" s="170">
        <v>142</v>
      </c>
      <c r="DW28" s="170">
        <v>133</v>
      </c>
      <c r="DX28" s="170">
        <v>163</v>
      </c>
      <c r="DY28" s="170">
        <v>178</v>
      </c>
      <c r="DZ28" s="170">
        <v>212</v>
      </c>
      <c r="EA28" s="170">
        <v>273</v>
      </c>
      <c r="EB28" s="170">
        <v>296</v>
      </c>
      <c r="EC28" s="170">
        <v>380</v>
      </c>
      <c r="ED28" s="170">
        <v>360</v>
      </c>
      <c r="EE28" s="170">
        <v>332</v>
      </c>
      <c r="EF28" s="170">
        <v>326</v>
      </c>
      <c r="EG28" s="170">
        <v>801</v>
      </c>
      <c r="EH28" s="170">
        <v>4</v>
      </c>
      <c r="EI28" s="172">
        <f t="shared" si="5"/>
        <v>4042</v>
      </c>
      <c r="EJ28" s="168">
        <v>23</v>
      </c>
      <c r="EK28" s="170">
        <v>9</v>
      </c>
      <c r="EL28" s="170">
        <v>7</v>
      </c>
      <c r="EM28" s="170">
        <v>10</v>
      </c>
      <c r="EN28" s="170">
        <v>3</v>
      </c>
      <c r="EO28" s="170">
        <v>22</v>
      </c>
      <c r="EP28" s="170">
        <v>47</v>
      </c>
      <c r="EQ28" s="170">
        <v>155</v>
      </c>
      <c r="ER28" s="170">
        <v>182</v>
      </c>
      <c r="ES28" s="170">
        <v>171</v>
      </c>
      <c r="ET28" s="170">
        <v>176</v>
      </c>
      <c r="EU28" s="170">
        <v>220</v>
      </c>
      <c r="EV28" s="170">
        <v>226</v>
      </c>
      <c r="EW28" s="170">
        <v>312</v>
      </c>
      <c r="EX28" s="170">
        <v>383</v>
      </c>
      <c r="EY28" s="170">
        <v>494</v>
      </c>
      <c r="EZ28" s="170">
        <v>545</v>
      </c>
      <c r="FA28" s="170">
        <v>565</v>
      </c>
      <c r="FB28" s="170">
        <v>497</v>
      </c>
      <c r="FC28" s="170">
        <v>500</v>
      </c>
      <c r="FD28" s="170">
        <v>1154</v>
      </c>
      <c r="FE28" s="170">
        <v>6</v>
      </c>
      <c r="FF28" s="172">
        <f t="shared" si="8"/>
        <v>5707</v>
      </c>
    </row>
    <row r="29" spans="1:162" s="241" customFormat="1" ht="24.95" customHeight="1">
      <c r="A29" s="204" t="s">
        <v>36</v>
      </c>
      <c r="B29" s="514">
        <f t="shared" ref="B29:W29" si="9">+SUM(B8:B28)</f>
        <v>1649</v>
      </c>
      <c r="C29" s="513">
        <f t="shared" si="9"/>
        <v>123</v>
      </c>
      <c r="D29" s="513">
        <f t="shared" si="9"/>
        <v>58</v>
      </c>
      <c r="E29" s="513">
        <f t="shared" si="9"/>
        <v>45</v>
      </c>
      <c r="F29" s="513">
        <f t="shared" si="9"/>
        <v>25</v>
      </c>
      <c r="G29" s="513">
        <f t="shared" si="9"/>
        <v>130</v>
      </c>
      <c r="H29" s="513">
        <f t="shared" si="9"/>
        <v>177</v>
      </c>
      <c r="I29" s="513">
        <f t="shared" si="9"/>
        <v>525</v>
      </c>
      <c r="J29" s="513">
        <f t="shared" si="9"/>
        <v>640</v>
      </c>
      <c r="K29" s="513">
        <f t="shared" si="9"/>
        <v>558</v>
      </c>
      <c r="L29" s="513">
        <f t="shared" si="9"/>
        <v>576</v>
      </c>
      <c r="M29" s="513">
        <f t="shared" si="9"/>
        <v>703</v>
      </c>
      <c r="N29" s="513">
        <f t="shared" si="9"/>
        <v>792</v>
      </c>
      <c r="O29" s="513">
        <f t="shared" si="9"/>
        <v>1053</v>
      </c>
      <c r="P29" s="513">
        <f t="shared" si="9"/>
        <v>1418</v>
      </c>
      <c r="Q29" s="513">
        <f t="shared" si="9"/>
        <v>1878</v>
      </c>
      <c r="R29" s="513">
        <f t="shared" si="9"/>
        <v>2219</v>
      </c>
      <c r="S29" s="513">
        <f t="shared" si="9"/>
        <v>2355</v>
      </c>
      <c r="T29" s="513">
        <f t="shared" si="9"/>
        <v>2665</v>
      </c>
      <c r="U29" s="513">
        <f t="shared" si="9"/>
        <v>2883</v>
      </c>
      <c r="V29" s="513">
        <f t="shared" si="9"/>
        <v>8135</v>
      </c>
      <c r="W29" s="513">
        <f t="shared" si="9"/>
        <v>34</v>
      </c>
      <c r="X29" s="52">
        <f>+SUM(B29:W29)</f>
        <v>28641</v>
      </c>
      <c r="Y29" s="23">
        <f t="shared" ref="Y29:AT29" si="10">+SUM(Y8:Y28)</f>
        <v>1522</v>
      </c>
      <c r="Z29" s="24">
        <f t="shared" si="10"/>
        <v>114</v>
      </c>
      <c r="AA29" s="24">
        <f t="shared" si="10"/>
        <v>69</v>
      </c>
      <c r="AB29" s="24">
        <f t="shared" si="10"/>
        <v>47</v>
      </c>
      <c r="AC29" s="24">
        <f t="shared" si="10"/>
        <v>36</v>
      </c>
      <c r="AD29" s="24">
        <f t="shared" si="10"/>
        <v>153</v>
      </c>
      <c r="AE29" s="24">
        <f t="shared" si="10"/>
        <v>198</v>
      </c>
      <c r="AF29" s="24">
        <f t="shared" si="10"/>
        <v>545</v>
      </c>
      <c r="AG29" s="24">
        <f t="shared" si="10"/>
        <v>692</v>
      </c>
      <c r="AH29" s="24">
        <f t="shared" si="10"/>
        <v>648</v>
      </c>
      <c r="AI29" s="24">
        <f t="shared" si="10"/>
        <v>659</v>
      </c>
      <c r="AJ29" s="24">
        <f t="shared" si="10"/>
        <v>751</v>
      </c>
      <c r="AK29" s="24">
        <f t="shared" si="10"/>
        <v>832</v>
      </c>
      <c r="AL29" s="24">
        <f t="shared" si="10"/>
        <v>1129</v>
      </c>
      <c r="AM29" s="24">
        <f t="shared" si="10"/>
        <v>1598</v>
      </c>
      <c r="AN29" s="24">
        <f t="shared" si="10"/>
        <v>1977</v>
      </c>
      <c r="AO29" s="24">
        <f t="shared" si="10"/>
        <v>2371</v>
      </c>
      <c r="AP29" s="24">
        <f t="shared" si="10"/>
        <v>2654</v>
      </c>
      <c r="AQ29" s="24">
        <f t="shared" si="10"/>
        <v>2953</v>
      </c>
      <c r="AR29" s="24">
        <f t="shared" si="10"/>
        <v>3355</v>
      </c>
      <c r="AS29" s="24">
        <f t="shared" si="10"/>
        <v>8964</v>
      </c>
      <c r="AT29" s="24">
        <f t="shared" si="10"/>
        <v>48</v>
      </c>
      <c r="AU29" s="24">
        <f>+SUM(Y29:AT29)</f>
        <v>31315</v>
      </c>
      <c r="AV29" s="514">
        <f t="shared" ref="AV29:BQ29" si="11">+SUM(AV8:AV28)</f>
        <v>1461</v>
      </c>
      <c r="AW29" s="513">
        <f t="shared" si="11"/>
        <v>109</v>
      </c>
      <c r="AX29" s="513">
        <f t="shared" si="11"/>
        <v>52</v>
      </c>
      <c r="AY29" s="513">
        <f t="shared" si="11"/>
        <v>32</v>
      </c>
      <c r="AZ29" s="513">
        <f t="shared" si="11"/>
        <v>24</v>
      </c>
      <c r="BA29" s="513">
        <f t="shared" si="11"/>
        <v>115</v>
      </c>
      <c r="BB29" s="513">
        <f t="shared" si="11"/>
        <v>170</v>
      </c>
      <c r="BC29" s="513">
        <f t="shared" si="11"/>
        <v>486</v>
      </c>
      <c r="BD29" s="513">
        <f t="shared" si="11"/>
        <v>642</v>
      </c>
      <c r="BE29" s="513">
        <f t="shared" si="11"/>
        <v>580</v>
      </c>
      <c r="BF29" s="513">
        <f t="shared" si="11"/>
        <v>589</v>
      </c>
      <c r="BG29" s="513">
        <f t="shared" si="11"/>
        <v>711</v>
      </c>
      <c r="BH29" s="513">
        <f t="shared" si="11"/>
        <v>753</v>
      </c>
      <c r="BI29" s="513">
        <f t="shared" si="11"/>
        <v>1033</v>
      </c>
      <c r="BJ29" s="513">
        <f t="shared" si="11"/>
        <v>1418</v>
      </c>
      <c r="BK29" s="513">
        <f t="shared" si="11"/>
        <v>1898</v>
      </c>
      <c r="BL29" s="513">
        <f t="shared" si="11"/>
        <v>2274</v>
      </c>
      <c r="BM29" s="513">
        <f t="shared" si="11"/>
        <v>2523</v>
      </c>
      <c r="BN29" s="513">
        <f t="shared" si="11"/>
        <v>2855</v>
      </c>
      <c r="BO29" s="513">
        <f t="shared" si="11"/>
        <v>3021</v>
      </c>
      <c r="BP29" s="513">
        <f t="shared" si="11"/>
        <v>8246</v>
      </c>
      <c r="BQ29" s="513">
        <f t="shared" si="11"/>
        <v>29</v>
      </c>
      <c r="BR29" s="52">
        <f>+SUM(AV29:BQ29)</f>
        <v>29021</v>
      </c>
      <c r="BS29" s="23">
        <f t="shared" ref="BS29:CN29" si="12">+SUM(BS8:BS28)</f>
        <v>1477</v>
      </c>
      <c r="BT29" s="24">
        <f t="shared" si="12"/>
        <v>113</v>
      </c>
      <c r="BU29" s="24">
        <f t="shared" si="12"/>
        <v>56</v>
      </c>
      <c r="BV29" s="24">
        <f t="shared" si="12"/>
        <v>50</v>
      </c>
      <c r="BW29" s="24">
        <f t="shared" si="12"/>
        <v>32</v>
      </c>
      <c r="BX29" s="24">
        <f t="shared" si="12"/>
        <v>130</v>
      </c>
      <c r="BY29" s="24">
        <f t="shared" si="12"/>
        <v>166</v>
      </c>
      <c r="BZ29" s="24">
        <f t="shared" si="12"/>
        <v>457</v>
      </c>
      <c r="CA29" s="24">
        <f t="shared" si="12"/>
        <v>651</v>
      </c>
      <c r="CB29" s="24">
        <f t="shared" si="12"/>
        <v>612</v>
      </c>
      <c r="CC29" s="24">
        <f t="shared" si="12"/>
        <v>595</v>
      </c>
      <c r="CD29" s="24">
        <f t="shared" si="12"/>
        <v>683</v>
      </c>
      <c r="CE29" s="24">
        <f t="shared" si="12"/>
        <v>803</v>
      </c>
      <c r="CF29" s="24">
        <f t="shared" si="12"/>
        <v>1074</v>
      </c>
      <c r="CG29" s="24">
        <f t="shared" si="12"/>
        <v>1499</v>
      </c>
      <c r="CH29" s="24">
        <f t="shared" si="12"/>
        <v>2025</v>
      </c>
      <c r="CI29" s="24">
        <f t="shared" si="12"/>
        <v>2462</v>
      </c>
      <c r="CJ29" s="24">
        <f t="shared" si="12"/>
        <v>2806</v>
      </c>
      <c r="CK29" s="24">
        <f t="shared" si="12"/>
        <v>3008</v>
      </c>
      <c r="CL29" s="24">
        <f t="shared" si="12"/>
        <v>3216</v>
      </c>
      <c r="CM29" s="24">
        <f t="shared" si="12"/>
        <v>9321</v>
      </c>
      <c r="CN29" s="24">
        <f t="shared" si="12"/>
        <v>22</v>
      </c>
      <c r="CO29" s="25">
        <f>+SUM(BS29:CN29)</f>
        <v>31258</v>
      </c>
      <c r="CP29" s="514">
        <f t="shared" ref="CP29:DK29" si="13">+SUM(CP8:CP28)</f>
        <v>1308</v>
      </c>
      <c r="CQ29" s="513">
        <f t="shared" si="13"/>
        <v>130</v>
      </c>
      <c r="CR29" s="513">
        <f t="shared" si="13"/>
        <v>60</v>
      </c>
      <c r="CS29" s="513">
        <f t="shared" si="13"/>
        <v>57</v>
      </c>
      <c r="CT29" s="513">
        <f t="shared" si="13"/>
        <v>36</v>
      </c>
      <c r="CU29" s="513">
        <f t="shared" si="13"/>
        <v>133</v>
      </c>
      <c r="CV29" s="513">
        <f t="shared" si="13"/>
        <v>177</v>
      </c>
      <c r="CW29" s="513">
        <f t="shared" si="13"/>
        <v>520</v>
      </c>
      <c r="CX29" s="513">
        <f t="shared" si="13"/>
        <v>723</v>
      </c>
      <c r="CY29" s="513">
        <f t="shared" si="13"/>
        <v>645</v>
      </c>
      <c r="CZ29" s="513">
        <f t="shared" si="13"/>
        <v>637</v>
      </c>
      <c r="DA29" s="513">
        <f t="shared" si="13"/>
        <v>813</v>
      </c>
      <c r="DB29" s="513">
        <f t="shared" si="13"/>
        <v>896</v>
      </c>
      <c r="DC29" s="513">
        <f t="shared" si="13"/>
        <v>1094</v>
      </c>
      <c r="DD29" s="513">
        <f t="shared" si="13"/>
        <v>1575</v>
      </c>
      <c r="DE29" s="513">
        <f t="shared" si="13"/>
        <v>2049</v>
      </c>
      <c r="DF29" s="513">
        <f t="shared" si="13"/>
        <v>2671</v>
      </c>
      <c r="DG29" s="513">
        <f t="shared" si="13"/>
        <v>2953</v>
      </c>
      <c r="DH29" s="513">
        <f t="shared" si="13"/>
        <v>3166</v>
      </c>
      <c r="DI29" s="513">
        <f t="shared" si="13"/>
        <v>3328</v>
      </c>
      <c r="DJ29" s="513">
        <f t="shared" si="13"/>
        <v>9370</v>
      </c>
      <c r="DK29" s="513">
        <f t="shared" si="13"/>
        <v>21</v>
      </c>
      <c r="DL29" s="52">
        <f>+SUM(CP29:DK29)</f>
        <v>32362</v>
      </c>
      <c r="DM29" s="23">
        <f t="shared" ref="DM29:EH29" si="14">+SUM(DM8:DM28)</f>
        <v>1257</v>
      </c>
      <c r="DN29" s="24">
        <f t="shared" si="14"/>
        <v>81</v>
      </c>
      <c r="DO29" s="24">
        <f t="shared" si="14"/>
        <v>53</v>
      </c>
      <c r="DP29" s="24">
        <f t="shared" si="14"/>
        <v>44</v>
      </c>
      <c r="DQ29" s="24">
        <f t="shared" si="14"/>
        <v>33</v>
      </c>
      <c r="DR29" s="24">
        <f t="shared" si="14"/>
        <v>132</v>
      </c>
      <c r="DS29" s="24">
        <f t="shared" si="14"/>
        <v>150</v>
      </c>
      <c r="DT29" s="24">
        <f t="shared" si="14"/>
        <v>451</v>
      </c>
      <c r="DU29" s="24">
        <f t="shared" si="14"/>
        <v>678</v>
      </c>
      <c r="DV29" s="24">
        <f t="shared" si="14"/>
        <v>650</v>
      </c>
      <c r="DW29" s="24">
        <f t="shared" si="14"/>
        <v>727</v>
      </c>
      <c r="DX29" s="24">
        <f t="shared" si="14"/>
        <v>880</v>
      </c>
      <c r="DY29" s="24">
        <f t="shared" si="14"/>
        <v>1012</v>
      </c>
      <c r="DZ29" s="24">
        <f t="shared" si="14"/>
        <v>1214</v>
      </c>
      <c r="EA29" s="24">
        <f t="shared" si="14"/>
        <v>1769</v>
      </c>
      <c r="EB29" s="24">
        <f t="shared" si="14"/>
        <v>2368</v>
      </c>
      <c r="EC29" s="24">
        <f t="shared" si="14"/>
        <v>3062</v>
      </c>
      <c r="ED29" s="24">
        <f t="shared" si="14"/>
        <v>3484</v>
      </c>
      <c r="EE29" s="24">
        <f t="shared" si="14"/>
        <v>3579</v>
      </c>
      <c r="EF29" s="24">
        <f t="shared" si="14"/>
        <v>3805</v>
      </c>
      <c r="EG29" s="24">
        <f t="shared" si="14"/>
        <v>9813</v>
      </c>
      <c r="EH29" s="24">
        <f t="shared" si="14"/>
        <v>21</v>
      </c>
      <c r="EI29" s="25">
        <f>+SUM(DM29:EH29)</f>
        <v>35263</v>
      </c>
      <c r="EJ29" s="514">
        <f t="shared" ref="EJ29:FE29" si="15">+SUM(EJ8:EJ28)</f>
        <v>1409</v>
      </c>
      <c r="EK29" s="513">
        <f t="shared" si="15"/>
        <v>79</v>
      </c>
      <c r="EL29" s="513">
        <f t="shared" si="15"/>
        <v>56</v>
      </c>
      <c r="EM29" s="513">
        <f t="shared" si="15"/>
        <v>49</v>
      </c>
      <c r="EN29" s="513">
        <f t="shared" si="15"/>
        <v>40</v>
      </c>
      <c r="EO29" s="513">
        <f t="shared" si="15"/>
        <v>122</v>
      </c>
      <c r="EP29" s="513">
        <f t="shared" si="15"/>
        <v>163</v>
      </c>
      <c r="EQ29" s="513">
        <f t="shared" si="15"/>
        <v>527</v>
      </c>
      <c r="ER29" s="513">
        <f t="shared" si="15"/>
        <v>764</v>
      </c>
      <c r="ES29" s="513">
        <f t="shared" si="15"/>
        <v>870</v>
      </c>
      <c r="ET29" s="513">
        <f t="shared" si="15"/>
        <v>1128</v>
      </c>
      <c r="EU29" s="513">
        <f t="shared" si="15"/>
        <v>1439</v>
      </c>
      <c r="EV29" s="513">
        <f t="shared" si="15"/>
        <v>1772</v>
      </c>
      <c r="EW29" s="513">
        <f t="shared" si="15"/>
        <v>2214</v>
      </c>
      <c r="EX29" s="513">
        <f t="shared" si="15"/>
        <v>2866</v>
      </c>
      <c r="EY29" s="513">
        <f t="shared" si="15"/>
        <v>4074</v>
      </c>
      <c r="EZ29" s="513">
        <f t="shared" si="15"/>
        <v>5162</v>
      </c>
      <c r="FA29" s="513">
        <f t="shared" si="15"/>
        <v>5663</v>
      </c>
      <c r="FB29" s="513">
        <f t="shared" si="15"/>
        <v>5694</v>
      </c>
      <c r="FC29" s="513">
        <f t="shared" si="15"/>
        <v>5435</v>
      </c>
      <c r="FD29" s="513">
        <f t="shared" si="15"/>
        <v>13522</v>
      </c>
      <c r="FE29" s="513">
        <f t="shared" si="15"/>
        <v>27</v>
      </c>
      <c r="FF29" s="52">
        <f>+SUM(EJ29:FE29)</f>
        <v>53075</v>
      </c>
    </row>
    <row r="30" spans="1:162" ht="4.5" customHeight="1">
      <c r="B30" s="94"/>
      <c r="D30" s="94"/>
      <c r="F30" s="94"/>
      <c r="X30" s="119"/>
      <c r="Y30" s="94"/>
      <c r="AA30" s="94"/>
      <c r="AB30" s="94"/>
      <c r="AC30" s="94"/>
      <c r="AE30" s="94"/>
      <c r="AU30" s="119"/>
      <c r="AV30" s="94"/>
      <c r="AX30" s="94"/>
      <c r="AZ30" s="94"/>
      <c r="BR30" s="119"/>
      <c r="BS30" s="94"/>
      <c r="BU30" s="94"/>
      <c r="BW30" s="94"/>
      <c r="CO30" s="119"/>
      <c r="CP30" s="94"/>
      <c r="CR30" s="94"/>
      <c r="CT30" s="94"/>
      <c r="DL30" s="119"/>
      <c r="DM30" s="94"/>
      <c r="DO30" s="94"/>
      <c r="DQ30" s="94"/>
      <c r="EI30" s="119"/>
      <c r="EJ30" s="94"/>
      <c r="EL30" s="94"/>
      <c r="EN30" s="94"/>
      <c r="FF30" s="119"/>
    </row>
    <row r="31" spans="1:162" s="386" customFormat="1" ht="12" customHeight="1">
      <c r="A31" s="774" t="s">
        <v>533</v>
      </c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74"/>
      <c r="AF31" s="774"/>
      <c r="AG31" s="774"/>
      <c r="AH31" s="774"/>
      <c r="AI31" s="774"/>
      <c r="AJ31" s="774"/>
      <c r="AK31" s="774"/>
      <c r="AL31" s="774"/>
      <c r="AM31" s="774"/>
      <c r="AN31" s="774"/>
      <c r="AO31" s="774"/>
      <c r="AP31" s="774"/>
      <c r="AQ31" s="774"/>
      <c r="AR31" s="774"/>
      <c r="AS31" s="774"/>
      <c r="AT31" s="774"/>
      <c r="AU31" s="774"/>
      <c r="AV31" s="388"/>
      <c r="AW31" s="388"/>
      <c r="AX31" s="388"/>
      <c r="AY31" s="388"/>
      <c r="AZ31" s="388"/>
      <c r="BA31" s="388"/>
      <c r="BB31" s="388"/>
      <c r="BC31" s="388"/>
      <c r="BD31" s="388"/>
      <c r="BE31" s="388"/>
      <c r="BF31" s="388"/>
      <c r="BG31" s="388"/>
      <c r="BH31" s="388"/>
      <c r="BI31" s="388"/>
      <c r="BJ31" s="388"/>
      <c r="BK31" s="388"/>
      <c r="BL31" s="388"/>
      <c r="BM31" s="388"/>
      <c r="BN31" s="388"/>
      <c r="BO31" s="388"/>
      <c r="BP31" s="388"/>
      <c r="BQ31" s="388"/>
      <c r="BR31" s="388"/>
      <c r="BS31" s="388"/>
      <c r="BT31" s="388"/>
      <c r="BU31" s="388"/>
      <c r="BV31" s="388"/>
      <c r="BW31" s="388"/>
      <c r="BX31" s="388"/>
      <c r="BY31" s="388"/>
      <c r="BZ31" s="388"/>
      <c r="CA31" s="388"/>
      <c r="CB31" s="388"/>
      <c r="CC31" s="388"/>
      <c r="CD31" s="388"/>
      <c r="CE31" s="388"/>
      <c r="CF31" s="388"/>
      <c r="CG31" s="388"/>
      <c r="CH31" s="388"/>
      <c r="CI31" s="388"/>
      <c r="CJ31" s="388"/>
      <c r="CK31" s="388"/>
      <c r="CL31" s="388"/>
      <c r="CM31" s="388"/>
      <c r="CN31" s="388"/>
      <c r="CO31" s="388"/>
      <c r="CP31" s="388"/>
      <c r="CQ31" s="388"/>
      <c r="CR31" s="388"/>
      <c r="CS31" s="388"/>
      <c r="CT31" s="388"/>
      <c r="CU31" s="388"/>
      <c r="CV31" s="388"/>
      <c r="CW31" s="388"/>
      <c r="CX31" s="388"/>
      <c r="CY31" s="388"/>
      <c r="CZ31" s="388"/>
      <c r="DA31" s="388"/>
      <c r="DB31" s="388"/>
      <c r="DC31" s="388"/>
      <c r="DD31" s="388"/>
      <c r="DE31" s="388"/>
      <c r="DF31" s="388"/>
      <c r="DG31" s="388"/>
      <c r="DH31" s="388"/>
      <c r="DI31" s="388"/>
      <c r="DJ31" s="388"/>
      <c r="DK31" s="388"/>
      <c r="DL31" s="388"/>
      <c r="DM31" s="388"/>
      <c r="DN31" s="388"/>
      <c r="DO31" s="388"/>
      <c r="DP31" s="388"/>
      <c r="DQ31" s="388"/>
      <c r="DR31" s="388"/>
      <c r="DS31" s="388"/>
      <c r="DT31" s="388"/>
      <c r="DU31" s="388"/>
      <c r="DV31" s="388"/>
      <c r="DW31" s="388"/>
      <c r="DX31" s="388"/>
      <c r="DY31" s="388"/>
      <c r="DZ31" s="388"/>
      <c r="EA31" s="388"/>
      <c r="EB31" s="388"/>
      <c r="EC31" s="388"/>
      <c r="ED31" s="388"/>
      <c r="EE31" s="388"/>
      <c r="EF31" s="388"/>
      <c r="EG31" s="388"/>
      <c r="EH31" s="388"/>
      <c r="EI31" s="388"/>
      <c r="EJ31" s="388"/>
      <c r="EK31" s="388"/>
      <c r="EL31" s="388"/>
      <c r="EM31" s="388"/>
      <c r="EN31" s="388"/>
      <c r="EO31" s="388"/>
      <c r="EP31" s="388"/>
      <c r="EQ31" s="388"/>
      <c r="ER31" s="388"/>
      <c r="ES31" s="388"/>
      <c r="ET31" s="388"/>
      <c r="EU31" s="388"/>
      <c r="EV31" s="388"/>
      <c r="EW31" s="388"/>
      <c r="EX31" s="388"/>
      <c r="EY31" s="388"/>
      <c r="EZ31" s="388"/>
      <c r="FA31" s="388"/>
      <c r="FB31" s="388"/>
      <c r="FC31" s="388"/>
      <c r="FD31" s="388"/>
      <c r="FE31" s="388"/>
      <c r="FF31" s="388"/>
    </row>
    <row r="32" spans="1:162" ht="18" customHeight="1">
      <c r="A32" s="864" t="s">
        <v>634</v>
      </c>
      <c r="B32" s="864"/>
      <c r="C32" s="864"/>
      <c r="D32" s="864"/>
      <c r="E32" s="864"/>
      <c r="F32" s="864"/>
      <c r="G32" s="864"/>
      <c r="H32" s="864"/>
      <c r="I32" s="864"/>
      <c r="J32" s="864"/>
      <c r="K32" s="864"/>
      <c r="L32" s="864"/>
      <c r="M32" s="864"/>
      <c r="N32" s="864"/>
      <c r="O32" s="864"/>
      <c r="P32" s="864"/>
      <c r="Q32" s="864"/>
      <c r="R32" s="864"/>
      <c r="S32" s="864"/>
      <c r="T32" s="864"/>
      <c r="U32" s="864"/>
      <c r="V32" s="864"/>
      <c r="W32" s="864"/>
    </row>
    <row r="33" spans="1:162" ht="14.25" customHeight="1">
      <c r="A33" s="675" t="s">
        <v>599</v>
      </c>
      <c r="FF33" s="738"/>
    </row>
    <row r="34" spans="1:162" ht="10.5" customHeight="1"/>
    <row r="35" spans="1:162" ht="10.5" customHeight="1"/>
    <row r="36" spans="1:162" ht="10.5" customHeight="1"/>
    <row r="37" spans="1:162" ht="10.5" customHeight="1"/>
    <row r="38" spans="1:162" ht="10.5" customHeight="1"/>
    <row r="39" spans="1:162" ht="10.5" customHeight="1"/>
    <row r="40" spans="1:162" ht="10.5" customHeight="1"/>
    <row r="41" spans="1:162" ht="10.5" customHeight="1"/>
    <row r="42" spans="1:162" ht="10.5" customHeight="1"/>
    <row r="43" spans="1:162" ht="10.5" customHeight="1"/>
    <row r="44" spans="1:162" ht="10.5" customHeight="1"/>
    <row r="45" spans="1:162" ht="10.5" customHeight="1"/>
    <row r="46" spans="1:162" ht="10.5" customHeight="1"/>
    <row r="47" spans="1:162" ht="10.5" customHeight="1"/>
    <row r="48" spans="1:162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</sheetData>
  <mergeCells count="14">
    <mergeCell ref="A2:AU2"/>
    <mergeCell ref="A3:AU3"/>
    <mergeCell ref="A4:B4"/>
    <mergeCell ref="A5:A7"/>
    <mergeCell ref="B6:X6"/>
    <mergeCell ref="Y6:AU6"/>
    <mergeCell ref="EJ6:FF6"/>
    <mergeCell ref="B5:FF5"/>
    <mergeCell ref="A32:W32"/>
    <mergeCell ref="DM6:EI6"/>
    <mergeCell ref="A31:AU31"/>
    <mergeCell ref="AV6:BR6"/>
    <mergeCell ref="BS6:CO6"/>
    <mergeCell ref="CP6:DL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T33" sqref="T33"/>
    </sheetView>
  </sheetViews>
  <sheetFormatPr baseColWidth="10" defaultColWidth="11.42578125" defaultRowHeight="18" customHeight="1"/>
  <cols>
    <col min="1" max="1" width="18.7109375" style="121" customWidth="1"/>
    <col min="2" max="4" width="8.7109375" style="245" customWidth="1"/>
    <col min="5" max="5" width="8.7109375" style="246" customWidth="1"/>
    <col min="6" max="7" width="8.7109375" style="245" customWidth="1"/>
    <col min="8" max="8" width="8.7109375" style="247" customWidth="1"/>
    <col min="9" max="12" width="8.7109375" style="245" customWidth="1"/>
    <col min="13" max="29" width="8.7109375" style="244" customWidth="1"/>
    <col min="30" max="16384" width="11.42578125" style="97"/>
  </cols>
  <sheetData>
    <row r="1" spans="1:29" s="266" customFormat="1" ht="18" customHeight="1">
      <c r="A1" s="801" t="s">
        <v>272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</row>
    <row r="2" spans="1:29" s="266" customFormat="1" ht="18" customHeight="1">
      <c r="A2" s="784" t="s">
        <v>410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</row>
    <row r="3" spans="1:29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</row>
    <row r="4" spans="1:29" ht="3.95" customHeight="1">
      <c r="A4" s="802"/>
      <c r="B4" s="802"/>
      <c r="C4" s="802"/>
      <c r="D4" s="802"/>
      <c r="E4" s="802"/>
      <c r="F4" s="802"/>
      <c r="G4" s="802"/>
      <c r="H4" s="802"/>
      <c r="I4" s="243"/>
      <c r="J4" s="243"/>
      <c r="K4" s="243"/>
      <c r="L4" s="243"/>
    </row>
    <row r="5" spans="1:29" ht="18" customHeight="1">
      <c r="A5" s="780" t="s">
        <v>0</v>
      </c>
      <c r="B5" s="787" t="s">
        <v>549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</row>
    <row r="6" spans="1:29" ht="18" customHeight="1">
      <c r="A6" s="781"/>
      <c r="B6" s="771">
        <v>2015</v>
      </c>
      <c r="C6" s="772"/>
      <c r="D6" s="772"/>
      <c r="E6" s="772"/>
      <c r="F6" s="762">
        <v>2016</v>
      </c>
      <c r="G6" s="763"/>
      <c r="H6" s="763"/>
      <c r="I6" s="763"/>
      <c r="J6" s="771">
        <v>2017</v>
      </c>
      <c r="K6" s="772"/>
      <c r="L6" s="772"/>
      <c r="M6" s="772"/>
      <c r="N6" s="762">
        <v>2018</v>
      </c>
      <c r="O6" s="763"/>
      <c r="P6" s="763"/>
      <c r="Q6" s="763"/>
      <c r="R6" s="771">
        <v>2019</v>
      </c>
      <c r="S6" s="792"/>
      <c r="T6" s="792"/>
      <c r="U6" s="811"/>
      <c r="V6" s="843">
        <v>2020</v>
      </c>
      <c r="W6" s="843"/>
      <c r="X6" s="843"/>
      <c r="Y6" s="843"/>
      <c r="Z6" s="771">
        <v>2021</v>
      </c>
      <c r="AA6" s="792"/>
      <c r="AB6" s="792"/>
      <c r="AC6" s="811"/>
    </row>
    <row r="7" spans="1:29" ht="18" customHeight="1">
      <c r="A7" s="782"/>
      <c r="B7" s="458" t="s">
        <v>37</v>
      </c>
      <c r="C7" s="459" t="s">
        <v>38</v>
      </c>
      <c r="D7" s="460" t="s">
        <v>39</v>
      </c>
      <c r="E7" s="461" t="s">
        <v>34</v>
      </c>
      <c r="F7" s="462" t="s">
        <v>37</v>
      </c>
      <c r="G7" s="463" t="s">
        <v>38</v>
      </c>
      <c r="H7" s="463" t="s">
        <v>39</v>
      </c>
      <c r="I7" s="464" t="s">
        <v>34</v>
      </c>
      <c r="J7" s="458" t="s">
        <v>37</v>
      </c>
      <c r="K7" s="459" t="s">
        <v>38</v>
      </c>
      <c r="L7" s="460" t="s">
        <v>39</v>
      </c>
      <c r="M7" s="461" t="s">
        <v>34</v>
      </c>
      <c r="N7" s="462" t="s">
        <v>37</v>
      </c>
      <c r="O7" s="463" t="s">
        <v>38</v>
      </c>
      <c r="P7" s="463" t="s">
        <v>39</v>
      </c>
      <c r="Q7" s="464" t="s">
        <v>34</v>
      </c>
      <c r="R7" s="458" t="s">
        <v>37</v>
      </c>
      <c r="S7" s="459" t="s">
        <v>38</v>
      </c>
      <c r="T7" s="460" t="s">
        <v>39</v>
      </c>
      <c r="U7" s="461" t="s">
        <v>34</v>
      </c>
      <c r="V7" s="462" t="s">
        <v>37</v>
      </c>
      <c r="W7" s="463" t="s">
        <v>38</v>
      </c>
      <c r="X7" s="463" t="s">
        <v>39</v>
      </c>
      <c r="Y7" s="464" t="s">
        <v>34</v>
      </c>
      <c r="Z7" s="458" t="s">
        <v>37</v>
      </c>
      <c r="AA7" s="459" t="s">
        <v>38</v>
      </c>
      <c r="AB7" s="460" t="s">
        <v>39</v>
      </c>
      <c r="AC7" s="461" t="s">
        <v>34</v>
      </c>
    </row>
    <row r="8" spans="1:29" ht="18" customHeight="1">
      <c r="A8" s="12" t="s">
        <v>8</v>
      </c>
      <c r="B8" s="56">
        <v>648</v>
      </c>
      <c r="C8" s="57">
        <v>401</v>
      </c>
      <c r="D8" s="57">
        <v>0</v>
      </c>
      <c r="E8" s="58">
        <f>SUM(B8:D8)</f>
        <v>1049</v>
      </c>
      <c r="F8" s="54">
        <v>699</v>
      </c>
      <c r="G8" s="55">
        <v>449</v>
      </c>
      <c r="H8" s="55">
        <v>0</v>
      </c>
      <c r="I8" s="58">
        <f>SUM(F8:H8)</f>
        <v>1148</v>
      </c>
      <c r="J8" s="56">
        <v>654</v>
      </c>
      <c r="K8" s="57">
        <v>420</v>
      </c>
      <c r="L8" s="57">
        <v>2</v>
      </c>
      <c r="M8" s="58">
        <f>SUM(J8:L8)</f>
        <v>1076</v>
      </c>
      <c r="N8" s="54">
        <v>668</v>
      </c>
      <c r="O8" s="55">
        <v>484</v>
      </c>
      <c r="P8" s="55">
        <v>2</v>
      </c>
      <c r="Q8" s="58">
        <f>SUM(N8:P8)</f>
        <v>1154</v>
      </c>
      <c r="R8" s="56">
        <v>732</v>
      </c>
      <c r="S8" s="57">
        <v>475</v>
      </c>
      <c r="T8" s="57">
        <v>0</v>
      </c>
      <c r="U8" s="58">
        <f>SUM(R8:T8)</f>
        <v>1207</v>
      </c>
      <c r="V8" s="54">
        <v>795</v>
      </c>
      <c r="W8" s="55">
        <v>518</v>
      </c>
      <c r="X8" s="55">
        <v>0</v>
      </c>
      <c r="Y8" s="58">
        <f>SUM(V8:X8)</f>
        <v>1313</v>
      </c>
      <c r="Z8" s="56">
        <v>1036</v>
      </c>
      <c r="AA8" s="57">
        <v>747</v>
      </c>
      <c r="AB8" s="57">
        <v>0</v>
      </c>
      <c r="AC8" s="58">
        <f>SUM(Z8:AB8)</f>
        <v>1783</v>
      </c>
    </row>
    <row r="9" spans="1:29" ht="18" customHeight="1">
      <c r="A9" s="13" t="s">
        <v>9</v>
      </c>
      <c r="B9" s="63">
        <v>860</v>
      </c>
      <c r="C9" s="64">
        <v>552</v>
      </c>
      <c r="D9" s="64">
        <v>1</v>
      </c>
      <c r="E9" s="65">
        <f t="shared" ref="E9:E26" si="0">SUM(B9:D9)</f>
        <v>1413</v>
      </c>
      <c r="F9" s="60">
        <v>933</v>
      </c>
      <c r="G9" s="61">
        <v>634</v>
      </c>
      <c r="H9" s="61">
        <v>0</v>
      </c>
      <c r="I9" s="62">
        <f t="shared" ref="I9:I26" si="1">SUM(F9:H9)</f>
        <v>1567</v>
      </c>
      <c r="J9" s="63">
        <v>856</v>
      </c>
      <c r="K9" s="64">
        <v>572</v>
      </c>
      <c r="L9" s="64">
        <v>1</v>
      </c>
      <c r="M9" s="65">
        <f t="shared" ref="M9:M26" si="2">SUM(J9:L9)</f>
        <v>1429</v>
      </c>
      <c r="N9" s="60">
        <v>869</v>
      </c>
      <c r="O9" s="61">
        <v>568</v>
      </c>
      <c r="P9" s="61">
        <v>0</v>
      </c>
      <c r="Q9" s="62">
        <f t="shared" ref="Q9:Q26" si="3">SUM(N9:P9)</f>
        <v>1437</v>
      </c>
      <c r="R9" s="63">
        <v>1061</v>
      </c>
      <c r="S9" s="64">
        <v>638</v>
      </c>
      <c r="T9" s="64">
        <v>0</v>
      </c>
      <c r="U9" s="65">
        <f t="shared" ref="U9:U26" si="4">SUM(R9:T9)</f>
        <v>1699</v>
      </c>
      <c r="V9" s="60">
        <v>965</v>
      </c>
      <c r="W9" s="61">
        <v>665</v>
      </c>
      <c r="X9" s="61">
        <v>0</v>
      </c>
      <c r="Y9" s="62">
        <f t="shared" ref="Y9:Y26" si="5">SUM(V9:X9)</f>
        <v>1630</v>
      </c>
      <c r="Z9" s="63">
        <v>1584</v>
      </c>
      <c r="AA9" s="64">
        <v>1006</v>
      </c>
      <c r="AB9" s="64">
        <v>1</v>
      </c>
      <c r="AC9" s="65">
        <f t="shared" ref="AC9:AC26" si="6">SUM(Z9:AB9)</f>
        <v>2591</v>
      </c>
    </row>
    <row r="10" spans="1:29" ht="18" customHeight="1">
      <c r="A10" s="12" t="s">
        <v>10</v>
      </c>
      <c r="B10" s="56">
        <v>952</v>
      </c>
      <c r="C10" s="57">
        <v>747</v>
      </c>
      <c r="D10" s="57">
        <v>0</v>
      </c>
      <c r="E10" s="59">
        <f t="shared" si="0"/>
        <v>1699</v>
      </c>
      <c r="F10" s="56">
        <v>1097</v>
      </c>
      <c r="G10" s="57">
        <v>751</v>
      </c>
      <c r="H10" s="57">
        <v>1</v>
      </c>
      <c r="I10" s="59">
        <f t="shared" si="1"/>
        <v>1849</v>
      </c>
      <c r="J10" s="56">
        <v>991</v>
      </c>
      <c r="K10" s="57">
        <v>725</v>
      </c>
      <c r="L10" s="57">
        <v>0</v>
      </c>
      <c r="M10" s="59">
        <f t="shared" si="2"/>
        <v>1716</v>
      </c>
      <c r="N10" s="56">
        <v>1104</v>
      </c>
      <c r="O10" s="57">
        <v>831</v>
      </c>
      <c r="P10" s="57">
        <v>0</v>
      </c>
      <c r="Q10" s="59">
        <f t="shared" si="3"/>
        <v>1935</v>
      </c>
      <c r="R10" s="56">
        <v>1082</v>
      </c>
      <c r="S10" s="57">
        <v>817</v>
      </c>
      <c r="T10" s="57">
        <v>1</v>
      </c>
      <c r="U10" s="59">
        <f t="shared" si="4"/>
        <v>1900</v>
      </c>
      <c r="V10" s="56">
        <v>1161</v>
      </c>
      <c r="W10" s="57">
        <v>810</v>
      </c>
      <c r="X10" s="57">
        <v>1</v>
      </c>
      <c r="Y10" s="59">
        <f t="shared" si="5"/>
        <v>1972</v>
      </c>
      <c r="Z10" s="56">
        <v>1536</v>
      </c>
      <c r="AA10" s="57">
        <v>1162</v>
      </c>
      <c r="AB10" s="57">
        <v>0</v>
      </c>
      <c r="AC10" s="59">
        <f t="shared" si="6"/>
        <v>2698</v>
      </c>
    </row>
    <row r="11" spans="1:29" ht="18" customHeight="1">
      <c r="A11" s="13" t="s">
        <v>11</v>
      </c>
      <c r="B11" s="63">
        <v>536</v>
      </c>
      <c r="C11" s="64">
        <v>455</v>
      </c>
      <c r="D11" s="64">
        <v>0</v>
      </c>
      <c r="E11" s="65">
        <f t="shared" si="0"/>
        <v>991</v>
      </c>
      <c r="F11" s="60">
        <v>595</v>
      </c>
      <c r="G11" s="61">
        <v>483</v>
      </c>
      <c r="H11" s="61">
        <v>0</v>
      </c>
      <c r="I11" s="62">
        <f t="shared" si="1"/>
        <v>1078</v>
      </c>
      <c r="J11" s="63">
        <v>575</v>
      </c>
      <c r="K11" s="64">
        <v>473</v>
      </c>
      <c r="L11" s="64">
        <v>0</v>
      </c>
      <c r="M11" s="65">
        <f t="shared" si="2"/>
        <v>1048</v>
      </c>
      <c r="N11" s="60">
        <v>632</v>
      </c>
      <c r="O11" s="61">
        <v>475</v>
      </c>
      <c r="P11" s="61">
        <v>0</v>
      </c>
      <c r="Q11" s="62">
        <f t="shared" si="3"/>
        <v>1107</v>
      </c>
      <c r="R11" s="63">
        <v>622</v>
      </c>
      <c r="S11" s="64">
        <v>464</v>
      </c>
      <c r="T11" s="64">
        <v>0</v>
      </c>
      <c r="U11" s="65">
        <f t="shared" si="4"/>
        <v>1086</v>
      </c>
      <c r="V11" s="60">
        <v>711</v>
      </c>
      <c r="W11" s="61">
        <v>521</v>
      </c>
      <c r="X11" s="61">
        <v>0</v>
      </c>
      <c r="Y11" s="62">
        <f t="shared" si="5"/>
        <v>1232</v>
      </c>
      <c r="Z11" s="63">
        <v>981</v>
      </c>
      <c r="AA11" s="64">
        <v>792</v>
      </c>
      <c r="AB11" s="64">
        <v>0</v>
      </c>
      <c r="AC11" s="65">
        <f t="shared" si="6"/>
        <v>1773</v>
      </c>
    </row>
    <row r="12" spans="1:29" ht="18" customHeight="1">
      <c r="A12" s="12" t="s">
        <v>12</v>
      </c>
      <c r="B12" s="56">
        <v>1225</v>
      </c>
      <c r="C12" s="57">
        <v>838</v>
      </c>
      <c r="D12" s="57">
        <v>0</v>
      </c>
      <c r="E12" s="59">
        <f t="shared" si="0"/>
        <v>2063</v>
      </c>
      <c r="F12" s="56">
        <v>1245</v>
      </c>
      <c r="G12" s="57">
        <v>969</v>
      </c>
      <c r="H12" s="57">
        <v>0</v>
      </c>
      <c r="I12" s="59">
        <f t="shared" si="1"/>
        <v>2214</v>
      </c>
      <c r="J12" s="56">
        <v>1137</v>
      </c>
      <c r="K12" s="57">
        <v>859</v>
      </c>
      <c r="L12" s="57">
        <v>1</v>
      </c>
      <c r="M12" s="59">
        <f t="shared" si="2"/>
        <v>1997</v>
      </c>
      <c r="N12" s="56">
        <v>1310</v>
      </c>
      <c r="O12" s="57">
        <v>921</v>
      </c>
      <c r="P12" s="57">
        <v>2</v>
      </c>
      <c r="Q12" s="59">
        <f t="shared" si="3"/>
        <v>2233</v>
      </c>
      <c r="R12" s="56">
        <v>1297</v>
      </c>
      <c r="S12" s="57">
        <v>949</v>
      </c>
      <c r="T12" s="57">
        <v>0</v>
      </c>
      <c r="U12" s="59">
        <f t="shared" si="4"/>
        <v>2246</v>
      </c>
      <c r="V12" s="56">
        <v>1402</v>
      </c>
      <c r="W12" s="57">
        <v>956</v>
      </c>
      <c r="X12" s="57">
        <v>0</v>
      </c>
      <c r="Y12" s="59">
        <f t="shared" si="5"/>
        <v>2358</v>
      </c>
      <c r="Z12" s="56">
        <v>2240</v>
      </c>
      <c r="AA12" s="57">
        <v>1548</v>
      </c>
      <c r="AB12" s="57">
        <v>1</v>
      </c>
      <c r="AC12" s="59">
        <f t="shared" si="6"/>
        <v>3789</v>
      </c>
    </row>
    <row r="13" spans="1:29" ht="18" customHeight="1">
      <c r="A13" s="13" t="s">
        <v>13</v>
      </c>
      <c r="B13" s="63">
        <v>338</v>
      </c>
      <c r="C13" s="64">
        <v>278</v>
      </c>
      <c r="D13" s="64">
        <v>0</v>
      </c>
      <c r="E13" s="65">
        <f t="shared" si="0"/>
        <v>616</v>
      </c>
      <c r="F13" s="60">
        <v>396</v>
      </c>
      <c r="G13" s="61">
        <v>310</v>
      </c>
      <c r="H13" s="61">
        <v>0</v>
      </c>
      <c r="I13" s="62">
        <f t="shared" si="1"/>
        <v>706</v>
      </c>
      <c r="J13" s="63">
        <v>362</v>
      </c>
      <c r="K13" s="64">
        <v>282</v>
      </c>
      <c r="L13" s="64">
        <v>0</v>
      </c>
      <c r="M13" s="65">
        <f t="shared" si="2"/>
        <v>644</v>
      </c>
      <c r="N13" s="60">
        <v>415</v>
      </c>
      <c r="O13" s="61">
        <v>302</v>
      </c>
      <c r="P13" s="61">
        <v>1</v>
      </c>
      <c r="Q13" s="62">
        <f t="shared" si="3"/>
        <v>718</v>
      </c>
      <c r="R13" s="63">
        <v>409</v>
      </c>
      <c r="S13" s="64">
        <v>256</v>
      </c>
      <c r="T13" s="64">
        <v>0</v>
      </c>
      <c r="U13" s="65">
        <f t="shared" si="4"/>
        <v>665</v>
      </c>
      <c r="V13" s="60">
        <v>455</v>
      </c>
      <c r="W13" s="61">
        <v>323</v>
      </c>
      <c r="X13" s="61">
        <v>1</v>
      </c>
      <c r="Y13" s="62">
        <f t="shared" si="5"/>
        <v>779</v>
      </c>
      <c r="Z13" s="63">
        <v>612</v>
      </c>
      <c r="AA13" s="64">
        <v>416</v>
      </c>
      <c r="AB13" s="64">
        <v>0</v>
      </c>
      <c r="AC13" s="65">
        <f t="shared" si="6"/>
        <v>1028</v>
      </c>
    </row>
    <row r="14" spans="1:29" ht="18" customHeight="1">
      <c r="A14" s="12" t="s">
        <v>14</v>
      </c>
      <c r="B14" s="56">
        <v>1169</v>
      </c>
      <c r="C14" s="57">
        <v>830</v>
      </c>
      <c r="D14" s="57">
        <v>2</v>
      </c>
      <c r="E14" s="59">
        <f t="shared" si="0"/>
        <v>2001</v>
      </c>
      <c r="F14" s="56">
        <v>1268</v>
      </c>
      <c r="G14" s="57">
        <v>887</v>
      </c>
      <c r="H14" s="57">
        <v>0</v>
      </c>
      <c r="I14" s="59">
        <f t="shared" si="1"/>
        <v>2155</v>
      </c>
      <c r="J14" s="56">
        <v>1134</v>
      </c>
      <c r="K14" s="57">
        <v>824</v>
      </c>
      <c r="L14" s="57">
        <v>0</v>
      </c>
      <c r="M14" s="59">
        <f t="shared" si="2"/>
        <v>1958</v>
      </c>
      <c r="N14" s="56">
        <v>1244</v>
      </c>
      <c r="O14" s="57">
        <v>874</v>
      </c>
      <c r="P14" s="57">
        <v>0</v>
      </c>
      <c r="Q14" s="59">
        <f t="shared" si="3"/>
        <v>2118</v>
      </c>
      <c r="R14" s="56">
        <v>1364</v>
      </c>
      <c r="S14" s="57">
        <v>886</v>
      </c>
      <c r="T14" s="57">
        <v>0</v>
      </c>
      <c r="U14" s="59">
        <f t="shared" si="4"/>
        <v>2250</v>
      </c>
      <c r="V14" s="56">
        <v>1400</v>
      </c>
      <c r="W14" s="57">
        <v>950</v>
      </c>
      <c r="X14" s="57">
        <v>1</v>
      </c>
      <c r="Y14" s="59">
        <f t="shared" si="5"/>
        <v>2351</v>
      </c>
      <c r="Z14" s="56">
        <v>2273</v>
      </c>
      <c r="AA14" s="57">
        <v>1638</v>
      </c>
      <c r="AB14" s="57">
        <v>0</v>
      </c>
      <c r="AC14" s="59">
        <f t="shared" si="6"/>
        <v>3911</v>
      </c>
    </row>
    <row r="15" spans="1:29" ht="18" customHeight="1">
      <c r="A15" s="13" t="s">
        <v>15</v>
      </c>
      <c r="B15" s="63">
        <v>315</v>
      </c>
      <c r="C15" s="64">
        <v>271</v>
      </c>
      <c r="D15" s="64">
        <v>0</v>
      </c>
      <c r="E15" s="65">
        <f t="shared" si="0"/>
        <v>586</v>
      </c>
      <c r="F15" s="60">
        <v>401</v>
      </c>
      <c r="G15" s="61">
        <v>283</v>
      </c>
      <c r="H15" s="61">
        <v>0</v>
      </c>
      <c r="I15" s="62">
        <f t="shared" si="1"/>
        <v>684</v>
      </c>
      <c r="J15" s="63">
        <v>359</v>
      </c>
      <c r="K15" s="64">
        <v>266</v>
      </c>
      <c r="L15" s="64">
        <v>0</v>
      </c>
      <c r="M15" s="65">
        <f t="shared" si="2"/>
        <v>625</v>
      </c>
      <c r="N15" s="60">
        <v>380</v>
      </c>
      <c r="O15" s="61">
        <v>300</v>
      </c>
      <c r="P15" s="61">
        <v>0</v>
      </c>
      <c r="Q15" s="62">
        <f t="shared" si="3"/>
        <v>680</v>
      </c>
      <c r="R15" s="63">
        <v>410</v>
      </c>
      <c r="S15" s="64">
        <v>282</v>
      </c>
      <c r="T15" s="64">
        <v>0</v>
      </c>
      <c r="U15" s="65">
        <f t="shared" si="4"/>
        <v>692</v>
      </c>
      <c r="V15" s="60">
        <v>469</v>
      </c>
      <c r="W15" s="61">
        <v>324</v>
      </c>
      <c r="X15" s="61">
        <v>0</v>
      </c>
      <c r="Y15" s="62">
        <f t="shared" si="5"/>
        <v>793</v>
      </c>
      <c r="Z15" s="63">
        <v>630</v>
      </c>
      <c r="AA15" s="64">
        <v>447</v>
      </c>
      <c r="AB15" s="64">
        <v>0</v>
      </c>
      <c r="AC15" s="65">
        <f t="shared" si="6"/>
        <v>1077</v>
      </c>
    </row>
    <row r="16" spans="1:29" ht="18" customHeight="1">
      <c r="A16" s="11" t="s">
        <v>16</v>
      </c>
      <c r="B16" s="56">
        <v>791</v>
      </c>
      <c r="C16" s="57">
        <v>618</v>
      </c>
      <c r="D16" s="57">
        <v>0</v>
      </c>
      <c r="E16" s="59">
        <f t="shared" si="0"/>
        <v>1409</v>
      </c>
      <c r="F16" s="56">
        <v>887</v>
      </c>
      <c r="G16" s="57">
        <v>684</v>
      </c>
      <c r="H16" s="57">
        <v>0</v>
      </c>
      <c r="I16" s="59">
        <f t="shared" si="1"/>
        <v>1571</v>
      </c>
      <c r="J16" s="56">
        <v>821</v>
      </c>
      <c r="K16" s="57">
        <v>672</v>
      </c>
      <c r="L16" s="57">
        <v>0</v>
      </c>
      <c r="M16" s="59">
        <f t="shared" si="2"/>
        <v>1493</v>
      </c>
      <c r="N16" s="56">
        <v>893</v>
      </c>
      <c r="O16" s="57">
        <v>652</v>
      </c>
      <c r="P16" s="57">
        <v>1</v>
      </c>
      <c r="Q16" s="59">
        <f t="shared" si="3"/>
        <v>1546</v>
      </c>
      <c r="R16" s="56">
        <v>867</v>
      </c>
      <c r="S16" s="57">
        <v>688</v>
      </c>
      <c r="T16" s="57">
        <v>0</v>
      </c>
      <c r="U16" s="59">
        <f t="shared" si="4"/>
        <v>1555</v>
      </c>
      <c r="V16" s="56">
        <v>905</v>
      </c>
      <c r="W16" s="57">
        <v>712</v>
      </c>
      <c r="X16" s="57">
        <v>0</v>
      </c>
      <c r="Y16" s="59">
        <f t="shared" si="5"/>
        <v>1617</v>
      </c>
      <c r="Z16" s="56">
        <v>1319</v>
      </c>
      <c r="AA16" s="57">
        <v>1005</v>
      </c>
      <c r="AB16" s="57">
        <v>0</v>
      </c>
      <c r="AC16" s="59">
        <f t="shared" si="6"/>
        <v>2324</v>
      </c>
    </row>
    <row r="17" spans="1:29" ht="18" customHeight="1">
      <c r="A17" s="13" t="s">
        <v>17</v>
      </c>
      <c r="B17" s="63">
        <v>1581</v>
      </c>
      <c r="C17" s="64">
        <v>1059</v>
      </c>
      <c r="D17" s="64">
        <v>2</v>
      </c>
      <c r="E17" s="65">
        <f t="shared" si="0"/>
        <v>2642</v>
      </c>
      <c r="F17" s="60">
        <v>1727</v>
      </c>
      <c r="G17" s="61">
        <v>1141</v>
      </c>
      <c r="H17" s="61">
        <v>0</v>
      </c>
      <c r="I17" s="62">
        <f t="shared" si="1"/>
        <v>2868</v>
      </c>
      <c r="J17" s="63">
        <v>1642</v>
      </c>
      <c r="K17" s="64">
        <v>1071</v>
      </c>
      <c r="L17" s="64">
        <v>2</v>
      </c>
      <c r="M17" s="65">
        <f t="shared" si="2"/>
        <v>2715</v>
      </c>
      <c r="N17" s="60">
        <v>1651</v>
      </c>
      <c r="O17" s="61">
        <v>1063</v>
      </c>
      <c r="P17" s="61">
        <v>0</v>
      </c>
      <c r="Q17" s="62">
        <f t="shared" si="3"/>
        <v>2714</v>
      </c>
      <c r="R17" s="63">
        <v>1827</v>
      </c>
      <c r="S17" s="64">
        <v>1119</v>
      </c>
      <c r="T17" s="64">
        <v>4</v>
      </c>
      <c r="U17" s="65">
        <f t="shared" si="4"/>
        <v>2950</v>
      </c>
      <c r="V17" s="60">
        <v>2134</v>
      </c>
      <c r="W17" s="61">
        <v>1324</v>
      </c>
      <c r="X17" s="61">
        <v>3</v>
      </c>
      <c r="Y17" s="62">
        <f t="shared" si="5"/>
        <v>3461</v>
      </c>
      <c r="Z17" s="63">
        <v>3198</v>
      </c>
      <c r="AA17" s="64">
        <v>2224</v>
      </c>
      <c r="AB17" s="64">
        <v>1</v>
      </c>
      <c r="AC17" s="65">
        <f t="shared" si="6"/>
        <v>5423</v>
      </c>
    </row>
    <row r="18" spans="1:29" ht="18" customHeight="1">
      <c r="A18" s="11" t="s">
        <v>18</v>
      </c>
      <c r="B18" s="56">
        <v>4678</v>
      </c>
      <c r="C18" s="57">
        <v>3680</v>
      </c>
      <c r="D18" s="57">
        <v>6</v>
      </c>
      <c r="E18" s="59">
        <f t="shared" si="0"/>
        <v>8364</v>
      </c>
      <c r="F18" s="56">
        <v>5062</v>
      </c>
      <c r="G18" s="57">
        <v>4098</v>
      </c>
      <c r="H18" s="57">
        <v>4</v>
      </c>
      <c r="I18" s="59">
        <f t="shared" si="1"/>
        <v>9164</v>
      </c>
      <c r="J18" s="56">
        <v>4739</v>
      </c>
      <c r="K18" s="57">
        <v>3832</v>
      </c>
      <c r="L18" s="57">
        <v>4</v>
      </c>
      <c r="M18" s="59">
        <f t="shared" si="2"/>
        <v>8575</v>
      </c>
      <c r="N18" s="56">
        <v>5059</v>
      </c>
      <c r="O18" s="57">
        <v>4203</v>
      </c>
      <c r="P18" s="57">
        <v>1</v>
      </c>
      <c r="Q18" s="59">
        <f t="shared" si="3"/>
        <v>9263</v>
      </c>
      <c r="R18" s="56">
        <v>5388</v>
      </c>
      <c r="S18" s="57">
        <v>4264</v>
      </c>
      <c r="T18" s="57">
        <v>5</v>
      </c>
      <c r="U18" s="59">
        <f t="shared" si="4"/>
        <v>9657</v>
      </c>
      <c r="V18" s="56">
        <v>5939</v>
      </c>
      <c r="W18" s="57">
        <v>4804</v>
      </c>
      <c r="X18" s="57">
        <v>6</v>
      </c>
      <c r="Y18" s="59">
        <f t="shared" si="5"/>
        <v>10749</v>
      </c>
      <c r="Z18" s="56">
        <v>9265</v>
      </c>
      <c r="AA18" s="57">
        <v>7414</v>
      </c>
      <c r="AB18" s="57">
        <v>7</v>
      </c>
      <c r="AC18" s="59">
        <f t="shared" si="6"/>
        <v>16686</v>
      </c>
    </row>
    <row r="19" spans="1:29" ht="18" customHeight="1">
      <c r="A19" s="13" t="s">
        <v>19</v>
      </c>
      <c r="B19" s="63">
        <v>273</v>
      </c>
      <c r="C19" s="64">
        <v>170</v>
      </c>
      <c r="D19" s="64">
        <v>0</v>
      </c>
      <c r="E19" s="65">
        <f t="shared" si="0"/>
        <v>443</v>
      </c>
      <c r="F19" s="60">
        <v>284</v>
      </c>
      <c r="G19" s="61">
        <v>197</v>
      </c>
      <c r="H19" s="61">
        <v>0</v>
      </c>
      <c r="I19" s="62">
        <f t="shared" si="1"/>
        <v>481</v>
      </c>
      <c r="J19" s="63">
        <v>254</v>
      </c>
      <c r="K19" s="64">
        <v>206</v>
      </c>
      <c r="L19" s="64">
        <v>0</v>
      </c>
      <c r="M19" s="65">
        <f t="shared" si="2"/>
        <v>460</v>
      </c>
      <c r="N19" s="60">
        <v>274</v>
      </c>
      <c r="O19" s="61">
        <v>230</v>
      </c>
      <c r="P19" s="61">
        <v>0</v>
      </c>
      <c r="Q19" s="62">
        <f t="shared" si="3"/>
        <v>504</v>
      </c>
      <c r="R19" s="63">
        <v>323</v>
      </c>
      <c r="S19" s="64">
        <v>217</v>
      </c>
      <c r="T19" s="64">
        <v>0</v>
      </c>
      <c r="U19" s="65">
        <f t="shared" si="4"/>
        <v>540</v>
      </c>
      <c r="V19" s="60">
        <v>303</v>
      </c>
      <c r="W19" s="61">
        <v>212</v>
      </c>
      <c r="X19" s="61">
        <v>0</v>
      </c>
      <c r="Y19" s="62">
        <f t="shared" si="5"/>
        <v>515</v>
      </c>
      <c r="Z19" s="63">
        <v>450</v>
      </c>
      <c r="AA19" s="64">
        <v>312</v>
      </c>
      <c r="AB19" s="64">
        <v>0</v>
      </c>
      <c r="AC19" s="65">
        <f t="shared" si="6"/>
        <v>762</v>
      </c>
    </row>
    <row r="20" spans="1:29" ht="18" customHeight="1">
      <c r="A20" s="11" t="s">
        <v>20</v>
      </c>
      <c r="B20" s="56">
        <v>448</v>
      </c>
      <c r="C20" s="57">
        <v>280</v>
      </c>
      <c r="D20" s="57">
        <v>0</v>
      </c>
      <c r="E20" s="59">
        <f t="shared" si="0"/>
        <v>728</v>
      </c>
      <c r="F20" s="56">
        <v>475</v>
      </c>
      <c r="G20" s="57">
        <v>312</v>
      </c>
      <c r="H20" s="57">
        <v>0</v>
      </c>
      <c r="I20" s="59">
        <f t="shared" si="1"/>
        <v>787</v>
      </c>
      <c r="J20" s="56">
        <v>492</v>
      </c>
      <c r="K20" s="57">
        <v>314</v>
      </c>
      <c r="L20" s="57">
        <v>0</v>
      </c>
      <c r="M20" s="59">
        <f t="shared" si="2"/>
        <v>806</v>
      </c>
      <c r="N20" s="56">
        <v>538</v>
      </c>
      <c r="O20" s="57">
        <v>340</v>
      </c>
      <c r="P20" s="57">
        <v>0</v>
      </c>
      <c r="Q20" s="59">
        <f t="shared" si="3"/>
        <v>878</v>
      </c>
      <c r="R20" s="56">
        <v>553</v>
      </c>
      <c r="S20" s="57">
        <v>333</v>
      </c>
      <c r="T20" s="57">
        <v>0</v>
      </c>
      <c r="U20" s="59">
        <f t="shared" si="4"/>
        <v>886</v>
      </c>
      <c r="V20" s="56">
        <v>579</v>
      </c>
      <c r="W20" s="57">
        <v>329</v>
      </c>
      <c r="X20" s="57">
        <v>0</v>
      </c>
      <c r="Y20" s="59">
        <f t="shared" si="5"/>
        <v>908</v>
      </c>
      <c r="Z20" s="56">
        <v>751</v>
      </c>
      <c r="AA20" s="57">
        <v>495</v>
      </c>
      <c r="AB20" s="57">
        <v>0</v>
      </c>
      <c r="AC20" s="59">
        <f t="shared" si="6"/>
        <v>1246</v>
      </c>
    </row>
    <row r="21" spans="1:29" ht="18" customHeight="1">
      <c r="A21" s="13" t="s">
        <v>21</v>
      </c>
      <c r="B21" s="63">
        <v>292</v>
      </c>
      <c r="C21" s="64">
        <v>177</v>
      </c>
      <c r="D21" s="64">
        <v>0</v>
      </c>
      <c r="E21" s="65">
        <f t="shared" si="0"/>
        <v>469</v>
      </c>
      <c r="F21" s="60">
        <v>339</v>
      </c>
      <c r="G21" s="61">
        <v>171</v>
      </c>
      <c r="H21" s="61">
        <v>0</v>
      </c>
      <c r="I21" s="62">
        <f t="shared" si="1"/>
        <v>510</v>
      </c>
      <c r="J21" s="63">
        <v>297</v>
      </c>
      <c r="K21" s="64">
        <v>177</v>
      </c>
      <c r="L21" s="64">
        <v>1</v>
      </c>
      <c r="M21" s="65">
        <f t="shared" si="2"/>
        <v>475</v>
      </c>
      <c r="N21" s="60">
        <v>310</v>
      </c>
      <c r="O21" s="61">
        <v>161</v>
      </c>
      <c r="P21" s="61">
        <v>0</v>
      </c>
      <c r="Q21" s="62">
        <f t="shared" si="3"/>
        <v>471</v>
      </c>
      <c r="R21" s="63">
        <v>344</v>
      </c>
      <c r="S21" s="64">
        <v>180</v>
      </c>
      <c r="T21" s="64">
        <v>0</v>
      </c>
      <c r="U21" s="65">
        <f t="shared" si="4"/>
        <v>524</v>
      </c>
      <c r="V21" s="60">
        <v>373</v>
      </c>
      <c r="W21" s="61">
        <v>211</v>
      </c>
      <c r="X21" s="61">
        <v>0</v>
      </c>
      <c r="Y21" s="62">
        <f t="shared" si="5"/>
        <v>584</v>
      </c>
      <c r="Z21" s="63">
        <v>524</v>
      </c>
      <c r="AA21" s="64">
        <v>294</v>
      </c>
      <c r="AB21" s="64">
        <v>0</v>
      </c>
      <c r="AC21" s="65">
        <f t="shared" si="6"/>
        <v>818</v>
      </c>
    </row>
    <row r="22" spans="1:29" ht="18" customHeight="1">
      <c r="A22" s="11" t="s">
        <v>22</v>
      </c>
      <c r="B22" s="56">
        <v>294</v>
      </c>
      <c r="C22" s="57">
        <v>155</v>
      </c>
      <c r="D22" s="57">
        <v>0</v>
      </c>
      <c r="E22" s="59">
        <f t="shared" si="0"/>
        <v>449</v>
      </c>
      <c r="F22" s="56">
        <v>298</v>
      </c>
      <c r="G22" s="57">
        <v>187</v>
      </c>
      <c r="H22" s="57">
        <v>0</v>
      </c>
      <c r="I22" s="59">
        <f t="shared" si="1"/>
        <v>485</v>
      </c>
      <c r="J22" s="56">
        <v>280</v>
      </c>
      <c r="K22" s="57">
        <v>191</v>
      </c>
      <c r="L22" s="57">
        <v>1</v>
      </c>
      <c r="M22" s="59">
        <f t="shared" si="2"/>
        <v>472</v>
      </c>
      <c r="N22" s="56">
        <v>341</v>
      </c>
      <c r="O22" s="57">
        <v>198</v>
      </c>
      <c r="P22" s="57">
        <v>0</v>
      </c>
      <c r="Q22" s="59">
        <f t="shared" si="3"/>
        <v>539</v>
      </c>
      <c r="R22" s="56">
        <v>325</v>
      </c>
      <c r="S22" s="57">
        <v>208</v>
      </c>
      <c r="T22" s="57">
        <v>1</v>
      </c>
      <c r="U22" s="59">
        <f t="shared" si="4"/>
        <v>534</v>
      </c>
      <c r="V22" s="56">
        <v>321</v>
      </c>
      <c r="W22" s="57">
        <v>238</v>
      </c>
      <c r="X22" s="57">
        <v>0</v>
      </c>
      <c r="Y22" s="59">
        <f t="shared" si="5"/>
        <v>559</v>
      </c>
      <c r="Z22" s="56">
        <v>520</v>
      </c>
      <c r="AA22" s="57">
        <v>419</v>
      </c>
      <c r="AB22" s="57">
        <v>0</v>
      </c>
      <c r="AC22" s="59">
        <f t="shared" si="6"/>
        <v>939</v>
      </c>
    </row>
    <row r="23" spans="1:29" ht="18" customHeight="1">
      <c r="A23" s="13" t="s">
        <v>23</v>
      </c>
      <c r="B23" s="63">
        <v>159</v>
      </c>
      <c r="C23" s="64">
        <v>119</v>
      </c>
      <c r="D23" s="64">
        <v>0</v>
      </c>
      <c r="E23" s="65">
        <f t="shared" si="0"/>
        <v>278</v>
      </c>
      <c r="F23" s="60">
        <v>193</v>
      </c>
      <c r="G23" s="61">
        <v>126</v>
      </c>
      <c r="H23" s="61">
        <v>0</v>
      </c>
      <c r="I23" s="62">
        <f t="shared" si="1"/>
        <v>319</v>
      </c>
      <c r="J23" s="63">
        <v>187</v>
      </c>
      <c r="K23" s="64">
        <v>113</v>
      </c>
      <c r="L23" s="64">
        <v>0</v>
      </c>
      <c r="M23" s="65">
        <f t="shared" si="2"/>
        <v>300</v>
      </c>
      <c r="N23" s="60">
        <v>169</v>
      </c>
      <c r="O23" s="61">
        <v>111</v>
      </c>
      <c r="P23" s="61">
        <v>0</v>
      </c>
      <c r="Q23" s="62">
        <f t="shared" si="3"/>
        <v>280</v>
      </c>
      <c r="R23" s="63">
        <v>165</v>
      </c>
      <c r="S23" s="64">
        <v>138</v>
      </c>
      <c r="T23" s="64">
        <v>0</v>
      </c>
      <c r="U23" s="65">
        <f t="shared" si="4"/>
        <v>303</v>
      </c>
      <c r="V23" s="60">
        <v>174</v>
      </c>
      <c r="W23" s="61">
        <v>122</v>
      </c>
      <c r="X23" s="61">
        <v>0</v>
      </c>
      <c r="Y23" s="62">
        <f t="shared" si="5"/>
        <v>296</v>
      </c>
      <c r="Z23" s="63">
        <v>241</v>
      </c>
      <c r="AA23" s="64">
        <v>168</v>
      </c>
      <c r="AB23" s="64">
        <v>0</v>
      </c>
      <c r="AC23" s="65">
        <f t="shared" si="6"/>
        <v>409</v>
      </c>
    </row>
    <row r="24" spans="1:29" ht="18" customHeight="1">
      <c r="A24" s="11" t="s">
        <v>24</v>
      </c>
      <c r="B24" s="56">
        <v>47</v>
      </c>
      <c r="C24" s="57">
        <v>20</v>
      </c>
      <c r="D24" s="57">
        <v>0</v>
      </c>
      <c r="E24" s="59">
        <f t="shared" si="0"/>
        <v>67</v>
      </c>
      <c r="F24" s="56">
        <v>43</v>
      </c>
      <c r="G24" s="57">
        <v>28</v>
      </c>
      <c r="H24" s="57">
        <v>0</v>
      </c>
      <c r="I24" s="59">
        <f t="shared" si="1"/>
        <v>71</v>
      </c>
      <c r="J24" s="56">
        <v>44</v>
      </c>
      <c r="K24" s="57">
        <v>33</v>
      </c>
      <c r="L24" s="57">
        <v>0</v>
      </c>
      <c r="M24" s="59">
        <f t="shared" si="2"/>
        <v>77</v>
      </c>
      <c r="N24" s="56">
        <v>59</v>
      </c>
      <c r="O24" s="57">
        <v>33</v>
      </c>
      <c r="P24" s="57">
        <v>0</v>
      </c>
      <c r="Q24" s="59">
        <f t="shared" si="3"/>
        <v>92</v>
      </c>
      <c r="R24" s="56">
        <v>55</v>
      </c>
      <c r="S24" s="57">
        <v>36</v>
      </c>
      <c r="T24" s="57">
        <v>0</v>
      </c>
      <c r="U24" s="59">
        <f t="shared" si="4"/>
        <v>91</v>
      </c>
      <c r="V24" s="56">
        <v>69</v>
      </c>
      <c r="W24" s="57">
        <v>30</v>
      </c>
      <c r="X24" s="57">
        <v>0</v>
      </c>
      <c r="Y24" s="59">
        <f t="shared" si="5"/>
        <v>99</v>
      </c>
      <c r="Z24" s="56">
        <v>85</v>
      </c>
      <c r="AA24" s="57">
        <v>51</v>
      </c>
      <c r="AB24" s="57">
        <v>0</v>
      </c>
      <c r="AC24" s="59">
        <f t="shared" si="6"/>
        <v>136</v>
      </c>
    </row>
    <row r="25" spans="1:29" ht="18" customHeight="1">
      <c r="A25" s="13" t="s">
        <v>25</v>
      </c>
      <c r="B25" s="63">
        <v>1662</v>
      </c>
      <c r="C25" s="64">
        <v>1649</v>
      </c>
      <c r="D25" s="64">
        <v>1</v>
      </c>
      <c r="E25" s="65">
        <f t="shared" si="0"/>
        <v>3312</v>
      </c>
      <c r="F25" s="60">
        <v>1809</v>
      </c>
      <c r="G25" s="61">
        <v>1795</v>
      </c>
      <c r="H25" s="61">
        <v>1</v>
      </c>
      <c r="I25" s="62">
        <f t="shared" si="1"/>
        <v>3605</v>
      </c>
      <c r="J25" s="63">
        <v>1527</v>
      </c>
      <c r="K25" s="64">
        <v>1573</v>
      </c>
      <c r="L25" s="64">
        <v>0</v>
      </c>
      <c r="M25" s="65">
        <f t="shared" si="2"/>
        <v>3100</v>
      </c>
      <c r="N25" s="60">
        <v>1758</v>
      </c>
      <c r="O25" s="61">
        <v>1771</v>
      </c>
      <c r="P25" s="61">
        <v>2</v>
      </c>
      <c r="Q25" s="62">
        <f t="shared" si="3"/>
        <v>3531</v>
      </c>
      <c r="R25" s="63">
        <v>1839</v>
      </c>
      <c r="S25" s="64">
        <v>1671</v>
      </c>
      <c r="T25" s="64">
        <v>0</v>
      </c>
      <c r="U25" s="65">
        <f t="shared" si="4"/>
        <v>3510</v>
      </c>
      <c r="V25" s="60">
        <v>2097</v>
      </c>
      <c r="W25" s="61">
        <v>1911</v>
      </c>
      <c r="X25" s="61">
        <v>2</v>
      </c>
      <c r="Y25" s="62">
        <f t="shared" si="5"/>
        <v>4010</v>
      </c>
      <c r="Z25" s="63">
        <v>2975</v>
      </c>
      <c r="AA25" s="64">
        <v>2672</v>
      </c>
      <c r="AB25" s="64">
        <v>0</v>
      </c>
      <c r="AC25" s="65">
        <f t="shared" si="6"/>
        <v>5647</v>
      </c>
    </row>
    <row r="26" spans="1:29" ht="18" customHeight="1">
      <c r="A26" s="11" t="s">
        <v>26</v>
      </c>
      <c r="B26" s="56">
        <v>45</v>
      </c>
      <c r="C26" s="57">
        <v>17</v>
      </c>
      <c r="D26" s="57">
        <v>0</v>
      </c>
      <c r="E26" s="59">
        <f t="shared" si="0"/>
        <v>62</v>
      </c>
      <c r="F26" s="56">
        <v>41</v>
      </c>
      <c r="G26" s="57">
        <v>12</v>
      </c>
      <c r="H26" s="57">
        <v>0</v>
      </c>
      <c r="I26" s="59">
        <f t="shared" si="1"/>
        <v>53</v>
      </c>
      <c r="J26" s="56">
        <v>38</v>
      </c>
      <c r="K26" s="57">
        <v>17</v>
      </c>
      <c r="L26" s="57">
        <v>0</v>
      </c>
      <c r="M26" s="59">
        <f t="shared" si="2"/>
        <v>55</v>
      </c>
      <c r="N26" s="56">
        <v>34</v>
      </c>
      <c r="O26" s="57">
        <v>24</v>
      </c>
      <c r="P26" s="57">
        <v>0</v>
      </c>
      <c r="Q26" s="59">
        <f t="shared" si="3"/>
        <v>58</v>
      </c>
      <c r="R26" s="56">
        <v>45</v>
      </c>
      <c r="S26" s="57">
        <v>22</v>
      </c>
      <c r="T26" s="57">
        <v>0</v>
      </c>
      <c r="U26" s="59">
        <f t="shared" si="4"/>
        <v>67</v>
      </c>
      <c r="V26" s="56">
        <v>27</v>
      </c>
      <c r="W26" s="57">
        <v>10</v>
      </c>
      <c r="X26" s="57">
        <v>0</v>
      </c>
      <c r="Y26" s="59">
        <f t="shared" si="5"/>
        <v>37</v>
      </c>
      <c r="Z26" s="56">
        <v>23</v>
      </c>
      <c r="AA26" s="57">
        <v>12</v>
      </c>
      <c r="AB26" s="57">
        <v>0</v>
      </c>
      <c r="AC26" s="59">
        <f t="shared" si="6"/>
        <v>35</v>
      </c>
    </row>
    <row r="27" spans="1:29" ht="24.95" customHeight="1">
      <c r="A27" s="93" t="s">
        <v>36</v>
      </c>
      <c r="B27" s="72">
        <f t="shared" ref="B27:U27" si="7">+SUM(B8:B26)</f>
        <v>16313</v>
      </c>
      <c r="C27" s="73">
        <f t="shared" si="7"/>
        <v>12316</v>
      </c>
      <c r="D27" s="73">
        <f t="shared" si="7"/>
        <v>12</v>
      </c>
      <c r="E27" s="74">
        <f t="shared" si="7"/>
        <v>28641</v>
      </c>
      <c r="F27" s="75">
        <f t="shared" si="7"/>
        <v>17792</v>
      </c>
      <c r="G27" s="76">
        <f t="shared" si="7"/>
        <v>13517</v>
      </c>
      <c r="H27" s="76">
        <f t="shared" si="7"/>
        <v>6</v>
      </c>
      <c r="I27" s="77">
        <f t="shared" si="7"/>
        <v>31315</v>
      </c>
      <c r="J27" s="72">
        <f t="shared" si="7"/>
        <v>16389</v>
      </c>
      <c r="K27" s="73">
        <f t="shared" si="7"/>
        <v>12620</v>
      </c>
      <c r="L27" s="73">
        <f t="shared" si="7"/>
        <v>12</v>
      </c>
      <c r="M27" s="74">
        <f t="shared" si="7"/>
        <v>29021</v>
      </c>
      <c r="N27" s="75">
        <f t="shared" si="7"/>
        <v>17708</v>
      </c>
      <c r="O27" s="76">
        <f t="shared" si="7"/>
        <v>13541</v>
      </c>
      <c r="P27" s="76">
        <f t="shared" si="7"/>
        <v>9</v>
      </c>
      <c r="Q27" s="77">
        <f t="shared" si="7"/>
        <v>31258</v>
      </c>
      <c r="R27" s="72">
        <f t="shared" si="7"/>
        <v>18708</v>
      </c>
      <c r="S27" s="73">
        <f t="shared" si="7"/>
        <v>13643</v>
      </c>
      <c r="T27" s="73">
        <f t="shared" si="7"/>
        <v>11</v>
      </c>
      <c r="U27" s="74">
        <f t="shared" si="7"/>
        <v>32362</v>
      </c>
      <c r="V27" s="75">
        <f>+SUM(V8:V26)</f>
        <v>20279</v>
      </c>
      <c r="W27" s="76">
        <f>+SUM(W8:W26)</f>
        <v>14970</v>
      </c>
      <c r="X27" s="76">
        <f>+SUM(X8:X26)</f>
        <v>14</v>
      </c>
      <c r="Y27" s="77">
        <f>+SUM(Y8:Y26)</f>
        <v>35263</v>
      </c>
      <c r="Z27" s="72">
        <f t="shared" ref="Z27:AC27" si="8">+SUM(Z8:Z26)</f>
        <v>30243</v>
      </c>
      <c r="AA27" s="73">
        <f t="shared" si="8"/>
        <v>22822</v>
      </c>
      <c r="AB27" s="73">
        <f t="shared" si="8"/>
        <v>10</v>
      </c>
      <c r="AC27" s="74">
        <f t="shared" si="8"/>
        <v>53075</v>
      </c>
    </row>
    <row r="28" spans="1:29" ht="5.25" customHeight="1">
      <c r="H28" s="242"/>
      <c r="I28" s="242"/>
      <c r="J28" s="242"/>
    </row>
    <row r="29" spans="1:29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</row>
  </sheetData>
  <mergeCells count="14">
    <mergeCell ref="Z6:AC6"/>
    <mergeCell ref="B5:AC5"/>
    <mergeCell ref="V6:Y6"/>
    <mergeCell ref="A29:L29"/>
    <mergeCell ref="A1:U1"/>
    <mergeCell ref="A2:U2"/>
    <mergeCell ref="A3:U3"/>
    <mergeCell ref="A4:H4"/>
    <mergeCell ref="A5:A7"/>
    <mergeCell ref="B6:E6"/>
    <mergeCell ref="F6:I6"/>
    <mergeCell ref="J6:M6"/>
    <mergeCell ref="N6:Q6"/>
    <mergeCell ref="R6:U6"/>
  </mergeCells>
  <pageMargins left="0.70866141732283472" right="0.31496062992125984" top="1.1811023622047245" bottom="0.35433070866141736" header="0.31496062992125984" footer="0.31496062992125984"/>
  <pageSetup paperSize="9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0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U29" sqref="U29"/>
    </sheetView>
  </sheetViews>
  <sheetFormatPr baseColWidth="10" defaultColWidth="11.42578125" defaultRowHeight="18" customHeight="1"/>
  <cols>
    <col min="1" max="1" width="40.7109375" style="121" customWidth="1"/>
    <col min="2" max="4" width="8.7109375" style="245" customWidth="1"/>
    <col min="5" max="5" width="8.7109375" style="246" customWidth="1"/>
    <col min="6" max="7" width="8.7109375" style="245" customWidth="1"/>
    <col min="8" max="8" width="8.7109375" style="247" customWidth="1"/>
    <col min="9" max="12" width="8.7109375" style="245" customWidth="1"/>
    <col min="13" max="29" width="8.7109375" style="244" customWidth="1"/>
    <col min="30" max="16384" width="11.42578125" style="97"/>
  </cols>
  <sheetData>
    <row r="1" spans="1:29" s="266" customFormat="1" ht="18" customHeight="1">
      <c r="A1" s="801" t="s">
        <v>494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</row>
    <row r="2" spans="1:29" s="266" customFormat="1" ht="18" customHeight="1">
      <c r="A2" s="784" t="s">
        <v>416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</row>
    <row r="3" spans="1:29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</row>
    <row r="4" spans="1:29" ht="3.95" customHeight="1">
      <c r="A4" s="802"/>
      <c r="B4" s="802"/>
      <c r="C4" s="802"/>
      <c r="D4" s="802"/>
      <c r="E4" s="802"/>
      <c r="F4" s="802"/>
      <c r="G4" s="802"/>
      <c r="H4" s="802"/>
      <c r="I4" s="243"/>
      <c r="J4" s="243"/>
      <c r="K4" s="243"/>
      <c r="L4" s="243"/>
    </row>
    <row r="5" spans="1:29" ht="18" customHeight="1">
      <c r="A5" s="780" t="s">
        <v>63</v>
      </c>
      <c r="B5" s="787" t="s">
        <v>549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</row>
    <row r="6" spans="1:29" ht="18" customHeight="1">
      <c r="A6" s="781"/>
      <c r="B6" s="771">
        <v>2015</v>
      </c>
      <c r="C6" s="772"/>
      <c r="D6" s="772"/>
      <c r="E6" s="772"/>
      <c r="F6" s="762">
        <v>2016</v>
      </c>
      <c r="G6" s="763"/>
      <c r="H6" s="763"/>
      <c r="I6" s="763"/>
      <c r="J6" s="771">
        <v>2017</v>
      </c>
      <c r="K6" s="772"/>
      <c r="L6" s="772"/>
      <c r="M6" s="772"/>
      <c r="N6" s="762">
        <v>2018</v>
      </c>
      <c r="O6" s="763"/>
      <c r="P6" s="763"/>
      <c r="Q6" s="763"/>
      <c r="R6" s="771">
        <v>2019</v>
      </c>
      <c r="S6" s="792"/>
      <c r="T6" s="792"/>
      <c r="U6" s="811"/>
      <c r="V6" s="843">
        <v>2020</v>
      </c>
      <c r="W6" s="843"/>
      <c r="X6" s="843"/>
      <c r="Y6" s="843"/>
      <c r="Z6" s="771">
        <v>2021</v>
      </c>
      <c r="AA6" s="792"/>
      <c r="AB6" s="792"/>
      <c r="AC6" s="811"/>
    </row>
    <row r="7" spans="1:29" ht="18" customHeight="1">
      <c r="A7" s="782"/>
      <c r="B7" s="458" t="s">
        <v>37</v>
      </c>
      <c r="C7" s="459" t="s">
        <v>38</v>
      </c>
      <c r="D7" s="460" t="s">
        <v>391</v>
      </c>
      <c r="E7" s="461" t="s">
        <v>34</v>
      </c>
      <c r="F7" s="462" t="s">
        <v>37</v>
      </c>
      <c r="G7" s="463" t="s">
        <v>38</v>
      </c>
      <c r="H7" s="463" t="s">
        <v>391</v>
      </c>
      <c r="I7" s="464" t="s">
        <v>34</v>
      </c>
      <c r="J7" s="458" t="s">
        <v>37</v>
      </c>
      <c r="K7" s="459" t="s">
        <v>38</v>
      </c>
      <c r="L7" s="460" t="s">
        <v>391</v>
      </c>
      <c r="M7" s="461" t="s">
        <v>34</v>
      </c>
      <c r="N7" s="462" t="s">
        <v>37</v>
      </c>
      <c r="O7" s="463" t="s">
        <v>38</v>
      </c>
      <c r="P7" s="463" t="s">
        <v>391</v>
      </c>
      <c r="Q7" s="464" t="s">
        <v>34</v>
      </c>
      <c r="R7" s="458" t="s">
        <v>37</v>
      </c>
      <c r="S7" s="459" t="s">
        <v>38</v>
      </c>
      <c r="T7" s="460" t="s">
        <v>391</v>
      </c>
      <c r="U7" s="461" t="s">
        <v>34</v>
      </c>
      <c r="V7" s="462" t="s">
        <v>37</v>
      </c>
      <c r="W7" s="463" t="s">
        <v>38</v>
      </c>
      <c r="X7" s="463" t="s">
        <v>391</v>
      </c>
      <c r="Y7" s="464" t="s">
        <v>34</v>
      </c>
      <c r="Z7" s="458" t="s">
        <v>37</v>
      </c>
      <c r="AA7" s="459" t="s">
        <v>38</v>
      </c>
      <c r="AB7" s="460" t="s">
        <v>391</v>
      </c>
      <c r="AC7" s="461" t="s">
        <v>34</v>
      </c>
    </row>
    <row r="8" spans="1:29" ht="21.75" customHeight="1">
      <c r="A8" s="12" t="s">
        <v>618</v>
      </c>
      <c r="B8" s="56">
        <v>2787</v>
      </c>
      <c r="C8" s="57">
        <v>2311</v>
      </c>
      <c r="D8" s="57">
        <v>0</v>
      </c>
      <c r="E8" s="58">
        <f>SUM(B8:D8)</f>
        <v>5098</v>
      </c>
      <c r="F8" s="54">
        <v>3302</v>
      </c>
      <c r="G8" s="55">
        <v>2622</v>
      </c>
      <c r="H8" s="55">
        <v>0</v>
      </c>
      <c r="I8" s="58">
        <f>SUM(F8:H8)</f>
        <v>5924</v>
      </c>
      <c r="J8" s="56">
        <v>3007</v>
      </c>
      <c r="K8" s="57">
        <v>2498</v>
      </c>
      <c r="L8" s="57">
        <v>0</v>
      </c>
      <c r="M8" s="58">
        <f>SUM(J8:L8)</f>
        <v>5505</v>
      </c>
      <c r="N8" s="54">
        <v>3402</v>
      </c>
      <c r="O8" s="55">
        <v>2666</v>
      </c>
      <c r="P8" s="55">
        <v>0</v>
      </c>
      <c r="Q8" s="58">
        <f>SUM(N8:P8)</f>
        <v>6068</v>
      </c>
      <c r="R8" s="56">
        <v>3553</v>
      </c>
      <c r="S8" s="57">
        <v>2732</v>
      </c>
      <c r="T8" s="57">
        <v>0</v>
      </c>
      <c r="U8" s="58">
        <f>SUM(R8:T8)</f>
        <v>6285</v>
      </c>
      <c r="V8" s="54">
        <v>3646</v>
      </c>
      <c r="W8" s="55">
        <v>2870</v>
      </c>
      <c r="X8" s="55">
        <v>0</v>
      </c>
      <c r="Y8" s="58">
        <f>SUM(V8:X8)</f>
        <v>6516</v>
      </c>
      <c r="Z8" s="56">
        <v>4315</v>
      </c>
      <c r="AA8" s="57">
        <v>3318</v>
      </c>
      <c r="AB8" s="57">
        <v>0</v>
      </c>
      <c r="AC8" s="58">
        <f>SUM(Z8:AB8)</f>
        <v>7633</v>
      </c>
    </row>
    <row r="9" spans="1:29" ht="18" customHeight="1">
      <c r="A9" s="13" t="s">
        <v>113</v>
      </c>
      <c r="B9" s="63">
        <v>2414</v>
      </c>
      <c r="C9" s="64">
        <v>2040</v>
      </c>
      <c r="D9" s="64">
        <v>0</v>
      </c>
      <c r="E9" s="65">
        <f t="shared" ref="E9:E28" si="0">SUM(B9:D9)</f>
        <v>4454</v>
      </c>
      <c r="F9" s="60">
        <v>2398</v>
      </c>
      <c r="G9" s="61">
        <v>2165</v>
      </c>
      <c r="H9" s="61">
        <v>0</v>
      </c>
      <c r="I9" s="62">
        <f t="shared" ref="I9:I28" si="1">SUM(F9:H9)</f>
        <v>4563</v>
      </c>
      <c r="J9" s="63">
        <v>2521</v>
      </c>
      <c r="K9" s="64">
        <v>2215</v>
      </c>
      <c r="L9" s="64">
        <v>0</v>
      </c>
      <c r="M9" s="65">
        <f t="shared" ref="M9:M28" si="2">SUM(J9:L9)</f>
        <v>4736</v>
      </c>
      <c r="N9" s="60">
        <v>2532</v>
      </c>
      <c r="O9" s="61">
        <v>2299</v>
      </c>
      <c r="P9" s="61">
        <v>0</v>
      </c>
      <c r="Q9" s="62">
        <f t="shared" ref="Q9:Q28" si="3">SUM(N9:P9)</f>
        <v>4831</v>
      </c>
      <c r="R9" s="63">
        <v>2795</v>
      </c>
      <c r="S9" s="64">
        <v>2323</v>
      </c>
      <c r="T9" s="64">
        <v>0</v>
      </c>
      <c r="U9" s="65">
        <f t="shared" ref="U9:U28" si="4">SUM(R9:T9)</f>
        <v>5118</v>
      </c>
      <c r="V9" s="60">
        <v>2691</v>
      </c>
      <c r="W9" s="61">
        <v>2478</v>
      </c>
      <c r="X9" s="61">
        <v>0</v>
      </c>
      <c r="Y9" s="62">
        <f t="shared" ref="Y9:Y28" si="5">SUM(V9:X9)</f>
        <v>5169</v>
      </c>
      <c r="Z9" s="63">
        <v>2596</v>
      </c>
      <c r="AA9" s="64">
        <v>2421</v>
      </c>
      <c r="AB9" s="64">
        <v>0</v>
      </c>
      <c r="AC9" s="65">
        <f t="shared" ref="AC9:AC26" si="6">SUM(Z9:AB9)</f>
        <v>5017</v>
      </c>
    </row>
    <row r="10" spans="1:29" ht="18" customHeight="1">
      <c r="A10" s="12" t="s">
        <v>163</v>
      </c>
      <c r="B10" s="56">
        <v>1019</v>
      </c>
      <c r="C10" s="57">
        <v>1309</v>
      </c>
      <c r="D10" s="57">
        <v>0</v>
      </c>
      <c r="E10" s="59">
        <f t="shared" si="0"/>
        <v>2328</v>
      </c>
      <c r="F10" s="56">
        <v>1112</v>
      </c>
      <c r="G10" s="57">
        <v>1426</v>
      </c>
      <c r="H10" s="57">
        <v>0</v>
      </c>
      <c r="I10" s="59">
        <f t="shared" si="1"/>
        <v>2538</v>
      </c>
      <c r="J10" s="56">
        <v>931</v>
      </c>
      <c r="K10" s="57">
        <v>1246</v>
      </c>
      <c r="L10" s="57">
        <v>0</v>
      </c>
      <c r="M10" s="59">
        <f t="shared" si="2"/>
        <v>2177</v>
      </c>
      <c r="N10" s="56">
        <v>1037</v>
      </c>
      <c r="O10" s="57">
        <v>1355</v>
      </c>
      <c r="P10" s="57">
        <v>0</v>
      </c>
      <c r="Q10" s="59">
        <f t="shared" si="3"/>
        <v>2392</v>
      </c>
      <c r="R10" s="56">
        <v>1187</v>
      </c>
      <c r="S10" s="57">
        <v>1442</v>
      </c>
      <c r="T10" s="57">
        <v>0</v>
      </c>
      <c r="U10" s="59">
        <f t="shared" si="4"/>
        <v>2629</v>
      </c>
      <c r="V10" s="56">
        <v>1379</v>
      </c>
      <c r="W10" s="57">
        <v>1543</v>
      </c>
      <c r="X10" s="57">
        <v>0</v>
      </c>
      <c r="Y10" s="59">
        <f t="shared" si="5"/>
        <v>2922</v>
      </c>
      <c r="Z10" s="56">
        <v>1503</v>
      </c>
      <c r="AA10" s="57">
        <v>1698</v>
      </c>
      <c r="AB10" s="57">
        <v>0</v>
      </c>
      <c r="AC10" s="59">
        <f t="shared" si="6"/>
        <v>3201</v>
      </c>
    </row>
    <row r="11" spans="1:29" ht="27.75" customHeight="1">
      <c r="A11" s="13" t="s">
        <v>194</v>
      </c>
      <c r="B11" s="63">
        <v>1249</v>
      </c>
      <c r="C11" s="64">
        <v>891</v>
      </c>
      <c r="D11" s="64">
        <v>0</v>
      </c>
      <c r="E11" s="65">
        <f t="shared" si="0"/>
        <v>2140</v>
      </c>
      <c r="F11" s="60">
        <v>1678</v>
      </c>
      <c r="G11" s="61">
        <v>1228</v>
      </c>
      <c r="H11" s="61">
        <v>0</v>
      </c>
      <c r="I11" s="62">
        <f t="shared" si="1"/>
        <v>2906</v>
      </c>
      <c r="J11" s="63">
        <v>1462</v>
      </c>
      <c r="K11" s="64">
        <v>1082</v>
      </c>
      <c r="L11" s="64">
        <v>0</v>
      </c>
      <c r="M11" s="65">
        <f t="shared" si="2"/>
        <v>2544</v>
      </c>
      <c r="N11" s="60">
        <v>1793</v>
      </c>
      <c r="O11" s="61">
        <v>1241</v>
      </c>
      <c r="P11" s="61">
        <v>0</v>
      </c>
      <c r="Q11" s="62">
        <f t="shared" si="3"/>
        <v>3034</v>
      </c>
      <c r="R11" s="63">
        <v>1874</v>
      </c>
      <c r="S11" s="64">
        <v>1420</v>
      </c>
      <c r="T11" s="64">
        <v>0</v>
      </c>
      <c r="U11" s="65">
        <f t="shared" si="4"/>
        <v>3294</v>
      </c>
      <c r="V11" s="60">
        <v>1794</v>
      </c>
      <c r="W11" s="61">
        <v>1127</v>
      </c>
      <c r="X11" s="61">
        <v>0</v>
      </c>
      <c r="Y11" s="62">
        <f t="shared" si="5"/>
        <v>2921</v>
      </c>
      <c r="Z11" s="63">
        <v>2388</v>
      </c>
      <c r="AA11" s="64">
        <v>1724</v>
      </c>
      <c r="AB11" s="64">
        <v>0</v>
      </c>
      <c r="AC11" s="65">
        <f t="shared" si="6"/>
        <v>4112</v>
      </c>
    </row>
    <row r="12" spans="1:29" ht="18" customHeight="1">
      <c r="A12" s="12" t="s">
        <v>115</v>
      </c>
      <c r="B12" s="56">
        <v>1054</v>
      </c>
      <c r="C12" s="57">
        <v>1047</v>
      </c>
      <c r="D12" s="57">
        <v>0</v>
      </c>
      <c r="E12" s="59">
        <f t="shared" si="0"/>
        <v>2101</v>
      </c>
      <c r="F12" s="56">
        <v>1171</v>
      </c>
      <c r="G12" s="57">
        <v>1129</v>
      </c>
      <c r="H12" s="57">
        <v>0</v>
      </c>
      <c r="I12" s="59">
        <f t="shared" si="1"/>
        <v>2300</v>
      </c>
      <c r="J12" s="56">
        <v>1224</v>
      </c>
      <c r="K12" s="57">
        <v>1144</v>
      </c>
      <c r="L12" s="57">
        <v>0</v>
      </c>
      <c r="M12" s="59">
        <f t="shared" si="2"/>
        <v>2368</v>
      </c>
      <c r="N12" s="56">
        <v>1283</v>
      </c>
      <c r="O12" s="57">
        <v>1248</v>
      </c>
      <c r="P12" s="57">
        <v>0</v>
      </c>
      <c r="Q12" s="59">
        <f t="shared" si="3"/>
        <v>2531</v>
      </c>
      <c r="R12" s="56">
        <v>1325</v>
      </c>
      <c r="S12" s="57">
        <v>1174</v>
      </c>
      <c r="T12" s="57">
        <v>0</v>
      </c>
      <c r="U12" s="59">
        <f t="shared" si="4"/>
        <v>2499</v>
      </c>
      <c r="V12" s="56">
        <v>1345</v>
      </c>
      <c r="W12" s="57">
        <v>1215</v>
      </c>
      <c r="X12" s="57">
        <v>0</v>
      </c>
      <c r="Y12" s="59">
        <f t="shared" si="5"/>
        <v>2560</v>
      </c>
      <c r="Z12" s="56">
        <v>1438</v>
      </c>
      <c r="AA12" s="57">
        <v>1364</v>
      </c>
      <c r="AB12" s="57">
        <v>0</v>
      </c>
      <c r="AC12" s="59">
        <f t="shared" si="6"/>
        <v>2802</v>
      </c>
    </row>
    <row r="13" spans="1:29" ht="18" customHeight="1">
      <c r="A13" s="13" t="s">
        <v>116</v>
      </c>
      <c r="B13" s="63">
        <v>1610</v>
      </c>
      <c r="C13" s="64">
        <v>432</v>
      </c>
      <c r="D13" s="64">
        <v>0</v>
      </c>
      <c r="E13" s="65">
        <f t="shared" si="0"/>
        <v>2042</v>
      </c>
      <c r="F13" s="60">
        <v>1650</v>
      </c>
      <c r="G13" s="61">
        <v>500</v>
      </c>
      <c r="H13" s="61">
        <v>0</v>
      </c>
      <c r="I13" s="62">
        <f t="shared" si="1"/>
        <v>2150</v>
      </c>
      <c r="J13" s="63">
        <v>1603</v>
      </c>
      <c r="K13" s="64">
        <v>443</v>
      </c>
      <c r="L13" s="64">
        <v>0</v>
      </c>
      <c r="M13" s="65">
        <f t="shared" si="2"/>
        <v>2046</v>
      </c>
      <c r="N13" s="60">
        <v>1590</v>
      </c>
      <c r="O13" s="61">
        <v>443</v>
      </c>
      <c r="P13" s="61">
        <v>0</v>
      </c>
      <c r="Q13" s="62">
        <f t="shared" si="3"/>
        <v>2033</v>
      </c>
      <c r="R13" s="63">
        <v>1751</v>
      </c>
      <c r="S13" s="64">
        <v>415</v>
      </c>
      <c r="T13" s="64">
        <v>0</v>
      </c>
      <c r="U13" s="65">
        <f t="shared" si="4"/>
        <v>2166</v>
      </c>
      <c r="V13" s="60">
        <v>1571</v>
      </c>
      <c r="W13" s="61">
        <v>347</v>
      </c>
      <c r="X13" s="61">
        <v>0</v>
      </c>
      <c r="Y13" s="62">
        <f t="shared" si="5"/>
        <v>1918</v>
      </c>
      <c r="Z13" s="63">
        <v>1849</v>
      </c>
      <c r="AA13" s="64">
        <v>393</v>
      </c>
      <c r="AB13" s="64">
        <v>0</v>
      </c>
      <c r="AC13" s="65">
        <f t="shared" si="6"/>
        <v>2242</v>
      </c>
    </row>
    <row r="14" spans="1:29" ht="18" customHeight="1">
      <c r="A14" s="12" t="s">
        <v>117</v>
      </c>
      <c r="B14" s="56">
        <v>503</v>
      </c>
      <c r="C14" s="57">
        <v>361</v>
      </c>
      <c r="D14" s="57">
        <v>0</v>
      </c>
      <c r="E14" s="59">
        <f t="shared" si="0"/>
        <v>864</v>
      </c>
      <c r="F14" s="56">
        <v>493</v>
      </c>
      <c r="G14" s="57">
        <v>438</v>
      </c>
      <c r="H14" s="57">
        <v>0</v>
      </c>
      <c r="I14" s="59">
        <f t="shared" si="1"/>
        <v>931</v>
      </c>
      <c r="J14" s="56">
        <v>473</v>
      </c>
      <c r="K14" s="57">
        <v>413</v>
      </c>
      <c r="L14" s="57">
        <v>0</v>
      </c>
      <c r="M14" s="59">
        <f t="shared" si="2"/>
        <v>886</v>
      </c>
      <c r="N14" s="56">
        <v>525</v>
      </c>
      <c r="O14" s="57">
        <v>425</v>
      </c>
      <c r="P14" s="57">
        <v>0</v>
      </c>
      <c r="Q14" s="59">
        <f t="shared" si="3"/>
        <v>950</v>
      </c>
      <c r="R14" s="56">
        <v>575</v>
      </c>
      <c r="S14" s="57">
        <v>464</v>
      </c>
      <c r="T14" s="57">
        <v>0</v>
      </c>
      <c r="U14" s="59">
        <f t="shared" si="4"/>
        <v>1039</v>
      </c>
      <c r="V14" s="56">
        <v>516</v>
      </c>
      <c r="W14" s="57">
        <v>456</v>
      </c>
      <c r="X14" s="57">
        <v>0</v>
      </c>
      <c r="Y14" s="59">
        <f t="shared" si="5"/>
        <v>972</v>
      </c>
      <c r="Z14" s="56">
        <v>506</v>
      </c>
      <c r="AA14" s="57">
        <v>414</v>
      </c>
      <c r="AB14" s="57">
        <v>0</v>
      </c>
      <c r="AC14" s="59">
        <f t="shared" si="6"/>
        <v>920</v>
      </c>
    </row>
    <row r="15" spans="1:29" ht="18" customHeight="1">
      <c r="A15" s="13" t="s">
        <v>118</v>
      </c>
      <c r="B15" s="63">
        <v>453</v>
      </c>
      <c r="C15" s="64">
        <v>345</v>
      </c>
      <c r="D15" s="64">
        <v>1</v>
      </c>
      <c r="E15" s="65">
        <f t="shared" si="0"/>
        <v>799</v>
      </c>
      <c r="F15" s="60">
        <v>441</v>
      </c>
      <c r="G15" s="61">
        <v>338</v>
      </c>
      <c r="H15" s="61">
        <v>1</v>
      </c>
      <c r="I15" s="62">
        <f t="shared" si="1"/>
        <v>780</v>
      </c>
      <c r="J15" s="63">
        <v>443</v>
      </c>
      <c r="K15" s="64">
        <v>308</v>
      </c>
      <c r="L15" s="64">
        <v>1</v>
      </c>
      <c r="M15" s="65">
        <f t="shared" si="2"/>
        <v>752</v>
      </c>
      <c r="N15" s="60">
        <v>431</v>
      </c>
      <c r="O15" s="61">
        <v>328</v>
      </c>
      <c r="P15" s="61">
        <v>1</v>
      </c>
      <c r="Q15" s="62">
        <f t="shared" si="3"/>
        <v>760</v>
      </c>
      <c r="R15" s="63">
        <v>389</v>
      </c>
      <c r="S15" s="64">
        <v>288</v>
      </c>
      <c r="T15" s="64">
        <v>0</v>
      </c>
      <c r="U15" s="65">
        <f t="shared" si="4"/>
        <v>677</v>
      </c>
      <c r="V15" s="60">
        <v>383</v>
      </c>
      <c r="W15" s="61">
        <v>294</v>
      </c>
      <c r="X15" s="61">
        <v>1</v>
      </c>
      <c r="Y15" s="62">
        <f t="shared" si="5"/>
        <v>678</v>
      </c>
      <c r="Z15" s="63">
        <v>423</v>
      </c>
      <c r="AA15" s="64">
        <v>314</v>
      </c>
      <c r="AB15" s="64">
        <v>2</v>
      </c>
      <c r="AC15" s="65">
        <f t="shared" si="6"/>
        <v>739</v>
      </c>
    </row>
    <row r="16" spans="1:29" ht="27.75" customHeight="1">
      <c r="A16" s="11" t="s">
        <v>195</v>
      </c>
      <c r="B16" s="56">
        <v>306</v>
      </c>
      <c r="C16" s="57">
        <v>286</v>
      </c>
      <c r="D16" s="57">
        <v>11</v>
      </c>
      <c r="E16" s="59">
        <f t="shared" si="0"/>
        <v>603</v>
      </c>
      <c r="F16" s="56">
        <v>275</v>
      </c>
      <c r="G16" s="57">
        <v>242</v>
      </c>
      <c r="H16" s="57">
        <v>5</v>
      </c>
      <c r="I16" s="59">
        <f t="shared" si="1"/>
        <v>522</v>
      </c>
      <c r="J16" s="56">
        <v>292</v>
      </c>
      <c r="K16" s="57">
        <v>257</v>
      </c>
      <c r="L16" s="57">
        <v>11</v>
      </c>
      <c r="M16" s="59">
        <f t="shared" si="2"/>
        <v>560</v>
      </c>
      <c r="N16" s="56">
        <v>304</v>
      </c>
      <c r="O16" s="57">
        <v>234</v>
      </c>
      <c r="P16" s="57">
        <v>7</v>
      </c>
      <c r="Q16" s="59">
        <f t="shared" si="3"/>
        <v>545</v>
      </c>
      <c r="R16" s="56">
        <v>274</v>
      </c>
      <c r="S16" s="57">
        <v>220</v>
      </c>
      <c r="T16" s="57">
        <v>10</v>
      </c>
      <c r="U16" s="59">
        <f t="shared" si="4"/>
        <v>504</v>
      </c>
      <c r="V16" s="56">
        <v>267</v>
      </c>
      <c r="W16" s="57">
        <v>224</v>
      </c>
      <c r="X16" s="57">
        <v>13</v>
      </c>
      <c r="Y16" s="59">
        <f t="shared" si="5"/>
        <v>504</v>
      </c>
      <c r="Z16" s="56">
        <v>280</v>
      </c>
      <c r="AA16" s="57">
        <v>240</v>
      </c>
      <c r="AB16" s="57">
        <v>8</v>
      </c>
      <c r="AC16" s="59">
        <f t="shared" si="6"/>
        <v>528</v>
      </c>
    </row>
    <row r="17" spans="1:29" ht="18" customHeight="1">
      <c r="A17" s="13" t="s">
        <v>196</v>
      </c>
      <c r="B17" s="63">
        <v>502</v>
      </c>
      <c r="C17" s="64">
        <v>63</v>
      </c>
      <c r="D17" s="64">
        <v>0</v>
      </c>
      <c r="E17" s="65">
        <f t="shared" si="0"/>
        <v>565</v>
      </c>
      <c r="F17" s="60">
        <v>561</v>
      </c>
      <c r="G17" s="61">
        <v>63</v>
      </c>
      <c r="H17" s="61">
        <v>0</v>
      </c>
      <c r="I17" s="62">
        <f t="shared" si="1"/>
        <v>624</v>
      </c>
      <c r="J17" s="63">
        <v>449</v>
      </c>
      <c r="K17" s="64">
        <v>64</v>
      </c>
      <c r="L17" s="64">
        <v>0</v>
      </c>
      <c r="M17" s="65">
        <f t="shared" si="2"/>
        <v>513</v>
      </c>
      <c r="N17" s="60">
        <v>409</v>
      </c>
      <c r="O17" s="61">
        <v>71</v>
      </c>
      <c r="P17" s="61">
        <v>0</v>
      </c>
      <c r="Q17" s="62">
        <f t="shared" si="3"/>
        <v>480</v>
      </c>
      <c r="R17" s="63">
        <v>528</v>
      </c>
      <c r="S17" s="64">
        <v>60</v>
      </c>
      <c r="T17" s="64">
        <v>0</v>
      </c>
      <c r="U17" s="65">
        <f t="shared" si="4"/>
        <v>588</v>
      </c>
      <c r="V17" s="60">
        <v>429</v>
      </c>
      <c r="W17" s="61">
        <v>60</v>
      </c>
      <c r="X17" s="61">
        <v>0</v>
      </c>
      <c r="Y17" s="62">
        <f t="shared" si="5"/>
        <v>489</v>
      </c>
      <c r="Z17" s="63">
        <v>463</v>
      </c>
      <c r="AA17" s="64">
        <v>67</v>
      </c>
      <c r="AB17" s="64">
        <v>0</v>
      </c>
      <c r="AC17" s="65">
        <f t="shared" si="6"/>
        <v>530</v>
      </c>
    </row>
    <row r="18" spans="1:29" ht="27.75" customHeight="1">
      <c r="A18" s="11" t="s">
        <v>197</v>
      </c>
      <c r="B18" s="56">
        <v>244</v>
      </c>
      <c r="C18" s="57">
        <v>173</v>
      </c>
      <c r="D18" s="57">
        <v>0</v>
      </c>
      <c r="E18" s="59">
        <f t="shared" si="0"/>
        <v>417</v>
      </c>
      <c r="F18" s="56">
        <v>265</v>
      </c>
      <c r="G18" s="57">
        <v>177</v>
      </c>
      <c r="H18" s="57">
        <v>0</v>
      </c>
      <c r="I18" s="59">
        <f t="shared" si="1"/>
        <v>442</v>
      </c>
      <c r="J18" s="56">
        <v>244</v>
      </c>
      <c r="K18" s="57">
        <v>166</v>
      </c>
      <c r="L18" s="57">
        <v>0</v>
      </c>
      <c r="M18" s="59">
        <f t="shared" si="2"/>
        <v>410</v>
      </c>
      <c r="N18" s="56">
        <v>270</v>
      </c>
      <c r="O18" s="57">
        <v>158</v>
      </c>
      <c r="P18" s="57">
        <v>0</v>
      </c>
      <c r="Q18" s="59">
        <f t="shared" si="3"/>
        <v>428</v>
      </c>
      <c r="R18" s="56">
        <v>283</v>
      </c>
      <c r="S18" s="57">
        <v>178</v>
      </c>
      <c r="T18" s="57">
        <v>0</v>
      </c>
      <c r="U18" s="59">
        <f t="shared" si="4"/>
        <v>461</v>
      </c>
      <c r="V18" s="56">
        <v>321</v>
      </c>
      <c r="W18" s="57">
        <v>164</v>
      </c>
      <c r="X18" s="57">
        <v>0</v>
      </c>
      <c r="Y18" s="59">
        <f t="shared" si="5"/>
        <v>485</v>
      </c>
      <c r="Z18" s="56">
        <v>295</v>
      </c>
      <c r="AA18" s="57">
        <v>180</v>
      </c>
      <c r="AB18" s="57">
        <v>0</v>
      </c>
      <c r="AC18" s="59">
        <f t="shared" si="6"/>
        <v>475</v>
      </c>
    </row>
    <row r="19" spans="1:29" ht="27.75" customHeight="1">
      <c r="A19" s="13" t="s">
        <v>119</v>
      </c>
      <c r="B19" s="63">
        <v>206</v>
      </c>
      <c r="C19" s="64">
        <v>208</v>
      </c>
      <c r="D19" s="64">
        <v>0</v>
      </c>
      <c r="E19" s="65">
        <f t="shared" si="0"/>
        <v>414</v>
      </c>
      <c r="F19" s="60">
        <v>219</v>
      </c>
      <c r="G19" s="61">
        <v>219</v>
      </c>
      <c r="H19" s="61">
        <v>0</v>
      </c>
      <c r="I19" s="62">
        <f t="shared" si="1"/>
        <v>438</v>
      </c>
      <c r="J19" s="63">
        <v>171</v>
      </c>
      <c r="K19" s="64">
        <v>167</v>
      </c>
      <c r="L19" s="64">
        <v>0</v>
      </c>
      <c r="M19" s="65">
        <f t="shared" si="2"/>
        <v>338</v>
      </c>
      <c r="N19" s="60">
        <v>195</v>
      </c>
      <c r="O19" s="61">
        <v>162</v>
      </c>
      <c r="P19" s="61">
        <v>0</v>
      </c>
      <c r="Q19" s="62">
        <f t="shared" si="3"/>
        <v>357</v>
      </c>
      <c r="R19" s="63">
        <v>195</v>
      </c>
      <c r="S19" s="64">
        <v>184</v>
      </c>
      <c r="T19" s="64">
        <v>0</v>
      </c>
      <c r="U19" s="65">
        <f t="shared" si="4"/>
        <v>379</v>
      </c>
      <c r="V19" s="60">
        <v>160</v>
      </c>
      <c r="W19" s="61">
        <v>160</v>
      </c>
      <c r="X19" s="61">
        <v>0</v>
      </c>
      <c r="Y19" s="62">
        <f t="shared" si="5"/>
        <v>320</v>
      </c>
      <c r="Z19" s="63">
        <v>173</v>
      </c>
      <c r="AA19" s="64">
        <v>139</v>
      </c>
      <c r="AB19" s="64">
        <v>0</v>
      </c>
      <c r="AC19" s="65">
        <f t="shared" si="6"/>
        <v>312</v>
      </c>
    </row>
    <row r="20" spans="1:29" ht="18" customHeight="1">
      <c r="A20" s="11" t="s">
        <v>198</v>
      </c>
      <c r="B20" s="56">
        <v>115</v>
      </c>
      <c r="C20" s="57">
        <v>97</v>
      </c>
      <c r="D20" s="57">
        <v>0</v>
      </c>
      <c r="E20" s="59">
        <f t="shared" si="0"/>
        <v>212</v>
      </c>
      <c r="F20" s="56">
        <v>62</v>
      </c>
      <c r="G20" s="57">
        <v>58</v>
      </c>
      <c r="H20" s="57">
        <v>0</v>
      </c>
      <c r="I20" s="59">
        <f t="shared" si="1"/>
        <v>120</v>
      </c>
      <c r="J20" s="56">
        <v>56</v>
      </c>
      <c r="K20" s="57">
        <v>43</v>
      </c>
      <c r="L20" s="57">
        <v>0</v>
      </c>
      <c r="M20" s="59">
        <f t="shared" si="2"/>
        <v>99</v>
      </c>
      <c r="N20" s="56">
        <v>39</v>
      </c>
      <c r="O20" s="57">
        <v>43</v>
      </c>
      <c r="P20" s="57">
        <v>0</v>
      </c>
      <c r="Q20" s="59">
        <f t="shared" si="3"/>
        <v>82</v>
      </c>
      <c r="R20" s="56">
        <v>31</v>
      </c>
      <c r="S20" s="57">
        <v>30</v>
      </c>
      <c r="T20" s="57">
        <v>0</v>
      </c>
      <c r="U20" s="59">
        <f t="shared" si="4"/>
        <v>61</v>
      </c>
      <c r="V20" s="56">
        <v>31</v>
      </c>
      <c r="W20" s="57">
        <v>33</v>
      </c>
      <c r="X20" s="57">
        <v>0</v>
      </c>
      <c r="Y20" s="59">
        <f t="shared" si="5"/>
        <v>64</v>
      </c>
      <c r="Z20" s="56">
        <v>46</v>
      </c>
      <c r="AA20" s="57">
        <v>37</v>
      </c>
      <c r="AB20" s="57">
        <v>0</v>
      </c>
      <c r="AC20" s="59">
        <f t="shared" si="6"/>
        <v>83</v>
      </c>
    </row>
    <row r="21" spans="1:29" ht="18" customHeight="1">
      <c r="A21" s="13" t="s">
        <v>199</v>
      </c>
      <c r="B21" s="63">
        <v>85</v>
      </c>
      <c r="C21" s="64">
        <v>91</v>
      </c>
      <c r="D21" s="64">
        <v>0</v>
      </c>
      <c r="E21" s="65">
        <f t="shared" si="0"/>
        <v>176</v>
      </c>
      <c r="F21" s="60">
        <v>127</v>
      </c>
      <c r="G21" s="61">
        <v>109</v>
      </c>
      <c r="H21" s="61">
        <v>0</v>
      </c>
      <c r="I21" s="62">
        <f t="shared" si="1"/>
        <v>236</v>
      </c>
      <c r="J21" s="63">
        <v>109</v>
      </c>
      <c r="K21" s="64">
        <v>88</v>
      </c>
      <c r="L21" s="64">
        <v>0</v>
      </c>
      <c r="M21" s="65">
        <f t="shared" si="2"/>
        <v>197</v>
      </c>
      <c r="N21" s="60">
        <v>106</v>
      </c>
      <c r="O21" s="61">
        <v>106</v>
      </c>
      <c r="P21" s="61">
        <v>0</v>
      </c>
      <c r="Q21" s="62">
        <f t="shared" si="3"/>
        <v>212</v>
      </c>
      <c r="R21" s="63">
        <v>106</v>
      </c>
      <c r="S21" s="64">
        <v>112</v>
      </c>
      <c r="T21" s="64">
        <v>0</v>
      </c>
      <c r="U21" s="65">
        <f t="shared" si="4"/>
        <v>218</v>
      </c>
      <c r="V21" s="60">
        <v>116</v>
      </c>
      <c r="W21" s="61">
        <v>91</v>
      </c>
      <c r="X21" s="61">
        <v>0</v>
      </c>
      <c r="Y21" s="62">
        <f t="shared" si="5"/>
        <v>207</v>
      </c>
      <c r="Z21" s="63">
        <v>120</v>
      </c>
      <c r="AA21" s="64">
        <v>110</v>
      </c>
      <c r="AB21" s="64">
        <v>0</v>
      </c>
      <c r="AC21" s="65">
        <f t="shared" si="6"/>
        <v>230</v>
      </c>
    </row>
    <row r="22" spans="1:29" ht="18" customHeight="1">
      <c r="A22" s="11" t="s">
        <v>200</v>
      </c>
      <c r="B22" s="56">
        <v>122</v>
      </c>
      <c r="C22" s="57">
        <v>37</v>
      </c>
      <c r="D22" s="57">
        <v>0</v>
      </c>
      <c r="E22" s="59">
        <f t="shared" si="0"/>
        <v>159</v>
      </c>
      <c r="F22" s="56">
        <v>150</v>
      </c>
      <c r="G22" s="57">
        <v>48</v>
      </c>
      <c r="H22" s="57">
        <v>0</v>
      </c>
      <c r="I22" s="59">
        <f t="shared" si="1"/>
        <v>198</v>
      </c>
      <c r="J22" s="56">
        <v>117</v>
      </c>
      <c r="K22" s="57">
        <v>42</v>
      </c>
      <c r="L22" s="57">
        <v>0</v>
      </c>
      <c r="M22" s="59">
        <f t="shared" si="2"/>
        <v>159</v>
      </c>
      <c r="N22" s="56">
        <v>132</v>
      </c>
      <c r="O22" s="57">
        <v>36</v>
      </c>
      <c r="P22" s="57">
        <v>0</v>
      </c>
      <c r="Q22" s="59">
        <f t="shared" si="3"/>
        <v>168</v>
      </c>
      <c r="R22" s="56">
        <v>141</v>
      </c>
      <c r="S22" s="57">
        <v>55</v>
      </c>
      <c r="T22" s="57">
        <v>0</v>
      </c>
      <c r="U22" s="59">
        <f t="shared" si="4"/>
        <v>196</v>
      </c>
      <c r="V22" s="56">
        <v>135</v>
      </c>
      <c r="W22" s="57">
        <v>46</v>
      </c>
      <c r="X22" s="57">
        <v>0</v>
      </c>
      <c r="Y22" s="59">
        <f t="shared" si="5"/>
        <v>181</v>
      </c>
      <c r="Z22" s="56">
        <v>158</v>
      </c>
      <c r="AA22" s="57">
        <v>50</v>
      </c>
      <c r="AB22" s="57">
        <v>0</v>
      </c>
      <c r="AC22" s="59">
        <f t="shared" si="6"/>
        <v>208</v>
      </c>
    </row>
    <row r="23" spans="1:29" ht="27.75" customHeight="1">
      <c r="A23" s="13" t="s">
        <v>201</v>
      </c>
      <c r="B23" s="63">
        <v>0</v>
      </c>
      <c r="C23" s="64">
        <v>95</v>
      </c>
      <c r="D23" s="64">
        <v>0</v>
      </c>
      <c r="E23" s="65">
        <f t="shared" si="0"/>
        <v>95</v>
      </c>
      <c r="F23" s="60">
        <v>0</v>
      </c>
      <c r="G23" s="61">
        <v>96</v>
      </c>
      <c r="H23" s="61">
        <v>0</v>
      </c>
      <c r="I23" s="62">
        <f t="shared" si="1"/>
        <v>96</v>
      </c>
      <c r="J23" s="63">
        <v>0</v>
      </c>
      <c r="K23" s="64">
        <v>78</v>
      </c>
      <c r="L23" s="64">
        <v>0</v>
      </c>
      <c r="M23" s="65">
        <f t="shared" si="2"/>
        <v>78</v>
      </c>
      <c r="N23" s="60">
        <v>0</v>
      </c>
      <c r="O23" s="61">
        <v>79</v>
      </c>
      <c r="P23" s="61">
        <v>0</v>
      </c>
      <c r="Q23" s="62">
        <f t="shared" si="3"/>
        <v>79</v>
      </c>
      <c r="R23" s="63">
        <v>0</v>
      </c>
      <c r="S23" s="64">
        <v>73</v>
      </c>
      <c r="T23" s="64">
        <v>0</v>
      </c>
      <c r="U23" s="65">
        <f t="shared" si="4"/>
        <v>73</v>
      </c>
      <c r="V23" s="60">
        <v>0</v>
      </c>
      <c r="W23" s="61">
        <v>81</v>
      </c>
      <c r="X23" s="61">
        <v>0</v>
      </c>
      <c r="Y23" s="62">
        <f t="shared" si="5"/>
        <v>81</v>
      </c>
      <c r="Z23" s="63">
        <v>0</v>
      </c>
      <c r="AA23" s="64">
        <v>166</v>
      </c>
      <c r="AB23" s="64">
        <v>0</v>
      </c>
      <c r="AC23" s="65">
        <f t="shared" si="6"/>
        <v>166</v>
      </c>
    </row>
    <row r="24" spans="1:29" ht="18" customHeight="1">
      <c r="A24" s="11" t="s">
        <v>202</v>
      </c>
      <c r="B24" s="56">
        <v>37</v>
      </c>
      <c r="C24" s="57">
        <v>51</v>
      </c>
      <c r="D24" s="57">
        <v>0</v>
      </c>
      <c r="E24" s="59">
        <f t="shared" si="0"/>
        <v>88</v>
      </c>
      <c r="F24" s="56">
        <v>48</v>
      </c>
      <c r="G24" s="57">
        <v>55</v>
      </c>
      <c r="H24" s="57">
        <v>0</v>
      </c>
      <c r="I24" s="59">
        <f t="shared" si="1"/>
        <v>103</v>
      </c>
      <c r="J24" s="56">
        <v>49</v>
      </c>
      <c r="K24" s="57">
        <v>54</v>
      </c>
      <c r="L24" s="57">
        <v>0</v>
      </c>
      <c r="M24" s="59">
        <f t="shared" si="2"/>
        <v>103</v>
      </c>
      <c r="N24" s="56">
        <v>63</v>
      </c>
      <c r="O24" s="57">
        <v>52</v>
      </c>
      <c r="P24" s="57">
        <v>0</v>
      </c>
      <c r="Q24" s="59">
        <f t="shared" si="3"/>
        <v>115</v>
      </c>
      <c r="R24" s="56">
        <v>67</v>
      </c>
      <c r="S24" s="57">
        <v>62</v>
      </c>
      <c r="T24" s="57">
        <v>0</v>
      </c>
      <c r="U24" s="59">
        <f t="shared" si="4"/>
        <v>129</v>
      </c>
      <c r="V24" s="56">
        <v>55</v>
      </c>
      <c r="W24" s="57">
        <v>71</v>
      </c>
      <c r="X24" s="57">
        <v>0</v>
      </c>
      <c r="Y24" s="59">
        <f t="shared" si="5"/>
        <v>126</v>
      </c>
      <c r="Z24" s="56">
        <v>54</v>
      </c>
      <c r="AA24" s="57">
        <v>45</v>
      </c>
      <c r="AB24" s="57">
        <v>0</v>
      </c>
      <c r="AC24" s="59">
        <f t="shared" si="6"/>
        <v>99</v>
      </c>
    </row>
    <row r="25" spans="1:29" ht="27.75" customHeight="1">
      <c r="A25" s="13" t="s">
        <v>120</v>
      </c>
      <c r="B25" s="63">
        <v>20</v>
      </c>
      <c r="C25" s="64">
        <v>18</v>
      </c>
      <c r="D25" s="64">
        <v>0</v>
      </c>
      <c r="E25" s="65">
        <f t="shared" si="0"/>
        <v>38</v>
      </c>
      <c r="F25" s="60">
        <v>24</v>
      </c>
      <c r="G25" s="61">
        <v>17</v>
      </c>
      <c r="H25" s="61">
        <v>0</v>
      </c>
      <c r="I25" s="62">
        <f t="shared" si="1"/>
        <v>41</v>
      </c>
      <c r="J25" s="63">
        <v>22</v>
      </c>
      <c r="K25" s="64">
        <v>18</v>
      </c>
      <c r="L25" s="64">
        <v>0</v>
      </c>
      <c r="M25" s="65">
        <f t="shared" si="2"/>
        <v>40</v>
      </c>
      <c r="N25" s="60">
        <v>33</v>
      </c>
      <c r="O25" s="61">
        <v>28</v>
      </c>
      <c r="P25" s="61">
        <v>0</v>
      </c>
      <c r="Q25" s="62">
        <f t="shared" si="3"/>
        <v>61</v>
      </c>
      <c r="R25" s="63">
        <v>24</v>
      </c>
      <c r="S25" s="64">
        <v>16</v>
      </c>
      <c r="T25" s="64">
        <v>0</v>
      </c>
      <c r="U25" s="65">
        <f t="shared" si="4"/>
        <v>40</v>
      </c>
      <c r="V25" s="60">
        <v>17</v>
      </c>
      <c r="W25" s="61">
        <v>26</v>
      </c>
      <c r="X25" s="61">
        <v>0</v>
      </c>
      <c r="Y25" s="62">
        <f t="shared" si="5"/>
        <v>43</v>
      </c>
      <c r="Z25" s="63">
        <v>37</v>
      </c>
      <c r="AA25" s="64">
        <v>24</v>
      </c>
      <c r="AB25" s="64">
        <v>0</v>
      </c>
      <c r="AC25" s="65">
        <f t="shared" si="6"/>
        <v>61</v>
      </c>
    </row>
    <row r="26" spans="1:29" ht="18" customHeight="1">
      <c r="A26" s="11" t="s">
        <v>616</v>
      </c>
      <c r="B26" s="56" t="s">
        <v>558</v>
      </c>
      <c r="C26" s="57" t="s">
        <v>558</v>
      </c>
      <c r="D26" s="57" t="s">
        <v>558</v>
      </c>
      <c r="E26" s="59" t="s">
        <v>558</v>
      </c>
      <c r="F26" s="56" t="s">
        <v>558</v>
      </c>
      <c r="G26" s="57" t="s">
        <v>558</v>
      </c>
      <c r="H26" s="57" t="s">
        <v>558</v>
      </c>
      <c r="I26" s="59" t="s">
        <v>558</v>
      </c>
      <c r="J26" s="56" t="s">
        <v>558</v>
      </c>
      <c r="K26" s="57" t="s">
        <v>558</v>
      </c>
      <c r="L26" s="57" t="s">
        <v>558</v>
      </c>
      <c r="M26" s="59" t="s">
        <v>558</v>
      </c>
      <c r="N26" s="56" t="s">
        <v>558</v>
      </c>
      <c r="O26" s="57" t="s">
        <v>558</v>
      </c>
      <c r="P26" s="57" t="s">
        <v>558</v>
      </c>
      <c r="Q26" s="59" t="s">
        <v>558</v>
      </c>
      <c r="R26" s="56" t="s">
        <v>558</v>
      </c>
      <c r="S26" s="57" t="s">
        <v>558</v>
      </c>
      <c r="T26" s="57" t="s">
        <v>558</v>
      </c>
      <c r="U26" s="59" t="s">
        <v>558</v>
      </c>
      <c r="V26" s="56">
        <v>1510</v>
      </c>
      <c r="W26" s="57">
        <v>988</v>
      </c>
      <c r="X26" s="57">
        <v>0</v>
      </c>
      <c r="Y26" s="59">
        <f t="shared" si="5"/>
        <v>2498</v>
      </c>
      <c r="Z26" s="56">
        <v>8123</v>
      </c>
      <c r="AA26" s="57">
        <v>6144</v>
      </c>
      <c r="AB26" s="57">
        <v>0</v>
      </c>
      <c r="AC26" s="59">
        <f t="shared" si="6"/>
        <v>14267</v>
      </c>
    </row>
    <row r="27" spans="1:29" ht="33" customHeight="1">
      <c r="A27" s="13" t="s">
        <v>572</v>
      </c>
      <c r="B27" s="63">
        <v>1526</v>
      </c>
      <c r="C27" s="64">
        <v>1204</v>
      </c>
      <c r="D27" s="64">
        <v>0</v>
      </c>
      <c r="E27" s="65">
        <f t="shared" si="0"/>
        <v>2730</v>
      </c>
      <c r="F27" s="60">
        <v>1482</v>
      </c>
      <c r="G27" s="61">
        <v>1182</v>
      </c>
      <c r="H27" s="61">
        <v>0</v>
      </c>
      <c r="I27" s="62">
        <f t="shared" si="1"/>
        <v>2664</v>
      </c>
      <c r="J27" s="63">
        <v>1251</v>
      </c>
      <c r="K27" s="64">
        <v>1035</v>
      </c>
      <c r="L27" s="64">
        <v>0</v>
      </c>
      <c r="M27" s="65">
        <f t="shared" si="2"/>
        <v>2286</v>
      </c>
      <c r="N27" s="60">
        <v>1310</v>
      </c>
      <c r="O27" s="61">
        <v>1127</v>
      </c>
      <c r="P27" s="61">
        <v>1</v>
      </c>
      <c r="Q27" s="62">
        <f t="shared" si="3"/>
        <v>2438</v>
      </c>
      <c r="R27" s="63">
        <v>1220</v>
      </c>
      <c r="S27" s="64">
        <v>1001</v>
      </c>
      <c r="T27" s="64">
        <v>1</v>
      </c>
      <c r="U27" s="65">
        <f t="shared" si="4"/>
        <v>2222</v>
      </c>
      <c r="V27" s="60">
        <v>1428</v>
      </c>
      <c r="W27" s="61">
        <v>1139</v>
      </c>
      <c r="X27" s="61">
        <v>0</v>
      </c>
      <c r="Y27" s="62">
        <f t="shared" si="5"/>
        <v>2567</v>
      </c>
      <c r="Z27" s="63">
        <v>2103</v>
      </c>
      <c r="AA27" s="64">
        <v>1640</v>
      </c>
      <c r="AB27" s="64">
        <v>0</v>
      </c>
      <c r="AC27" s="65">
        <f t="shared" ref="AC27:AC28" si="7">SUM(Z27:AB27)</f>
        <v>3743</v>
      </c>
    </row>
    <row r="28" spans="1:29" ht="18" customHeight="1">
      <c r="A28" s="11" t="s">
        <v>573</v>
      </c>
      <c r="B28" s="56">
        <v>2061</v>
      </c>
      <c r="C28" s="57">
        <v>1257</v>
      </c>
      <c r="D28" s="57">
        <v>0</v>
      </c>
      <c r="E28" s="59">
        <f t="shared" si="0"/>
        <v>3318</v>
      </c>
      <c r="F28" s="56">
        <v>2334</v>
      </c>
      <c r="G28" s="57">
        <v>1405</v>
      </c>
      <c r="H28" s="57">
        <v>0</v>
      </c>
      <c r="I28" s="59">
        <f t="shared" si="1"/>
        <v>3739</v>
      </c>
      <c r="J28" s="56">
        <v>1965</v>
      </c>
      <c r="K28" s="57">
        <v>1259</v>
      </c>
      <c r="L28" s="57">
        <v>0</v>
      </c>
      <c r="M28" s="59">
        <f t="shared" si="2"/>
        <v>3224</v>
      </c>
      <c r="N28" s="56">
        <v>2254</v>
      </c>
      <c r="O28" s="57">
        <v>1440</v>
      </c>
      <c r="P28" s="57">
        <v>0</v>
      </c>
      <c r="Q28" s="59">
        <f t="shared" si="3"/>
        <v>3694</v>
      </c>
      <c r="R28" s="56">
        <v>2390</v>
      </c>
      <c r="S28" s="57">
        <v>1394</v>
      </c>
      <c r="T28" s="57">
        <v>0</v>
      </c>
      <c r="U28" s="59">
        <f t="shared" si="4"/>
        <v>3784</v>
      </c>
      <c r="V28" s="56">
        <v>2485</v>
      </c>
      <c r="W28" s="57">
        <v>1557</v>
      </c>
      <c r="X28" s="57">
        <v>0</v>
      </c>
      <c r="Y28" s="59">
        <f t="shared" si="5"/>
        <v>4042</v>
      </c>
      <c r="Z28" s="56">
        <v>3373</v>
      </c>
      <c r="AA28" s="57">
        <v>2334</v>
      </c>
      <c r="AB28" s="57">
        <v>0</v>
      </c>
      <c r="AC28" s="59">
        <f t="shared" si="7"/>
        <v>5707</v>
      </c>
    </row>
    <row r="29" spans="1:29" ht="24.95" customHeight="1">
      <c r="A29" s="93" t="s">
        <v>36</v>
      </c>
      <c r="B29" s="72">
        <f t="shared" ref="B29:Y29" si="8">+SUM(B8:B28)</f>
        <v>16313</v>
      </c>
      <c r="C29" s="73">
        <f t="shared" si="8"/>
        <v>12316</v>
      </c>
      <c r="D29" s="73">
        <f t="shared" si="8"/>
        <v>12</v>
      </c>
      <c r="E29" s="74">
        <f t="shared" si="8"/>
        <v>28641</v>
      </c>
      <c r="F29" s="75">
        <f t="shared" si="8"/>
        <v>17792</v>
      </c>
      <c r="G29" s="76">
        <f t="shared" si="8"/>
        <v>13517</v>
      </c>
      <c r="H29" s="76">
        <f t="shared" si="8"/>
        <v>6</v>
      </c>
      <c r="I29" s="77">
        <f t="shared" si="8"/>
        <v>31315</v>
      </c>
      <c r="J29" s="72">
        <f t="shared" si="8"/>
        <v>16389</v>
      </c>
      <c r="K29" s="73">
        <f t="shared" si="8"/>
        <v>12620</v>
      </c>
      <c r="L29" s="73">
        <f t="shared" si="8"/>
        <v>12</v>
      </c>
      <c r="M29" s="74">
        <f t="shared" si="8"/>
        <v>29021</v>
      </c>
      <c r="N29" s="75">
        <f t="shared" si="8"/>
        <v>17708</v>
      </c>
      <c r="O29" s="76">
        <f t="shared" si="8"/>
        <v>13541</v>
      </c>
      <c r="P29" s="76">
        <f t="shared" si="8"/>
        <v>9</v>
      </c>
      <c r="Q29" s="77">
        <f t="shared" si="8"/>
        <v>31258</v>
      </c>
      <c r="R29" s="72">
        <f t="shared" si="8"/>
        <v>18708</v>
      </c>
      <c r="S29" s="73">
        <f t="shared" si="8"/>
        <v>13643</v>
      </c>
      <c r="T29" s="73">
        <f t="shared" si="8"/>
        <v>11</v>
      </c>
      <c r="U29" s="74">
        <f t="shared" si="8"/>
        <v>32362</v>
      </c>
      <c r="V29" s="75">
        <f t="shared" si="8"/>
        <v>20279</v>
      </c>
      <c r="W29" s="76">
        <f t="shared" si="8"/>
        <v>14970</v>
      </c>
      <c r="X29" s="76">
        <f t="shared" si="8"/>
        <v>14</v>
      </c>
      <c r="Y29" s="77">
        <f t="shared" si="8"/>
        <v>35263</v>
      </c>
      <c r="Z29" s="72">
        <f t="shared" ref="Z29:AC29" si="9">+SUM(Z8:Z28)</f>
        <v>30243</v>
      </c>
      <c r="AA29" s="73">
        <f t="shared" si="9"/>
        <v>22822</v>
      </c>
      <c r="AB29" s="73">
        <f t="shared" si="9"/>
        <v>10</v>
      </c>
      <c r="AC29" s="74">
        <f t="shared" si="9"/>
        <v>53075</v>
      </c>
    </row>
    <row r="30" spans="1:29" ht="6" customHeight="1">
      <c r="H30" s="242"/>
      <c r="I30" s="242"/>
      <c r="J30" s="242"/>
    </row>
    <row r="31" spans="1:29" s="404" customFormat="1" ht="12" customHeight="1">
      <c r="A31" s="774" t="s">
        <v>533</v>
      </c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</row>
    <row r="32" spans="1:29" ht="18" customHeight="1">
      <c r="A32" s="864" t="s">
        <v>633</v>
      </c>
      <c r="B32" s="864"/>
      <c r="C32" s="864"/>
      <c r="D32" s="864"/>
      <c r="E32" s="864"/>
      <c r="F32" s="864"/>
      <c r="G32" s="864"/>
      <c r="H32" s="864"/>
      <c r="I32" s="864"/>
      <c r="J32" s="864"/>
      <c r="K32" s="864"/>
      <c r="L32" s="864"/>
      <c r="M32" s="864"/>
      <c r="N32" s="864"/>
      <c r="O32" s="864"/>
      <c r="P32" s="864"/>
      <c r="Q32" s="864"/>
      <c r="R32" s="864"/>
      <c r="S32" s="864"/>
      <c r="T32" s="864"/>
      <c r="U32" s="864"/>
      <c r="V32" s="864"/>
      <c r="W32" s="864"/>
    </row>
    <row r="33" spans="1:29" ht="11.25" customHeight="1">
      <c r="A33" s="675" t="s">
        <v>599</v>
      </c>
      <c r="AC33" s="737"/>
    </row>
    <row r="34" spans="1:29" ht="11.25" customHeight="1"/>
    <row r="35" spans="1:29" ht="11.25" customHeight="1"/>
    <row r="36" spans="1:29" ht="11.25" customHeight="1"/>
    <row r="37" spans="1:29" ht="11.25" customHeight="1"/>
    <row r="38" spans="1:29" ht="11.25" customHeight="1"/>
    <row r="40" spans="1:29" ht="18" customHeight="1">
      <c r="AC40" s="737"/>
    </row>
  </sheetData>
  <mergeCells count="15">
    <mergeCell ref="A1:U1"/>
    <mergeCell ref="A2:U2"/>
    <mergeCell ref="A3:U3"/>
    <mergeCell ref="N6:Q6"/>
    <mergeCell ref="R6:U6"/>
    <mergeCell ref="A32:W32"/>
    <mergeCell ref="A4:H4"/>
    <mergeCell ref="B6:E6"/>
    <mergeCell ref="F6:I6"/>
    <mergeCell ref="J6:M6"/>
    <mergeCell ref="Z6:AC6"/>
    <mergeCell ref="B5:AC5"/>
    <mergeCell ref="V6:Y6"/>
    <mergeCell ref="A31:L31"/>
    <mergeCell ref="A5:A7"/>
  </mergeCells>
  <pageMargins left="0.70866141732283472" right="0.31496062992125984" top="1.1811023622047245" bottom="0.35433070866141736" header="0.31496062992125984" footer="0.31496062992125984"/>
  <pageSetup paperSize="9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5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2.85546875" style="99" customWidth="1"/>
    <col min="2" max="2" width="8.7109375" style="123" customWidth="1"/>
    <col min="3" max="5" width="8.7109375" style="99" customWidth="1"/>
    <col min="6" max="6" width="8.7109375" style="122" customWidth="1"/>
    <col min="7" max="9" width="8.7109375" style="99" customWidth="1"/>
    <col min="10" max="10" width="8.7109375" style="123" customWidth="1"/>
    <col min="11" max="13" width="8.7109375" style="99" customWidth="1"/>
    <col min="14" max="14" width="8.7109375" style="122" customWidth="1"/>
    <col min="15" max="17" width="8.7109375" style="99" customWidth="1"/>
    <col min="18" max="18" width="8.7109375" style="123" customWidth="1"/>
    <col min="19" max="21" width="8.7109375" style="99" customWidth="1"/>
    <col min="22" max="22" width="8.7109375" style="122" customWidth="1"/>
    <col min="23" max="25" width="8.7109375" style="99" customWidth="1"/>
    <col min="26" max="26" width="8.7109375" style="123" customWidth="1"/>
    <col min="27" max="29" width="8.7109375" style="99" customWidth="1"/>
    <col min="30" max="16384" width="11.42578125" style="97"/>
  </cols>
  <sheetData>
    <row r="1" spans="1:29" s="266" customFormat="1" ht="18" customHeight="1">
      <c r="A1" s="801" t="s">
        <v>495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</row>
    <row r="2" spans="1:29" s="266" customFormat="1" ht="18" customHeight="1">
      <c r="A2" s="784" t="s">
        <v>414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</row>
    <row r="3" spans="1:29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</row>
    <row r="4" spans="1:29" ht="3.95" customHeight="1">
      <c r="A4" s="802"/>
      <c r="B4" s="802"/>
      <c r="C4" s="98"/>
      <c r="D4" s="98"/>
      <c r="E4" s="98"/>
      <c r="F4" s="100"/>
      <c r="G4" s="98"/>
      <c r="H4" s="98"/>
      <c r="I4" s="98"/>
      <c r="J4" s="97"/>
      <c r="K4" s="98"/>
      <c r="L4" s="98"/>
      <c r="M4" s="98"/>
      <c r="N4" s="100"/>
      <c r="O4" s="98"/>
      <c r="P4" s="98"/>
      <c r="Q4" s="98"/>
      <c r="R4" s="97"/>
      <c r="S4" s="98"/>
      <c r="T4" s="98"/>
      <c r="U4" s="98"/>
      <c r="V4" s="100"/>
      <c r="W4" s="98"/>
      <c r="X4" s="98"/>
      <c r="Y4" s="98"/>
      <c r="Z4" s="97"/>
      <c r="AA4" s="98"/>
      <c r="AB4" s="98"/>
      <c r="AC4" s="98"/>
    </row>
    <row r="5" spans="1:29" ht="18" customHeight="1">
      <c r="A5" s="780" t="s">
        <v>46</v>
      </c>
      <c r="B5" s="787" t="s">
        <v>549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</row>
    <row r="6" spans="1:29" ht="18" customHeight="1">
      <c r="A6" s="781"/>
      <c r="B6" s="771">
        <v>2015</v>
      </c>
      <c r="C6" s="792"/>
      <c r="D6" s="792"/>
      <c r="E6" s="811"/>
      <c r="F6" s="763">
        <v>2016</v>
      </c>
      <c r="G6" s="763"/>
      <c r="H6" s="763"/>
      <c r="I6" s="763"/>
      <c r="J6" s="771">
        <v>2017</v>
      </c>
      <c r="K6" s="792"/>
      <c r="L6" s="792"/>
      <c r="M6" s="811"/>
      <c r="N6" s="763">
        <v>2018</v>
      </c>
      <c r="O6" s="763"/>
      <c r="P6" s="763"/>
      <c r="Q6" s="763"/>
      <c r="R6" s="771">
        <v>2019</v>
      </c>
      <c r="S6" s="792"/>
      <c r="T6" s="792"/>
      <c r="U6" s="811"/>
      <c r="V6" s="843">
        <v>2020</v>
      </c>
      <c r="W6" s="843"/>
      <c r="X6" s="843"/>
      <c r="Y6" s="843"/>
      <c r="Z6" s="771">
        <v>2021</v>
      </c>
      <c r="AA6" s="792"/>
      <c r="AB6" s="792"/>
      <c r="AC6" s="811"/>
    </row>
    <row r="7" spans="1:29" ht="18" customHeight="1">
      <c r="A7" s="782"/>
      <c r="B7" s="374" t="s">
        <v>37</v>
      </c>
      <c r="C7" s="377" t="s">
        <v>38</v>
      </c>
      <c r="D7" s="378" t="s">
        <v>39</v>
      </c>
      <c r="E7" s="511" t="s">
        <v>34</v>
      </c>
      <c r="F7" s="81" t="s">
        <v>37</v>
      </c>
      <c r="G7" s="83" t="s">
        <v>38</v>
      </c>
      <c r="H7" s="82" t="s">
        <v>39</v>
      </c>
      <c r="I7" s="8" t="s">
        <v>34</v>
      </c>
      <c r="J7" s="374" t="s">
        <v>37</v>
      </c>
      <c r="K7" s="377" t="s">
        <v>38</v>
      </c>
      <c r="L7" s="378" t="s">
        <v>39</v>
      </c>
      <c r="M7" s="511" t="s">
        <v>34</v>
      </c>
      <c r="N7" s="81" t="s">
        <v>37</v>
      </c>
      <c r="O7" s="83" t="s">
        <v>38</v>
      </c>
      <c r="P7" s="82" t="s">
        <v>39</v>
      </c>
      <c r="Q7" s="8" t="s">
        <v>34</v>
      </c>
      <c r="R7" s="374" t="s">
        <v>37</v>
      </c>
      <c r="S7" s="377" t="s">
        <v>38</v>
      </c>
      <c r="T7" s="378" t="s">
        <v>39</v>
      </c>
      <c r="U7" s="511" t="s">
        <v>34</v>
      </c>
      <c r="V7" s="595" t="s">
        <v>37</v>
      </c>
      <c r="W7" s="604" t="s">
        <v>38</v>
      </c>
      <c r="X7" s="606" t="s">
        <v>39</v>
      </c>
      <c r="Y7" s="614" t="s">
        <v>34</v>
      </c>
      <c r="Z7" s="686" t="s">
        <v>37</v>
      </c>
      <c r="AA7" s="694" t="s">
        <v>38</v>
      </c>
      <c r="AB7" s="695" t="s">
        <v>39</v>
      </c>
      <c r="AC7" s="701" t="s">
        <v>34</v>
      </c>
    </row>
    <row r="8" spans="1:29" ht="18" customHeight="1">
      <c r="A8" s="248" t="s">
        <v>244</v>
      </c>
      <c r="B8" s="101">
        <v>896</v>
      </c>
      <c r="C8" s="107">
        <v>741</v>
      </c>
      <c r="D8" s="107">
        <v>12</v>
      </c>
      <c r="E8" s="171">
        <f t="shared" ref="E8:E29" si="0">B8+C8+D8</f>
        <v>1649</v>
      </c>
      <c r="F8" s="101">
        <v>838</v>
      </c>
      <c r="G8" s="107">
        <v>678</v>
      </c>
      <c r="H8" s="107">
        <v>6</v>
      </c>
      <c r="I8" s="171">
        <f t="shared" ref="I8:I29" si="1">F8+G8+H8</f>
        <v>1522</v>
      </c>
      <c r="J8" s="101">
        <v>821</v>
      </c>
      <c r="K8" s="107">
        <v>628</v>
      </c>
      <c r="L8" s="107">
        <v>12</v>
      </c>
      <c r="M8" s="171">
        <f t="shared" ref="M8:M29" si="2">J8+K8+L8</f>
        <v>1461</v>
      </c>
      <c r="N8" s="101">
        <v>821</v>
      </c>
      <c r="O8" s="107">
        <v>647</v>
      </c>
      <c r="P8" s="107">
        <v>9</v>
      </c>
      <c r="Q8" s="171">
        <f t="shared" ref="Q8:Q29" si="3">N8+O8+P8</f>
        <v>1477</v>
      </c>
      <c r="R8" s="101">
        <v>753</v>
      </c>
      <c r="S8" s="107">
        <v>544</v>
      </c>
      <c r="T8" s="107">
        <v>11</v>
      </c>
      <c r="U8" s="171">
        <f t="shared" ref="U8:U29" si="4">R8+S8+T8</f>
        <v>1308</v>
      </c>
      <c r="V8" s="101">
        <v>687</v>
      </c>
      <c r="W8" s="107">
        <v>556</v>
      </c>
      <c r="X8" s="107">
        <v>14</v>
      </c>
      <c r="Y8" s="171">
        <f t="shared" ref="Y8:Y29" si="5">V8+W8+X8</f>
        <v>1257</v>
      </c>
      <c r="Z8" s="101">
        <v>788</v>
      </c>
      <c r="AA8" s="107">
        <v>611</v>
      </c>
      <c r="AB8" s="107">
        <v>10</v>
      </c>
      <c r="AC8" s="171">
        <f t="shared" ref="AC8:AC29" si="6">Z8+AA8+AB8</f>
        <v>1409</v>
      </c>
    </row>
    <row r="9" spans="1:29" ht="18" customHeight="1">
      <c r="A9" s="249" t="s">
        <v>40</v>
      </c>
      <c r="B9" s="110">
        <v>60</v>
      </c>
      <c r="C9" s="112">
        <v>63</v>
      </c>
      <c r="D9" s="112">
        <v>0</v>
      </c>
      <c r="E9" s="274">
        <f t="shared" si="0"/>
        <v>123</v>
      </c>
      <c r="F9" s="115">
        <v>62</v>
      </c>
      <c r="G9" s="117">
        <v>52</v>
      </c>
      <c r="H9" s="117">
        <v>0</v>
      </c>
      <c r="I9" s="235">
        <f t="shared" si="1"/>
        <v>114</v>
      </c>
      <c r="J9" s="110">
        <v>52</v>
      </c>
      <c r="K9" s="112">
        <v>57</v>
      </c>
      <c r="L9" s="112">
        <v>0</v>
      </c>
      <c r="M9" s="274">
        <f t="shared" si="2"/>
        <v>109</v>
      </c>
      <c r="N9" s="115">
        <v>70</v>
      </c>
      <c r="O9" s="117">
        <v>43</v>
      </c>
      <c r="P9" s="117">
        <v>0</v>
      </c>
      <c r="Q9" s="235">
        <f t="shared" si="3"/>
        <v>113</v>
      </c>
      <c r="R9" s="110">
        <v>68</v>
      </c>
      <c r="S9" s="112">
        <v>62</v>
      </c>
      <c r="T9" s="112">
        <v>0</v>
      </c>
      <c r="U9" s="274">
        <f t="shared" si="4"/>
        <v>130</v>
      </c>
      <c r="V9" s="115">
        <v>45</v>
      </c>
      <c r="W9" s="117">
        <v>36</v>
      </c>
      <c r="X9" s="117">
        <v>0</v>
      </c>
      <c r="Y9" s="235">
        <f t="shared" si="5"/>
        <v>81</v>
      </c>
      <c r="Z9" s="110">
        <v>41</v>
      </c>
      <c r="AA9" s="112">
        <v>38</v>
      </c>
      <c r="AB9" s="112">
        <v>0</v>
      </c>
      <c r="AC9" s="274">
        <f t="shared" si="6"/>
        <v>79</v>
      </c>
    </row>
    <row r="10" spans="1:29" ht="18" customHeight="1">
      <c r="A10" s="248" t="s">
        <v>41</v>
      </c>
      <c r="B10" s="101">
        <v>29</v>
      </c>
      <c r="C10" s="107">
        <v>29</v>
      </c>
      <c r="D10" s="107">
        <v>0</v>
      </c>
      <c r="E10" s="171">
        <f t="shared" si="0"/>
        <v>58</v>
      </c>
      <c r="F10" s="101">
        <v>35</v>
      </c>
      <c r="G10" s="107">
        <v>34</v>
      </c>
      <c r="H10" s="107">
        <v>0</v>
      </c>
      <c r="I10" s="171">
        <f t="shared" si="1"/>
        <v>69</v>
      </c>
      <c r="J10" s="101">
        <v>26</v>
      </c>
      <c r="K10" s="107">
        <v>26</v>
      </c>
      <c r="L10" s="107">
        <v>0</v>
      </c>
      <c r="M10" s="171">
        <f t="shared" si="2"/>
        <v>52</v>
      </c>
      <c r="N10" s="101">
        <v>29</v>
      </c>
      <c r="O10" s="107">
        <v>27</v>
      </c>
      <c r="P10" s="107">
        <v>0</v>
      </c>
      <c r="Q10" s="171">
        <f t="shared" si="3"/>
        <v>56</v>
      </c>
      <c r="R10" s="101">
        <v>36</v>
      </c>
      <c r="S10" s="107">
        <v>24</v>
      </c>
      <c r="T10" s="107">
        <v>0</v>
      </c>
      <c r="U10" s="171">
        <f t="shared" si="4"/>
        <v>60</v>
      </c>
      <c r="V10" s="101">
        <v>26</v>
      </c>
      <c r="W10" s="107">
        <v>27</v>
      </c>
      <c r="X10" s="107">
        <v>0</v>
      </c>
      <c r="Y10" s="171">
        <f t="shared" si="5"/>
        <v>53</v>
      </c>
      <c r="Z10" s="101">
        <v>30</v>
      </c>
      <c r="AA10" s="107">
        <v>26</v>
      </c>
      <c r="AB10" s="107">
        <v>0</v>
      </c>
      <c r="AC10" s="171">
        <f t="shared" si="6"/>
        <v>56</v>
      </c>
    </row>
    <row r="11" spans="1:29" ht="18" customHeight="1">
      <c r="A11" s="249" t="s">
        <v>42</v>
      </c>
      <c r="B11" s="110">
        <v>27</v>
      </c>
      <c r="C11" s="112">
        <v>18</v>
      </c>
      <c r="D11" s="112">
        <v>0</v>
      </c>
      <c r="E11" s="274">
        <f t="shared" si="0"/>
        <v>45</v>
      </c>
      <c r="F11" s="115">
        <v>28</v>
      </c>
      <c r="G11" s="117">
        <v>19</v>
      </c>
      <c r="H11" s="117">
        <v>0</v>
      </c>
      <c r="I11" s="235">
        <f t="shared" si="1"/>
        <v>47</v>
      </c>
      <c r="J11" s="110">
        <v>18</v>
      </c>
      <c r="K11" s="112">
        <v>14</v>
      </c>
      <c r="L11" s="112">
        <v>0</v>
      </c>
      <c r="M11" s="274">
        <f t="shared" si="2"/>
        <v>32</v>
      </c>
      <c r="N11" s="115">
        <v>27</v>
      </c>
      <c r="O11" s="117">
        <v>23</v>
      </c>
      <c r="P11" s="117">
        <v>0</v>
      </c>
      <c r="Q11" s="235">
        <f t="shared" si="3"/>
        <v>50</v>
      </c>
      <c r="R11" s="110">
        <v>33</v>
      </c>
      <c r="S11" s="112">
        <v>24</v>
      </c>
      <c r="T11" s="112">
        <v>0</v>
      </c>
      <c r="U11" s="274">
        <f t="shared" si="4"/>
        <v>57</v>
      </c>
      <c r="V11" s="115">
        <v>19</v>
      </c>
      <c r="W11" s="117">
        <v>25</v>
      </c>
      <c r="X11" s="117">
        <v>0</v>
      </c>
      <c r="Y11" s="235">
        <f t="shared" si="5"/>
        <v>44</v>
      </c>
      <c r="Z11" s="110">
        <v>28</v>
      </c>
      <c r="AA11" s="112">
        <v>21</v>
      </c>
      <c r="AB11" s="112">
        <v>0</v>
      </c>
      <c r="AC11" s="274">
        <f t="shared" si="6"/>
        <v>49</v>
      </c>
    </row>
    <row r="12" spans="1:29" ht="18" customHeight="1">
      <c r="A12" s="248" t="s">
        <v>43</v>
      </c>
      <c r="B12" s="101">
        <v>15</v>
      </c>
      <c r="C12" s="107">
        <v>10</v>
      </c>
      <c r="D12" s="107">
        <v>0</v>
      </c>
      <c r="E12" s="171">
        <f t="shared" si="0"/>
        <v>25</v>
      </c>
      <c r="F12" s="101">
        <v>27</v>
      </c>
      <c r="G12" s="107">
        <v>9</v>
      </c>
      <c r="H12" s="107">
        <v>0</v>
      </c>
      <c r="I12" s="171">
        <f t="shared" si="1"/>
        <v>36</v>
      </c>
      <c r="J12" s="101">
        <v>15</v>
      </c>
      <c r="K12" s="107">
        <v>9</v>
      </c>
      <c r="L12" s="107">
        <v>0</v>
      </c>
      <c r="M12" s="171">
        <f t="shared" si="2"/>
        <v>24</v>
      </c>
      <c r="N12" s="101">
        <v>18</v>
      </c>
      <c r="O12" s="107">
        <v>14</v>
      </c>
      <c r="P12" s="107">
        <v>0</v>
      </c>
      <c r="Q12" s="171">
        <f t="shared" si="3"/>
        <v>32</v>
      </c>
      <c r="R12" s="101">
        <v>17</v>
      </c>
      <c r="S12" s="107">
        <v>19</v>
      </c>
      <c r="T12" s="107">
        <v>0</v>
      </c>
      <c r="U12" s="171">
        <f t="shared" si="4"/>
        <v>36</v>
      </c>
      <c r="V12" s="101">
        <v>18</v>
      </c>
      <c r="W12" s="107">
        <v>15</v>
      </c>
      <c r="X12" s="107">
        <v>0</v>
      </c>
      <c r="Y12" s="171">
        <f t="shared" si="5"/>
        <v>33</v>
      </c>
      <c r="Z12" s="101">
        <v>23</v>
      </c>
      <c r="AA12" s="107">
        <v>17</v>
      </c>
      <c r="AB12" s="107">
        <v>0</v>
      </c>
      <c r="AC12" s="171">
        <f t="shared" si="6"/>
        <v>40</v>
      </c>
    </row>
    <row r="13" spans="1:29" ht="18" customHeight="1">
      <c r="A13" s="249" t="s">
        <v>47</v>
      </c>
      <c r="B13" s="110">
        <v>75</v>
      </c>
      <c r="C13" s="112">
        <v>55</v>
      </c>
      <c r="D13" s="112">
        <v>0</v>
      </c>
      <c r="E13" s="274">
        <f t="shared" si="0"/>
        <v>130</v>
      </c>
      <c r="F13" s="115">
        <v>89</v>
      </c>
      <c r="G13" s="117">
        <v>64</v>
      </c>
      <c r="H13" s="117">
        <v>0</v>
      </c>
      <c r="I13" s="235">
        <f t="shared" si="1"/>
        <v>153</v>
      </c>
      <c r="J13" s="110">
        <v>65</v>
      </c>
      <c r="K13" s="112">
        <v>50</v>
      </c>
      <c r="L13" s="112">
        <v>0</v>
      </c>
      <c r="M13" s="274">
        <f t="shared" si="2"/>
        <v>115</v>
      </c>
      <c r="N13" s="115">
        <v>71</v>
      </c>
      <c r="O13" s="117">
        <v>59</v>
      </c>
      <c r="P13" s="117">
        <v>0</v>
      </c>
      <c r="Q13" s="235">
        <f t="shared" si="3"/>
        <v>130</v>
      </c>
      <c r="R13" s="110">
        <v>72</v>
      </c>
      <c r="S13" s="112">
        <v>61</v>
      </c>
      <c r="T13" s="112">
        <v>0</v>
      </c>
      <c r="U13" s="274">
        <f t="shared" si="4"/>
        <v>133</v>
      </c>
      <c r="V13" s="115">
        <v>68</v>
      </c>
      <c r="W13" s="117">
        <v>64</v>
      </c>
      <c r="X13" s="117">
        <v>0</v>
      </c>
      <c r="Y13" s="235">
        <f t="shared" si="5"/>
        <v>132</v>
      </c>
      <c r="Z13" s="110">
        <v>61</v>
      </c>
      <c r="AA13" s="112">
        <v>61</v>
      </c>
      <c r="AB13" s="112">
        <v>0</v>
      </c>
      <c r="AC13" s="274">
        <f t="shared" si="6"/>
        <v>122</v>
      </c>
    </row>
    <row r="14" spans="1:29" ht="18" customHeight="1">
      <c r="A14" s="248" t="s">
        <v>48</v>
      </c>
      <c r="B14" s="101">
        <v>95</v>
      </c>
      <c r="C14" s="107">
        <v>82</v>
      </c>
      <c r="D14" s="107">
        <v>0</v>
      </c>
      <c r="E14" s="171">
        <f t="shared" si="0"/>
        <v>177</v>
      </c>
      <c r="F14" s="101">
        <v>118</v>
      </c>
      <c r="G14" s="107">
        <v>80</v>
      </c>
      <c r="H14" s="107">
        <v>0</v>
      </c>
      <c r="I14" s="171">
        <f t="shared" si="1"/>
        <v>198</v>
      </c>
      <c r="J14" s="101">
        <v>106</v>
      </c>
      <c r="K14" s="107">
        <v>64</v>
      </c>
      <c r="L14" s="107">
        <v>0</v>
      </c>
      <c r="M14" s="171">
        <f t="shared" si="2"/>
        <v>170</v>
      </c>
      <c r="N14" s="101">
        <v>95</v>
      </c>
      <c r="O14" s="107">
        <v>71</v>
      </c>
      <c r="P14" s="107">
        <v>0</v>
      </c>
      <c r="Q14" s="171">
        <f t="shared" si="3"/>
        <v>166</v>
      </c>
      <c r="R14" s="101">
        <v>113</v>
      </c>
      <c r="S14" s="107">
        <v>64</v>
      </c>
      <c r="T14" s="107">
        <v>0</v>
      </c>
      <c r="U14" s="171">
        <f t="shared" si="4"/>
        <v>177</v>
      </c>
      <c r="V14" s="101">
        <v>79</v>
      </c>
      <c r="W14" s="107">
        <v>71</v>
      </c>
      <c r="X14" s="107">
        <v>0</v>
      </c>
      <c r="Y14" s="171">
        <f t="shared" si="5"/>
        <v>150</v>
      </c>
      <c r="Z14" s="101">
        <v>85</v>
      </c>
      <c r="AA14" s="107">
        <v>78</v>
      </c>
      <c r="AB14" s="107">
        <v>0</v>
      </c>
      <c r="AC14" s="171">
        <f t="shared" si="6"/>
        <v>163</v>
      </c>
    </row>
    <row r="15" spans="1:29" ht="18" customHeight="1">
      <c r="A15" s="249" t="s">
        <v>49</v>
      </c>
      <c r="B15" s="110">
        <v>379</v>
      </c>
      <c r="C15" s="112">
        <v>146</v>
      </c>
      <c r="D15" s="112">
        <v>0</v>
      </c>
      <c r="E15" s="274">
        <f t="shared" si="0"/>
        <v>525</v>
      </c>
      <c r="F15" s="115">
        <v>396</v>
      </c>
      <c r="G15" s="117">
        <v>149</v>
      </c>
      <c r="H15" s="117">
        <v>0</v>
      </c>
      <c r="I15" s="235">
        <f t="shared" si="1"/>
        <v>545</v>
      </c>
      <c r="J15" s="110">
        <v>345</v>
      </c>
      <c r="K15" s="112">
        <v>141</v>
      </c>
      <c r="L15" s="112">
        <v>0</v>
      </c>
      <c r="M15" s="274">
        <f t="shared" si="2"/>
        <v>486</v>
      </c>
      <c r="N15" s="115">
        <v>319</v>
      </c>
      <c r="O15" s="117">
        <v>138</v>
      </c>
      <c r="P15" s="117">
        <v>0</v>
      </c>
      <c r="Q15" s="235">
        <f t="shared" si="3"/>
        <v>457</v>
      </c>
      <c r="R15" s="110">
        <v>378</v>
      </c>
      <c r="S15" s="112">
        <v>142</v>
      </c>
      <c r="T15" s="112">
        <v>0</v>
      </c>
      <c r="U15" s="274">
        <f t="shared" si="4"/>
        <v>520</v>
      </c>
      <c r="V15" s="115">
        <v>307</v>
      </c>
      <c r="W15" s="117">
        <v>144</v>
      </c>
      <c r="X15" s="117">
        <v>0</v>
      </c>
      <c r="Y15" s="235">
        <f t="shared" si="5"/>
        <v>451</v>
      </c>
      <c r="Z15" s="110">
        <v>385</v>
      </c>
      <c r="AA15" s="112">
        <v>142</v>
      </c>
      <c r="AB15" s="112">
        <v>0</v>
      </c>
      <c r="AC15" s="274">
        <f t="shared" si="6"/>
        <v>527</v>
      </c>
    </row>
    <row r="16" spans="1:29" ht="18" customHeight="1">
      <c r="A16" s="250" t="s">
        <v>50</v>
      </c>
      <c r="B16" s="101">
        <v>499</v>
      </c>
      <c r="C16" s="107">
        <v>141</v>
      </c>
      <c r="D16" s="107">
        <v>0</v>
      </c>
      <c r="E16" s="171">
        <f t="shared" si="0"/>
        <v>640</v>
      </c>
      <c r="F16" s="101">
        <v>512</v>
      </c>
      <c r="G16" s="107">
        <v>180</v>
      </c>
      <c r="H16" s="107">
        <v>0</v>
      </c>
      <c r="I16" s="171">
        <f t="shared" si="1"/>
        <v>692</v>
      </c>
      <c r="J16" s="101">
        <v>484</v>
      </c>
      <c r="K16" s="107">
        <v>158</v>
      </c>
      <c r="L16" s="107">
        <v>0</v>
      </c>
      <c r="M16" s="171">
        <f t="shared" si="2"/>
        <v>642</v>
      </c>
      <c r="N16" s="101">
        <v>487</v>
      </c>
      <c r="O16" s="107">
        <v>164</v>
      </c>
      <c r="P16" s="107">
        <v>0</v>
      </c>
      <c r="Q16" s="171">
        <f t="shared" si="3"/>
        <v>651</v>
      </c>
      <c r="R16" s="101">
        <v>550</v>
      </c>
      <c r="S16" s="107">
        <v>173</v>
      </c>
      <c r="T16" s="107">
        <v>0</v>
      </c>
      <c r="U16" s="171">
        <f t="shared" si="4"/>
        <v>723</v>
      </c>
      <c r="V16" s="101">
        <v>506</v>
      </c>
      <c r="W16" s="107">
        <v>172</v>
      </c>
      <c r="X16" s="107">
        <v>0</v>
      </c>
      <c r="Y16" s="171">
        <f t="shared" si="5"/>
        <v>678</v>
      </c>
      <c r="Z16" s="101">
        <v>533</v>
      </c>
      <c r="AA16" s="107">
        <v>231</v>
      </c>
      <c r="AB16" s="107">
        <v>0</v>
      </c>
      <c r="AC16" s="171">
        <f t="shared" si="6"/>
        <v>764</v>
      </c>
    </row>
    <row r="17" spans="1:29" ht="18" customHeight="1">
      <c r="A17" s="249" t="s">
        <v>51</v>
      </c>
      <c r="B17" s="110">
        <v>417</v>
      </c>
      <c r="C17" s="112">
        <v>141</v>
      </c>
      <c r="D17" s="112">
        <v>0</v>
      </c>
      <c r="E17" s="274">
        <f t="shared" si="0"/>
        <v>558</v>
      </c>
      <c r="F17" s="115">
        <v>460</v>
      </c>
      <c r="G17" s="117">
        <v>188</v>
      </c>
      <c r="H17" s="117">
        <v>0</v>
      </c>
      <c r="I17" s="235">
        <f t="shared" si="1"/>
        <v>648</v>
      </c>
      <c r="J17" s="110">
        <v>430</v>
      </c>
      <c r="K17" s="112">
        <v>150</v>
      </c>
      <c r="L17" s="112">
        <v>0</v>
      </c>
      <c r="M17" s="274">
        <f t="shared" si="2"/>
        <v>580</v>
      </c>
      <c r="N17" s="115">
        <v>453</v>
      </c>
      <c r="O17" s="117">
        <v>159</v>
      </c>
      <c r="P17" s="117">
        <v>0</v>
      </c>
      <c r="Q17" s="235">
        <f t="shared" si="3"/>
        <v>612</v>
      </c>
      <c r="R17" s="110">
        <v>450</v>
      </c>
      <c r="S17" s="112">
        <v>195</v>
      </c>
      <c r="T17" s="112">
        <v>0</v>
      </c>
      <c r="U17" s="274">
        <f t="shared" si="4"/>
        <v>645</v>
      </c>
      <c r="V17" s="115">
        <v>486</v>
      </c>
      <c r="W17" s="117">
        <v>164</v>
      </c>
      <c r="X17" s="117">
        <v>0</v>
      </c>
      <c r="Y17" s="235">
        <f t="shared" si="5"/>
        <v>650</v>
      </c>
      <c r="Z17" s="110">
        <v>621</v>
      </c>
      <c r="AA17" s="112">
        <v>249</v>
      </c>
      <c r="AB17" s="112">
        <v>0</v>
      </c>
      <c r="AC17" s="274">
        <f t="shared" si="6"/>
        <v>870</v>
      </c>
    </row>
    <row r="18" spans="1:29" ht="18" customHeight="1">
      <c r="A18" s="250" t="s">
        <v>52</v>
      </c>
      <c r="B18" s="101">
        <v>404</v>
      </c>
      <c r="C18" s="107">
        <v>172</v>
      </c>
      <c r="D18" s="107">
        <v>0</v>
      </c>
      <c r="E18" s="171">
        <f t="shared" si="0"/>
        <v>576</v>
      </c>
      <c r="F18" s="101">
        <v>448</v>
      </c>
      <c r="G18" s="107">
        <v>211</v>
      </c>
      <c r="H18" s="107">
        <v>0</v>
      </c>
      <c r="I18" s="171">
        <f t="shared" si="1"/>
        <v>659</v>
      </c>
      <c r="J18" s="101">
        <v>406</v>
      </c>
      <c r="K18" s="107">
        <v>183</v>
      </c>
      <c r="L18" s="107">
        <v>0</v>
      </c>
      <c r="M18" s="171">
        <f t="shared" si="2"/>
        <v>589</v>
      </c>
      <c r="N18" s="101">
        <v>395</v>
      </c>
      <c r="O18" s="107">
        <v>200</v>
      </c>
      <c r="P18" s="107">
        <v>0</v>
      </c>
      <c r="Q18" s="171">
        <f t="shared" si="3"/>
        <v>595</v>
      </c>
      <c r="R18" s="101">
        <v>443</v>
      </c>
      <c r="S18" s="107">
        <v>194</v>
      </c>
      <c r="T18" s="107">
        <v>0</v>
      </c>
      <c r="U18" s="171">
        <f t="shared" si="4"/>
        <v>637</v>
      </c>
      <c r="V18" s="101">
        <v>503</v>
      </c>
      <c r="W18" s="107">
        <v>224</v>
      </c>
      <c r="X18" s="107">
        <v>0</v>
      </c>
      <c r="Y18" s="171">
        <f t="shared" si="5"/>
        <v>727</v>
      </c>
      <c r="Z18" s="101">
        <v>736</v>
      </c>
      <c r="AA18" s="107">
        <v>392</v>
      </c>
      <c r="AB18" s="107">
        <v>0</v>
      </c>
      <c r="AC18" s="171">
        <f t="shared" si="6"/>
        <v>1128</v>
      </c>
    </row>
    <row r="19" spans="1:29" ht="18" customHeight="1">
      <c r="A19" s="249" t="s">
        <v>53</v>
      </c>
      <c r="B19" s="110">
        <v>450</v>
      </c>
      <c r="C19" s="112">
        <v>253</v>
      </c>
      <c r="D19" s="112">
        <v>0</v>
      </c>
      <c r="E19" s="274">
        <f t="shared" si="0"/>
        <v>703</v>
      </c>
      <c r="F19" s="115">
        <v>488</v>
      </c>
      <c r="G19" s="117">
        <v>263</v>
      </c>
      <c r="H19" s="117">
        <v>0</v>
      </c>
      <c r="I19" s="235">
        <f t="shared" si="1"/>
        <v>751</v>
      </c>
      <c r="J19" s="110">
        <v>457</v>
      </c>
      <c r="K19" s="112">
        <v>254</v>
      </c>
      <c r="L19" s="112">
        <v>0</v>
      </c>
      <c r="M19" s="274">
        <f t="shared" si="2"/>
        <v>711</v>
      </c>
      <c r="N19" s="115">
        <v>441</v>
      </c>
      <c r="O19" s="117">
        <v>242</v>
      </c>
      <c r="P19" s="117">
        <v>0</v>
      </c>
      <c r="Q19" s="235">
        <f t="shared" si="3"/>
        <v>683</v>
      </c>
      <c r="R19" s="110">
        <v>539</v>
      </c>
      <c r="S19" s="112">
        <v>274</v>
      </c>
      <c r="T19" s="112">
        <v>0</v>
      </c>
      <c r="U19" s="274">
        <f t="shared" si="4"/>
        <v>813</v>
      </c>
      <c r="V19" s="115">
        <v>562</v>
      </c>
      <c r="W19" s="117">
        <v>318</v>
      </c>
      <c r="X19" s="117">
        <v>0</v>
      </c>
      <c r="Y19" s="235">
        <f t="shared" si="5"/>
        <v>880</v>
      </c>
      <c r="Z19" s="110">
        <v>925</v>
      </c>
      <c r="AA19" s="112">
        <v>514</v>
      </c>
      <c r="AB19" s="112">
        <v>0</v>
      </c>
      <c r="AC19" s="274">
        <f t="shared" si="6"/>
        <v>1439</v>
      </c>
    </row>
    <row r="20" spans="1:29" ht="18" customHeight="1">
      <c r="A20" s="250" t="s">
        <v>54</v>
      </c>
      <c r="B20" s="101">
        <v>525</v>
      </c>
      <c r="C20" s="107">
        <v>267</v>
      </c>
      <c r="D20" s="107">
        <v>0</v>
      </c>
      <c r="E20" s="171">
        <f t="shared" si="0"/>
        <v>792</v>
      </c>
      <c r="F20" s="101">
        <v>553</v>
      </c>
      <c r="G20" s="107">
        <v>279</v>
      </c>
      <c r="H20" s="107">
        <v>0</v>
      </c>
      <c r="I20" s="171">
        <f t="shared" si="1"/>
        <v>832</v>
      </c>
      <c r="J20" s="101">
        <v>461</v>
      </c>
      <c r="K20" s="107">
        <v>292</v>
      </c>
      <c r="L20" s="107">
        <v>0</v>
      </c>
      <c r="M20" s="171">
        <f t="shared" si="2"/>
        <v>753</v>
      </c>
      <c r="N20" s="101">
        <v>502</v>
      </c>
      <c r="O20" s="107">
        <v>301</v>
      </c>
      <c r="P20" s="107">
        <v>0</v>
      </c>
      <c r="Q20" s="171">
        <f t="shared" si="3"/>
        <v>803</v>
      </c>
      <c r="R20" s="101">
        <v>586</v>
      </c>
      <c r="S20" s="107">
        <v>310</v>
      </c>
      <c r="T20" s="107">
        <v>0</v>
      </c>
      <c r="U20" s="171">
        <f t="shared" si="4"/>
        <v>896</v>
      </c>
      <c r="V20" s="101">
        <v>642</v>
      </c>
      <c r="W20" s="107">
        <v>370</v>
      </c>
      <c r="X20" s="107">
        <v>0</v>
      </c>
      <c r="Y20" s="171">
        <f t="shared" si="5"/>
        <v>1012</v>
      </c>
      <c r="Z20" s="101">
        <v>1104</v>
      </c>
      <c r="AA20" s="107">
        <v>668</v>
      </c>
      <c r="AB20" s="107">
        <v>0</v>
      </c>
      <c r="AC20" s="171">
        <f t="shared" si="6"/>
        <v>1772</v>
      </c>
    </row>
    <row r="21" spans="1:29" ht="18" customHeight="1">
      <c r="A21" s="249" t="s">
        <v>55</v>
      </c>
      <c r="B21" s="110">
        <v>695</v>
      </c>
      <c r="C21" s="112">
        <v>358</v>
      </c>
      <c r="D21" s="112">
        <v>0</v>
      </c>
      <c r="E21" s="274">
        <f t="shared" si="0"/>
        <v>1053</v>
      </c>
      <c r="F21" s="115">
        <v>714</v>
      </c>
      <c r="G21" s="117">
        <v>415</v>
      </c>
      <c r="H21" s="117">
        <v>0</v>
      </c>
      <c r="I21" s="235">
        <f t="shared" si="1"/>
        <v>1129</v>
      </c>
      <c r="J21" s="110">
        <v>654</v>
      </c>
      <c r="K21" s="112">
        <v>379</v>
      </c>
      <c r="L21" s="112">
        <v>0</v>
      </c>
      <c r="M21" s="274">
        <f t="shared" si="2"/>
        <v>1033</v>
      </c>
      <c r="N21" s="115">
        <v>680</v>
      </c>
      <c r="O21" s="117">
        <v>394</v>
      </c>
      <c r="P21" s="117">
        <v>0</v>
      </c>
      <c r="Q21" s="235">
        <f t="shared" si="3"/>
        <v>1074</v>
      </c>
      <c r="R21" s="110">
        <v>681</v>
      </c>
      <c r="S21" s="112">
        <v>413</v>
      </c>
      <c r="T21" s="112">
        <v>0</v>
      </c>
      <c r="U21" s="274">
        <f t="shared" si="4"/>
        <v>1094</v>
      </c>
      <c r="V21" s="115">
        <v>772</v>
      </c>
      <c r="W21" s="117">
        <v>442</v>
      </c>
      <c r="X21" s="117">
        <v>0</v>
      </c>
      <c r="Y21" s="235">
        <f t="shared" si="5"/>
        <v>1214</v>
      </c>
      <c r="Z21" s="110">
        <v>1377</v>
      </c>
      <c r="AA21" s="112">
        <v>837</v>
      </c>
      <c r="AB21" s="112">
        <v>0</v>
      </c>
      <c r="AC21" s="274">
        <f t="shared" si="6"/>
        <v>2214</v>
      </c>
    </row>
    <row r="22" spans="1:29" ht="18" customHeight="1">
      <c r="A22" s="250" t="s">
        <v>56</v>
      </c>
      <c r="B22" s="101">
        <v>927</v>
      </c>
      <c r="C22" s="107">
        <v>491</v>
      </c>
      <c r="D22" s="107">
        <v>0</v>
      </c>
      <c r="E22" s="171">
        <f t="shared" si="0"/>
        <v>1418</v>
      </c>
      <c r="F22" s="101">
        <v>1024</v>
      </c>
      <c r="G22" s="107">
        <v>574</v>
      </c>
      <c r="H22" s="107">
        <v>0</v>
      </c>
      <c r="I22" s="171">
        <f t="shared" si="1"/>
        <v>1598</v>
      </c>
      <c r="J22" s="101">
        <v>877</v>
      </c>
      <c r="K22" s="107">
        <v>541</v>
      </c>
      <c r="L22" s="107">
        <v>0</v>
      </c>
      <c r="M22" s="171">
        <f t="shared" si="2"/>
        <v>1418</v>
      </c>
      <c r="N22" s="101">
        <v>972</v>
      </c>
      <c r="O22" s="107">
        <v>527</v>
      </c>
      <c r="P22" s="107">
        <v>0</v>
      </c>
      <c r="Q22" s="171">
        <f t="shared" si="3"/>
        <v>1499</v>
      </c>
      <c r="R22" s="101">
        <v>1011</v>
      </c>
      <c r="S22" s="107">
        <v>564</v>
      </c>
      <c r="T22" s="107">
        <v>0</v>
      </c>
      <c r="U22" s="171">
        <f t="shared" si="4"/>
        <v>1575</v>
      </c>
      <c r="V22" s="101">
        <v>1135</v>
      </c>
      <c r="W22" s="107">
        <v>634</v>
      </c>
      <c r="X22" s="107">
        <v>0</v>
      </c>
      <c r="Y22" s="171">
        <f t="shared" si="5"/>
        <v>1769</v>
      </c>
      <c r="Z22" s="101">
        <v>1760</v>
      </c>
      <c r="AA22" s="107">
        <v>1106</v>
      </c>
      <c r="AB22" s="107">
        <v>0</v>
      </c>
      <c r="AC22" s="171">
        <f t="shared" si="6"/>
        <v>2866</v>
      </c>
    </row>
    <row r="23" spans="1:29" ht="18" customHeight="1">
      <c r="A23" s="249" t="s">
        <v>57</v>
      </c>
      <c r="B23" s="110">
        <v>1203</v>
      </c>
      <c r="C23" s="112">
        <v>675</v>
      </c>
      <c r="D23" s="112">
        <v>0</v>
      </c>
      <c r="E23" s="274">
        <f t="shared" si="0"/>
        <v>1878</v>
      </c>
      <c r="F23" s="115">
        <v>1253</v>
      </c>
      <c r="G23" s="117">
        <v>724</v>
      </c>
      <c r="H23" s="117">
        <v>0</v>
      </c>
      <c r="I23" s="235">
        <f t="shared" si="1"/>
        <v>1977</v>
      </c>
      <c r="J23" s="110">
        <v>1221</v>
      </c>
      <c r="K23" s="112">
        <v>677</v>
      </c>
      <c r="L23" s="112">
        <v>0</v>
      </c>
      <c r="M23" s="274">
        <f t="shared" si="2"/>
        <v>1898</v>
      </c>
      <c r="N23" s="115">
        <v>1306</v>
      </c>
      <c r="O23" s="117">
        <v>719</v>
      </c>
      <c r="P23" s="117">
        <v>0</v>
      </c>
      <c r="Q23" s="235">
        <f t="shared" si="3"/>
        <v>2025</v>
      </c>
      <c r="R23" s="110">
        <v>1290</v>
      </c>
      <c r="S23" s="112">
        <v>759</v>
      </c>
      <c r="T23" s="112">
        <v>0</v>
      </c>
      <c r="U23" s="274">
        <f t="shared" si="4"/>
        <v>2049</v>
      </c>
      <c r="V23" s="115">
        <v>1494</v>
      </c>
      <c r="W23" s="117">
        <v>874</v>
      </c>
      <c r="X23" s="117">
        <v>0</v>
      </c>
      <c r="Y23" s="235">
        <f t="shared" si="5"/>
        <v>2368</v>
      </c>
      <c r="Z23" s="110">
        <v>2533</v>
      </c>
      <c r="AA23" s="112">
        <v>1541</v>
      </c>
      <c r="AB23" s="112">
        <v>0</v>
      </c>
      <c r="AC23" s="274">
        <f t="shared" si="6"/>
        <v>4074</v>
      </c>
    </row>
    <row r="24" spans="1:29" ht="18" customHeight="1">
      <c r="A24" s="250" t="s">
        <v>58</v>
      </c>
      <c r="B24" s="101">
        <v>1381</v>
      </c>
      <c r="C24" s="107">
        <v>838</v>
      </c>
      <c r="D24" s="107">
        <v>0</v>
      </c>
      <c r="E24" s="171">
        <f t="shared" si="0"/>
        <v>2219</v>
      </c>
      <c r="F24" s="101">
        <v>1473</v>
      </c>
      <c r="G24" s="107">
        <v>898</v>
      </c>
      <c r="H24" s="107">
        <v>0</v>
      </c>
      <c r="I24" s="171">
        <f t="shared" si="1"/>
        <v>2371</v>
      </c>
      <c r="J24" s="101">
        <v>1426</v>
      </c>
      <c r="K24" s="107">
        <v>848</v>
      </c>
      <c r="L24" s="107">
        <v>0</v>
      </c>
      <c r="M24" s="171">
        <f t="shared" si="2"/>
        <v>2274</v>
      </c>
      <c r="N24" s="101">
        <v>1569</v>
      </c>
      <c r="O24" s="107">
        <v>893</v>
      </c>
      <c r="P24" s="107">
        <v>0</v>
      </c>
      <c r="Q24" s="171">
        <f t="shared" si="3"/>
        <v>2462</v>
      </c>
      <c r="R24" s="101">
        <v>1706</v>
      </c>
      <c r="S24" s="107">
        <v>965</v>
      </c>
      <c r="T24" s="107">
        <v>0</v>
      </c>
      <c r="U24" s="171">
        <f t="shared" si="4"/>
        <v>2671</v>
      </c>
      <c r="V24" s="101">
        <v>1927</v>
      </c>
      <c r="W24" s="107">
        <v>1135</v>
      </c>
      <c r="X24" s="107">
        <v>0</v>
      </c>
      <c r="Y24" s="171">
        <f t="shared" si="5"/>
        <v>3062</v>
      </c>
      <c r="Z24" s="101">
        <v>3188</v>
      </c>
      <c r="AA24" s="107">
        <v>1974</v>
      </c>
      <c r="AB24" s="107">
        <v>0</v>
      </c>
      <c r="AC24" s="171">
        <f t="shared" si="6"/>
        <v>5162</v>
      </c>
    </row>
    <row r="25" spans="1:29" ht="18" customHeight="1">
      <c r="A25" s="249" t="s">
        <v>59</v>
      </c>
      <c r="B25" s="110">
        <v>1401</v>
      </c>
      <c r="C25" s="112">
        <v>954</v>
      </c>
      <c r="D25" s="112">
        <v>0</v>
      </c>
      <c r="E25" s="274">
        <f t="shared" si="0"/>
        <v>2355</v>
      </c>
      <c r="F25" s="115">
        <v>1540</v>
      </c>
      <c r="G25" s="117">
        <v>1114</v>
      </c>
      <c r="H25" s="117">
        <v>0</v>
      </c>
      <c r="I25" s="235">
        <f t="shared" si="1"/>
        <v>2654</v>
      </c>
      <c r="J25" s="110">
        <v>1534</v>
      </c>
      <c r="K25" s="112">
        <v>989</v>
      </c>
      <c r="L25" s="112">
        <v>0</v>
      </c>
      <c r="M25" s="274">
        <f t="shared" si="2"/>
        <v>2523</v>
      </c>
      <c r="N25" s="115">
        <v>1706</v>
      </c>
      <c r="O25" s="117">
        <v>1100</v>
      </c>
      <c r="P25" s="117">
        <v>0</v>
      </c>
      <c r="Q25" s="235">
        <f t="shared" si="3"/>
        <v>2806</v>
      </c>
      <c r="R25" s="110">
        <v>1840</v>
      </c>
      <c r="S25" s="112">
        <v>1113</v>
      </c>
      <c r="T25" s="112">
        <v>0</v>
      </c>
      <c r="U25" s="274">
        <f t="shared" si="4"/>
        <v>2953</v>
      </c>
      <c r="V25" s="115">
        <v>2167</v>
      </c>
      <c r="W25" s="117">
        <v>1317</v>
      </c>
      <c r="X25" s="117">
        <v>0</v>
      </c>
      <c r="Y25" s="235">
        <f t="shared" si="5"/>
        <v>3484</v>
      </c>
      <c r="Z25" s="110">
        <v>3376</v>
      </c>
      <c r="AA25" s="112">
        <v>2287</v>
      </c>
      <c r="AB25" s="112">
        <v>0</v>
      </c>
      <c r="AC25" s="274">
        <f t="shared" si="6"/>
        <v>5663</v>
      </c>
    </row>
    <row r="26" spans="1:29" ht="18" customHeight="1">
      <c r="A26" s="250" t="s">
        <v>60</v>
      </c>
      <c r="B26" s="101">
        <v>1580</v>
      </c>
      <c r="C26" s="107">
        <v>1085</v>
      </c>
      <c r="D26" s="107">
        <v>0</v>
      </c>
      <c r="E26" s="171">
        <f t="shared" si="0"/>
        <v>2665</v>
      </c>
      <c r="F26" s="101">
        <v>1736</v>
      </c>
      <c r="G26" s="107">
        <v>1217</v>
      </c>
      <c r="H26" s="107">
        <v>0</v>
      </c>
      <c r="I26" s="171">
        <f t="shared" si="1"/>
        <v>2953</v>
      </c>
      <c r="J26" s="101">
        <v>1665</v>
      </c>
      <c r="K26" s="107">
        <v>1190</v>
      </c>
      <c r="L26" s="107">
        <v>0</v>
      </c>
      <c r="M26" s="171">
        <f t="shared" si="2"/>
        <v>2855</v>
      </c>
      <c r="N26" s="101">
        <v>1752</v>
      </c>
      <c r="O26" s="107">
        <v>1256</v>
      </c>
      <c r="P26" s="107">
        <v>0</v>
      </c>
      <c r="Q26" s="171">
        <f t="shared" si="3"/>
        <v>3008</v>
      </c>
      <c r="R26" s="101">
        <v>1893</v>
      </c>
      <c r="S26" s="107">
        <v>1273</v>
      </c>
      <c r="T26" s="107">
        <v>0</v>
      </c>
      <c r="U26" s="171">
        <f t="shared" si="4"/>
        <v>3166</v>
      </c>
      <c r="V26" s="101">
        <v>2117</v>
      </c>
      <c r="W26" s="107">
        <v>1462</v>
      </c>
      <c r="X26" s="107">
        <v>0</v>
      </c>
      <c r="Y26" s="171">
        <f t="shared" si="5"/>
        <v>3579</v>
      </c>
      <c r="Z26" s="101">
        <v>3328</v>
      </c>
      <c r="AA26" s="107">
        <v>2366</v>
      </c>
      <c r="AB26" s="107">
        <v>0</v>
      </c>
      <c r="AC26" s="171">
        <f t="shared" si="6"/>
        <v>5694</v>
      </c>
    </row>
    <row r="27" spans="1:29" ht="18" customHeight="1">
      <c r="A27" s="249" t="s">
        <v>61</v>
      </c>
      <c r="B27" s="110">
        <v>1571</v>
      </c>
      <c r="C27" s="112">
        <v>1312</v>
      </c>
      <c r="D27" s="112">
        <v>0</v>
      </c>
      <c r="E27" s="274">
        <f t="shared" si="0"/>
        <v>2883</v>
      </c>
      <c r="F27" s="115">
        <v>1860</v>
      </c>
      <c r="G27" s="117">
        <v>1495</v>
      </c>
      <c r="H27" s="117">
        <v>0</v>
      </c>
      <c r="I27" s="235">
        <f t="shared" si="1"/>
        <v>3355</v>
      </c>
      <c r="J27" s="110">
        <v>1622</v>
      </c>
      <c r="K27" s="112">
        <v>1399</v>
      </c>
      <c r="L27" s="112">
        <v>0</v>
      </c>
      <c r="M27" s="274">
        <f t="shared" si="2"/>
        <v>3021</v>
      </c>
      <c r="N27" s="115">
        <v>1764</v>
      </c>
      <c r="O27" s="117">
        <v>1452</v>
      </c>
      <c r="P27" s="117">
        <v>0</v>
      </c>
      <c r="Q27" s="235">
        <f t="shared" si="3"/>
        <v>3216</v>
      </c>
      <c r="R27" s="110">
        <v>1890</v>
      </c>
      <c r="S27" s="112">
        <v>1438</v>
      </c>
      <c r="T27" s="112">
        <v>0</v>
      </c>
      <c r="U27" s="274">
        <f t="shared" si="4"/>
        <v>3328</v>
      </c>
      <c r="V27" s="115">
        <v>2208</v>
      </c>
      <c r="W27" s="117">
        <v>1597</v>
      </c>
      <c r="X27" s="117">
        <v>0</v>
      </c>
      <c r="Y27" s="235">
        <f t="shared" si="5"/>
        <v>3805</v>
      </c>
      <c r="Z27" s="110">
        <v>3018</v>
      </c>
      <c r="AA27" s="112">
        <v>2417</v>
      </c>
      <c r="AB27" s="112">
        <v>0</v>
      </c>
      <c r="AC27" s="274">
        <f t="shared" si="6"/>
        <v>5435</v>
      </c>
    </row>
    <row r="28" spans="1:29" ht="18" customHeight="1">
      <c r="A28" s="250" t="s">
        <v>44</v>
      </c>
      <c r="B28" s="101">
        <v>3657</v>
      </c>
      <c r="C28" s="107">
        <v>4478</v>
      </c>
      <c r="D28" s="107">
        <v>0</v>
      </c>
      <c r="E28" s="171">
        <f t="shared" si="0"/>
        <v>8135</v>
      </c>
      <c r="F28" s="101">
        <v>4103</v>
      </c>
      <c r="G28" s="107">
        <v>4861</v>
      </c>
      <c r="H28" s="107">
        <v>0</v>
      </c>
      <c r="I28" s="171">
        <f t="shared" si="1"/>
        <v>8964</v>
      </c>
      <c r="J28" s="101">
        <v>3683</v>
      </c>
      <c r="K28" s="107">
        <v>4563</v>
      </c>
      <c r="L28" s="107">
        <v>0</v>
      </c>
      <c r="M28" s="171">
        <f t="shared" si="2"/>
        <v>8246</v>
      </c>
      <c r="N28" s="101">
        <v>4218</v>
      </c>
      <c r="O28" s="107">
        <v>5103</v>
      </c>
      <c r="P28" s="107">
        <v>0</v>
      </c>
      <c r="Q28" s="171">
        <f t="shared" si="3"/>
        <v>9321</v>
      </c>
      <c r="R28" s="101">
        <v>4343</v>
      </c>
      <c r="S28" s="107">
        <v>5027</v>
      </c>
      <c r="T28" s="107">
        <v>0</v>
      </c>
      <c r="U28" s="171">
        <f t="shared" si="4"/>
        <v>9370</v>
      </c>
      <c r="V28" s="101">
        <v>4497</v>
      </c>
      <c r="W28" s="107">
        <v>5316</v>
      </c>
      <c r="X28" s="107">
        <v>0</v>
      </c>
      <c r="Y28" s="171">
        <f t="shared" si="5"/>
        <v>9813</v>
      </c>
      <c r="Z28" s="101">
        <v>6284</v>
      </c>
      <c r="AA28" s="107">
        <v>7238</v>
      </c>
      <c r="AB28" s="107">
        <v>0</v>
      </c>
      <c r="AC28" s="171">
        <f t="shared" si="6"/>
        <v>13522</v>
      </c>
    </row>
    <row r="29" spans="1:29" ht="18" customHeight="1">
      <c r="A29" s="249" t="s">
        <v>45</v>
      </c>
      <c r="B29" s="110">
        <v>27</v>
      </c>
      <c r="C29" s="112">
        <v>7</v>
      </c>
      <c r="D29" s="112">
        <v>0</v>
      </c>
      <c r="E29" s="274">
        <f t="shared" si="0"/>
        <v>34</v>
      </c>
      <c r="F29" s="115">
        <v>35</v>
      </c>
      <c r="G29" s="117">
        <v>13</v>
      </c>
      <c r="H29" s="117">
        <v>0</v>
      </c>
      <c r="I29" s="235">
        <f t="shared" si="1"/>
        <v>48</v>
      </c>
      <c r="J29" s="110">
        <v>21</v>
      </c>
      <c r="K29" s="112">
        <v>8</v>
      </c>
      <c r="L29" s="112">
        <v>0</v>
      </c>
      <c r="M29" s="274">
        <f t="shared" si="2"/>
        <v>29</v>
      </c>
      <c r="N29" s="115">
        <v>13</v>
      </c>
      <c r="O29" s="117">
        <v>9</v>
      </c>
      <c r="P29" s="117">
        <v>0</v>
      </c>
      <c r="Q29" s="235">
        <f t="shared" si="3"/>
        <v>22</v>
      </c>
      <c r="R29" s="110">
        <v>16</v>
      </c>
      <c r="S29" s="112">
        <v>5</v>
      </c>
      <c r="T29" s="112">
        <v>0</v>
      </c>
      <c r="U29" s="274">
        <f t="shared" si="4"/>
        <v>21</v>
      </c>
      <c r="V29" s="115">
        <v>14</v>
      </c>
      <c r="W29" s="117">
        <v>7</v>
      </c>
      <c r="X29" s="117">
        <v>0</v>
      </c>
      <c r="Y29" s="235">
        <f t="shared" si="5"/>
        <v>21</v>
      </c>
      <c r="Z29" s="110">
        <v>19</v>
      </c>
      <c r="AA29" s="112">
        <v>8</v>
      </c>
      <c r="AB29" s="112">
        <v>0</v>
      </c>
      <c r="AC29" s="274">
        <f t="shared" si="6"/>
        <v>27</v>
      </c>
    </row>
    <row r="30" spans="1:29" ht="24.95" customHeight="1">
      <c r="A30" s="93" t="s">
        <v>36</v>
      </c>
      <c r="B30" s="514">
        <f t="shared" ref="B30:U30" si="7">SUM(B8:B29)</f>
        <v>16313</v>
      </c>
      <c r="C30" s="513">
        <f t="shared" si="7"/>
        <v>12316</v>
      </c>
      <c r="D30" s="513">
        <f t="shared" si="7"/>
        <v>12</v>
      </c>
      <c r="E30" s="52">
        <f t="shared" si="7"/>
        <v>28641</v>
      </c>
      <c r="F30" s="23">
        <f t="shared" si="7"/>
        <v>17792</v>
      </c>
      <c r="G30" s="24">
        <f t="shared" si="7"/>
        <v>13517</v>
      </c>
      <c r="H30" s="24">
        <f t="shared" si="7"/>
        <v>6</v>
      </c>
      <c r="I30" s="25">
        <f t="shared" si="7"/>
        <v>31315</v>
      </c>
      <c r="J30" s="514">
        <f t="shared" si="7"/>
        <v>16389</v>
      </c>
      <c r="K30" s="513">
        <f t="shared" si="7"/>
        <v>12620</v>
      </c>
      <c r="L30" s="513">
        <f t="shared" si="7"/>
        <v>12</v>
      </c>
      <c r="M30" s="52">
        <f t="shared" si="7"/>
        <v>29021</v>
      </c>
      <c r="N30" s="23">
        <f t="shared" si="7"/>
        <v>17708</v>
      </c>
      <c r="O30" s="24">
        <f t="shared" si="7"/>
        <v>13541</v>
      </c>
      <c r="P30" s="24">
        <f t="shared" si="7"/>
        <v>9</v>
      </c>
      <c r="Q30" s="25">
        <f t="shared" si="7"/>
        <v>31258</v>
      </c>
      <c r="R30" s="514">
        <f t="shared" si="7"/>
        <v>18708</v>
      </c>
      <c r="S30" s="513">
        <f t="shared" si="7"/>
        <v>13643</v>
      </c>
      <c r="T30" s="513">
        <f t="shared" si="7"/>
        <v>11</v>
      </c>
      <c r="U30" s="52">
        <f t="shared" si="7"/>
        <v>32362</v>
      </c>
      <c r="V30" s="23">
        <f>SUM(V8:V29)</f>
        <v>20279</v>
      </c>
      <c r="W30" s="24">
        <f>SUM(W8:W29)</f>
        <v>14970</v>
      </c>
      <c r="X30" s="24">
        <f>SUM(X8:X29)</f>
        <v>14</v>
      </c>
      <c r="Y30" s="25">
        <f>SUM(Y8:Y29)</f>
        <v>35263</v>
      </c>
      <c r="Z30" s="514">
        <f t="shared" ref="Z30:AC30" si="8">SUM(Z8:Z29)</f>
        <v>30243</v>
      </c>
      <c r="AA30" s="513">
        <f t="shared" si="8"/>
        <v>22822</v>
      </c>
      <c r="AB30" s="513">
        <f t="shared" si="8"/>
        <v>10</v>
      </c>
      <c r="AC30" s="52">
        <f t="shared" si="8"/>
        <v>53075</v>
      </c>
    </row>
    <row r="31" spans="1:29" ht="4.5" customHeight="1">
      <c r="B31" s="94"/>
      <c r="C31" s="94"/>
      <c r="D31" s="94"/>
      <c r="E31" s="122"/>
      <c r="G31" s="122"/>
      <c r="H31" s="122"/>
      <c r="I31" s="119"/>
      <c r="J31" s="94"/>
      <c r="K31" s="94"/>
      <c r="L31" s="94"/>
      <c r="M31" s="122"/>
      <c r="O31" s="122"/>
      <c r="P31" s="122"/>
      <c r="Q31" s="119"/>
      <c r="R31" s="94"/>
      <c r="S31" s="94"/>
      <c r="T31" s="94"/>
      <c r="U31" s="122"/>
      <c r="W31" s="122"/>
      <c r="X31" s="122"/>
      <c r="Y31" s="119"/>
      <c r="Z31" s="94"/>
      <c r="AA31" s="94"/>
      <c r="AB31" s="94"/>
      <c r="AC31" s="122"/>
    </row>
    <row r="32" spans="1:29" s="404" customFormat="1" ht="12" customHeight="1">
      <c r="A32" s="774" t="s">
        <v>533</v>
      </c>
      <c r="B32" s="774"/>
      <c r="C32" s="774"/>
      <c r="D32" s="774"/>
      <c r="E32" s="774"/>
      <c r="F32" s="774"/>
      <c r="G32" s="774"/>
      <c r="H32" s="774"/>
      <c r="I32" s="403"/>
      <c r="Q32" s="403"/>
      <c r="Y32" s="403"/>
    </row>
    <row r="34" spans="2:29" ht="12.75" customHeight="1">
      <c r="B34" s="653"/>
      <c r="C34" s="653"/>
      <c r="D34" s="653"/>
      <c r="E34" s="653"/>
      <c r="F34" s="653"/>
      <c r="G34" s="653"/>
      <c r="H34" s="653"/>
      <c r="I34" s="653"/>
      <c r="J34" s="653"/>
      <c r="K34" s="653"/>
      <c r="L34" s="653"/>
      <c r="M34" s="653"/>
      <c r="N34" s="653"/>
      <c r="O34" s="653"/>
      <c r="P34" s="653"/>
      <c r="Q34" s="653"/>
      <c r="R34" s="653"/>
      <c r="S34" s="653"/>
      <c r="T34" s="653"/>
      <c r="U34" s="653"/>
      <c r="Z34" s="653"/>
      <c r="AA34" s="653"/>
      <c r="AB34" s="653"/>
      <c r="AC34" s="653"/>
    </row>
    <row r="35" spans="2:29" ht="12.75" customHeight="1">
      <c r="B35" s="653"/>
      <c r="C35" s="653"/>
      <c r="D35" s="653"/>
      <c r="E35" s="653"/>
      <c r="F35" s="653"/>
      <c r="G35" s="653"/>
      <c r="H35" s="653"/>
      <c r="I35" s="653"/>
      <c r="J35" s="653"/>
      <c r="K35" s="653"/>
      <c r="L35" s="653"/>
      <c r="M35" s="653"/>
      <c r="N35" s="653"/>
      <c r="O35" s="653"/>
      <c r="P35" s="653"/>
      <c r="Q35" s="653"/>
      <c r="R35" s="653"/>
      <c r="S35" s="653"/>
      <c r="T35" s="653"/>
      <c r="U35" s="653"/>
      <c r="Z35" s="653"/>
      <c r="AA35" s="653"/>
      <c r="AB35" s="653"/>
      <c r="AC35" s="653"/>
    </row>
    <row r="36" spans="2:29" ht="12.75" customHeight="1">
      <c r="B36" s="653"/>
      <c r="C36" s="653"/>
      <c r="D36" s="653"/>
      <c r="E36" s="653"/>
      <c r="F36" s="653"/>
      <c r="G36" s="653"/>
      <c r="H36" s="653"/>
      <c r="I36" s="653"/>
      <c r="J36" s="653"/>
      <c r="K36" s="653"/>
      <c r="L36" s="653"/>
      <c r="M36" s="653"/>
      <c r="N36" s="653"/>
      <c r="O36" s="653"/>
      <c r="P36" s="653"/>
      <c r="Q36" s="653"/>
      <c r="R36" s="653"/>
      <c r="S36" s="653"/>
      <c r="T36" s="653"/>
      <c r="U36" s="653"/>
      <c r="Z36" s="653"/>
      <c r="AA36" s="653"/>
      <c r="AB36" s="653"/>
      <c r="AC36" s="653"/>
    </row>
    <row r="37" spans="2:29" ht="12.75" customHeight="1">
      <c r="B37" s="653"/>
      <c r="C37" s="653"/>
      <c r="D37" s="653"/>
      <c r="E37" s="653"/>
      <c r="F37" s="653"/>
      <c r="G37" s="653"/>
      <c r="H37" s="653"/>
      <c r="I37" s="653"/>
      <c r="J37" s="653"/>
      <c r="K37" s="653"/>
      <c r="L37" s="653"/>
      <c r="M37" s="653"/>
      <c r="N37" s="653"/>
      <c r="O37" s="653"/>
      <c r="P37" s="653"/>
      <c r="Q37" s="653"/>
      <c r="R37" s="653"/>
      <c r="S37" s="653"/>
      <c r="T37" s="653"/>
      <c r="U37" s="653"/>
      <c r="Z37" s="653"/>
      <c r="AA37" s="653"/>
      <c r="AB37" s="653"/>
      <c r="AC37" s="653"/>
    </row>
    <row r="38" spans="2:29" ht="12.75" customHeight="1">
      <c r="B38" s="653"/>
      <c r="C38" s="653"/>
      <c r="D38" s="653"/>
      <c r="E38" s="653"/>
      <c r="F38" s="653"/>
      <c r="G38" s="653"/>
      <c r="H38" s="653"/>
      <c r="I38" s="653"/>
      <c r="J38" s="653"/>
      <c r="K38" s="653"/>
      <c r="L38" s="653"/>
      <c r="M38" s="653"/>
      <c r="N38" s="653"/>
      <c r="O38" s="653"/>
      <c r="P38" s="653"/>
      <c r="Q38" s="653"/>
      <c r="R38" s="653"/>
      <c r="S38" s="653"/>
      <c r="T38" s="653"/>
      <c r="U38" s="653"/>
      <c r="Z38" s="653"/>
      <c r="AA38" s="653"/>
      <c r="AB38" s="653"/>
      <c r="AC38" s="653"/>
    </row>
    <row r="39" spans="2:29" ht="12.75" customHeight="1">
      <c r="B39" s="653"/>
      <c r="C39" s="653"/>
      <c r="D39" s="653"/>
      <c r="E39" s="653"/>
      <c r="F39" s="653"/>
      <c r="G39" s="653"/>
      <c r="H39" s="653"/>
      <c r="I39" s="653"/>
      <c r="J39" s="653"/>
      <c r="K39" s="653"/>
      <c r="L39" s="653"/>
      <c r="M39" s="653"/>
      <c r="N39" s="653"/>
      <c r="O39" s="653"/>
      <c r="P39" s="653"/>
      <c r="Q39" s="653"/>
      <c r="R39" s="653"/>
      <c r="S39" s="653"/>
      <c r="T39" s="653"/>
      <c r="U39" s="653"/>
      <c r="Z39" s="653"/>
      <c r="AA39" s="653"/>
      <c r="AB39" s="653"/>
      <c r="AC39" s="653"/>
    </row>
    <row r="40" spans="2:29" ht="12.75" customHeight="1">
      <c r="B40" s="653"/>
      <c r="C40" s="653"/>
      <c r="D40" s="653"/>
      <c r="E40" s="653"/>
      <c r="F40" s="653"/>
      <c r="G40" s="653"/>
      <c r="H40" s="653"/>
      <c r="I40" s="653"/>
      <c r="J40" s="653"/>
      <c r="K40" s="653"/>
      <c r="L40" s="653"/>
      <c r="M40" s="653"/>
      <c r="N40" s="653"/>
      <c r="O40" s="653"/>
      <c r="P40" s="653"/>
      <c r="Q40" s="653"/>
      <c r="R40" s="653"/>
      <c r="S40" s="653"/>
      <c r="T40" s="653"/>
      <c r="U40" s="653"/>
      <c r="Z40" s="653"/>
      <c r="AA40" s="653"/>
      <c r="AB40" s="653"/>
      <c r="AC40" s="653"/>
    </row>
    <row r="41" spans="2:29" ht="12.75" customHeight="1">
      <c r="B41" s="653"/>
      <c r="C41" s="653"/>
      <c r="D41" s="653"/>
      <c r="E41" s="653"/>
      <c r="F41" s="653"/>
      <c r="G41" s="653"/>
      <c r="H41" s="653"/>
      <c r="I41" s="653"/>
      <c r="J41" s="653"/>
      <c r="K41" s="653"/>
      <c r="L41" s="653"/>
      <c r="M41" s="653"/>
      <c r="N41" s="653"/>
      <c r="O41" s="653"/>
      <c r="P41" s="653"/>
      <c r="Q41" s="653"/>
      <c r="R41" s="653"/>
      <c r="S41" s="653"/>
      <c r="T41" s="653"/>
      <c r="U41" s="653"/>
      <c r="Z41" s="653"/>
      <c r="AA41" s="653"/>
      <c r="AB41" s="653"/>
      <c r="AC41" s="653"/>
    </row>
    <row r="42" spans="2:29" ht="12.75" customHeight="1"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Z42" s="653"/>
      <c r="AA42" s="653"/>
      <c r="AB42" s="653"/>
      <c r="AC42" s="653"/>
    </row>
    <row r="43" spans="2:29" ht="12.75" customHeight="1"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Z43" s="653"/>
      <c r="AA43" s="653"/>
      <c r="AB43" s="653"/>
      <c r="AC43" s="653"/>
    </row>
    <row r="44" spans="2:29" ht="12.75" customHeight="1"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Z44" s="653"/>
      <c r="AA44" s="653"/>
      <c r="AB44" s="653"/>
      <c r="AC44" s="653"/>
    </row>
    <row r="45" spans="2:29" ht="12.75" customHeight="1">
      <c r="B45" s="653"/>
      <c r="C45" s="653"/>
      <c r="D45" s="653"/>
      <c r="E45" s="653"/>
      <c r="F45" s="653"/>
      <c r="G45" s="653"/>
      <c r="H45" s="653"/>
      <c r="I45" s="653"/>
      <c r="J45" s="653"/>
      <c r="K45" s="653"/>
      <c r="L45" s="653"/>
      <c r="M45" s="653"/>
      <c r="N45" s="653"/>
      <c r="O45" s="653"/>
      <c r="P45" s="653"/>
      <c r="Q45" s="653"/>
      <c r="R45" s="653"/>
      <c r="S45" s="653"/>
      <c r="T45" s="653"/>
      <c r="U45" s="653"/>
      <c r="Z45" s="653"/>
      <c r="AA45" s="653"/>
      <c r="AB45" s="653"/>
      <c r="AC45" s="653"/>
    </row>
    <row r="46" spans="2:29" ht="12.75" customHeight="1">
      <c r="B46" s="653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Z46" s="653"/>
      <c r="AA46" s="653"/>
      <c r="AB46" s="653"/>
      <c r="AC46" s="653"/>
    </row>
    <row r="47" spans="2:29" ht="12.75" customHeight="1">
      <c r="B47" s="653"/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3"/>
      <c r="T47" s="653"/>
      <c r="U47" s="653"/>
      <c r="Z47" s="653"/>
      <c r="AA47" s="653"/>
      <c r="AB47" s="653"/>
      <c r="AC47" s="653"/>
    </row>
    <row r="48" spans="2:29" ht="12.75" customHeight="1">
      <c r="B48" s="653"/>
      <c r="C48" s="653"/>
      <c r="D48" s="653"/>
      <c r="E48" s="653"/>
      <c r="F48" s="653"/>
      <c r="G48" s="653"/>
      <c r="H48" s="653"/>
      <c r="I48" s="653"/>
      <c r="J48" s="653"/>
      <c r="K48" s="653"/>
      <c r="L48" s="653"/>
      <c r="M48" s="653"/>
      <c r="N48" s="653"/>
      <c r="O48" s="653"/>
      <c r="P48" s="653"/>
      <c r="Q48" s="653"/>
      <c r="R48" s="653"/>
      <c r="S48" s="653"/>
      <c r="T48" s="653"/>
      <c r="U48" s="653"/>
      <c r="Z48" s="653"/>
      <c r="AA48" s="653"/>
      <c r="AB48" s="653"/>
      <c r="AC48" s="653"/>
    </row>
    <row r="49" spans="2:29" ht="12.75" customHeight="1">
      <c r="B49" s="653"/>
      <c r="C49" s="653"/>
      <c r="D49" s="653"/>
      <c r="E49" s="653"/>
      <c r="F49" s="653"/>
      <c r="G49" s="653"/>
      <c r="H49" s="653"/>
      <c r="I49" s="653"/>
      <c r="J49" s="653"/>
      <c r="K49" s="653"/>
      <c r="L49" s="653"/>
      <c r="M49" s="653"/>
      <c r="N49" s="653"/>
      <c r="O49" s="653"/>
      <c r="P49" s="653"/>
      <c r="Q49" s="653"/>
      <c r="R49" s="653"/>
      <c r="S49" s="653"/>
      <c r="T49" s="653"/>
      <c r="U49" s="653"/>
      <c r="Z49" s="653"/>
      <c r="AA49" s="653"/>
      <c r="AB49" s="653"/>
      <c r="AC49" s="653"/>
    </row>
    <row r="50" spans="2:29" ht="12.75" customHeight="1">
      <c r="B50" s="653"/>
      <c r="C50" s="653"/>
      <c r="D50" s="653"/>
      <c r="E50" s="653"/>
      <c r="F50" s="653"/>
      <c r="G50" s="653"/>
      <c r="H50" s="653"/>
      <c r="I50" s="653"/>
      <c r="J50" s="653"/>
      <c r="K50" s="653"/>
      <c r="L50" s="653"/>
      <c r="M50" s="653"/>
      <c r="N50" s="653"/>
      <c r="O50" s="653"/>
      <c r="P50" s="653"/>
      <c r="Q50" s="653"/>
      <c r="R50" s="653"/>
      <c r="S50" s="653"/>
      <c r="T50" s="653"/>
      <c r="U50" s="653"/>
      <c r="Z50" s="653"/>
      <c r="AA50" s="653"/>
      <c r="AB50" s="653"/>
      <c r="AC50" s="653"/>
    </row>
    <row r="51" spans="2:29" ht="12.75" customHeight="1">
      <c r="B51" s="653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Z51" s="653"/>
      <c r="AA51" s="653"/>
      <c r="AB51" s="653"/>
      <c r="AC51" s="653"/>
    </row>
    <row r="52" spans="2:29" ht="12.75" customHeight="1">
      <c r="B52" s="653"/>
      <c r="C52" s="653"/>
      <c r="D52" s="653"/>
      <c r="E52" s="653"/>
      <c r="F52" s="653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53"/>
      <c r="S52" s="653"/>
      <c r="T52" s="653"/>
      <c r="U52" s="653"/>
      <c r="Z52" s="653"/>
      <c r="AA52" s="653"/>
      <c r="AB52" s="653"/>
      <c r="AC52" s="653"/>
    </row>
    <row r="53" spans="2:29" ht="12.75" customHeight="1">
      <c r="B53" s="653"/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3"/>
      <c r="T53" s="653"/>
      <c r="U53" s="653"/>
      <c r="Z53" s="653"/>
      <c r="AA53" s="653"/>
      <c r="AB53" s="653"/>
      <c r="AC53" s="653"/>
    </row>
    <row r="54" spans="2:29" ht="12.75" customHeight="1">
      <c r="B54" s="653"/>
      <c r="C54" s="653"/>
      <c r="D54" s="653"/>
      <c r="E54" s="653"/>
      <c r="F54" s="653"/>
      <c r="G54" s="653"/>
      <c r="H54" s="653"/>
      <c r="I54" s="653"/>
      <c r="J54" s="653"/>
      <c r="K54" s="653"/>
      <c r="L54" s="653"/>
      <c r="M54" s="653"/>
      <c r="N54" s="653"/>
      <c r="O54" s="653"/>
      <c r="P54" s="653"/>
      <c r="Q54" s="653"/>
      <c r="R54" s="653"/>
      <c r="S54" s="653"/>
      <c r="T54" s="653"/>
      <c r="U54" s="653"/>
      <c r="Z54" s="653"/>
      <c r="AA54" s="653"/>
      <c r="AB54" s="653"/>
      <c r="AC54" s="653"/>
    </row>
    <row r="55" spans="2:29" ht="12.75" customHeight="1">
      <c r="B55" s="653"/>
      <c r="C55" s="653"/>
      <c r="D55" s="653"/>
      <c r="E55" s="653"/>
      <c r="F55" s="653"/>
      <c r="G55" s="653"/>
      <c r="H55" s="653"/>
      <c r="I55" s="653"/>
      <c r="J55" s="653"/>
      <c r="K55" s="653"/>
      <c r="L55" s="653"/>
      <c r="M55" s="653"/>
      <c r="N55" s="653"/>
      <c r="O55" s="653"/>
      <c r="P55" s="653"/>
      <c r="Q55" s="653"/>
      <c r="R55" s="653"/>
      <c r="S55" s="653"/>
      <c r="T55" s="653"/>
      <c r="U55" s="653"/>
      <c r="Z55" s="653"/>
      <c r="AA55" s="653"/>
      <c r="AB55" s="653"/>
      <c r="AC55" s="653"/>
    </row>
    <row r="56" spans="2:29" ht="12.75" customHeight="1">
      <c r="B56" s="653"/>
      <c r="C56" s="653"/>
      <c r="D56" s="653"/>
      <c r="E56" s="653"/>
      <c r="F56" s="653"/>
      <c r="G56" s="653"/>
      <c r="H56" s="653"/>
      <c r="I56" s="653"/>
      <c r="J56" s="653"/>
      <c r="K56" s="653"/>
      <c r="L56" s="653"/>
      <c r="M56" s="653"/>
      <c r="N56" s="653"/>
      <c r="O56" s="653"/>
      <c r="P56" s="653"/>
      <c r="Q56" s="653"/>
      <c r="R56" s="653"/>
      <c r="S56" s="653"/>
      <c r="T56" s="653"/>
      <c r="U56" s="653"/>
      <c r="Z56" s="653"/>
      <c r="AA56" s="653"/>
      <c r="AB56" s="653"/>
      <c r="AC56" s="653"/>
    </row>
    <row r="57" spans="2:29" ht="12.75" customHeight="1">
      <c r="B57" s="653"/>
      <c r="C57" s="653"/>
      <c r="D57" s="653"/>
      <c r="E57" s="653"/>
      <c r="F57" s="653"/>
      <c r="G57" s="653"/>
      <c r="H57" s="653"/>
      <c r="I57" s="653"/>
      <c r="J57" s="653"/>
      <c r="K57" s="653"/>
      <c r="L57" s="653"/>
      <c r="M57" s="653"/>
      <c r="N57" s="653"/>
      <c r="O57" s="653"/>
      <c r="P57" s="653"/>
      <c r="Q57" s="653"/>
      <c r="R57" s="653"/>
      <c r="S57" s="653"/>
      <c r="T57" s="653"/>
      <c r="U57" s="653"/>
      <c r="Z57" s="653"/>
      <c r="AA57" s="653"/>
      <c r="AB57" s="653"/>
      <c r="AC57" s="653"/>
    </row>
    <row r="58" spans="2:29" ht="18" customHeight="1">
      <c r="B58" s="653"/>
      <c r="C58" s="653"/>
      <c r="D58" s="653"/>
      <c r="E58" s="653"/>
      <c r="F58" s="653"/>
      <c r="G58" s="653"/>
      <c r="H58" s="653"/>
      <c r="I58" s="653"/>
      <c r="J58" s="653"/>
      <c r="K58" s="653"/>
      <c r="L58" s="653"/>
      <c r="M58" s="653"/>
      <c r="N58" s="653"/>
      <c r="O58" s="653"/>
      <c r="P58" s="653"/>
      <c r="Q58" s="653"/>
      <c r="R58" s="653"/>
      <c r="S58" s="653"/>
      <c r="T58" s="653"/>
      <c r="U58" s="653"/>
      <c r="Z58" s="653"/>
      <c r="AA58" s="653"/>
      <c r="AB58" s="653"/>
      <c r="AC58" s="653"/>
    </row>
    <row r="59" spans="2:29" ht="18" customHeight="1">
      <c r="B59" s="653"/>
    </row>
  </sheetData>
  <mergeCells count="14">
    <mergeCell ref="A1:U1"/>
    <mergeCell ref="A2:U2"/>
    <mergeCell ref="A3:U3"/>
    <mergeCell ref="A4:B4"/>
    <mergeCell ref="B6:E6"/>
    <mergeCell ref="F6:I6"/>
    <mergeCell ref="J6:M6"/>
    <mergeCell ref="N6:Q6"/>
    <mergeCell ref="R6:U6"/>
    <mergeCell ref="Z6:AC6"/>
    <mergeCell ref="B5:AC5"/>
    <mergeCell ref="V6:Y6"/>
    <mergeCell ref="A32:H32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6"/>
  <sheetViews>
    <sheetView showGridLines="0" workbookViewId="0">
      <pane xSplit="1" ySplit="6" topLeftCell="B7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4.140625" style="121" customWidth="1"/>
    <col min="2" max="2" width="5.42578125" style="177" customWidth="1"/>
    <col min="3" max="11" width="5.42578125" style="178" customWidth="1"/>
    <col min="12" max="12" width="6.140625" style="178" customWidth="1"/>
    <col min="13" max="20" width="5.42578125" style="178" customWidth="1"/>
    <col min="21" max="21" width="7.28515625" style="220" customWidth="1"/>
    <col min="22" max="16384" width="11.42578125" style="97"/>
  </cols>
  <sheetData>
    <row r="1" spans="1:21" s="266" customFormat="1" ht="18" customHeight="1">
      <c r="A1" s="801" t="s">
        <v>496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</row>
    <row r="2" spans="1:21" s="266" customFormat="1" ht="18" customHeight="1">
      <c r="A2" s="784" t="s">
        <v>571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</row>
    <row r="3" spans="1:21" s="266" customFormat="1" ht="18" customHeight="1">
      <c r="A3" s="785" t="s">
        <v>623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</row>
    <row r="4" spans="1:21" ht="3.95" customHeight="1">
      <c r="A4" s="192"/>
      <c r="B4" s="9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233"/>
    </row>
    <row r="5" spans="1:21" ht="18" customHeight="1">
      <c r="A5" s="803" t="s">
        <v>246</v>
      </c>
      <c r="B5" s="869" t="s">
        <v>0</v>
      </c>
      <c r="C5" s="870"/>
      <c r="D5" s="870"/>
      <c r="E5" s="870"/>
      <c r="F5" s="870"/>
      <c r="G5" s="870"/>
      <c r="H5" s="870"/>
      <c r="I5" s="870"/>
      <c r="J5" s="870"/>
      <c r="K5" s="870"/>
      <c r="L5" s="870"/>
      <c r="M5" s="870"/>
      <c r="N5" s="870"/>
      <c r="O5" s="870"/>
      <c r="P5" s="870"/>
      <c r="Q5" s="870"/>
      <c r="R5" s="870"/>
      <c r="S5" s="870"/>
      <c r="T5" s="871"/>
      <c r="U5" s="872" t="s">
        <v>34</v>
      </c>
    </row>
    <row r="6" spans="1:21" ht="18" customHeight="1">
      <c r="A6" s="805"/>
      <c r="B6" s="480">
        <v>1</v>
      </c>
      <c r="C6" s="481">
        <v>2</v>
      </c>
      <c r="D6" s="481">
        <v>3</v>
      </c>
      <c r="E6" s="481">
        <v>4</v>
      </c>
      <c r="F6" s="481">
        <v>5</v>
      </c>
      <c r="G6" s="481">
        <v>6</v>
      </c>
      <c r="H6" s="481">
        <v>7</v>
      </c>
      <c r="I6" s="481">
        <v>8</v>
      </c>
      <c r="J6" s="481">
        <v>9</v>
      </c>
      <c r="K6" s="481">
        <v>10</v>
      </c>
      <c r="L6" s="481">
        <v>11</v>
      </c>
      <c r="M6" s="481">
        <v>12</v>
      </c>
      <c r="N6" s="481">
        <v>13</v>
      </c>
      <c r="O6" s="481">
        <v>14</v>
      </c>
      <c r="P6" s="481">
        <v>15</v>
      </c>
      <c r="Q6" s="481">
        <v>16</v>
      </c>
      <c r="R6" s="481">
        <v>17</v>
      </c>
      <c r="S6" s="481">
        <v>18</v>
      </c>
      <c r="T6" s="481">
        <v>50</v>
      </c>
      <c r="U6" s="872"/>
    </row>
    <row r="7" spans="1:21" ht="24" customHeight="1">
      <c r="A7" s="12" t="s">
        <v>248</v>
      </c>
      <c r="B7" s="158">
        <v>33</v>
      </c>
      <c r="C7" s="159">
        <v>62</v>
      </c>
      <c r="D7" s="160">
        <v>27</v>
      </c>
      <c r="E7" s="159">
        <v>22</v>
      </c>
      <c r="F7" s="160">
        <v>35</v>
      </c>
      <c r="G7" s="160">
        <v>11</v>
      </c>
      <c r="H7" s="160">
        <v>33</v>
      </c>
      <c r="I7" s="160">
        <v>9</v>
      </c>
      <c r="J7" s="160">
        <v>27</v>
      </c>
      <c r="K7" s="160">
        <v>105</v>
      </c>
      <c r="L7" s="160">
        <v>252</v>
      </c>
      <c r="M7" s="160">
        <v>6</v>
      </c>
      <c r="N7" s="160">
        <v>15</v>
      </c>
      <c r="O7" s="160">
        <v>21</v>
      </c>
      <c r="P7" s="160">
        <v>26</v>
      </c>
      <c r="Q7" s="160">
        <v>26</v>
      </c>
      <c r="R7" s="160">
        <v>4</v>
      </c>
      <c r="S7" s="160">
        <v>89</v>
      </c>
      <c r="T7" s="160">
        <v>0</v>
      </c>
      <c r="U7" s="183">
        <f>SUM(B7:T7)</f>
        <v>803</v>
      </c>
    </row>
    <row r="8" spans="1:21" ht="24" customHeight="1">
      <c r="A8" s="13" t="s">
        <v>249</v>
      </c>
      <c r="B8" s="166">
        <v>176</v>
      </c>
      <c r="C8" s="136">
        <v>250</v>
      </c>
      <c r="D8" s="136">
        <v>290</v>
      </c>
      <c r="E8" s="136">
        <v>166</v>
      </c>
      <c r="F8" s="136">
        <v>364</v>
      </c>
      <c r="G8" s="136">
        <v>84</v>
      </c>
      <c r="H8" s="136">
        <v>328</v>
      </c>
      <c r="I8" s="136">
        <v>113</v>
      </c>
      <c r="J8" s="136">
        <v>244</v>
      </c>
      <c r="K8" s="136">
        <v>417</v>
      </c>
      <c r="L8" s="136">
        <v>1582</v>
      </c>
      <c r="M8" s="136">
        <v>95</v>
      </c>
      <c r="N8" s="136">
        <v>101</v>
      </c>
      <c r="O8" s="136">
        <v>61</v>
      </c>
      <c r="P8" s="136">
        <v>76</v>
      </c>
      <c r="Q8" s="136">
        <v>43</v>
      </c>
      <c r="R8" s="136">
        <v>17</v>
      </c>
      <c r="S8" s="136">
        <v>608</v>
      </c>
      <c r="T8" s="136">
        <v>2</v>
      </c>
      <c r="U8" s="184">
        <f>SUM(B8:T8)</f>
        <v>5017</v>
      </c>
    </row>
    <row r="9" spans="1:21" ht="24" customHeight="1">
      <c r="A9" s="12" t="s">
        <v>250</v>
      </c>
      <c r="B9" s="168">
        <v>7</v>
      </c>
      <c r="C9" s="169">
        <v>12</v>
      </c>
      <c r="D9" s="170">
        <v>5</v>
      </c>
      <c r="E9" s="169">
        <v>4</v>
      </c>
      <c r="F9" s="170">
        <v>8</v>
      </c>
      <c r="G9" s="170">
        <v>1</v>
      </c>
      <c r="H9" s="170">
        <v>8</v>
      </c>
      <c r="I9" s="170">
        <v>6</v>
      </c>
      <c r="J9" s="170">
        <v>10</v>
      </c>
      <c r="K9" s="170">
        <v>9</v>
      </c>
      <c r="L9" s="170">
        <v>62</v>
      </c>
      <c r="M9" s="170">
        <v>1</v>
      </c>
      <c r="N9" s="170">
        <v>4</v>
      </c>
      <c r="O9" s="170">
        <v>4</v>
      </c>
      <c r="P9" s="170">
        <v>7</v>
      </c>
      <c r="Q9" s="170">
        <v>2</v>
      </c>
      <c r="R9" s="170">
        <v>0</v>
      </c>
      <c r="S9" s="170">
        <v>16</v>
      </c>
      <c r="T9" s="170">
        <v>0</v>
      </c>
      <c r="U9" s="186">
        <f>SUM(B9:T9)</f>
        <v>166</v>
      </c>
    </row>
    <row r="10" spans="1:21" ht="24" customHeight="1">
      <c r="A10" s="13" t="s">
        <v>251</v>
      </c>
      <c r="B10" s="484">
        <v>81</v>
      </c>
      <c r="C10" s="485">
        <v>179</v>
      </c>
      <c r="D10" s="485">
        <v>197</v>
      </c>
      <c r="E10" s="485">
        <v>173</v>
      </c>
      <c r="F10" s="485">
        <v>383</v>
      </c>
      <c r="G10" s="485">
        <v>71</v>
      </c>
      <c r="H10" s="485">
        <v>243</v>
      </c>
      <c r="I10" s="485">
        <v>84</v>
      </c>
      <c r="J10" s="485">
        <v>184</v>
      </c>
      <c r="K10" s="485">
        <v>452</v>
      </c>
      <c r="L10" s="485">
        <v>1156</v>
      </c>
      <c r="M10" s="485">
        <v>39</v>
      </c>
      <c r="N10" s="485">
        <v>100</v>
      </c>
      <c r="O10" s="485">
        <v>73</v>
      </c>
      <c r="P10" s="485">
        <v>47</v>
      </c>
      <c r="Q10" s="485">
        <v>24</v>
      </c>
      <c r="R10" s="485">
        <v>11</v>
      </c>
      <c r="S10" s="485">
        <v>443</v>
      </c>
      <c r="T10" s="485">
        <v>3</v>
      </c>
      <c r="U10" s="654">
        <f>SUM(B10:T10)</f>
        <v>3943</v>
      </c>
    </row>
    <row r="11" spans="1:21" ht="24" customHeight="1">
      <c r="A11" s="12" t="s">
        <v>252</v>
      </c>
      <c r="B11" s="168">
        <v>9</v>
      </c>
      <c r="C11" s="169">
        <v>9</v>
      </c>
      <c r="D11" s="170">
        <v>27</v>
      </c>
      <c r="E11" s="169">
        <v>17</v>
      </c>
      <c r="F11" s="170">
        <v>12</v>
      </c>
      <c r="G11" s="170">
        <v>5</v>
      </c>
      <c r="H11" s="170">
        <v>23</v>
      </c>
      <c r="I11" s="170">
        <v>14</v>
      </c>
      <c r="J11" s="170">
        <v>24</v>
      </c>
      <c r="K11" s="170">
        <v>15</v>
      </c>
      <c r="L11" s="170">
        <v>85</v>
      </c>
      <c r="M11" s="170">
        <v>8</v>
      </c>
      <c r="N11" s="170">
        <v>13</v>
      </c>
      <c r="O11" s="170">
        <v>6</v>
      </c>
      <c r="P11" s="170">
        <v>5</v>
      </c>
      <c r="Q11" s="170">
        <v>1</v>
      </c>
      <c r="R11" s="170">
        <v>2</v>
      </c>
      <c r="S11" s="170">
        <v>32</v>
      </c>
      <c r="T11" s="170">
        <v>1</v>
      </c>
      <c r="U11" s="186">
        <f>SUM(B11:T11)</f>
        <v>308</v>
      </c>
    </row>
    <row r="12" spans="1:21" ht="24" customHeight="1">
      <c r="A12" s="13" t="s">
        <v>253</v>
      </c>
      <c r="B12" s="166">
        <v>16</v>
      </c>
      <c r="C12" s="136">
        <v>20</v>
      </c>
      <c r="D12" s="136">
        <v>30</v>
      </c>
      <c r="E12" s="136">
        <v>13</v>
      </c>
      <c r="F12" s="136">
        <v>38</v>
      </c>
      <c r="G12" s="136">
        <v>10</v>
      </c>
      <c r="H12" s="136">
        <v>46</v>
      </c>
      <c r="I12" s="136">
        <v>12</v>
      </c>
      <c r="J12" s="136">
        <v>25</v>
      </c>
      <c r="K12" s="136">
        <v>54</v>
      </c>
      <c r="L12" s="136">
        <v>215</v>
      </c>
      <c r="M12" s="136">
        <v>9</v>
      </c>
      <c r="N12" s="136">
        <v>11</v>
      </c>
      <c r="O12" s="136">
        <v>10</v>
      </c>
      <c r="P12" s="136">
        <v>14</v>
      </c>
      <c r="Q12" s="136">
        <v>9</v>
      </c>
      <c r="R12" s="136">
        <v>0</v>
      </c>
      <c r="S12" s="136">
        <v>102</v>
      </c>
      <c r="T12" s="136">
        <v>0</v>
      </c>
      <c r="U12" s="184">
        <f t="shared" ref="U12:U28" si="0">SUM(B12:T12)</f>
        <v>634</v>
      </c>
    </row>
    <row r="13" spans="1:21" ht="24" customHeight="1">
      <c r="A13" s="12" t="s">
        <v>254</v>
      </c>
      <c r="B13" s="168">
        <v>0</v>
      </c>
      <c r="C13" s="169">
        <v>0</v>
      </c>
      <c r="D13" s="170">
        <v>0</v>
      </c>
      <c r="E13" s="169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1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86">
        <f t="shared" si="0"/>
        <v>1</v>
      </c>
    </row>
    <row r="14" spans="1:21" ht="24" customHeight="1">
      <c r="A14" s="13" t="s">
        <v>255</v>
      </c>
      <c r="B14" s="484">
        <v>0</v>
      </c>
      <c r="C14" s="485">
        <v>0</v>
      </c>
      <c r="D14" s="485">
        <v>0</v>
      </c>
      <c r="E14" s="485">
        <v>0</v>
      </c>
      <c r="F14" s="485">
        <v>0</v>
      </c>
      <c r="G14" s="485">
        <v>0</v>
      </c>
      <c r="H14" s="485">
        <v>0</v>
      </c>
      <c r="I14" s="485">
        <v>0</v>
      </c>
      <c r="J14" s="485">
        <v>0</v>
      </c>
      <c r="K14" s="485">
        <v>2</v>
      </c>
      <c r="L14" s="485">
        <v>1</v>
      </c>
      <c r="M14" s="485">
        <v>0</v>
      </c>
      <c r="N14" s="485">
        <v>0</v>
      </c>
      <c r="O14" s="485">
        <v>0</v>
      </c>
      <c r="P14" s="485">
        <v>0</v>
      </c>
      <c r="Q14" s="485">
        <v>0</v>
      </c>
      <c r="R14" s="485">
        <v>0</v>
      </c>
      <c r="S14" s="485">
        <v>0</v>
      </c>
      <c r="T14" s="485">
        <v>0</v>
      </c>
      <c r="U14" s="654">
        <f t="shared" si="0"/>
        <v>3</v>
      </c>
    </row>
    <row r="15" spans="1:21" ht="24" customHeight="1">
      <c r="A15" s="11" t="s">
        <v>256</v>
      </c>
      <c r="B15" s="168">
        <v>357</v>
      </c>
      <c r="C15" s="169">
        <v>554</v>
      </c>
      <c r="D15" s="170">
        <v>652</v>
      </c>
      <c r="E15" s="169">
        <v>424</v>
      </c>
      <c r="F15" s="170">
        <v>1124</v>
      </c>
      <c r="G15" s="170">
        <v>262</v>
      </c>
      <c r="H15" s="170">
        <v>784</v>
      </c>
      <c r="I15" s="170">
        <v>258</v>
      </c>
      <c r="J15" s="170">
        <v>649</v>
      </c>
      <c r="K15" s="170">
        <v>927</v>
      </c>
      <c r="L15" s="170">
        <v>2730</v>
      </c>
      <c r="M15" s="170">
        <v>217</v>
      </c>
      <c r="N15" s="170">
        <v>270</v>
      </c>
      <c r="O15" s="170">
        <v>112</v>
      </c>
      <c r="P15" s="170">
        <v>145</v>
      </c>
      <c r="Q15" s="170">
        <v>52</v>
      </c>
      <c r="R15" s="170">
        <v>21</v>
      </c>
      <c r="S15" s="170">
        <v>889</v>
      </c>
      <c r="T15" s="170">
        <v>8</v>
      </c>
      <c r="U15" s="186">
        <f t="shared" si="0"/>
        <v>10435</v>
      </c>
    </row>
    <row r="16" spans="1:21" ht="24" customHeight="1">
      <c r="A16" s="13" t="s">
        <v>257</v>
      </c>
      <c r="B16" s="166">
        <v>167</v>
      </c>
      <c r="C16" s="136">
        <v>213</v>
      </c>
      <c r="D16" s="136">
        <v>179</v>
      </c>
      <c r="E16" s="136">
        <v>139</v>
      </c>
      <c r="F16" s="136">
        <v>325</v>
      </c>
      <c r="G16" s="136">
        <v>66</v>
      </c>
      <c r="H16" s="136">
        <v>312</v>
      </c>
      <c r="I16" s="136">
        <v>85</v>
      </c>
      <c r="J16" s="136">
        <v>191</v>
      </c>
      <c r="K16" s="136">
        <v>368</v>
      </c>
      <c r="L16" s="136">
        <v>1263</v>
      </c>
      <c r="M16" s="136">
        <v>52</v>
      </c>
      <c r="N16" s="136">
        <v>100</v>
      </c>
      <c r="O16" s="136">
        <v>62</v>
      </c>
      <c r="P16" s="136">
        <v>64</v>
      </c>
      <c r="Q16" s="136">
        <v>39</v>
      </c>
      <c r="R16" s="136">
        <v>7</v>
      </c>
      <c r="S16" s="136">
        <v>479</v>
      </c>
      <c r="T16" s="136">
        <v>1</v>
      </c>
      <c r="U16" s="184">
        <f t="shared" si="0"/>
        <v>4112</v>
      </c>
    </row>
    <row r="17" spans="1:21" ht="24" customHeight="1">
      <c r="A17" s="11" t="s">
        <v>258</v>
      </c>
      <c r="B17" s="168">
        <v>63</v>
      </c>
      <c r="C17" s="169">
        <v>61</v>
      </c>
      <c r="D17" s="170">
        <v>127</v>
      </c>
      <c r="E17" s="169">
        <v>48</v>
      </c>
      <c r="F17" s="170">
        <v>94</v>
      </c>
      <c r="G17" s="170">
        <v>30</v>
      </c>
      <c r="H17" s="170">
        <v>108</v>
      </c>
      <c r="I17" s="170">
        <v>39</v>
      </c>
      <c r="J17" s="170">
        <v>95</v>
      </c>
      <c r="K17" s="170">
        <v>166</v>
      </c>
      <c r="L17" s="170">
        <v>456</v>
      </c>
      <c r="M17" s="170">
        <v>30</v>
      </c>
      <c r="N17" s="170">
        <v>36</v>
      </c>
      <c r="O17" s="170">
        <v>26</v>
      </c>
      <c r="P17" s="170">
        <v>32</v>
      </c>
      <c r="Q17" s="170">
        <v>14</v>
      </c>
      <c r="R17" s="170">
        <v>5</v>
      </c>
      <c r="S17" s="170">
        <v>144</v>
      </c>
      <c r="T17" s="170">
        <v>1</v>
      </c>
      <c r="U17" s="186">
        <f t="shared" si="0"/>
        <v>1575</v>
      </c>
    </row>
    <row r="18" spans="1:21" ht="24" customHeight="1">
      <c r="A18" s="13" t="s">
        <v>259</v>
      </c>
      <c r="B18" s="484">
        <v>11</v>
      </c>
      <c r="C18" s="485">
        <v>9</v>
      </c>
      <c r="D18" s="485">
        <v>8</v>
      </c>
      <c r="E18" s="485">
        <v>6</v>
      </c>
      <c r="F18" s="485">
        <v>8</v>
      </c>
      <c r="G18" s="485">
        <v>4</v>
      </c>
      <c r="H18" s="485">
        <v>9</v>
      </c>
      <c r="I18" s="485">
        <v>2</v>
      </c>
      <c r="J18" s="485">
        <v>13</v>
      </c>
      <c r="K18" s="485">
        <v>13</v>
      </c>
      <c r="L18" s="485">
        <v>78</v>
      </c>
      <c r="M18" s="485">
        <v>2</v>
      </c>
      <c r="N18" s="485">
        <v>3</v>
      </c>
      <c r="O18" s="485">
        <v>3</v>
      </c>
      <c r="P18" s="485">
        <v>4</v>
      </c>
      <c r="Q18" s="485">
        <v>2</v>
      </c>
      <c r="R18" s="485">
        <v>1</v>
      </c>
      <c r="S18" s="485">
        <v>35</v>
      </c>
      <c r="T18" s="485">
        <v>0</v>
      </c>
      <c r="U18" s="654">
        <f t="shared" si="0"/>
        <v>211</v>
      </c>
    </row>
    <row r="19" spans="1:21" ht="24" customHeight="1">
      <c r="A19" s="11" t="s">
        <v>550</v>
      </c>
      <c r="B19" s="168">
        <v>5</v>
      </c>
      <c r="C19" s="169">
        <v>13</v>
      </c>
      <c r="D19" s="170">
        <v>18</v>
      </c>
      <c r="E19" s="169">
        <v>5</v>
      </c>
      <c r="F19" s="170">
        <v>14</v>
      </c>
      <c r="G19" s="170">
        <v>6</v>
      </c>
      <c r="H19" s="170">
        <v>11</v>
      </c>
      <c r="I19" s="170">
        <v>2</v>
      </c>
      <c r="J19" s="170">
        <v>15</v>
      </c>
      <c r="K19" s="170">
        <v>15</v>
      </c>
      <c r="L19" s="170">
        <v>77</v>
      </c>
      <c r="M19" s="170">
        <v>3</v>
      </c>
      <c r="N19" s="170">
        <v>5</v>
      </c>
      <c r="O19" s="170">
        <v>1</v>
      </c>
      <c r="P19" s="170">
        <v>4</v>
      </c>
      <c r="Q19" s="170">
        <v>1</v>
      </c>
      <c r="R19" s="170">
        <v>2</v>
      </c>
      <c r="S19" s="170">
        <v>19</v>
      </c>
      <c r="T19" s="170">
        <v>0</v>
      </c>
      <c r="U19" s="186">
        <f t="shared" si="0"/>
        <v>216</v>
      </c>
    </row>
    <row r="20" spans="1:21" ht="24" customHeight="1">
      <c r="A20" s="13" t="s">
        <v>260</v>
      </c>
      <c r="B20" s="166">
        <v>29</v>
      </c>
      <c r="C20" s="136">
        <v>54</v>
      </c>
      <c r="D20" s="136">
        <v>46</v>
      </c>
      <c r="E20" s="136">
        <v>32</v>
      </c>
      <c r="F20" s="136">
        <v>64</v>
      </c>
      <c r="G20" s="136">
        <v>10</v>
      </c>
      <c r="H20" s="136">
        <v>72</v>
      </c>
      <c r="I20" s="136">
        <v>20</v>
      </c>
      <c r="J20" s="136">
        <v>59</v>
      </c>
      <c r="K20" s="136">
        <v>96</v>
      </c>
      <c r="L20" s="136">
        <v>324</v>
      </c>
      <c r="M20" s="136">
        <v>17</v>
      </c>
      <c r="N20" s="136">
        <v>18</v>
      </c>
      <c r="O20" s="136">
        <v>9</v>
      </c>
      <c r="P20" s="136">
        <v>20</v>
      </c>
      <c r="Q20" s="136">
        <v>8</v>
      </c>
      <c r="R20" s="136">
        <v>0</v>
      </c>
      <c r="S20" s="136">
        <v>131</v>
      </c>
      <c r="T20" s="136">
        <v>1</v>
      </c>
      <c r="U20" s="184">
        <f t="shared" si="0"/>
        <v>1010</v>
      </c>
    </row>
    <row r="21" spans="1:21" ht="24" customHeight="1">
      <c r="A21" s="11" t="s">
        <v>261</v>
      </c>
      <c r="B21" s="168">
        <v>8</v>
      </c>
      <c r="C21" s="169">
        <v>8</v>
      </c>
      <c r="D21" s="170">
        <v>6</v>
      </c>
      <c r="E21" s="169">
        <v>5</v>
      </c>
      <c r="F21" s="170">
        <v>16</v>
      </c>
      <c r="G21" s="170">
        <v>4</v>
      </c>
      <c r="H21" s="170">
        <v>12</v>
      </c>
      <c r="I21" s="170">
        <v>5</v>
      </c>
      <c r="J21" s="170">
        <v>7</v>
      </c>
      <c r="K21" s="170">
        <v>53</v>
      </c>
      <c r="L21" s="170">
        <v>44</v>
      </c>
      <c r="M21" s="170">
        <v>0</v>
      </c>
      <c r="N21" s="170">
        <v>9</v>
      </c>
      <c r="O21" s="170">
        <v>6</v>
      </c>
      <c r="P21" s="170">
        <v>6</v>
      </c>
      <c r="Q21" s="170">
        <v>4</v>
      </c>
      <c r="R21" s="170">
        <v>1</v>
      </c>
      <c r="S21" s="170">
        <v>3</v>
      </c>
      <c r="T21" s="170">
        <v>1</v>
      </c>
      <c r="U21" s="186">
        <f t="shared" si="0"/>
        <v>198</v>
      </c>
    </row>
    <row r="22" spans="1:21" ht="24" customHeight="1">
      <c r="A22" s="13" t="s">
        <v>262</v>
      </c>
      <c r="B22" s="484">
        <v>30</v>
      </c>
      <c r="C22" s="485">
        <v>57</v>
      </c>
      <c r="D22" s="485">
        <v>20</v>
      </c>
      <c r="E22" s="485">
        <v>12</v>
      </c>
      <c r="F22" s="485">
        <v>65</v>
      </c>
      <c r="G22" s="485">
        <v>18</v>
      </c>
      <c r="H22" s="485">
        <v>39</v>
      </c>
      <c r="I22" s="485">
        <v>6</v>
      </c>
      <c r="J22" s="485">
        <v>20</v>
      </c>
      <c r="K22" s="485">
        <v>122</v>
      </c>
      <c r="L22" s="485">
        <v>213</v>
      </c>
      <c r="M22" s="485">
        <v>5</v>
      </c>
      <c r="N22" s="485">
        <v>18</v>
      </c>
      <c r="O22" s="485">
        <v>22</v>
      </c>
      <c r="P22" s="485">
        <v>32</v>
      </c>
      <c r="Q22" s="485">
        <v>17</v>
      </c>
      <c r="R22" s="485">
        <v>11</v>
      </c>
      <c r="S22" s="485">
        <v>32</v>
      </c>
      <c r="T22" s="485">
        <v>0</v>
      </c>
      <c r="U22" s="654">
        <f t="shared" si="0"/>
        <v>739</v>
      </c>
    </row>
    <row r="23" spans="1:21" ht="24" customHeight="1">
      <c r="A23" s="11" t="s">
        <v>263</v>
      </c>
      <c r="B23" s="168">
        <v>26</v>
      </c>
      <c r="C23" s="169">
        <v>23</v>
      </c>
      <c r="D23" s="170">
        <v>26</v>
      </c>
      <c r="E23" s="169">
        <v>13</v>
      </c>
      <c r="F23" s="170">
        <v>38</v>
      </c>
      <c r="G23" s="170">
        <v>10</v>
      </c>
      <c r="H23" s="170">
        <v>28</v>
      </c>
      <c r="I23" s="170">
        <v>4</v>
      </c>
      <c r="J23" s="170">
        <v>17</v>
      </c>
      <c r="K23" s="170">
        <v>71</v>
      </c>
      <c r="L23" s="170">
        <v>165</v>
      </c>
      <c r="M23" s="170">
        <v>11</v>
      </c>
      <c r="N23" s="170">
        <v>15</v>
      </c>
      <c r="O23" s="170">
        <v>12</v>
      </c>
      <c r="P23" s="170">
        <v>15</v>
      </c>
      <c r="Q23" s="170">
        <v>13</v>
      </c>
      <c r="R23" s="170">
        <v>4</v>
      </c>
      <c r="S23" s="170">
        <v>36</v>
      </c>
      <c r="T23" s="170">
        <v>1</v>
      </c>
      <c r="U23" s="186">
        <f t="shared" si="0"/>
        <v>528</v>
      </c>
    </row>
    <row r="24" spans="1:21" ht="30" customHeight="1">
      <c r="A24" s="13" t="s">
        <v>264</v>
      </c>
      <c r="B24" s="166">
        <v>171</v>
      </c>
      <c r="C24" s="136">
        <v>179</v>
      </c>
      <c r="D24" s="136">
        <v>204</v>
      </c>
      <c r="E24" s="136">
        <v>99</v>
      </c>
      <c r="F24" s="136">
        <v>67</v>
      </c>
      <c r="G24" s="136">
        <v>128</v>
      </c>
      <c r="H24" s="136">
        <v>163</v>
      </c>
      <c r="I24" s="136">
        <v>64</v>
      </c>
      <c r="J24" s="136">
        <v>22</v>
      </c>
      <c r="K24" s="136">
        <v>553</v>
      </c>
      <c r="L24" s="136">
        <v>1535</v>
      </c>
      <c r="M24" s="136">
        <v>32</v>
      </c>
      <c r="N24" s="136">
        <v>30</v>
      </c>
      <c r="O24" s="136">
        <v>37</v>
      </c>
      <c r="P24" s="136">
        <v>87</v>
      </c>
      <c r="Q24" s="136">
        <v>19</v>
      </c>
      <c r="R24" s="136">
        <v>3</v>
      </c>
      <c r="S24" s="136">
        <v>350</v>
      </c>
      <c r="T24" s="136">
        <v>0</v>
      </c>
      <c r="U24" s="184">
        <f t="shared" si="0"/>
        <v>3743</v>
      </c>
    </row>
    <row r="25" spans="1:21" ht="24" customHeight="1">
      <c r="A25" s="11" t="s">
        <v>265</v>
      </c>
      <c r="B25" s="867" t="s">
        <v>268</v>
      </c>
      <c r="C25" s="868"/>
      <c r="D25" s="868"/>
      <c r="E25" s="868"/>
      <c r="F25" s="868"/>
      <c r="G25" s="868"/>
      <c r="H25" s="868"/>
      <c r="I25" s="868"/>
      <c r="J25" s="868"/>
      <c r="K25" s="868"/>
      <c r="L25" s="868"/>
      <c r="M25" s="868"/>
      <c r="N25" s="868"/>
      <c r="O25" s="868"/>
      <c r="P25" s="868"/>
      <c r="Q25" s="868"/>
      <c r="R25" s="868"/>
      <c r="S25" s="868"/>
      <c r="T25" s="868"/>
      <c r="U25" s="186">
        <f t="shared" si="0"/>
        <v>0</v>
      </c>
    </row>
    <row r="26" spans="1:21" ht="24" customHeight="1">
      <c r="A26" s="13" t="s">
        <v>266</v>
      </c>
      <c r="B26" s="41">
        <v>221</v>
      </c>
      <c r="C26" s="42">
        <v>262</v>
      </c>
      <c r="D26" s="42">
        <v>164</v>
      </c>
      <c r="E26" s="42">
        <v>105</v>
      </c>
      <c r="F26" s="42">
        <v>226</v>
      </c>
      <c r="G26" s="42">
        <v>81</v>
      </c>
      <c r="H26" s="42">
        <v>301</v>
      </c>
      <c r="I26" s="42">
        <v>68</v>
      </c>
      <c r="J26" s="42">
        <v>160</v>
      </c>
      <c r="K26" s="42">
        <v>418</v>
      </c>
      <c r="L26" s="42">
        <v>857</v>
      </c>
      <c r="M26" s="42">
        <v>63</v>
      </c>
      <c r="N26" s="42">
        <v>212</v>
      </c>
      <c r="O26" s="42">
        <v>148</v>
      </c>
      <c r="P26" s="42">
        <v>75</v>
      </c>
      <c r="Q26" s="42">
        <v>50</v>
      </c>
      <c r="R26" s="42">
        <v>23</v>
      </c>
      <c r="S26" s="42">
        <v>271</v>
      </c>
      <c r="T26" s="42">
        <v>13</v>
      </c>
      <c r="U26" s="654">
        <f t="shared" si="0"/>
        <v>3718</v>
      </c>
    </row>
    <row r="27" spans="1:21" ht="24" customHeight="1">
      <c r="A27" s="11" t="s">
        <v>267</v>
      </c>
      <c r="B27" s="867" t="s">
        <v>268</v>
      </c>
      <c r="C27" s="868"/>
      <c r="D27" s="868"/>
      <c r="E27" s="868"/>
      <c r="F27" s="868"/>
      <c r="G27" s="868"/>
      <c r="H27" s="868"/>
      <c r="I27" s="868"/>
      <c r="J27" s="868"/>
      <c r="K27" s="868"/>
      <c r="L27" s="868"/>
      <c r="M27" s="868"/>
      <c r="N27" s="868"/>
      <c r="O27" s="868"/>
      <c r="P27" s="868"/>
      <c r="Q27" s="868"/>
      <c r="R27" s="868"/>
      <c r="S27" s="868"/>
      <c r="T27" s="868"/>
      <c r="U27" s="186">
        <f t="shared" si="0"/>
        <v>0</v>
      </c>
    </row>
    <row r="28" spans="1:21" ht="25.5" customHeight="1">
      <c r="A28" s="12" t="s">
        <v>617</v>
      </c>
      <c r="B28" s="166">
        <v>373</v>
      </c>
      <c r="C28" s="136">
        <v>626</v>
      </c>
      <c r="D28" s="136">
        <v>672</v>
      </c>
      <c r="E28" s="136">
        <v>490</v>
      </c>
      <c r="F28" s="136">
        <v>908</v>
      </c>
      <c r="G28" s="136">
        <v>227</v>
      </c>
      <c r="H28" s="136">
        <v>1391</v>
      </c>
      <c r="I28" s="136">
        <v>286</v>
      </c>
      <c r="J28" s="136">
        <v>562</v>
      </c>
      <c r="K28" s="136">
        <v>1567</v>
      </c>
      <c r="L28" s="136">
        <v>5590</v>
      </c>
      <c r="M28" s="136">
        <v>172</v>
      </c>
      <c r="N28" s="136">
        <v>286</v>
      </c>
      <c r="O28" s="136">
        <v>205</v>
      </c>
      <c r="P28" s="136">
        <v>280</v>
      </c>
      <c r="Q28" s="136">
        <v>85</v>
      </c>
      <c r="R28" s="136">
        <v>24</v>
      </c>
      <c r="S28" s="136">
        <v>1968</v>
      </c>
      <c r="T28" s="136">
        <v>3</v>
      </c>
      <c r="U28" s="184">
        <f t="shared" si="0"/>
        <v>15715</v>
      </c>
    </row>
    <row r="29" spans="1:21" s="164" customFormat="1" ht="24.95" customHeight="1">
      <c r="A29" s="204" t="s">
        <v>36</v>
      </c>
      <c r="B29" s="514">
        <f>+SUM(B7:B28)</f>
        <v>1783</v>
      </c>
      <c r="C29" s="513">
        <f>+SUM(C7:C28)</f>
        <v>2591</v>
      </c>
      <c r="D29" s="513">
        <f t="shared" ref="D29:T29" si="1">+SUM(D7:D28)</f>
        <v>2698</v>
      </c>
      <c r="E29" s="513">
        <f t="shared" si="1"/>
        <v>1773</v>
      </c>
      <c r="F29" s="513">
        <f t="shared" si="1"/>
        <v>3789</v>
      </c>
      <c r="G29" s="513">
        <f t="shared" si="1"/>
        <v>1028</v>
      </c>
      <c r="H29" s="513">
        <f t="shared" si="1"/>
        <v>3911</v>
      </c>
      <c r="I29" s="513">
        <f t="shared" si="1"/>
        <v>1077</v>
      </c>
      <c r="J29" s="513">
        <f t="shared" si="1"/>
        <v>2324</v>
      </c>
      <c r="K29" s="513">
        <f t="shared" si="1"/>
        <v>5423</v>
      </c>
      <c r="L29" s="513">
        <f t="shared" si="1"/>
        <v>16686</v>
      </c>
      <c r="M29" s="513">
        <f t="shared" si="1"/>
        <v>762</v>
      </c>
      <c r="N29" s="513">
        <f t="shared" si="1"/>
        <v>1246</v>
      </c>
      <c r="O29" s="513">
        <f t="shared" si="1"/>
        <v>818</v>
      </c>
      <c r="P29" s="513">
        <f t="shared" si="1"/>
        <v>939</v>
      </c>
      <c r="Q29" s="513">
        <f t="shared" si="1"/>
        <v>409</v>
      </c>
      <c r="R29" s="513">
        <f t="shared" si="1"/>
        <v>136</v>
      </c>
      <c r="S29" s="513">
        <f t="shared" si="1"/>
        <v>5647</v>
      </c>
      <c r="T29" s="513">
        <f t="shared" si="1"/>
        <v>35</v>
      </c>
      <c r="U29" s="52">
        <f>SUM(B29:T29)</f>
        <v>53075</v>
      </c>
    </row>
    <row r="30" spans="1:21" ht="5.25" customHeight="1">
      <c r="B30" s="154"/>
      <c r="C30" s="176"/>
      <c r="D30" s="154"/>
      <c r="E30" s="176"/>
      <c r="F30" s="154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88"/>
    </row>
    <row r="31" spans="1:21" s="404" customFormat="1" ht="12" customHeight="1">
      <c r="A31" s="774" t="s">
        <v>533</v>
      </c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</row>
    <row r="32" spans="1:21" s="404" customFormat="1" ht="12" customHeight="1">
      <c r="A32" s="446" t="s">
        <v>538</v>
      </c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655"/>
    </row>
    <row r="33" spans="1:21" s="404" customFormat="1" ht="12" customHeight="1">
      <c r="A33" s="866" t="s">
        <v>539</v>
      </c>
      <c r="B33" s="866"/>
      <c r="C33" s="866"/>
      <c r="D33" s="866"/>
      <c r="E33" s="866"/>
      <c r="F33" s="866"/>
      <c r="G33" s="866"/>
      <c r="H33" s="866"/>
      <c r="I33" s="866"/>
      <c r="J33" s="866"/>
      <c r="K33" s="866"/>
      <c r="L33" s="866"/>
      <c r="M33" s="866"/>
      <c r="N33" s="866"/>
      <c r="O33" s="866"/>
      <c r="P33" s="866"/>
      <c r="Q33" s="866"/>
      <c r="R33" s="866"/>
      <c r="S33" s="866"/>
      <c r="T33" s="866"/>
      <c r="U33" s="866"/>
    </row>
    <row r="34" spans="1:21" s="404" customFormat="1" ht="12" customHeight="1">
      <c r="A34" s="865" t="s">
        <v>635</v>
      </c>
      <c r="B34" s="865"/>
      <c r="C34" s="865"/>
      <c r="D34" s="865"/>
      <c r="E34" s="865"/>
      <c r="F34" s="865"/>
      <c r="G34" s="865"/>
      <c r="H34" s="865"/>
      <c r="I34" s="865"/>
      <c r="J34" s="865"/>
      <c r="K34" s="865"/>
      <c r="L34" s="865"/>
      <c r="M34" s="865"/>
      <c r="N34" s="865"/>
      <c r="O34" s="865"/>
      <c r="P34" s="865"/>
      <c r="Q34" s="865"/>
      <c r="R34" s="865"/>
      <c r="S34" s="865"/>
      <c r="T34" s="865"/>
      <c r="U34" s="730"/>
    </row>
    <row r="35" spans="1:21" s="404" customFormat="1" ht="12" customHeight="1">
      <c r="A35" s="668"/>
      <c r="B35" s="668"/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9"/>
    </row>
    <row r="36" spans="1:21" ht="18" customHeight="1">
      <c r="A36" s="31" t="s">
        <v>269</v>
      </c>
    </row>
  </sheetData>
  <mergeCells count="11">
    <mergeCell ref="A34:T34"/>
    <mergeCell ref="A1:U1"/>
    <mergeCell ref="A3:U3"/>
    <mergeCell ref="A31:U31"/>
    <mergeCell ref="A33:U33"/>
    <mergeCell ref="A2:U2"/>
    <mergeCell ref="B25:T25"/>
    <mergeCell ref="B27:T27"/>
    <mergeCell ref="A5:A6"/>
    <mergeCell ref="B5:T5"/>
    <mergeCell ref="U5:U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showGridLines="0" workbookViewId="0">
      <selection sqref="A1:XFD1048576"/>
    </sheetView>
  </sheetViews>
  <sheetFormatPr baseColWidth="10" defaultColWidth="11.42578125" defaultRowHeight="18" customHeight="1"/>
  <cols>
    <col min="1" max="1" width="18.7109375" style="121" customWidth="1"/>
    <col min="2" max="2" width="7.28515625" style="123" customWidth="1"/>
    <col min="3" max="4" width="7.28515625" style="99" customWidth="1"/>
    <col min="5" max="5" width="8.5703125" style="99" customWidth="1"/>
    <col min="6" max="6" width="10" style="99" customWidth="1"/>
    <col min="7" max="9" width="7.28515625" style="99" customWidth="1"/>
    <col min="10" max="11" width="7.28515625" style="122" customWidth="1"/>
    <col min="12" max="17" width="7.28515625" style="99" customWidth="1"/>
    <col min="18" max="18" width="7.28515625" style="123" customWidth="1"/>
    <col min="19" max="21" width="7.28515625" style="99" customWidth="1"/>
    <col min="22" max="22" width="9.7109375" style="99" customWidth="1"/>
    <col min="23" max="16384" width="11.42578125" style="97"/>
  </cols>
  <sheetData>
    <row r="1" spans="1:22" s="266" customFormat="1" ht="18" customHeight="1">
      <c r="A1" s="801" t="s">
        <v>497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</row>
    <row r="2" spans="1:22" s="266" customFormat="1" ht="18" customHeight="1">
      <c r="A2" s="784" t="s">
        <v>411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</row>
    <row r="3" spans="1:22" s="266" customFormat="1" ht="18" customHeight="1">
      <c r="A3" s="785" t="s">
        <v>623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</row>
    <row r="4" spans="1:22" ht="3.95" customHeight="1">
      <c r="A4" s="802"/>
      <c r="B4" s="802"/>
      <c r="C4" s="98"/>
      <c r="D4" s="98"/>
      <c r="E4" s="98"/>
      <c r="F4" s="98"/>
      <c r="G4" s="98"/>
      <c r="H4" s="98"/>
      <c r="I4" s="98"/>
      <c r="J4" s="100"/>
      <c r="K4" s="100"/>
      <c r="L4" s="98"/>
      <c r="M4" s="98"/>
      <c r="N4" s="98"/>
      <c r="O4" s="98"/>
      <c r="P4" s="98"/>
      <c r="R4" s="99"/>
      <c r="S4" s="98"/>
      <c r="T4" s="98"/>
      <c r="U4" s="98"/>
      <c r="V4" s="98"/>
    </row>
    <row r="5" spans="1:22" ht="18" customHeight="1">
      <c r="A5" s="803" t="s">
        <v>0</v>
      </c>
      <c r="B5" s="806" t="s">
        <v>35</v>
      </c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772"/>
      <c r="R5" s="772"/>
      <c r="S5" s="772"/>
      <c r="T5" s="772"/>
      <c r="U5" s="772"/>
      <c r="V5" s="824" t="s">
        <v>34</v>
      </c>
    </row>
    <row r="6" spans="1:22" ht="30" customHeight="1">
      <c r="A6" s="805"/>
      <c r="B6" s="465" t="s">
        <v>575</v>
      </c>
      <c r="C6" s="466" t="s">
        <v>576</v>
      </c>
      <c r="D6" s="465" t="s">
        <v>577</v>
      </c>
      <c r="E6" s="466" t="s">
        <v>578</v>
      </c>
      <c r="F6" s="465" t="s">
        <v>579</v>
      </c>
      <c r="G6" s="466" t="s">
        <v>580</v>
      </c>
      <c r="H6" s="465" t="s">
        <v>581</v>
      </c>
      <c r="I6" s="466" t="s">
        <v>582</v>
      </c>
      <c r="J6" s="465" t="s">
        <v>583</v>
      </c>
      <c r="K6" s="466" t="s">
        <v>584</v>
      </c>
      <c r="L6" s="465" t="s">
        <v>585</v>
      </c>
      <c r="M6" s="466" t="s">
        <v>586</v>
      </c>
      <c r="N6" s="465" t="s">
        <v>587</v>
      </c>
      <c r="O6" s="466" t="s">
        <v>588</v>
      </c>
      <c r="P6" s="465" t="s">
        <v>589</v>
      </c>
      <c r="Q6" s="466" t="s">
        <v>590</v>
      </c>
      <c r="R6" s="465" t="s">
        <v>591</v>
      </c>
      <c r="S6" s="466" t="s">
        <v>592</v>
      </c>
      <c r="T6" s="465" t="s">
        <v>593</v>
      </c>
      <c r="U6" s="466" t="s">
        <v>594</v>
      </c>
      <c r="V6" s="826"/>
    </row>
    <row r="7" spans="1:22" ht="18" customHeight="1">
      <c r="A7" s="12" t="s">
        <v>8</v>
      </c>
      <c r="B7" s="102">
        <v>0</v>
      </c>
      <c r="C7" s="252">
        <v>1</v>
      </c>
      <c r="D7" s="102">
        <v>6</v>
      </c>
      <c r="E7" s="252">
        <v>8</v>
      </c>
      <c r="F7" s="102">
        <v>0</v>
      </c>
      <c r="G7" s="252">
        <v>0</v>
      </c>
      <c r="H7" s="102">
        <v>0</v>
      </c>
      <c r="I7" s="252">
        <v>0</v>
      </c>
      <c r="J7" s="102">
        <v>0</v>
      </c>
      <c r="K7" s="252">
        <v>0</v>
      </c>
      <c r="L7" s="102">
        <v>1</v>
      </c>
      <c r="M7" s="252">
        <v>1</v>
      </c>
      <c r="N7" s="102">
        <v>0</v>
      </c>
      <c r="O7" s="252">
        <v>0</v>
      </c>
      <c r="P7" s="102">
        <v>0</v>
      </c>
      <c r="Q7" s="252">
        <v>0</v>
      </c>
      <c r="R7" s="102">
        <v>0</v>
      </c>
      <c r="S7" s="252">
        <v>0</v>
      </c>
      <c r="T7" s="102">
        <v>0</v>
      </c>
      <c r="U7" s="252">
        <v>0</v>
      </c>
      <c r="V7" s="253">
        <f>+SUM(B7:U7)</f>
        <v>17</v>
      </c>
    </row>
    <row r="8" spans="1:22" ht="18" customHeight="1">
      <c r="A8" s="13" t="s">
        <v>562</v>
      </c>
      <c r="B8" s="477">
        <v>1</v>
      </c>
      <c r="C8" s="477">
        <v>3</v>
      </c>
      <c r="D8" s="477">
        <v>7</v>
      </c>
      <c r="E8" s="477">
        <v>2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  <c r="O8" s="477">
        <v>0</v>
      </c>
      <c r="P8" s="477">
        <v>0</v>
      </c>
      <c r="Q8" s="477">
        <v>0</v>
      </c>
      <c r="R8" s="477">
        <v>0</v>
      </c>
      <c r="S8" s="477">
        <v>0</v>
      </c>
      <c r="T8" s="477">
        <v>0</v>
      </c>
      <c r="U8" s="477">
        <v>0</v>
      </c>
      <c r="V8" s="383">
        <f t="shared" ref="V8:V25" si="0">+SUM(B8:U8)</f>
        <v>13</v>
      </c>
    </row>
    <row r="9" spans="1:22" ht="18" customHeight="1">
      <c r="A9" s="12" t="s">
        <v>10</v>
      </c>
      <c r="B9" s="101">
        <v>0</v>
      </c>
      <c r="C9" s="256">
        <v>0</v>
      </c>
      <c r="D9" s="101">
        <v>0</v>
      </c>
      <c r="E9" s="256">
        <v>0</v>
      </c>
      <c r="F9" s="101">
        <v>0</v>
      </c>
      <c r="G9" s="256">
        <v>0</v>
      </c>
      <c r="H9" s="101">
        <v>0</v>
      </c>
      <c r="I9" s="256">
        <v>0</v>
      </c>
      <c r="J9" s="101">
        <v>0</v>
      </c>
      <c r="K9" s="256">
        <v>0</v>
      </c>
      <c r="L9" s="101">
        <v>0</v>
      </c>
      <c r="M9" s="256">
        <v>0</v>
      </c>
      <c r="N9" s="101">
        <v>0</v>
      </c>
      <c r="O9" s="256">
        <v>0</v>
      </c>
      <c r="P9" s="101">
        <v>0</v>
      </c>
      <c r="Q9" s="256">
        <v>0</v>
      </c>
      <c r="R9" s="101">
        <v>0</v>
      </c>
      <c r="S9" s="256">
        <v>0</v>
      </c>
      <c r="T9" s="101">
        <v>0</v>
      </c>
      <c r="U9" s="256">
        <v>0</v>
      </c>
      <c r="V9" s="257">
        <f t="shared" si="0"/>
        <v>0</v>
      </c>
    </row>
    <row r="10" spans="1:22" ht="18" customHeight="1">
      <c r="A10" s="13" t="s">
        <v>563</v>
      </c>
      <c r="B10" s="110">
        <v>0</v>
      </c>
      <c r="C10" s="110">
        <v>0</v>
      </c>
      <c r="D10" s="110">
        <v>3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0">
        <v>0</v>
      </c>
      <c r="V10" s="255">
        <f t="shared" si="0"/>
        <v>3</v>
      </c>
    </row>
    <row r="11" spans="1:22" ht="18" customHeight="1">
      <c r="A11" s="12" t="s">
        <v>12</v>
      </c>
      <c r="B11" s="101">
        <v>2</v>
      </c>
      <c r="C11" s="256">
        <v>3</v>
      </c>
      <c r="D11" s="101">
        <v>33</v>
      </c>
      <c r="E11" s="256">
        <v>0</v>
      </c>
      <c r="F11" s="101">
        <v>0</v>
      </c>
      <c r="G11" s="256">
        <v>0</v>
      </c>
      <c r="H11" s="101">
        <v>0</v>
      </c>
      <c r="I11" s="256">
        <v>0</v>
      </c>
      <c r="J11" s="101">
        <v>0</v>
      </c>
      <c r="K11" s="256">
        <v>0</v>
      </c>
      <c r="L11" s="101">
        <v>0</v>
      </c>
      <c r="M11" s="256">
        <v>0</v>
      </c>
      <c r="N11" s="101">
        <v>0</v>
      </c>
      <c r="O11" s="256">
        <v>0</v>
      </c>
      <c r="P11" s="101">
        <v>0</v>
      </c>
      <c r="Q11" s="256">
        <v>0</v>
      </c>
      <c r="R11" s="101">
        <v>0</v>
      </c>
      <c r="S11" s="256">
        <v>0</v>
      </c>
      <c r="T11" s="101">
        <v>0</v>
      </c>
      <c r="U11" s="256">
        <v>0</v>
      </c>
      <c r="V11" s="257">
        <f t="shared" si="0"/>
        <v>38</v>
      </c>
    </row>
    <row r="12" spans="1:22" ht="18" customHeight="1">
      <c r="A12" s="13" t="s">
        <v>13</v>
      </c>
      <c r="B12" s="477">
        <v>2</v>
      </c>
      <c r="C12" s="477">
        <v>0</v>
      </c>
      <c r="D12" s="477">
        <v>13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  <c r="V12" s="383">
        <f t="shared" si="0"/>
        <v>15</v>
      </c>
    </row>
    <row r="13" spans="1:22" ht="18" customHeight="1">
      <c r="A13" s="12" t="s">
        <v>14</v>
      </c>
      <c r="B13" s="101">
        <v>0</v>
      </c>
      <c r="C13" s="256">
        <v>1</v>
      </c>
      <c r="D13" s="101">
        <v>5</v>
      </c>
      <c r="E13" s="256">
        <v>0</v>
      </c>
      <c r="F13" s="101">
        <v>0</v>
      </c>
      <c r="G13" s="256">
        <v>1</v>
      </c>
      <c r="H13" s="101">
        <v>0</v>
      </c>
      <c r="I13" s="256">
        <v>0</v>
      </c>
      <c r="J13" s="101">
        <v>0</v>
      </c>
      <c r="K13" s="256">
        <v>0</v>
      </c>
      <c r="L13" s="101">
        <v>0</v>
      </c>
      <c r="M13" s="256">
        <v>0</v>
      </c>
      <c r="N13" s="101">
        <v>0</v>
      </c>
      <c r="O13" s="256">
        <v>0</v>
      </c>
      <c r="P13" s="101">
        <v>0</v>
      </c>
      <c r="Q13" s="256">
        <v>0</v>
      </c>
      <c r="R13" s="101">
        <v>0</v>
      </c>
      <c r="S13" s="256">
        <v>0</v>
      </c>
      <c r="T13" s="101">
        <v>0</v>
      </c>
      <c r="U13" s="256">
        <v>0</v>
      </c>
      <c r="V13" s="257">
        <f t="shared" si="0"/>
        <v>7</v>
      </c>
    </row>
    <row r="14" spans="1:22" ht="18" customHeight="1">
      <c r="A14" s="13" t="s">
        <v>15</v>
      </c>
      <c r="B14" s="110">
        <v>0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0">
        <v>0</v>
      </c>
      <c r="V14" s="255">
        <f t="shared" si="0"/>
        <v>0</v>
      </c>
    </row>
    <row r="15" spans="1:22" ht="18" customHeight="1">
      <c r="A15" s="11" t="s">
        <v>16</v>
      </c>
      <c r="B15" s="101">
        <v>0</v>
      </c>
      <c r="C15" s="256">
        <v>0</v>
      </c>
      <c r="D15" s="101">
        <v>0</v>
      </c>
      <c r="E15" s="256">
        <v>0</v>
      </c>
      <c r="F15" s="101">
        <v>0</v>
      </c>
      <c r="G15" s="256">
        <v>0</v>
      </c>
      <c r="H15" s="101">
        <v>0</v>
      </c>
      <c r="I15" s="256">
        <v>0</v>
      </c>
      <c r="J15" s="101">
        <v>0</v>
      </c>
      <c r="K15" s="256">
        <v>0</v>
      </c>
      <c r="L15" s="101">
        <v>0</v>
      </c>
      <c r="M15" s="256">
        <v>0</v>
      </c>
      <c r="N15" s="101">
        <v>0</v>
      </c>
      <c r="O15" s="256">
        <v>0</v>
      </c>
      <c r="P15" s="101">
        <v>0</v>
      </c>
      <c r="Q15" s="256">
        <v>0</v>
      </c>
      <c r="R15" s="101">
        <v>0</v>
      </c>
      <c r="S15" s="256">
        <v>0</v>
      </c>
      <c r="T15" s="101">
        <v>0</v>
      </c>
      <c r="U15" s="256">
        <v>0</v>
      </c>
      <c r="V15" s="257">
        <f t="shared" si="0"/>
        <v>0</v>
      </c>
    </row>
    <row r="16" spans="1:22" ht="18" customHeight="1">
      <c r="A16" s="13" t="s">
        <v>17</v>
      </c>
      <c r="B16" s="477">
        <v>0</v>
      </c>
      <c r="C16" s="477">
        <v>10</v>
      </c>
      <c r="D16" s="477">
        <v>7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  <c r="O16" s="477">
        <v>0</v>
      </c>
      <c r="P16" s="477">
        <v>0</v>
      </c>
      <c r="Q16" s="477">
        <v>0</v>
      </c>
      <c r="R16" s="477">
        <v>0</v>
      </c>
      <c r="S16" s="477">
        <v>0</v>
      </c>
      <c r="T16" s="477">
        <v>0</v>
      </c>
      <c r="U16" s="477">
        <v>0</v>
      </c>
      <c r="V16" s="383">
        <f t="shared" si="0"/>
        <v>17</v>
      </c>
    </row>
    <row r="17" spans="1:22" ht="18" customHeight="1">
      <c r="A17" s="11" t="s">
        <v>18</v>
      </c>
      <c r="B17" s="101">
        <v>0</v>
      </c>
      <c r="C17" s="256">
        <v>0</v>
      </c>
      <c r="D17" s="101">
        <v>0</v>
      </c>
      <c r="E17" s="256">
        <v>0</v>
      </c>
      <c r="F17" s="101">
        <v>0</v>
      </c>
      <c r="G17" s="256">
        <v>0</v>
      </c>
      <c r="H17" s="101">
        <v>0</v>
      </c>
      <c r="I17" s="256">
        <v>0</v>
      </c>
      <c r="J17" s="101">
        <v>0</v>
      </c>
      <c r="K17" s="256">
        <v>0</v>
      </c>
      <c r="L17" s="101">
        <v>0</v>
      </c>
      <c r="M17" s="256">
        <v>0</v>
      </c>
      <c r="N17" s="101">
        <v>0</v>
      </c>
      <c r="O17" s="256">
        <v>0</v>
      </c>
      <c r="P17" s="101">
        <v>11</v>
      </c>
      <c r="Q17" s="256">
        <v>0</v>
      </c>
      <c r="R17" s="101">
        <v>0</v>
      </c>
      <c r="S17" s="256">
        <v>0</v>
      </c>
      <c r="T17" s="101">
        <v>0</v>
      </c>
      <c r="U17" s="256">
        <v>0</v>
      </c>
      <c r="V17" s="257">
        <f t="shared" si="0"/>
        <v>11</v>
      </c>
    </row>
    <row r="18" spans="1:22" ht="18" customHeight="1">
      <c r="A18" s="13" t="s">
        <v>564</v>
      </c>
      <c r="B18" s="110">
        <v>0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0">
        <v>0</v>
      </c>
      <c r="V18" s="255">
        <f t="shared" si="0"/>
        <v>0</v>
      </c>
    </row>
    <row r="19" spans="1:22" ht="18" customHeight="1">
      <c r="A19" s="11" t="s">
        <v>20</v>
      </c>
      <c r="B19" s="101">
        <v>0</v>
      </c>
      <c r="C19" s="256">
        <v>0</v>
      </c>
      <c r="D19" s="101">
        <v>0</v>
      </c>
      <c r="E19" s="256">
        <v>81</v>
      </c>
      <c r="F19" s="101">
        <v>0</v>
      </c>
      <c r="G19" s="256">
        <v>0</v>
      </c>
      <c r="H19" s="101">
        <v>0</v>
      </c>
      <c r="I19" s="256">
        <v>0</v>
      </c>
      <c r="J19" s="101">
        <v>0</v>
      </c>
      <c r="K19" s="256">
        <v>0</v>
      </c>
      <c r="L19" s="101">
        <v>0</v>
      </c>
      <c r="M19" s="256">
        <v>0</v>
      </c>
      <c r="N19" s="101">
        <v>0</v>
      </c>
      <c r="O19" s="256">
        <v>0</v>
      </c>
      <c r="P19" s="101">
        <v>0</v>
      </c>
      <c r="Q19" s="256">
        <v>0</v>
      </c>
      <c r="R19" s="101">
        <v>0</v>
      </c>
      <c r="S19" s="256">
        <v>0</v>
      </c>
      <c r="T19" s="101">
        <v>0</v>
      </c>
      <c r="U19" s="256">
        <v>0</v>
      </c>
      <c r="V19" s="257">
        <f t="shared" si="0"/>
        <v>81</v>
      </c>
    </row>
    <row r="20" spans="1:22" ht="18" customHeight="1">
      <c r="A20" s="13" t="s">
        <v>21</v>
      </c>
      <c r="B20" s="477">
        <v>0</v>
      </c>
      <c r="C20" s="477">
        <v>16</v>
      </c>
      <c r="D20" s="477">
        <v>2</v>
      </c>
      <c r="E20" s="477">
        <v>3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  <c r="V20" s="383">
        <f t="shared" si="0"/>
        <v>21</v>
      </c>
    </row>
    <row r="21" spans="1:22" ht="18" customHeight="1">
      <c r="A21" s="11" t="s">
        <v>22</v>
      </c>
      <c r="B21" s="101">
        <v>0</v>
      </c>
      <c r="C21" s="256">
        <v>0</v>
      </c>
      <c r="D21" s="101">
        <v>0</v>
      </c>
      <c r="E21" s="256">
        <v>0</v>
      </c>
      <c r="F21" s="101">
        <v>1</v>
      </c>
      <c r="G21" s="256">
        <v>0</v>
      </c>
      <c r="H21" s="101">
        <v>15</v>
      </c>
      <c r="I21" s="256">
        <v>41</v>
      </c>
      <c r="J21" s="101">
        <v>10</v>
      </c>
      <c r="K21" s="256">
        <v>1</v>
      </c>
      <c r="L21" s="101">
        <v>5</v>
      </c>
      <c r="M21" s="256">
        <v>1</v>
      </c>
      <c r="N21" s="101">
        <v>7</v>
      </c>
      <c r="O21" s="256">
        <v>11</v>
      </c>
      <c r="P21" s="101">
        <v>4</v>
      </c>
      <c r="Q21" s="256">
        <v>0</v>
      </c>
      <c r="R21" s="101">
        <v>0</v>
      </c>
      <c r="S21" s="256">
        <v>0</v>
      </c>
      <c r="T21" s="101">
        <v>0</v>
      </c>
      <c r="U21" s="256">
        <v>18</v>
      </c>
      <c r="V21" s="257">
        <f t="shared" si="0"/>
        <v>114</v>
      </c>
    </row>
    <row r="22" spans="1:22" ht="18" customHeight="1">
      <c r="A22" s="13" t="s">
        <v>23</v>
      </c>
      <c r="B22" s="110">
        <v>0</v>
      </c>
      <c r="C22" s="110">
        <v>2</v>
      </c>
      <c r="D22" s="110">
        <v>0</v>
      </c>
      <c r="E22" s="110">
        <v>0</v>
      </c>
      <c r="F22" s="110">
        <v>15</v>
      </c>
      <c r="G22" s="110">
        <v>12</v>
      </c>
      <c r="H22" s="110">
        <v>19</v>
      </c>
      <c r="I22" s="110">
        <v>4</v>
      </c>
      <c r="J22" s="110">
        <v>0</v>
      </c>
      <c r="K22" s="110">
        <v>0</v>
      </c>
      <c r="L22" s="110">
        <v>2</v>
      </c>
      <c r="M22" s="110">
        <v>0</v>
      </c>
      <c r="N22" s="110">
        <v>1</v>
      </c>
      <c r="O22" s="110">
        <v>60</v>
      </c>
      <c r="P22" s="110">
        <v>1</v>
      </c>
      <c r="Q22" s="110">
        <v>6</v>
      </c>
      <c r="R22" s="110">
        <v>11</v>
      </c>
      <c r="S22" s="110">
        <v>0</v>
      </c>
      <c r="T22" s="110">
        <v>0</v>
      </c>
      <c r="U22" s="110">
        <v>0</v>
      </c>
      <c r="V22" s="255">
        <f t="shared" si="0"/>
        <v>133</v>
      </c>
    </row>
    <row r="23" spans="1:22" ht="18" customHeight="1">
      <c r="A23" s="11" t="s">
        <v>24</v>
      </c>
      <c r="B23" s="101">
        <v>0</v>
      </c>
      <c r="C23" s="256">
        <v>0</v>
      </c>
      <c r="D23" s="101">
        <v>0</v>
      </c>
      <c r="E23" s="256">
        <v>0</v>
      </c>
      <c r="F23" s="101">
        <v>0</v>
      </c>
      <c r="G23" s="256">
        <v>0</v>
      </c>
      <c r="H23" s="101">
        <v>0</v>
      </c>
      <c r="I23" s="256">
        <v>0</v>
      </c>
      <c r="J23" s="101">
        <v>2</v>
      </c>
      <c r="K23" s="256">
        <v>0</v>
      </c>
      <c r="L23" s="101">
        <v>4</v>
      </c>
      <c r="M23" s="256">
        <v>1</v>
      </c>
      <c r="N23" s="101">
        <v>2</v>
      </c>
      <c r="O23" s="256">
        <v>0</v>
      </c>
      <c r="P23" s="101">
        <v>0</v>
      </c>
      <c r="Q23" s="256">
        <v>0</v>
      </c>
      <c r="R23" s="101">
        <v>3</v>
      </c>
      <c r="S23" s="256">
        <v>6</v>
      </c>
      <c r="T23" s="101">
        <v>1</v>
      </c>
      <c r="U23" s="256">
        <v>0</v>
      </c>
      <c r="V23" s="257">
        <f t="shared" si="0"/>
        <v>19</v>
      </c>
    </row>
    <row r="24" spans="1:22" ht="18" customHeight="1">
      <c r="A24" s="13" t="s">
        <v>565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  <c r="O24" s="477">
        <v>1</v>
      </c>
      <c r="P24" s="477">
        <v>0</v>
      </c>
      <c r="Q24" s="477">
        <v>0</v>
      </c>
      <c r="R24" s="477">
        <v>0</v>
      </c>
      <c r="S24" s="477">
        <v>0</v>
      </c>
      <c r="T24" s="477">
        <v>0</v>
      </c>
      <c r="U24" s="477">
        <v>0</v>
      </c>
      <c r="V24" s="383">
        <f t="shared" si="0"/>
        <v>1</v>
      </c>
    </row>
    <row r="25" spans="1:22" ht="18" customHeight="1">
      <c r="A25" s="11" t="s">
        <v>26</v>
      </c>
      <c r="B25" s="101">
        <v>0</v>
      </c>
      <c r="C25" s="256">
        <v>0</v>
      </c>
      <c r="D25" s="101">
        <v>1</v>
      </c>
      <c r="E25" s="256">
        <v>0</v>
      </c>
      <c r="F25" s="101">
        <v>0</v>
      </c>
      <c r="G25" s="256">
        <v>0</v>
      </c>
      <c r="H25" s="101">
        <v>0</v>
      </c>
      <c r="I25" s="256">
        <v>0</v>
      </c>
      <c r="J25" s="101">
        <v>0</v>
      </c>
      <c r="K25" s="256">
        <v>0</v>
      </c>
      <c r="L25" s="101">
        <v>0</v>
      </c>
      <c r="M25" s="256">
        <v>0</v>
      </c>
      <c r="N25" s="101">
        <v>0</v>
      </c>
      <c r="O25" s="256">
        <v>0</v>
      </c>
      <c r="P25" s="101">
        <v>0</v>
      </c>
      <c r="Q25" s="256">
        <v>0</v>
      </c>
      <c r="R25" s="101">
        <v>0</v>
      </c>
      <c r="S25" s="256">
        <v>0</v>
      </c>
      <c r="T25" s="101">
        <v>0</v>
      </c>
      <c r="U25" s="256">
        <v>0</v>
      </c>
      <c r="V25" s="257">
        <f t="shared" si="0"/>
        <v>1</v>
      </c>
    </row>
    <row r="26" spans="1:22" ht="24.95" customHeight="1">
      <c r="A26" s="204" t="s">
        <v>36</v>
      </c>
      <c r="B26" s="198">
        <f>+SUM(B7:B25)</f>
        <v>5</v>
      </c>
      <c r="C26" s="198">
        <f>+SUM(C7:C25)</f>
        <v>36</v>
      </c>
      <c r="D26" s="198">
        <f t="shared" ref="D26:U26" si="1">+SUM(D7:D25)</f>
        <v>77</v>
      </c>
      <c r="E26" s="198">
        <f t="shared" si="1"/>
        <v>94</v>
      </c>
      <c r="F26" s="198">
        <f t="shared" si="1"/>
        <v>16</v>
      </c>
      <c r="G26" s="198">
        <f t="shared" si="1"/>
        <v>13</v>
      </c>
      <c r="H26" s="198">
        <f t="shared" si="1"/>
        <v>34</v>
      </c>
      <c r="I26" s="198">
        <f t="shared" si="1"/>
        <v>45</v>
      </c>
      <c r="J26" s="198">
        <f t="shared" si="1"/>
        <v>12</v>
      </c>
      <c r="K26" s="198">
        <f t="shared" si="1"/>
        <v>1</v>
      </c>
      <c r="L26" s="198">
        <f t="shared" si="1"/>
        <v>12</v>
      </c>
      <c r="M26" s="198">
        <f t="shared" si="1"/>
        <v>3</v>
      </c>
      <c r="N26" s="198">
        <f t="shared" si="1"/>
        <v>10</v>
      </c>
      <c r="O26" s="198">
        <f t="shared" si="1"/>
        <v>72</v>
      </c>
      <c r="P26" s="198">
        <f t="shared" si="1"/>
        <v>16</v>
      </c>
      <c r="Q26" s="198">
        <f t="shared" si="1"/>
        <v>6</v>
      </c>
      <c r="R26" s="198">
        <f t="shared" si="1"/>
        <v>14</v>
      </c>
      <c r="S26" s="198">
        <f t="shared" si="1"/>
        <v>6</v>
      </c>
      <c r="T26" s="198">
        <f t="shared" si="1"/>
        <v>1</v>
      </c>
      <c r="U26" s="198">
        <f t="shared" si="1"/>
        <v>18</v>
      </c>
      <c r="V26" s="260">
        <f>+SUM(V7:V25)</f>
        <v>491</v>
      </c>
    </row>
    <row r="27" spans="1:22" ht="4.5" customHeight="1"/>
    <row r="28" spans="1:22" s="404" customFormat="1" ht="12" customHeight="1">
      <c r="A28" s="844" t="s">
        <v>524</v>
      </c>
      <c r="B28" s="844"/>
      <c r="C28" s="844"/>
      <c r="D28" s="844"/>
      <c r="E28" s="844"/>
      <c r="F28" s="844"/>
      <c r="G28" s="844"/>
      <c r="H28" s="844"/>
      <c r="I28" s="844"/>
      <c r="J28" s="844"/>
      <c r="K28" s="844"/>
      <c r="L28" s="844"/>
      <c r="M28" s="844"/>
      <c r="N28" s="844"/>
      <c r="O28" s="403"/>
      <c r="P28" s="403"/>
      <c r="Q28" s="403"/>
      <c r="R28" s="409"/>
      <c r="S28" s="403"/>
      <c r="T28" s="403"/>
      <c r="U28" s="403"/>
      <c r="V28" s="403"/>
    </row>
  </sheetData>
  <mergeCells count="8">
    <mergeCell ref="A28:N28"/>
    <mergeCell ref="V5:V6"/>
    <mergeCell ref="B5:U5"/>
    <mergeCell ref="A5:A6"/>
    <mergeCell ref="A1:V1"/>
    <mergeCell ref="A2:V2"/>
    <mergeCell ref="A3:V3"/>
    <mergeCell ref="A4:B4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81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47.140625" style="121" customWidth="1"/>
    <col min="2" max="3" width="8.7109375" style="245" customWidth="1"/>
    <col min="4" max="4" width="8.7109375" style="246" customWidth="1"/>
    <col min="5" max="9" width="8.7109375" style="245" customWidth="1"/>
    <col min="10" max="24" width="8.7109375" style="244" customWidth="1"/>
    <col min="25" max="16384" width="11.42578125" style="97"/>
  </cols>
  <sheetData>
    <row r="1" spans="1:24" s="266" customFormat="1" ht="18" customHeight="1">
      <c r="A1" s="801" t="s">
        <v>498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4" s="266" customFormat="1" ht="18" customHeight="1">
      <c r="A2" s="784" t="s">
        <v>417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4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4" ht="3.95" customHeight="1">
      <c r="A4" s="802"/>
      <c r="B4" s="802"/>
      <c r="C4" s="802"/>
      <c r="D4" s="802"/>
      <c r="E4" s="802"/>
      <c r="F4" s="802"/>
      <c r="G4" s="243"/>
      <c r="H4" s="243"/>
      <c r="I4" s="243"/>
    </row>
    <row r="5" spans="1:24" ht="18" customHeight="1">
      <c r="A5" s="780" t="s">
        <v>63</v>
      </c>
      <c r="B5" s="873" t="s">
        <v>549</v>
      </c>
      <c r="C5" s="874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  <c r="R5" s="874"/>
      <c r="S5" s="874"/>
      <c r="T5" s="874"/>
      <c r="U5" s="874"/>
      <c r="V5" s="874"/>
      <c r="W5" s="874"/>
      <c r="X5" s="875"/>
    </row>
    <row r="6" spans="1:24" ht="18" customHeight="1">
      <c r="A6" s="781"/>
      <c r="B6" s="771">
        <v>2015</v>
      </c>
      <c r="C6" s="772"/>
      <c r="D6" s="772"/>
      <c r="E6" s="762">
        <v>2016</v>
      </c>
      <c r="F6" s="763"/>
      <c r="G6" s="763"/>
      <c r="H6" s="771">
        <v>2017</v>
      </c>
      <c r="I6" s="772"/>
      <c r="J6" s="772"/>
      <c r="K6" s="762">
        <v>2018</v>
      </c>
      <c r="L6" s="763"/>
      <c r="M6" s="763"/>
      <c r="N6" s="771">
        <v>2019</v>
      </c>
      <c r="O6" s="792"/>
      <c r="P6" s="811"/>
      <c r="Q6" s="843">
        <v>2020</v>
      </c>
      <c r="R6" s="843"/>
      <c r="S6" s="843"/>
      <c r="T6" s="843"/>
      <c r="U6" s="824">
        <v>2021</v>
      </c>
      <c r="V6" s="824"/>
      <c r="W6" s="824"/>
      <c r="X6" s="872"/>
    </row>
    <row r="7" spans="1:24" ht="18" customHeight="1">
      <c r="A7" s="782"/>
      <c r="B7" s="458" t="s">
        <v>37</v>
      </c>
      <c r="C7" s="459" t="s">
        <v>38</v>
      </c>
      <c r="D7" s="467" t="s">
        <v>34</v>
      </c>
      <c r="E7" s="462" t="s">
        <v>37</v>
      </c>
      <c r="F7" s="463" t="s">
        <v>38</v>
      </c>
      <c r="G7" s="464" t="s">
        <v>34</v>
      </c>
      <c r="H7" s="458" t="s">
        <v>37</v>
      </c>
      <c r="I7" s="459" t="s">
        <v>38</v>
      </c>
      <c r="J7" s="467" t="s">
        <v>34</v>
      </c>
      <c r="K7" s="462" t="s">
        <v>37</v>
      </c>
      <c r="L7" s="463" t="s">
        <v>38</v>
      </c>
      <c r="M7" s="464" t="s">
        <v>34</v>
      </c>
      <c r="N7" s="458" t="s">
        <v>37</v>
      </c>
      <c r="O7" s="459" t="s">
        <v>38</v>
      </c>
      <c r="P7" s="261" t="s">
        <v>34</v>
      </c>
      <c r="Q7" s="462" t="s">
        <v>37</v>
      </c>
      <c r="R7" s="463" t="s">
        <v>38</v>
      </c>
      <c r="S7" s="463" t="s">
        <v>39</v>
      </c>
      <c r="T7" s="722" t="s">
        <v>34</v>
      </c>
      <c r="U7" s="727" t="s">
        <v>37</v>
      </c>
      <c r="V7" s="728" t="s">
        <v>38</v>
      </c>
      <c r="W7" s="461" t="s">
        <v>39</v>
      </c>
      <c r="X7" s="723" t="s">
        <v>34</v>
      </c>
    </row>
    <row r="8" spans="1:24" ht="23.25" customHeight="1">
      <c r="A8" s="12" t="s">
        <v>600</v>
      </c>
      <c r="B8" s="56">
        <v>12</v>
      </c>
      <c r="C8" s="57">
        <v>19</v>
      </c>
      <c r="D8" s="519">
        <f t="shared" ref="D8:D13" si="0">SUM(B8:C8)</f>
        <v>31</v>
      </c>
      <c r="E8" s="56">
        <v>18</v>
      </c>
      <c r="F8" s="57">
        <v>22</v>
      </c>
      <c r="G8" s="519">
        <f t="shared" ref="G8:G13" si="1">SUM(E8:F8)</f>
        <v>40</v>
      </c>
      <c r="H8" s="56">
        <v>28</v>
      </c>
      <c r="I8" s="57">
        <v>30</v>
      </c>
      <c r="J8" s="519">
        <f t="shared" ref="J8:J13" si="2">SUM(H8:I8)</f>
        <v>58</v>
      </c>
      <c r="K8" s="56">
        <v>34</v>
      </c>
      <c r="L8" s="57">
        <v>25</v>
      </c>
      <c r="M8" s="519">
        <f t="shared" ref="M8:M13" si="3">SUM(K8:L8)</f>
        <v>59</v>
      </c>
      <c r="N8" s="56">
        <v>27</v>
      </c>
      <c r="O8" s="57">
        <v>27</v>
      </c>
      <c r="P8" s="519">
        <f t="shared" ref="P8:P13" si="4">SUM(N8:O8)</f>
        <v>54</v>
      </c>
      <c r="Q8" s="56">
        <v>24</v>
      </c>
      <c r="R8" s="57">
        <v>20</v>
      </c>
      <c r="S8" s="57">
        <v>0</v>
      </c>
      <c r="T8" s="56">
        <f t="shared" ref="T8:T25" si="5">SUM(Q8:S8)</f>
        <v>44</v>
      </c>
      <c r="U8" s="56">
        <v>33</v>
      </c>
      <c r="V8" s="57">
        <v>25</v>
      </c>
      <c r="W8" s="724">
        <v>0</v>
      </c>
      <c r="X8" s="724">
        <f t="shared" ref="X8:X25" si="6">SUM(U8:W8)</f>
        <v>58</v>
      </c>
    </row>
    <row r="9" spans="1:24" ht="23.25" customHeight="1">
      <c r="A9" s="13" t="s">
        <v>113</v>
      </c>
      <c r="B9" s="63">
        <v>13</v>
      </c>
      <c r="C9" s="64">
        <v>16</v>
      </c>
      <c r="D9" s="518">
        <f t="shared" si="0"/>
        <v>29</v>
      </c>
      <c r="E9" s="60">
        <v>10</v>
      </c>
      <c r="F9" s="61">
        <v>21</v>
      </c>
      <c r="G9" s="520">
        <f t="shared" si="1"/>
        <v>31</v>
      </c>
      <c r="H9" s="63">
        <v>9</v>
      </c>
      <c r="I9" s="64">
        <v>19</v>
      </c>
      <c r="J9" s="518">
        <f t="shared" si="2"/>
        <v>28</v>
      </c>
      <c r="K9" s="60">
        <v>19</v>
      </c>
      <c r="L9" s="61">
        <v>15</v>
      </c>
      <c r="M9" s="520">
        <f t="shared" si="3"/>
        <v>34</v>
      </c>
      <c r="N9" s="63">
        <v>13</v>
      </c>
      <c r="O9" s="64">
        <v>20</v>
      </c>
      <c r="P9" s="518">
        <f t="shared" si="4"/>
        <v>33</v>
      </c>
      <c r="Q9" s="60">
        <v>11</v>
      </c>
      <c r="R9" s="61">
        <v>20</v>
      </c>
      <c r="S9" s="61">
        <v>0</v>
      </c>
      <c r="T9" s="60">
        <f t="shared" si="5"/>
        <v>31</v>
      </c>
      <c r="U9" s="63">
        <v>13</v>
      </c>
      <c r="V9" s="64">
        <v>21</v>
      </c>
      <c r="W9" s="725">
        <v>0</v>
      </c>
      <c r="X9" s="725">
        <f t="shared" si="6"/>
        <v>34</v>
      </c>
    </row>
    <row r="10" spans="1:24" s="121" customFormat="1" ht="23.25" customHeight="1">
      <c r="A10" s="12" t="s">
        <v>601</v>
      </c>
      <c r="B10" s="676">
        <v>16</v>
      </c>
      <c r="C10" s="677">
        <v>11</v>
      </c>
      <c r="D10" s="678">
        <f t="shared" si="0"/>
        <v>27</v>
      </c>
      <c r="E10" s="676">
        <v>10</v>
      </c>
      <c r="F10" s="677">
        <v>7</v>
      </c>
      <c r="G10" s="678">
        <f t="shared" si="1"/>
        <v>17</v>
      </c>
      <c r="H10" s="676">
        <v>23</v>
      </c>
      <c r="I10" s="677">
        <v>15</v>
      </c>
      <c r="J10" s="678">
        <f t="shared" si="2"/>
        <v>38</v>
      </c>
      <c r="K10" s="676">
        <v>9</v>
      </c>
      <c r="L10" s="677">
        <v>12</v>
      </c>
      <c r="M10" s="678">
        <f t="shared" si="3"/>
        <v>21</v>
      </c>
      <c r="N10" s="676">
        <v>15</v>
      </c>
      <c r="O10" s="677">
        <v>18</v>
      </c>
      <c r="P10" s="678">
        <f t="shared" si="4"/>
        <v>33</v>
      </c>
      <c r="Q10" s="676">
        <v>10</v>
      </c>
      <c r="R10" s="677">
        <v>15</v>
      </c>
      <c r="S10" s="677">
        <v>0</v>
      </c>
      <c r="T10" s="676">
        <f t="shared" si="5"/>
        <v>25</v>
      </c>
      <c r="U10" s="676">
        <v>16</v>
      </c>
      <c r="V10" s="677">
        <v>21</v>
      </c>
      <c r="W10" s="726">
        <v>0</v>
      </c>
      <c r="X10" s="726">
        <f t="shared" si="6"/>
        <v>37</v>
      </c>
    </row>
    <row r="11" spans="1:24" ht="23.25" customHeight="1">
      <c r="A11" s="13" t="s">
        <v>619</v>
      </c>
      <c r="B11" s="63">
        <v>12</v>
      </c>
      <c r="C11" s="64">
        <v>10</v>
      </c>
      <c r="D11" s="518">
        <f t="shared" si="0"/>
        <v>22</v>
      </c>
      <c r="E11" s="60">
        <v>10</v>
      </c>
      <c r="F11" s="61">
        <v>7</v>
      </c>
      <c r="G11" s="520">
        <f t="shared" si="1"/>
        <v>17</v>
      </c>
      <c r="H11" s="63">
        <v>20</v>
      </c>
      <c r="I11" s="64">
        <v>2</v>
      </c>
      <c r="J11" s="518">
        <f t="shared" si="2"/>
        <v>22</v>
      </c>
      <c r="K11" s="60">
        <v>16</v>
      </c>
      <c r="L11" s="61">
        <v>10</v>
      </c>
      <c r="M11" s="520">
        <f t="shared" si="3"/>
        <v>26</v>
      </c>
      <c r="N11" s="63">
        <v>13</v>
      </c>
      <c r="O11" s="64">
        <v>14</v>
      </c>
      <c r="P11" s="518">
        <f t="shared" si="4"/>
        <v>27</v>
      </c>
      <c r="Q11" s="60">
        <v>12</v>
      </c>
      <c r="R11" s="61">
        <v>17</v>
      </c>
      <c r="S11" s="61">
        <v>0</v>
      </c>
      <c r="T11" s="60">
        <f t="shared" si="5"/>
        <v>29</v>
      </c>
      <c r="U11" s="63">
        <v>25</v>
      </c>
      <c r="V11" s="64">
        <v>10</v>
      </c>
      <c r="W11" s="725">
        <v>0</v>
      </c>
      <c r="X11" s="725">
        <f t="shared" si="6"/>
        <v>35</v>
      </c>
    </row>
    <row r="12" spans="1:24" ht="23.25" customHeight="1">
      <c r="A12" s="12" t="s">
        <v>602</v>
      </c>
      <c r="B12" s="676">
        <v>11</v>
      </c>
      <c r="C12" s="677">
        <v>10</v>
      </c>
      <c r="D12" s="678">
        <f t="shared" si="0"/>
        <v>21</v>
      </c>
      <c r="E12" s="676">
        <v>14</v>
      </c>
      <c r="F12" s="677">
        <v>12</v>
      </c>
      <c r="G12" s="678">
        <f t="shared" si="1"/>
        <v>26</v>
      </c>
      <c r="H12" s="676">
        <v>17</v>
      </c>
      <c r="I12" s="677">
        <v>6</v>
      </c>
      <c r="J12" s="678">
        <f t="shared" si="2"/>
        <v>23</v>
      </c>
      <c r="K12" s="676">
        <v>15</v>
      </c>
      <c r="L12" s="677">
        <v>4</v>
      </c>
      <c r="M12" s="678">
        <f t="shared" si="3"/>
        <v>19</v>
      </c>
      <c r="N12" s="676">
        <v>22</v>
      </c>
      <c r="O12" s="677">
        <v>15</v>
      </c>
      <c r="P12" s="678">
        <f t="shared" si="4"/>
        <v>37</v>
      </c>
      <c r="Q12" s="676">
        <v>13</v>
      </c>
      <c r="R12" s="677">
        <v>12</v>
      </c>
      <c r="S12" s="677">
        <v>0</v>
      </c>
      <c r="T12" s="676">
        <f t="shared" si="5"/>
        <v>25</v>
      </c>
      <c r="U12" s="676">
        <v>10</v>
      </c>
      <c r="V12" s="677">
        <v>14</v>
      </c>
      <c r="W12" s="726">
        <v>0</v>
      </c>
      <c r="X12" s="726">
        <f t="shared" si="6"/>
        <v>24</v>
      </c>
    </row>
    <row r="13" spans="1:24" ht="23.25" customHeight="1">
      <c r="A13" s="13" t="s">
        <v>116</v>
      </c>
      <c r="B13" s="63">
        <v>18</v>
      </c>
      <c r="C13" s="64">
        <v>3</v>
      </c>
      <c r="D13" s="518">
        <f t="shared" si="0"/>
        <v>21</v>
      </c>
      <c r="E13" s="60">
        <v>24</v>
      </c>
      <c r="F13" s="61">
        <v>6</v>
      </c>
      <c r="G13" s="520">
        <f t="shared" si="1"/>
        <v>30</v>
      </c>
      <c r="H13" s="63">
        <v>23</v>
      </c>
      <c r="I13" s="64">
        <v>6</v>
      </c>
      <c r="J13" s="518">
        <f t="shared" si="2"/>
        <v>29</v>
      </c>
      <c r="K13" s="60">
        <v>24</v>
      </c>
      <c r="L13" s="61">
        <v>9</v>
      </c>
      <c r="M13" s="520">
        <f t="shared" si="3"/>
        <v>33</v>
      </c>
      <c r="N13" s="63">
        <v>29</v>
      </c>
      <c r="O13" s="64">
        <v>12</v>
      </c>
      <c r="P13" s="518">
        <f t="shared" si="4"/>
        <v>41</v>
      </c>
      <c r="Q13" s="60">
        <v>26</v>
      </c>
      <c r="R13" s="61">
        <v>10</v>
      </c>
      <c r="S13" s="61">
        <v>0</v>
      </c>
      <c r="T13" s="60">
        <f t="shared" si="5"/>
        <v>36</v>
      </c>
      <c r="U13" s="63">
        <v>35</v>
      </c>
      <c r="V13" s="64">
        <v>13</v>
      </c>
      <c r="W13" s="725">
        <v>0</v>
      </c>
      <c r="X13" s="725">
        <f t="shared" si="6"/>
        <v>48</v>
      </c>
    </row>
    <row r="14" spans="1:24" ht="23.25" customHeight="1">
      <c r="A14" s="12" t="s">
        <v>134</v>
      </c>
      <c r="B14" s="676">
        <v>9</v>
      </c>
      <c r="C14" s="677">
        <v>10</v>
      </c>
      <c r="D14" s="678">
        <f t="shared" ref="D14:D25" si="7">SUM(B14:C14)</f>
        <v>19</v>
      </c>
      <c r="E14" s="676">
        <v>9</v>
      </c>
      <c r="F14" s="677">
        <v>14</v>
      </c>
      <c r="G14" s="678">
        <f t="shared" ref="G14:G25" si="8">SUM(E14:F14)</f>
        <v>23</v>
      </c>
      <c r="H14" s="676">
        <v>14</v>
      </c>
      <c r="I14" s="677">
        <v>4</v>
      </c>
      <c r="J14" s="678">
        <f t="shared" ref="J14:J25" si="9">SUM(H14:I14)</f>
        <v>18</v>
      </c>
      <c r="K14" s="676">
        <v>6</v>
      </c>
      <c r="L14" s="677">
        <v>10</v>
      </c>
      <c r="M14" s="678">
        <f t="shared" ref="M14:M25" si="10">SUM(K14:L14)</f>
        <v>16</v>
      </c>
      <c r="N14" s="676">
        <v>11</v>
      </c>
      <c r="O14" s="677">
        <v>6</v>
      </c>
      <c r="P14" s="678">
        <f t="shared" ref="P14:P25" si="11">SUM(N14:O14)</f>
        <v>17</v>
      </c>
      <c r="Q14" s="676">
        <v>6</v>
      </c>
      <c r="R14" s="677">
        <v>7</v>
      </c>
      <c r="S14" s="677">
        <v>0</v>
      </c>
      <c r="T14" s="676">
        <f t="shared" si="5"/>
        <v>13</v>
      </c>
      <c r="U14" s="676">
        <v>6</v>
      </c>
      <c r="V14" s="677">
        <v>5</v>
      </c>
      <c r="W14" s="726">
        <v>0</v>
      </c>
      <c r="X14" s="726">
        <f t="shared" si="6"/>
        <v>11</v>
      </c>
    </row>
    <row r="15" spans="1:24" ht="23.25" customHeight="1">
      <c r="A15" s="13" t="s">
        <v>603</v>
      </c>
      <c r="B15" s="63">
        <v>0</v>
      </c>
      <c r="C15" s="64">
        <v>10</v>
      </c>
      <c r="D15" s="518">
        <f t="shared" si="7"/>
        <v>10</v>
      </c>
      <c r="E15" s="60">
        <v>0</v>
      </c>
      <c r="F15" s="61">
        <v>9</v>
      </c>
      <c r="G15" s="520">
        <f t="shared" si="8"/>
        <v>9</v>
      </c>
      <c r="H15" s="63">
        <v>0</v>
      </c>
      <c r="I15" s="64">
        <v>10</v>
      </c>
      <c r="J15" s="518">
        <f t="shared" si="9"/>
        <v>10</v>
      </c>
      <c r="K15" s="60">
        <v>0</v>
      </c>
      <c r="L15" s="61">
        <v>9</v>
      </c>
      <c r="M15" s="520">
        <f t="shared" si="10"/>
        <v>9</v>
      </c>
      <c r="N15" s="63">
        <v>0</v>
      </c>
      <c r="O15" s="64">
        <v>11</v>
      </c>
      <c r="P15" s="518">
        <f t="shared" si="11"/>
        <v>11</v>
      </c>
      <c r="Q15" s="60">
        <v>0</v>
      </c>
      <c r="R15" s="61">
        <v>8</v>
      </c>
      <c r="S15" s="61">
        <v>0</v>
      </c>
      <c r="T15" s="60">
        <f t="shared" si="5"/>
        <v>8</v>
      </c>
      <c r="U15" s="63">
        <v>0</v>
      </c>
      <c r="V15" s="64">
        <v>19</v>
      </c>
      <c r="W15" s="725">
        <v>0</v>
      </c>
      <c r="X15" s="725">
        <f t="shared" si="6"/>
        <v>19</v>
      </c>
    </row>
    <row r="16" spans="1:24" ht="23.25" customHeight="1">
      <c r="A16" s="12" t="s">
        <v>195</v>
      </c>
      <c r="B16" s="676">
        <v>5</v>
      </c>
      <c r="C16" s="677">
        <v>4</v>
      </c>
      <c r="D16" s="678">
        <f t="shared" si="7"/>
        <v>9</v>
      </c>
      <c r="E16" s="676">
        <v>4</v>
      </c>
      <c r="F16" s="677">
        <v>6</v>
      </c>
      <c r="G16" s="678">
        <f t="shared" si="8"/>
        <v>10</v>
      </c>
      <c r="H16" s="676">
        <v>3</v>
      </c>
      <c r="I16" s="677">
        <v>4</v>
      </c>
      <c r="J16" s="678">
        <f t="shared" si="9"/>
        <v>7</v>
      </c>
      <c r="K16" s="676">
        <v>5</v>
      </c>
      <c r="L16" s="677">
        <v>7</v>
      </c>
      <c r="M16" s="678">
        <f t="shared" si="10"/>
        <v>12</v>
      </c>
      <c r="N16" s="676">
        <v>9</v>
      </c>
      <c r="O16" s="677">
        <v>7</v>
      </c>
      <c r="P16" s="678">
        <f t="shared" si="11"/>
        <v>16</v>
      </c>
      <c r="Q16" s="676">
        <v>5</v>
      </c>
      <c r="R16" s="677">
        <v>7</v>
      </c>
      <c r="S16" s="677">
        <v>1</v>
      </c>
      <c r="T16" s="676">
        <f t="shared" si="5"/>
        <v>13</v>
      </c>
      <c r="U16" s="676">
        <v>7</v>
      </c>
      <c r="V16" s="677">
        <v>8</v>
      </c>
      <c r="W16" s="726">
        <v>0</v>
      </c>
      <c r="X16" s="726">
        <f t="shared" si="6"/>
        <v>15</v>
      </c>
    </row>
    <row r="17" spans="1:24" ht="23.25" customHeight="1">
      <c r="A17" s="13" t="s">
        <v>196</v>
      </c>
      <c r="B17" s="63">
        <v>8</v>
      </c>
      <c r="C17" s="64">
        <v>0</v>
      </c>
      <c r="D17" s="518">
        <f t="shared" si="7"/>
        <v>8</v>
      </c>
      <c r="E17" s="60">
        <v>12</v>
      </c>
      <c r="F17" s="61">
        <v>0</v>
      </c>
      <c r="G17" s="520">
        <f t="shared" si="8"/>
        <v>12</v>
      </c>
      <c r="H17" s="63">
        <v>16</v>
      </c>
      <c r="I17" s="64">
        <v>2</v>
      </c>
      <c r="J17" s="518">
        <f t="shared" si="9"/>
        <v>18</v>
      </c>
      <c r="K17" s="60">
        <v>18</v>
      </c>
      <c r="L17" s="61">
        <v>5</v>
      </c>
      <c r="M17" s="520">
        <f t="shared" si="10"/>
        <v>23</v>
      </c>
      <c r="N17" s="63">
        <v>17</v>
      </c>
      <c r="O17" s="64">
        <v>3</v>
      </c>
      <c r="P17" s="518">
        <f t="shared" si="11"/>
        <v>20</v>
      </c>
      <c r="Q17" s="60">
        <v>12</v>
      </c>
      <c r="R17" s="61">
        <v>2</v>
      </c>
      <c r="S17" s="61">
        <v>0</v>
      </c>
      <c r="T17" s="60">
        <f t="shared" si="5"/>
        <v>14</v>
      </c>
      <c r="U17" s="63">
        <v>18</v>
      </c>
      <c r="V17" s="64">
        <v>3</v>
      </c>
      <c r="W17" s="725">
        <v>0</v>
      </c>
      <c r="X17" s="725">
        <f t="shared" si="6"/>
        <v>21</v>
      </c>
    </row>
    <row r="18" spans="1:24" ht="23.25" customHeight="1">
      <c r="A18" s="12" t="s">
        <v>604</v>
      </c>
      <c r="B18" s="676">
        <v>3</v>
      </c>
      <c r="C18" s="677">
        <v>3</v>
      </c>
      <c r="D18" s="678">
        <f t="shared" si="7"/>
        <v>6</v>
      </c>
      <c r="E18" s="676">
        <v>1</v>
      </c>
      <c r="F18" s="677">
        <v>6</v>
      </c>
      <c r="G18" s="678">
        <f t="shared" si="8"/>
        <v>7</v>
      </c>
      <c r="H18" s="676">
        <v>6</v>
      </c>
      <c r="I18" s="677">
        <v>3</v>
      </c>
      <c r="J18" s="678">
        <f t="shared" si="9"/>
        <v>9</v>
      </c>
      <c r="K18" s="676">
        <v>8</v>
      </c>
      <c r="L18" s="677">
        <v>3</v>
      </c>
      <c r="M18" s="678">
        <f t="shared" si="10"/>
        <v>11</v>
      </c>
      <c r="N18" s="676">
        <v>6</v>
      </c>
      <c r="O18" s="677">
        <v>4</v>
      </c>
      <c r="P18" s="678">
        <f t="shared" si="11"/>
        <v>10</v>
      </c>
      <c r="Q18" s="676">
        <v>2</v>
      </c>
      <c r="R18" s="677">
        <v>2</v>
      </c>
      <c r="S18" s="677">
        <v>0</v>
      </c>
      <c r="T18" s="676">
        <f t="shared" si="5"/>
        <v>4</v>
      </c>
      <c r="U18" s="676">
        <v>5</v>
      </c>
      <c r="V18" s="677">
        <v>6</v>
      </c>
      <c r="W18" s="726">
        <v>0</v>
      </c>
      <c r="X18" s="726">
        <f t="shared" si="6"/>
        <v>11</v>
      </c>
    </row>
    <row r="19" spans="1:24" ht="23.25" customHeight="1">
      <c r="A19" s="13" t="s">
        <v>121</v>
      </c>
      <c r="B19" s="63">
        <v>2</v>
      </c>
      <c r="C19" s="64">
        <v>4</v>
      </c>
      <c r="D19" s="518">
        <f t="shared" si="7"/>
        <v>6</v>
      </c>
      <c r="E19" s="60">
        <v>4</v>
      </c>
      <c r="F19" s="61">
        <v>4</v>
      </c>
      <c r="G19" s="520">
        <f t="shared" si="8"/>
        <v>8</v>
      </c>
      <c r="H19" s="63">
        <v>4</v>
      </c>
      <c r="I19" s="64">
        <v>5</v>
      </c>
      <c r="J19" s="518">
        <f t="shared" si="9"/>
        <v>9</v>
      </c>
      <c r="K19" s="60">
        <v>2</v>
      </c>
      <c r="L19" s="61">
        <v>4</v>
      </c>
      <c r="M19" s="520">
        <f t="shared" si="10"/>
        <v>6</v>
      </c>
      <c r="N19" s="63">
        <v>4</v>
      </c>
      <c r="O19" s="64">
        <v>3</v>
      </c>
      <c r="P19" s="518">
        <f t="shared" si="11"/>
        <v>7</v>
      </c>
      <c r="Q19" s="60">
        <v>1</v>
      </c>
      <c r="R19" s="61">
        <v>4</v>
      </c>
      <c r="S19" s="61">
        <v>0</v>
      </c>
      <c r="T19" s="60">
        <f t="shared" si="5"/>
        <v>5</v>
      </c>
      <c r="U19" s="63">
        <v>5</v>
      </c>
      <c r="V19" s="64">
        <v>4</v>
      </c>
      <c r="W19" s="725">
        <v>0</v>
      </c>
      <c r="X19" s="725">
        <f t="shared" si="6"/>
        <v>9</v>
      </c>
    </row>
    <row r="20" spans="1:24" ht="23.25" customHeight="1">
      <c r="A20" s="12" t="s">
        <v>392</v>
      </c>
      <c r="B20" s="676">
        <v>2</v>
      </c>
      <c r="C20" s="677">
        <v>4</v>
      </c>
      <c r="D20" s="678">
        <f t="shared" si="7"/>
        <v>6</v>
      </c>
      <c r="E20" s="676">
        <v>7</v>
      </c>
      <c r="F20" s="677">
        <v>4</v>
      </c>
      <c r="G20" s="678">
        <f t="shared" si="8"/>
        <v>11</v>
      </c>
      <c r="H20" s="676">
        <v>2</v>
      </c>
      <c r="I20" s="677">
        <v>1</v>
      </c>
      <c r="J20" s="678">
        <f t="shared" si="9"/>
        <v>3</v>
      </c>
      <c r="K20" s="676">
        <v>5</v>
      </c>
      <c r="L20" s="677">
        <v>6</v>
      </c>
      <c r="M20" s="678">
        <f t="shared" si="10"/>
        <v>11</v>
      </c>
      <c r="N20" s="676">
        <v>2</v>
      </c>
      <c r="O20" s="677">
        <v>8</v>
      </c>
      <c r="P20" s="678">
        <f t="shared" si="11"/>
        <v>10</v>
      </c>
      <c r="Q20" s="676">
        <v>3</v>
      </c>
      <c r="R20" s="677">
        <v>7</v>
      </c>
      <c r="S20" s="677">
        <v>0</v>
      </c>
      <c r="T20" s="676">
        <f t="shared" si="5"/>
        <v>10</v>
      </c>
      <c r="U20" s="676">
        <v>7</v>
      </c>
      <c r="V20" s="677">
        <v>1</v>
      </c>
      <c r="W20" s="726">
        <v>0</v>
      </c>
      <c r="X20" s="726">
        <f t="shared" si="6"/>
        <v>8</v>
      </c>
    </row>
    <row r="21" spans="1:24" ht="23.25" customHeight="1">
      <c r="A21" s="13" t="s">
        <v>393</v>
      </c>
      <c r="B21" s="63">
        <v>1</v>
      </c>
      <c r="C21" s="64">
        <v>4</v>
      </c>
      <c r="D21" s="518">
        <f t="shared" si="7"/>
        <v>5</v>
      </c>
      <c r="E21" s="60">
        <v>6</v>
      </c>
      <c r="F21" s="61">
        <v>2</v>
      </c>
      <c r="G21" s="520">
        <f t="shared" si="8"/>
        <v>8</v>
      </c>
      <c r="H21" s="63">
        <v>5</v>
      </c>
      <c r="I21" s="64">
        <v>5</v>
      </c>
      <c r="J21" s="518">
        <f t="shared" si="9"/>
        <v>10</v>
      </c>
      <c r="K21" s="60">
        <v>4</v>
      </c>
      <c r="L21" s="61">
        <v>7</v>
      </c>
      <c r="M21" s="520">
        <f t="shared" si="10"/>
        <v>11</v>
      </c>
      <c r="N21" s="63">
        <v>9</v>
      </c>
      <c r="O21" s="64">
        <v>6</v>
      </c>
      <c r="P21" s="518">
        <f t="shared" si="11"/>
        <v>15</v>
      </c>
      <c r="Q21" s="60">
        <v>5</v>
      </c>
      <c r="R21" s="61">
        <v>3</v>
      </c>
      <c r="S21" s="61">
        <v>0</v>
      </c>
      <c r="T21" s="60">
        <f t="shared" si="5"/>
        <v>8</v>
      </c>
      <c r="U21" s="63">
        <v>0</v>
      </c>
      <c r="V21" s="64">
        <v>8</v>
      </c>
      <c r="W21" s="725">
        <v>0</v>
      </c>
      <c r="X21" s="725">
        <f t="shared" si="6"/>
        <v>8</v>
      </c>
    </row>
    <row r="22" spans="1:24" ht="23.25" customHeight="1">
      <c r="A22" s="12" t="s">
        <v>394</v>
      </c>
      <c r="B22" s="676">
        <v>1</v>
      </c>
      <c r="C22" s="677">
        <v>4</v>
      </c>
      <c r="D22" s="678">
        <f t="shared" si="7"/>
        <v>5</v>
      </c>
      <c r="E22" s="676">
        <v>2</v>
      </c>
      <c r="F22" s="677">
        <v>4</v>
      </c>
      <c r="G22" s="678">
        <f t="shared" si="8"/>
        <v>6</v>
      </c>
      <c r="H22" s="676">
        <v>2</v>
      </c>
      <c r="I22" s="677">
        <v>4</v>
      </c>
      <c r="J22" s="678">
        <f t="shared" si="9"/>
        <v>6</v>
      </c>
      <c r="K22" s="676">
        <v>3</v>
      </c>
      <c r="L22" s="677">
        <v>2</v>
      </c>
      <c r="M22" s="678">
        <f t="shared" si="10"/>
        <v>5</v>
      </c>
      <c r="N22" s="676">
        <v>1</v>
      </c>
      <c r="O22" s="677">
        <v>7</v>
      </c>
      <c r="P22" s="678">
        <f t="shared" si="11"/>
        <v>8</v>
      </c>
      <c r="Q22" s="676">
        <v>4</v>
      </c>
      <c r="R22" s="677">
        <v>5</v>
      </c>
      <c r="S22" s="677">
        <v>0</v>
      </c>
      <c r="T22" s="676">
        <f t="shared" si="5"/>
        <v>9</v>
      </c>
      <c r="U22" s="676">
        <v>4</v>
      </c>
      <c r="V22" s="677">
        <v>6</v>
      </c>
      <c r="W22" s="726">
        <v>0</v>
      </c>
      <c r="X22" s="726">
        <f t="shared" si="6"/>
        <v>10</v>
      </c>
    </row>
    <row r="23" spans="1:24" ht="23.25" customHeight="1">
      <c r="A23" s="13" t="s">
        <v>605</v>
      </c>
      <c r="B23" s="63">
        <v>3</v>
      </c>
      <c r="C23" s="64">
        <v>1</v>
      </c>
      <c r="D23" s="518">
        <f t="shared" si="7"/>
        <v>4</v>
      </c>
      <c r="E23" s="60">
        <v>2</v>
      </c>
      <c r="F23" s="61">
        <v>0</v>
      </c>
      <c r="G23" s="520">
        <f t="shared" si="8"/>
        <v>2</v>
      </c>
      <c r="H23" s="63">
        <v>7</v>
      </c>
      <c r="I23" s="64">
        <v>3</v>
      </c>
      <c r="J23" s="518">
        <f t="shared" si="9"/>
        <v>10</v>
      </c>
      <c r="K23" s="60">
        <v>0</v>
      </c>
      <c r="L23" s="61">
        <v>1</v>
      </c>
      <c r="M23" s="520">
        <f t="shared" si="10"/>
        <v>1</v>
      </c>
      <c r="N23" s="63">
        <v>1</v>
      </c>
      <c r="O23" s="64">
        <v>3</v>
      </c>
      <c r="P23" s="518">
        <f t="shared" si="11"/>
        <v>4</v>
      </c>
      <c r="Q23" s="60">
        <v>2</v>
      </c>
      <c r="R23" s="61">
        <v>1</v>
      </c>
      <c r="S23" s="61">
        <v>0</v>
      </c>
      <c r="T23" s="60">
        <f t="shared" si="5"/>
        <v>3</v>
      </c>
      <c r="U23" s="63">
        <v>0</v>
      </c>
      <c r="V23" s="64">
        <v>3</v>
      </c>
      <c r="W23" s="725">
        <v>0</v>
      </c>
      <c r="X23" s="725">
        <f t="shared" si="6"/>
        <v>3</v>
      </c>
    </row>
    <row r="24" spans="1:24" ht="23.25" customHeight="1">
      <c r="A24" s="12" t="s">
        <v>122</v>
      </c>
      <c r="B24" s="676">
        <v>0</v>
      </c>
      <c r="C24" s="677">
        <v>1</v>
      </c>
      <c r="D24" s="678">
        <f t="shared" si="7"/>
        <v>1</v>
      </c>
      <c r="E24" s="676">
        <v>0</v>
      </c>
      <c r="F24" s="677">
        <v>1</v>
      </c>
      <c r="G24" s="678">
        <f t="shared" si="8"/>
        <v>1</v>
      </c>
      <c r="H24" s="676">
        <v>1</v>
      </c>
      <c r="I24" s="677">
        <v>3</v>
      </c>
      <c r="J24" s="678">
        <f t="shared" si="9"/>
        <v>4</v>
      </c>
      <c r="K24" s="676">
        <v>0</v>
      </c>
      <c r="L24" s="677">
        <v>1</v>
      </c>
      <c r="M24" s="678">
        <f t="shared" si="10"/>
        <v>1</v>
      </c>
      <c r="N24" s="676">
        <v>1</v>
      </c>
      <c r="O24" s="677">
        <v>1</v>
      </c>
      <c r="P24" s="678">
        <f t="shared" si="11"/>
        <v>2</v>
      </c>
      <c r="Q24" s="676">
        <v>0</v>
      </c>
      <c r="R24" s="677">
        <v>0</v>
      </c>
      <c r="S24" s="677">
        <v>0</v>
      </c>
      <c r="T24" s="676">
        <f t="shared" si="5"/>
        <v>0</v>
      </c>
      <c r="U24" s="676">
        <v>2</v>
      </c>
      <c r="V24" s="677">
        <v>1</v>
      </c>
      <c r="W24" s="726">
        <v>0</v>
      </c>
      <c r="X24" s="726">
        <f t="shared" si="6"/>
        <v>3</v>
      </c>
    </row>
    <row r="25" spans="1:24" ht="23.25" customHeight="1">
      <c r="A25" s="13" t="s">
        <v>120</v>
      </c>
      <c r="B25" s="63">
        <v>0</v>
      </c>
      <c r="C25" s="64">
        <v>0</v>
      </c>
      <c r="D25" s="518">
        <f t="shared" si="7"/>
        <v>0</v>
      </c>
      <c r="E25" s="60">
        <v>0</v>
      </c>
      <c r="F25" s="61">
        <v>0</v>
      </c>
      <c r="G25" s="520">
        <f t="shared" si="8"/>
        <v>0</v>
      </c>
      <c r="H25" s="63">
        <v>0</v>
      </c>
      <c r="I25" s="64">
        <v>1</v>
      </c>
      <c r="J25" s="518">
        <f t="shared" si="9"/>
        <v>1</v>
      </c>
      <c r="K25" s="60">
        <v>2</v>
      </c>
      <c r="L25" s="61">
        <v>0</v>
      </c>
      <c r="M25" s="520">
        <f t="shared" si="10"/>
        <v>2</v>
      </c>
      <c r="N25" s="63">
        <v>0</v>
      </c>
      <c r="O25" s="64">
        <v>1</v>
      </c>
      <c r="P25" s="518">
        <f t="shared" si="11"/>
        <v>1</v>
      </c>
      <c r="Q25" s="60">
        <v>0</v>
      </c>
      <c r="R25" s="61">
        <v>0</v>
      </c>
      <c r="S25" s="61">
        <v>0</v>
      </c>
      <c r="T25" s="60">
        <f t="shared" si="5"/>
        <v>0</v>
      </c>
      <c r="U25" s="63">
        <v>1</v>
      </c>
      <c r="V25" s="64">
        <v>2</v>
      </c>
      <c r="W25" s="725">
        <v>0</v>
      </c>
      <c r="X25" s="725">
        <f t="shared" si="6"/>
        <v>3</v>
      </c>
    </row>
    <row r="26" spans="1:24" ht="23.25" customHeight="1">
      <c r="A26" s="12" t="s">
        <v>614</v>
      </c>
      <c r="B26" s="676" t="s">
        <v>558</v>
      </c>
      <c r="C26" s="677" t="s">
        <v>558</v>
      </c>
      <c r="D26" s="678" t="s">
        <v>558</v>
      </c>
      <c r="E26" s="676" t="s">
        <v>558</v>
      </c>
      <c r="F26" s="677" t="s">
        <v>558</v>
      </c>
      <c r="G26" s="678" t="s">
        <v>558</v>
      </c>
      <c r="H26" s="676" t="s">
        <v>558</v>
      </c>
      <c r="I26" s="677" t="s">
        <v>558</v>
      </c>
      <c r="J26" s="678" t="s">
        <v>558</v>
      </c>
      <c r="K26" s="676" t="s">
        <v>558</v>
      </c>
      <c r="L26" s="677" t="s">
        <v>558</v>
      </c>
      <c r="M26" s="678" t="s">
        <v>558</v>
      </c>
      <c r="N26" s="676" t="s">
        <v>558</v>
      </c>
      <c r="O26" s="677" t="s">
        <v>558</v>
      </c>
      <c r="P26" s="678" t="s">
        <v>558</v>
      </c>
      <c r="Q26" s="676">
        <v>9</v>
      </c>
      <c r="R26" s="677">
        <v>7</v>
      </c>
      <c r="S26" s="677">
        <v>0</v>
      </c>
      <c r="T26" s="676">
        <f>SUM(Q26:S26)</f>
        <v>16</v>
      </c>
      <c r="U26" s="676">
        <v>19</v>
      </c>
      <c r="V26" s="677">
        <v>15</v>
      </c>
      <c r="W26" s="726">
        <v>0</v>
      </c>
      <c r="X26" s="726">
        <f>SUM(U26:W26)</f>
        <v>34</v>
      </c>
    </row>
    <row r="27" spans="1:24" ht="23.25" customHeight="1">
      <c r="A27" s="13" t="s">
        <v>572</v>
      </c>
      <c r="B27" s="63">
        <v>27</v>
      </c>
      <c r="C27" s="64">
        <v>16</v>
      </c>
      <c r="D27" s="518">
        <f>SUM(B27:C27)</f>
        <v>43</v>
      </c>
      <c r="E27" s="60">
        <v>23</v>
      </c>
      <c r="F27" s="61">
        <v>18</v>
      </c>
      <c r="G27" s="520">
        <f>SUM(E27:F27)</f>
        <v>41</v>
      </c>
      <c r="H27" s="63">
        <v>18</v>
      </c>
      <c r="I27" s="64">
        <v>18</v>
      </c>
      <c r="J27" s="518">
        <f>SUM(H27:I27)</f>
        <v>36</v>
      </c>
      <c r="K27" s="60">
        <v>19</v>
      </c>
      <c r="L27" s="61">
        <v>23</v>
      </c>
      <c r="M27" s="520">
        <f>SUM(K27:L27)</f>
        <v>42</v>
      </c>
      <c r="N27" s="63">
        <v>17</v>
      </c>
      <c r="O27" s="64">
        <v>12</v>
      </c>
      <c r="P27" s="518">
        <f>SUM(N27:O27)</f>
        <v>29</v>
      </c>
      <c r="Q27" s="60">
        <v>16</v>
      </c>
      <c r="R27" s="61">
        <v>13</v>
      </c>
      <c r="S27" s="61">
        <v>0</v>
      </c>
      <c r="T27" s="60">
        <f>SUM(Q27:S27)</f>
        <v>29</v>
      </c>
      <c r="U27" s="63">
        <v>16</v>
      </c>
      <c r="V27" s="64">
        <v>17</v>
      </c>
      <c r="W27" s="725">
        <v>0</v>
      </c>
      <c r="X27" s="725">
        <f>SUM(U27:W27)</f>
        <v>33</v>
      </c>
    </row>
    <row r="28" spans="1:24" ht="23.25" customHeight="1">
      <c r="A28" s="12" t="s">
        <v>573</v>
      </c>
      <c r="B28" s="676">
        <v>29</v>
      </c>
      <c r="C28" s="677">
        <v>11</v>
      </c>
      <c r="D28" s="678">
        <f>SUM(B28:C28)</f>
        <v>40</v>
      </c>
      <c r="E28" s="676">
        <v>23</v>
      </c>
      <c r="F28" s="677">
        <v>23</v>
      </c>
      <c r="G28" s="678">
        <f>SUM(E28:F28)</f>
        <v>46</v>
      </c>
      <c r="H28" s="676">
        <v>25</v>
      </c>
      <c r="I28" s="677">
        <v>20</v>
      </c>
      <c r="J28" s="678">
        <f>SUM(H28:I28)</f>
        <v>45</v>
      </c>
      <c r="K28" s="676">
        <v>40</v>
      </c>
      <c r="L28" s="677">
        <v>32</v>
      </c>
      <c r="M28" s="678">
        <f>SUM(K28:L28)</f>
        <v>72</v>
      </c>
      <c r="N28" s="676">
        <v>36</v>
      </c>
      <c r="O28" s="677">
        <v>27</v>
      </c>
      <c r="P28" s="678">
        <f>SUM(N28:O28)</f>
        <v>63</v>
      </c>
      <c r="Q28" s="676">
        <v>39</v>
      </c>
      <c r="R28" s="677">
        <v>23</v>
      </c>
      <c r="S28" s="677">
        <v>0</v>
      </c>
      <c r="T28" s="676">
        <f>SUM(Q28:S28)</f>
        <v>62</v>
      </c>
      <c r="U28" s="676">
        <v>39</v>
      </c>
      <c r="V28" s="677">
        <v>28</v>
      </c>
      <c r="W28" s="726">
        <v>0</v>
      </c>
      <c r="X28" s="726">
        <f>SUM(U28:W28)</f>
        <v>67</v>
      </c>
    </row>
    <row r="29" spans="1:24" ht="24.95" customHeight="1">
      <c r="A29" s="93" t="s">
        <v>36</v>
      </c>
      <c r="B29" s="72">
        <f t="shared" ref="B29:T29" si="12">+SUM(B8:B28)</f>
        <v>172</v>
      </c>
      <c r="C29" s="73">
        <f t="shared" si="12"/>
        <v>141</v>
      </c>
      <c r="D29" s="74">
        <f t="shared" si="12"/>
        <v>313</v>
      </c>
      <c r="E29" s="75">
        <f t="shared" si="12"/>
        <v>179</v>
      </c>
      <c r="F29" s="76">
        <f t="shared" si="12"/>
        <v>166</v>
      </c>
      <c r="G29" s="77">
        <f t="shared" si="12"/>
        <v>345</v>
      </c>
      <c r="H29" s="72">
        <f t="shared" si="12"/>
        <v>223</v>
      </c>
      <c r="I29" s="73">
        <f t="shared" si="12"/>
        <v>161</v>
      </c>
      <c r="J29" s="74">
        <f t="shared" si="12"/>
        <v>384</v>
      </c>
      <c r="K29" s="75">
        <f t="shared" si="12"/>
        <v>229</v>
      </c>
      <c r="L29" s="76">
        <f t="shared" si="12"/>
        <v>185</v>
      </c>
      <c r="M29" s="77">
        <f t="shared" si="12"/>
        <v>414</v>
      </c>
      <c r="N29" s="72">
        <f t="shared" si="12"/>
        <v>233</v>
      </c>
      <c r="O29" s="73">
        <f t="shared" si="12"/>
        <v>205</v>
      </c>
      <c r="P29" s="72">
        <f t="shared" si="12"/>
        <v>438</v>
      </c>
      <c r="Q29" s="75">
        <f t="shared" si="12"/>
        <v>200</v>
      </c>
      <c r="R29" s="76">
        <f t="shared" si="12"/>
        <v>183</v>
      </c>
      <c r="S29" s="76">
        <f t="shared" si="12"/>
        <v>1</v>
      </c>
      <c r="T29" s="75">
        <f t="shared" si="12"/>
        <v>384</v>
      </c>
      <c r="U29" s="72">
        <f t="shared" ref="U29:X29" si="13">+SUM(U8:U28)</f>
        <v>261</v>
      </c>
      <c r="V29" s="73">
        <f t="shared" si="13"/>
        <v>230</v>
      </c>
      <c r="W29" s="729">
        <f t="shared" si="13"/>
        <v>0</v>
      </c>
      <c r="X29" s="74">
        <f t="shared" si="13"/>
        <v>491</v>
      </c>
    </row>
    <row r="30" spans="1:24" ht="4.5" customHeight="1">
      <c r="G30" s="242"/>
      <c r="H30" s="242"/>
    </row>
    <row r="31" spans="1:24" s="404" customFormat="1" ht="12" customHeight="1">
      <c r="A31" s="774" t="s">
        <v>533</v>
      </c>
      <c r="B31" s="774"/>
      <c r="C31" s="774"/>
      <c r="D31" s="774"/>
      <c r="E31" s="774"/>
      <c r="F31" s="774"/>
      <c r="G31" s="774"/>
      <c r="H31" s="774"/>
      <c r="I31" s="77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</row>
    <row r="32" spans="1:24" ht="12.75" customHeight="1">
      <c r="A32" s="675" t="s">
        <v>599</v>
      </c>
    </row>
    <row r="33" spans="2:2" ht="10.5" customHeight="1">
      <c r="B33" s="657"/>
    </row>
    <row r="34" spans="2:2" ht="10.5" customHeight="1">
      <c r="B34" s="657"/>
    </row>
    <row r="35" spans="2:2" ht="10.5" customHeight="1">
      <c r="B35" s="657"/>
    </row>
    <row r="36" spans="2:2" ht="10.5" customHeight="1">
      <c r="B36" s="657"/>
    </row>
    <row r="37" spans="2:2" ht="10.5" customHeight="1">
      <c r="B37" s="657"/>
    </row>
    <row r="38" spans="2:2" ht="10.5" customHeight="1">
      <c r="B38" s="657"/>
    </row>
    <row r="39" spans="2:2" ht="10.5" customHeight="1">
      <c r="B39" s="657"/>
    </row>
    <row r="40" spans="2:2" ht="10.5" customHeight="1">
      <c r="B40" s="657"/>
    </row>
    <row r="41" spans="2:2" ht="10.5" customHeight="1">
      <c r="B41" s="657"/>
    </row>
    <row r="42" spans="2:2" ht="10.5" customHeight="1">
      <c r="B42" s="657"/>
    </row>
    <row r="43" spans="2:2" ht="10.5" customHeight="1">
      <c r="B43" s="657"/>
    </row>
    <row r="44" spans="2:2" ht="10.5" customHeight="1">
      <c r="B44" s="657"/>
    </row>
    <row r="45" spans="2:2" ht="10.5" customHeight="1">
      <c r="B45" s="657"/>
    </row>
    <row r="46" spans="2:2" ht="10.5" customHeight="1"/>
    <row r="47" spans="2:2" ht="10.5" customHeight="1"/>
    <row r="48" spans="2:2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</sheetData>
  <sortState ref="A10:T26">
    <sortCondition descending="1" ref="D9"/>
  </sortState>
  <mergeCells count="14">
    <mergeCell ref="U6:X6"/>
    <mergeCell ref="B5:X5"/>
    <mergeCell ref="Q6:T6"/>
    <mergeCell ref="A31:I31"/>
    <mergeCell ref="A1:P1"/>
    <mergeCell ref="A2:P2"/>
    <mergeCell ref="A3:P3"/>
    <mergeCell ref="A4:F4"/>
    <mergeCell ref="A5:A7"/>
    <mergeCell ref="B6:D6"/>
    <mergeCell ref="E6:G6"/>
    <mergeCell ref="H6:J6"/>
    <mergeCell ref="K6:M6"/>
    <mergeCell ref="N6:P6"/>
  </mergeCells>
  <pageMargins left="0.70866141732283472" right="0.31496062992125984" top="1.1811023622047245" bottom="0.35433070866141736" header="0.31496062992125984" footer="0.31496062992125984"/>
  <pageSetup paperSize="9" scale="90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99" customWidth="1"/>
    <col min="2" max="2" width="8.7109375" style="123" customWidth="1"/>
    <col min="3" max="4" width="8.7109375" style="99" customWidth="1"/>
    <col min="5" max="5" width="8.7109375" style="122" customWidth="1"/>
    <col min="6" max="7" width="8.7109375" style="99" customWidth="1"/>
    <col min="8" max="8" width="8.7109375" style="123" customWidth="1"/>
    <col min="9" max="10" width="8.7109375" style="99" customWidth="1"/>
    <col min="11" max="11" width="8.7109375" style="122" customWidth="1"/>
    <col min="12" max="13" width="8.7109375" style="99" customWidth="1"/>
    <col min="14" max="14" width="8.7109375" style="123" customWidth="1"/>
    <col min="15" max="16" width="8.7109375" style="99" customWidth="1"/>
    <col min="17" max="18" width="8.7109375" style="122" customWidth="1"/>
    <col min="19" max="20" width="8.7109375" style="99" customWidth="1"/>
    <col min="21" max="22" width="8.7109375" style="123" customWidth="1"/>
    <col min="23" max="24" width="8.7109375" style="99" customWidth="1"/>
    <col min="25" max="16384" width="11.42578125" style="97"/>
  </cols>
  <sheetData>
    <row r="1" spans="1:24" s="266" customFormat="1" ht="18" customHeight="1">
      <c r="A1" s="801" t="s">
        <v>499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</row>
    <row r="2" spans="1:24" s="266" customFormat="1" ht="18" customHeight="1">
      <c r="A2" s="784" t="s">
        <v>415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4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4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100"/>
      <c r="S4" s="98"/>
      <c r="T4" s="98"/>
      <c r="U4" s="97"/>
      <c r="V4" s="97"/>
      <c r="W4" s="98"/>
      <c r="X4" s="98"/>
    </row>
    <row r="5" spans="1:24" ht="18" customHeight="1">
      <c r="A5" s="803" t="s">
        <v>46</v>
      </c>
      <c r="B5" s="873" t="s">
        <v>549</v>
      </c>
      <c r="C5" s="874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  <c r="R5" s="874"/>
      <c r="S5" s="874"/>
      <c r="T5" s="874"/>
      <c r="U5" s="874"/>
      <c r="V5" s="874"/>
      <c r="W5" s="874"/>
      <c r="X5" s="875"/>
    </row>
    <row r="6" spans="1:24" ht="18" customHeight="1">
      <c r="A6" s="804"/>
      <c r="B6" s="771">
        <v>2015</v>
      </c>
      <c r="C6" s="792"/>
      <c r="D6" s="811"/>
      <c r="E6" s="763">
        <v>2016</v>
      </c>
      <c r="F6" s="763"/>
      <c r="G6" s="763"/>
      <c r="H6" s="771">
        <v>2017</v>
      </c>
      <c r="I6" s="792"/>
      <c r="J6" s="811"/>
      <c r="K6" s="763">
        <v>2018</v>
      </c>
      <c r="L6" s="763"/>
      <c r="M6" s="763"/>
      <c r="N6" s="771">
        <v>2019</v>
      </c>
      <c r="O6" s="792"/>
      <c r="P6" s="811"/>
      <c r="Q6" s="762">
        <v>2020</v>
      </c>
      <c r="R6" s="798"/>
      <c r="S6" s="798"/>
      <c r="T6" s="810"/>
      <c r="U6" s="771">
        <v>2021</v>
      </c>
      <c r="V6" s="792"/>
      <c r="W6" s="792"/>
      <c r="X6" s="811"/>
    </row>
    <row r="7" spans="1:24" ht="18" customHeight="1">
      <c r="A7" s="805"/>
      <c r="B7" s="371" t="s">
        <v>37</v>
      </c>
      <c r="C7" s="373" t="s">
        <v>38</v>
      </c>
      <c r="D7" s="521" t="s">
        <v>34</v>
      </c>
      <c r="E7" s="362" t="s">
        <v>37</v>
      </c>
      <c r="F7" s="363" t="s">
        <v>38</v>
      </c>
      <c r="G7" s="468" t="s">
        <v>34</v>
      </c>
      <c r="H7" s="371" t="s">
        <v>37</v>
      </c>
      <c r="I7" s="373" t="s">
        <v>38</v>
      </c>
      <c r="J7" s="521" t="s">
        <v>34</v>
      </c>
      <c r="K7" s="362" t="s">
        <v>37</v>
      </c>
      <c r="L7" s="363" t="s">
        <v>38</v>
      </c>
      <c r="M7" s="468" t="s">
        <v>34</v>
      </c>
      <c r="N7" s="371" t="s">
        <v>37</v>
      </c>
      <c r="O7" s="373" t="s">
        <v>38</v>
      </c>
      <c r="P7" s="521" t="s">
        <v>34</v>
      </c>
      <c r="Q7" s="598" t="s">
        <v>37</v>
      </c>
      <c r="R7" s="656" t="s">
        <v>38</v>
      </c>
      <c r="S7" s="600" t="s">
        <v>39</v>
      </c>
      <c r="T7" s="468" t="s">
        <v>34</v>
      </c>
      <c r="U7" s="688" t="s">
        <v>37</v>
      </c>
      <c r="V7" s="689" t="s">
        <v>38</v>
      </c>
      <c r="W7" s="690" t="s">
        <v>39</v>
      </c>
      <c r="X7" s="521" t="s">
        <v>34</v>
      </c>
    </row>
    <row r="8" spans="1:24" ht="18" customHeight="1">
      <c r="A8" s="248" t="s">
        <v>244</v>
      </c>
      <c r="B8" s="101">
        <v>36</v>
      </c>
      <c r="C8" s="107">
        <v>30</v>
      </c>
      <c r="D8" s="171">
        <f>+SUM(B8:C8)</f>
        <v>66</v>
      </c>
      <c r="E8" s="101">
        <v>30</v>
      </c>
      <c r="F8" s="107">
        <v>35</v>
      </c>
      <c r="G8" s="171">
        <f>+SUM(E8:F8)</f>
        <v>65</v>
      </c>
      <c r="H8" s="101">
        <v>50</v>
      </c>
      <c r="I8" s="107">
        <v>34</v>
      </c>
      <c r="J8" s="171">
        <f>+SUM(H8:I8)</f>
        <v>84</v>
      </c>
      <c r="K8" s="101">
        <v>29</v>
      </c>
      <c r="L8" s="107">
        <v>44</v>
      </c>
      <c r="M8" s="171">
        <f>+SUM(K8:L8)</f>
        <v>73</v>
      </c>
      <c r="N8" s="101">
        <v>37</v>
      </c>
      <c r="O8" s="107">
        <v>37</v>
      </c>
      <c r="P8" s="171">
        <f>+SUM(N8:O8)</f>
        <v>74</v>
      </c>
      <c r="Q8" s="101">
        <v>25</v>
      </c>
      <c r="R8" s="107">
        <v>31</v>
      </c>
      <c r="S8" s="107">
        <v>1</v>
      </c>
      <c r="T8" s="171">
        <f>+SUM(Q8:S8)</f>
        <v>57</v>
      </c>
      <c r="U8" s="101">
        <v>40</v>
      </c>
      <c r="V8" s="107">
        <v>47</v>
      </c>
      <c r="W8" s="107">
        <v>0</v>
      </c>
      <c r="X8" s="171">
        <f>+SUM(U8:W8)</f>
        <v>87</v>
      </c>
    </row>
    <row r="9" spans="1:24" ht="18" customHeight="1">
      <c r="A9" s="249" t="s">
        <v>62</v>
      </c>
      <c r="B9" s="130">
        <v>5</v>
      </c>
      <c r="C9" s="131">
        <v>9</v>
      </c>
      <c r="D9" s="165">
        <f t="shared" ref="D9:D26" si="0">+SUM(B9:C9)</f>
        <v>14</v>
      </c>
      <c r="E9" s="115">
        <v>4</v>
      </c>
      <c r="F9" s="117">
        <v>14</v>
      </c>
      <c r="G9" s="235">
        <f t="shared" ref="G9:G26" si="1">+SUM(E9:F9)</f>
        <v>18</v>
      </c>
      <c r="H9" s="130">
        <v>11</v>
      </c>
      <c r="I9" s="131">
        <v>6</v>
      </c>
      <c r="J9" s="165">
        <f t="shared" ref="J9:J26" si="2">+SUM(H9:I9)</f>
        <v>17</v>
      </c>
      <c r="K9" s="115">
        <v>17</v>
      </c>
      <c r="L9" s="117">
        <v>10</v>
      </c>
      <c r="M9" s="235">
        <f t="shared" ref="M9:M26" si="3">+SUM(K9:L9)</f>
        <v>27</v>
      </c>
      <c r="N9" s="130">
        <v>18</v>
      </c>
      <c r="O9" s="131">
        <v>19</v>
      </c>
      <c r="P9" s="165">
        <f t="shared" ref="P9:P26" si="4">+SUM(N9:O9)</f>
        <v>37</v>
      </c>
      <c r="Q9" s="115">
        <v>9</v>
      </c>
      <c r="R9" s="117">
        <v>10</v>
      </c>
      <c r="S9" s="117">
        <v>0</v>
      </c>
      <c r="T9" s="235">
        <f t="shared" ref="T9:T26" si="5">+SUM(Q9:S9)</f>
        <v>19</v>
      </c>
      <c r="U9" s="130">
        <v>11</v>
      </c>
      <c r="V9" s="131">
        <v>7</v>
      </c>
      <c r="W9" s="131">
        <v>0</v>
      </c>
      <c r="X9" s="165">
        <f t="shared" ref="X9:X26" si="6">+SUM(U9:W9)</f>
        <v>18</v>
      </c>
    </row>
    <row r="10" spans="1:24" ht="18" customHeight="1">
      <c r="A10" s="248" t="s">
        <v>47</v>
      </c>
      <c r="B10" s="101">
        <v>2</v>
      </c>
      <c r="C10" s="107">
        <v>2</v>
      </c>
      <c r="D10" s="171">
        <f>+SUM(B10:C10)</f>
        <v>4</v>
      </c>
      <c r="E10" s="101">
        <v>6</v>
      </c>
      <c r="F10" s="107">
        <v>4</v>
      </c>
      <c r="G10" s="171">
        <f t="shared" si="1"/>
        <v>10</v>
      </c>
      <c r="H10" s="101">
        <v>2</v>
      </c>
      <c r="I10" s="107">
        <v>2</v>
      </c>
      <c r="J10" s="171">
        <f t="shared" si="2"/>
        <v>4</v>
      </c>
      <c r="K10" s="101">
        <v>1</v>
      </c>
      <c r="L10" s="107">
        <v>4</v>
      </c>
      <c r="M10" s="171">
        <f t="shared" si="3"/>
        <v>5</v>
      </c>
      <c r="N10" s="101">
        <v>6</v>
      </c>
      <c r="O10" s="107">
        <v>4</v>
      </c>
      <c r="P10" s="171">
        <f t="shared" si="4"/>
        <v>10</v>
      </c>
      <c r="Q10" s="101">
        <v>2</v>
      </c>
      <c r="R10" s="107">
        <v>2</v>
      </c>
      <c r="S10" s="107">
        <v>0</v>
      </c>
      <c r="T10" s="171">
        <f t="shared" si="5"/>
        <v>4</v>
      </c>
      <c r="U10" s="101">
        <v>3</v>
      </c>
      <c r="V10" s="107">
        <v>2</v>
      </c>
      <c r="W10" s="107">
        <v>0</v>
      </c>
      <c r="X10" s="171">
        <f t="shared" si="6"/>
        <v>5</v>
      </c>
    </row>
    <row r="11" spans="1:24" ht="18" customHeight="1">
      <c r="A11" s="249" t="s">
        <v>48</v>
      </c>
      <c r="B11" s="130">
        <v>3</v>
      </c>
      <c r="C11" s="131">
        <v>3</v>
      </c>
      <c r="D11" s="165">
        <f t="shared" si="0"/>
        <v>6</v>
      </c>
      <c r="E11" s="115">
        <v>4</v>
      </c>
      <c r="F11" s="117">
        <v>0</v>
      </c>
      <c r="G11" s="235">
        <f t="shared" si="1"/>
        <v>4</v>
      </c>
      <c r="H11" s="130">
        <v>7</v>
      </c>
      <c r="I11" s="131">
        <v>4</v>
      </c>
      <c r="J11" s="165">
        <f t="shared" si="2"/>
        <v>11</v>
      </c>
      <c r="K11" s="115">
        <v>4</v>
      </c>
      <c r="L11" s="117">
        <v>4</v>
      </c>
      <c r="M11" s="235">
        <f t="shared" si="3"/>
        <v>8</v>
      </c>
      <c r="N11" s="130">
        <v>10</v>
      </c>
      <c r="O11" s="131">
        <v>5</v>
      </c>
      <c r="P11" s="165">
        <f t="shared" si="4"/>
        <v>15</v>
      </c>
      <c r="Q11" s="115">
        <v>6</v>
      </c>
      <c r="R11" s="117">
        <v>2</v>
      </c>
      <c r="S11" s="117">
        <v>0</v>
      </c>
      <c r="T11" s="235">
        <f t="shared" si="5"/>
        <v>8</v>
      </c>
      <c r="U11" s="130">
        <v>2</v>
      </c>
      <c r="V11" s="131">
        <v>6</v>
      </c>
      <c r="W11" s="131">
        <v>0</v>
      </c>
      <c r="X11" s="165">
        <f t="shared" si="6"/>
        <v>8</v>
      </c>
    </row>
    <row r="12" spans="1:24" ht="18" customHeight="1">
      <c r="A12" s="248" t="s">
        <v>49</v>
      </c>
      <c r="B12" s="101">
        <v>10</v>
      </c>
      <c r="C12" s="107">
        <v>8</v>
      </c>
      <c r="D12" s="171">
        <f t="shared" si="0"/>
        <v>18</v>
      </c>
      <c r="E12" s="101">
        <v>10</v>
      </c>
      <c r="F12" s="107">
        <v>5</v>
      </c>
      <c r="G12" s="171">
        <f t="shared" si="1"/>
        <v>15</v>
      </c>
      <c r="H12" s="101">
        <v>11</v>
      </c>
      <c r="I12" s="107">
        <v>10</v>
      </c>
      <c r="J12" s="171">
        <f t="shared" si="2"/>
        <v>21</v>
      </c>
      <c r="K12" s="101">
        <v>12</v>
      </c>
      <c r="L12" s="107">
        <v>11</v>
      </c>
      <c r="M12" s="171">
        <f t="shared" si="3"/>
        <v>23</v>
      </c>
      <c r="N12" s="101">
        <v>8</v>
      </c>
      <c r="O12" s="107">
        <v>13</v>
      </c>
      <c r="P12" s="171">
        <f t="shared" si="4"/>
        <v>21</v>
      </c>
      <c r="Q12" s="101">
        <v>17</v>
      </c>
      <c r="R12" s="107">
        <v>13</v>
      </c>
      <c r="S12" s="107">
        <v>0</v>
      </c>
      <c r="T12" s="171">
        <f t="shared" si="5"/>
        <v>30</v>
      </c>
      <c r="U12" s="101">
        <v>14</v>
      </c>
      <c r="V12" s="107">
        <v>13</v>
      </c>
      <c r="W12" s="107">
        <v>0</v>
      </c>
      <c r="X12" s="171">
        <f t="shared" si="6"/>
        <v>27</v>
      </c>
    </row>
    <row r="13" spans="1:24" ht="18" customHeight="1">
      <c r="A13" s="249" t="s">
        <v>50</v>
      </c>
      <c r="B13" s="130">
        <v>8</v>
      </c>
      <c r="C13" s="131">
        <v>8</v>
      </c>
      <c r="D13" s="165">
        <f t="shared" si="0"/>
        <v>16</v>
      </c>
      <c r="E13" s="115">
        <v>15</v>
      </c>
      <c r="F13" s="117">
        <v>1</v>
      </c>
      <c r="G13" s="235">
        <f t="shared" si="1"/>
        <v>16</v>
      </c>
      <c r="H13" s="130">
        <v>17</v>
      </c>
      <c r="I13" s="131">
        <v>9</v>
      </c>
      <c r="J13" s="165">
        <f t="shared" si="2"/>
        <v>26</v>
      </c>
      <c r="K13" s="115">
        <v>21</v>
      </c>
      <c r="L13" s="117">
        <v>13</v>
      </c>
      <c r="M13" s="235">
        <f t="shared" si="3"/>
        <v>34</v>
      </c>
      <c r="N13" s="130">
        <v>18</v>
      </c>
      <c r="O13" s="131">
        <v>9</v>
      </c>
      <c r="P13" s="165">
        <f t="shared" si="4"/>
        <v>27</v>
      </c>
      <c r="Q13" s="115">
        <v>20</v>
      </c>
      <c r="R13" s="117">
        <v>14</v>
      </c>
      <c r="S13" s="117">
        <v>0</v>
      </c>
      <c r="T13" s="235">
        <f t="shared" si="5"/>
        <v>34</v>
      </c>
      <c r="U13" s="130">
        <v>21</v>
      </c>
      <c r="V13" s="131">
        <v>12</v>
      </c>
      <c r="W13" s="131">
        <v>0</v>
      </c>
      <c r="X13" s="165">
        <f t="shared" si="6"/>
        <v>33</v>
      </c>
    </row>
    <row r="14" spans="1:24" ht="18" customHeight="1">
      <c r="A14" s="248" t="s">
        <v>51</v>
      </c>
      <c r="B14" s="101">
        <v>8</v>
      </c>
      <c r="C14" s="107">
        <v>5</v>
      </c>
      <c r="D14" s="171">
        <f t="shared" si="0"/>
        <v>13</v>
      </c>
      <c r="E14" s="101">
        <v>9</v>
      </c>
      <c r="F14" s="107">
        <v>7</v>
      </c>
      <c r="G14" s="171">
        <f t="shared" si="1"/>
        <v>16</v>
      </c>
      <c r="H14" s="101">
        <v>6</v>
      </c>
      <c r="I14" s="107">
        <v>8</v>
      </c>
      <c r="J14" s="171">
        <f t="shared" si="2"/>
        <v>14</v>
      </c>
      <c r="K14" s="101">
        <v>18</v>
      </c>
      <c r="L14" s="107">
        <v>6</v>
      </c>
      <c r="M14" s="171">
        <f t="shared" si="3"/>
        <v>24</v>
      </c>
      <c r="N14" s="101">
        <v>14</v>
      </c>
      <c r="O14" s="107">
        <v>6</v>
      </c>
      <c r="P14" s="171">
        <f t="shared" si="4"/>
        <v>20</v>
      </c>
      <c r="Q14" s="101">
        <v>9</v>
      </c>
      <c r="R14" s="107">
        <v>6</v>
      </c>
      <c r="S14" s="107">
        <v>0</v>
      </c>
      <c r="T14" s="171">
        <f t="shared" si="5"/>
        <v>15</v>
      </c>
      <c r="U14" s="101">
        <v>11</v>
      </c>
      <c r="V14" s="107">
        <v>13</v>
      </c>
      <c r="W14" s="107">
        <v>0</v>
      </c>
      <c r="X14" s="171">
        <f t="shared" si="6"/>
        <v>24</v>
      </c>
    </row>
    <row r="15" spans="1:24" ht="18" customHeight="1">
      <c r="A15" s="249" t="s">
        <v>52</v>
      </c>
      <c r="B15" s="130">
        <v>6</v>
      </c>
      <c r="C15" s="131">
        <v>5</v>
      </c>
      <c r="D15" s="165">
        <f t="shared" si="0"/>
        <v>11</v>
      </c>
      <c r="E15" s="115">
        <v>7</v>
      </c>
      <c r="F15" s="117">
        <v>4</v>
      </c>
      <c r="G15" s="235">
        <f t="shared" si="1"/>
        <v>11</v>
      </c>
      <c r="H15" s="130">
        <v>6</v>
      </c>
      <c r="I15" s="131">
        <v>5</v>
      </c>
      <c r="J15" s="165">
        <f t="shared" si="2"/>
        <v>11</v>
      </c>
      <c r="K15" s="115">
        <v>11</v>
      </c>
      <c r="L15" s="117">
        <v>5</v>
      </c>
      <c r="M15" s="235">
        <f t="shared" si="3"/>
        <v>16</v>
      </c>
      <c r="N15" s="130">
        <v>9</v>
      </c>
      <c r="O15" s="131">
        <v>8</v>
      </c>
      <c r="P15" s="165">
        <f t="shared" si="4"/>
        <v>17</v>
      </c>
      <c r="Q15" s="115">
        <v>8</v>
      </c>
      <c r="R15" s="117">
        <v>5</v>
      </c>
      <c r="S15" s="117">
        <v>0</v>
      </c>
      <c r="T15" s="235">
        <f t="shared" si="5"/>
        <v>13</v>
      </c>
      <c r="U15" s="130">
        <v>15</v>
      </c>
      <c r="V15" s="131">
        <v>11</v>
      </c>
      <c r="W15" s="131">
        <v>0</v>
      </c>
      <c r="X15" s="165">
        <f t="shared" si="6"/>
        <v>26</v>
      </c>
    </row>
    <row r="16" spans="1:24" ht="18" customHeight="1">
      <c r="A16" s="248" t="s">
        <v>53</v>
      </c>
      <c r="B16" s="101">
        <v>5</v>
      </c>
      <c r="C16" s="107">
        <v>7</v>
      </c>
      <c r="D16" s="171">
        <f t="shared" si="0"/>
        <v>12</v>
      </c>
      <c r="E16" s="101">
        <v>6</v>
      </c>
      <c r="F16" s="107">
        <v>8</v>
      </c>
      <c r="G16" s="171">
        <f t="shared" si="1"/>
        <v>14</v>
      </c>
      <c r="H16" s="101">
        <v>2</v>
      </c>
      <c r="I16" s="107">
        <v>4</v>
      </c>
      <c r="J16" s="171">
        <f t="shared" si="2"/>
        <v>6</v>
      </c>
      <c r="K16" s="101">
        <v>11</v>
      </c>
      <c r="L16" s="107">
        <v>7</v>
      </c>
      <c r="M16" s="171">
        <f t="shared" si="3"/>
        <v>18</v>
      </c>
      <c r="N16" s="101">
        <v>6</v>
      </c>
      <c r="O16" s="107">
        <v>7</v>
      </c>
      <c r="P16" s="171">
        <f t="shared" si="4"/>
        <v>13</v>
      </c>
      <c r="Q16" s="101">
        <v>9</v>
      </c>
      <c r="R16" s="107">
        <v>11</v>
      </c>
      <c r="S16" s="107">
        <v>0</v>
      </c>
      <c r="T16" s="171">
        <f t="shared" si="5"/>
        <v>20</v>
      </c>
      <c r="U16" s="101">
        <v>11</v>
      </c>
      <c r="V16" s="107">
        <v>8</v>
      </c>
      <c r="W16" s="107">
        <v>0</v>
      </c>
      <c r="X16" s="171">
        <f t="shared" si="6"/>
        <v>19</v>
      </c>
    </row>
    <row r="17" spans="1:24" ht="18" customHeight="1">
      <c r="A17" s="249" t="s">
        <v>54</v>
      </c>
      <c r="B17" s="130">
        <v>4</v>
      </c>
      <c r="C17" s="131">
        <v>4</v>
      </c>
      <c r="D17" s="165">
        <f t="shared" si="0"/>
        <v>8</v>
      </c>
      <c r="E17" s="115">
        <v>6</v>
      </c>
      <c r="F17" s="117">
        <v>8</v>
      </c>
      <c r="G17" s="235">
        <f t="shared" si="1"/>
        <v>14</v>
      </c>
      <c r="H17" s="130">
        <v>13</v>
      </c>
      <c r="I17" s="131">
        <v>6</v>
      </c>
      <c r="J17" s="165">
        <f t="shared" si="2"/>
        <v>19</v>
      </c>
      <c r="K17" s="115">
        <v>11</v>
      </c>
      <c r="L17" s="117">
        <v>14</v>
      </c>
      <c r="M17" s="235">
        <f t="shared" si="3"/>
        <v>25</v>
      </c>
      <c r="N17" s="130">
        <v>5</v>
      </c>
      <c r="O17" s="131">
        <v>11</v>
      </c>
      <c r="P17" s="165">
        <f t="shared" si="4"/>
        <v>16</v>
      </c>
      <c r="Q17" s="115">
        <v>7</v>
      </c>
      <c r="R17" s="117">
        <v>5</v>
      </c>
      <c r="S17" s="117">
        <v>0</v>
      </c>
      <c r="T17" s="235">
        <f t="shared" si="5"/>
        <v>12</v>
      </c>
      <c r="U17" s="130">
        <v>6</v>
      </c>
      <c r="V17" s="131">
        <v>9</v>
      </c>
      <c r="W17" s="131">
        <v>0</v>
      </c>
      <c r="X17" s="165">
        <f t="shared" si="6"/>
        <v>15</v>
      </c>
    </row>
    <row r="18" spans="1:24" ht="18" customHeight="1">
      <c r="A18" s="248" t="s">
        <v>55</v>
      </c>
      <c r="B18" s="101">
        <v>7</v>
      </c>
      <c r="C18" s="107">
        <v>3</v>
      </c>
      <c r="D18" s="171">
        <f t="shared" si="0"/>
        <v>10</v>
      </c>
      <c r="E18" s="101">
        <v>7</v>
      </c>
      <c r="F18" s="107">
        <v>8</v>
      </c>
      <c r="G18" s="171">
        <f t="shared" si="1"/>
        <v>15</v>
      </c>
      <c r="H18" s="101">
        <v>6</v>
      </c>
      <c r="I18" s="107">
        <v>5</v>
      </c>
      <c r="J18" s="171">
        <f t="shared" si="2"/>
        <v>11</v>
      </c>
      <c r="K18" s="101">
        <v>6</v>
      </c>
      <c r="L18" s="107">
        <v>1</v>
      </c>
      <c r="M18" s="171">
        <f t="shared" si="3"/>
        <v>7</v>
      </c>
      <c r="N18" s="101">
        <v>4</v>
      </c>
      <c r="O18" s="107">
        <v>9</v>
      </c>
      <c r="P18" s="171">
        <f t="shared" si="4"/>
        <v>13</v>
      </c>
      <c r="Q18" s="101">
        <v>9</v>
      </c>
      <c r="R18" s="107">
        <v>7</v>
      </c>
      <c r="S18" s="107">
        <v>0</v>
      </c>
      <c r="T18" s="171">
        <f t="shared" si="5"/>
        <v>16</v>
      </c>
      <c r="U18" s="101">
        <v>19</v>
      </c>
      <c r="V18" s="107">
        <v>15</v>
      </c>
      <c r="W18" s="107">
        <v>0</v>
      </c>
      <c r="X18" s="171">
        <f t="shared" si="6"/>
        <v>34</v>
      </c>
    </row>
    <row r="19" spans="1:24" ht="18" customHeight="1">
      <c r="A19" s="249" t="s">
        <v>56</v>
      </c>
      <c r="B19" s="130">
        <v>9</v>
      </c>
      <c r="C19" s="131">
        <v>4</v>
      </c>
      <c r="D19" s="165">
        <f t="shared" si="0"/>
        <v>13</v>
      </c>
      <c r="E19" s="115">
        <v>11</v>
      </c>
      <c r="F19" s="117">
        <v>10</v>
      </c>
      <c r="G19" s="235">
        <f t="shared" si="1"/>
        <v>21</v>
      </c>
      <c r="H19" s="130">
        <v>9</v>
      </c>
      <c r="I19" s="131">
        <v>8</v>
      </c>
      <c r="J19" s="165">
        <f t="shared" si="2"/>
        <v>17</v>
      </c>
      <c r="K19" s="115">
        <v>13</v>
      </c>
      <c r="L19" s="117">
        <v>4</v>
      </c>
      <c r="M19" s="235">
        <f t="shared" si="3"/>
        <v>17</v>
      </c>
      <c r="N19" s="130">
        <v>20</v>
      </c>
      <c r="O19" s="131">
        <v>7</v>
      </c>
      <c r="P19" s="165">
        <f t="shared" si="4"/>
        <v>27</v>
      </c>
      <c r="Q19" s="115">
        <v>8</v>
      </c>
      <c r="R19" s="117">
        <v>5</v>
      </c>
      <c r="S19" s="117">
        <v>0</v>
      </c>
      <c r="T19" s="235">
        <f t="shared" si="5"/>
        <v>13</v>
      </c>
      <c r="U19" s="130">
        <v>10</v>
      </c>
      <c r="V19" s="131">
        <v>12</v>
      </c>
      <c r="W19" s="131">
        <v>0</v>
      </c>
      <c r="X19" s="165">
        <f t="shared" si="6"/>
        <v>22</v>
      </c>
    </row>
    <row r="20" spans="1:24" ht="18" customHeight="1">
      <c r="A20" s="248" t="s">
        <v>57</v>
      </c>
      <c r="B20" s="101">
        <v>11</v>
      </c>
      <c r="C20" s="107">
        <v>12</v>
      </c>
      <c r="D20" s="171">
        <f t="shared" si="0"/>
        <v>23</v>
      </c>
      <c r="E20" s="101">
        <v>6</v>
      </c>
      <c r="F20" s="107">
        <v>10</v>
      </c>
      <c r="G20" s="171">
        <f t="shared" si="1"/>
        <v>16</v>
      </c>
      <c r="H20" s="101">
        <v>13</v>
      </c>
      <c r="I20" s="107">
        <v>10</v>
      </c>
      <c r="J20" s="171">
        <f t="shared" si="2"/>
        <v>23</v>
      </c>
      <c r="K20" s="101">
        <v>6</v>
      </c>
      <c r="L20" s="107">
        <v>3</v>
      </c>
      <c r="M20" s="171">
        <f t="shared" si="3"/>
        <v>9</v>
      </c>
      <c r="N20" s="101">
        <v>11</v>
      </c>
      <c r="O20" s="107">
        <v>14</v>
      </c>
      <c r="P20" s="171">
        <f t="shared" si="4"/>
        <v>25</v>
      </c>
      <c r="Q20" s="101">
        <v>8</v>
      </c>
      <c r="R20" s="107">
        <v>14</v>
      </c>
      <c r="S20" s="107">
        <v>0</v>
      </c>
      <c r="T20" s="171">
        <f t="shared" si="5"/>
        <v>22</v>
      </c>
      <c r="U20" s="101">
        <v>23</v>
      </c>
      <c r="V20" s="107">
        <v>15</v>
      </c>
      <c r="W20" s="107">
        <v>0</v>
      </c>
      <c r="X20" s="171">
        <f t="shared" si="6"/>
        <v>38</v>
      </c>
    </row>
    <row r="21" spans="1:24" ht="18" customHeight="1">
      <c r="A21" s="249" t="s">
        <v>58</v>
      </c>
      <c r="B21" s="130">
        <v>12</v>
      </c>
      <c r="C21" s="131">
        <v>8</v>
      </c>
      <c r="D21" s="165">
        <f t="shared" si="0"/>
        <v>20</v>
      </c>
      <c r="E21" s="115">
        <v>7</v>
      </c>
      <c r="F21" s="117">
        <v>9</v>
      </c>
      <c r="G21" s="235">
        <f t="shared" si="1"/>
        <v>16</v>
      </c>
      <c r="H21" s="130">
        <v>9</v>
      </c>
      <c r="I21" s="131">
        <v>9</v>
      </c>
      <c r="J21" s="165">
        <f t="shared" si="2"/>
        <v>18</v>
      </c>
      <c r="K21" s="115">
        <v>9</v>
      </c>
      <c r="L21" s="117">
        <v>8</v>
      </c>
      <c r="M21" s="235">
        <f t="shared" si="3"/>
        <v>17</v>
      </c>
      <c r="N21" s="130">
        <v>9</v>
      </c>
      <c r="O21" s="131">
        <v>10</v>
      </c>
      <c r="P21" s="165">
        <f t="shared" si="4"/>
        <v>19</v>
      </c>
      <c r="Q21" s="115">
        <v>16</v>
      </c>
      <c r="R21" s="117">
        <v>8</v>
      </c>
      <c r="S21" s="117">
        <v>0</v>
      </c>
      <c r="T21" s="235">
        <f t="shared" si="5"/>
        <v>24</v>
      </c>
      <c r="U21" s="130">
        <v>17</v>
      </c>
      <c r="V21" s="131">
        <v>11</v>
      </c>
      <c r="W21" s="131">
        <v>0</v>
      </c>
      <c r="X21" s="165">
        <f t="shared" si="6"/>
        <v>28</v>
      </c>
    </row>
    <row r="22" spans="1:24" ht="18" customHeight="1">
      <c r="A22" s="248" t="s">
        <v>59</v>
      </c>
      <c r="B22" s="101">
        <v>14</v>
      </c>
      <c r="C22" s="107">
        <v>8</v>
      </c>
      <c r="D22" s="171">
        <f t="shared" si="0"/>
        <v>22</v>
      </c>
      <c r="E22" s="101">
        <v>7</v>
      </c>
      <c r="F22" s="107">
        <v>9</v>
      </c>
      <c r="G22" s="171">
        <f t="shared" si="1"/>
        <v>16</v>
      </c>
      <c r="H22" s="101">
        <v>15</v>
      </c>
      <c r="I22" s="107">
        <v>6</v>
      </c>
      <c r="J22" s="171">
        <f t="shared" si="2"/>
        <v>21</v>
      </c>
      <c r="K22" s="101">
        <v>16</v>
      </c>
      <c r="L22" s="107">
        <v>14</v>
      </c>
      <c r="M22" s="171">
        <f t="shared" si="3"/>
        <v>30</v>
      </c>
      <c r="N22" s="101">
        <v>16</v>
      </c>
      <c r="O22" s="107">
        <v>11</v>
      </c>
      <c r="P22" s="171">
        <f t="shared" si="4"/>
        <v>27</v>
      </c>
      <c r="Q22" s="101">
        <v>7</v>
      </c>
      <c r="R22" s="107">
        <v>9</v>
      </c>
      <c r="S22" s="107">
        <v>0</v>
      </c>
      <c r="T22" s="171">
        <f t="shared" si="5"/>
        <v>16</v>
      </c>
      <c r="U22" s="101">
        <v>11</v>
      </c>
      <c r="V22" s="107">
        <v>13</v>
      </c>
      <c r="W22" s="107">
        <v>0</v>
      </c>
      <c r="X22" s="171">
        <f t="shared" si="6"/>
        <v>24</v>
      </c>
    </row>
    <row r="23" spans="1:24" ht="18" customHeight="1">
      <c r="A23" s="249" t="s">
        <v>60</v>
      </c>
      <c r="B23" s="130">
        <v>11</v>
      </c>
      <c r="C23" s="131">
        <v>9</v>
      </c>
      <c r="D23" s="165">
        <f t="shared" si="0"/>
        <v>20</v>
      </c>
      <c r="E23" s="115">
        <v>13</v>
      </c>
      <c r="F23" s="117">
        <v>16</v>
      </c>
      <c r="G23" s="235">
        <f t="shared" si="1"/>
        <v>29</v>
      </c>
      <c r="H23" s="130">
        <v>13</v>
      </c>
      <c r="I23" s="131">
        <v>15</v>
      </c>
      <c r="J23" s="165">
        <f t="shared" si="2"/>
        <v>28</v>
      </c>
      <c r="K23" s="115">
        <v>12</v>
      </c>
      <c r="L23" s="117">
        <v>12</v>
      </c>
      <c r="M23" s="235">
        <f t="shared" si="3"/>
        <v>24</v>
      </c>
      <c r="N23" s="130">
        <v>9</v>
      </c>
      <c r="O23" s="131">
        <v>9</v>
      </c>
      <c r="P23" s="165">
        <f t="shared" si="4"/>
        <v>18</v>
      </c>
      <c r="Q23" s="115">
        <v>12</v>
      </c>
      <c r="R23" s="117">
        <v>11</v>
      </c>
      <c r="S23" s="117">
        <v>0</v>
      </c>
      <c r="T23" s="235">
        <f t="shared" si="5"/>
        <v>23</v>
      </c>
      <c r="U23" s="130">
        <v>17</v>
      </c>
      <c r="V23" s="131">
        <v>16</v>
      </c>
      <c r="W23" s="131">
        <v>0</v>
      </c>
      <c r="X23" s="165">
        <f t="shared" si="6"/>
        <v>33</v>
      </c>
    </row>
    <row r="24" spans="1:24" ht="18" customHeight="1">
      <c r="A24" s="248" t="s">
        <v>61</v>
      </c>
      <c r="B24" s="101">
        <v>9</v>
      </c>
      <c r="C24" s="107">
        <v>3</v>
      </c>
      <c r="D24" s="171">
        <f t="shared" si="0"/>
        <v>12</v>
      </c>
      <c r="E24" s="101">
        <v>8</v>
      </c>
      <c r="F24" s="107">
        <v>8</v>
      </c>
      <c r="G24" s="171">
        <f t="shared" si="1"/>
        <v>16</v>
      </c>
      <c r="H24" s="101">
        <v>10</v>
      </c>
      <c r="I24" s="107">
        <v>9</v>
      </c>
      <c r="J24" s="171">
        <f t="shared" si="2"/>
        <v>19</v>
      </c>
      <c r="K24" s="101">
        <v>13</v>
      </c>
      <c r="L24" s="107">
        <v>8</v>
      </c>
      <c r="M24" s="171">
        <f t="shared" si="3"/>
        <v>21</v>
      </c>
      <c r="N24" s="101">
        <v>12</v>
      </c>
      <c r="O24" s="107">
        <v>9</v>
      </c>
      <c r="P24" s="171">
        <f t="shared" si="4"/>
        <v>21</v>
      </c>
      <c r="Q24" s="101">
        <v>13</v>
      </c>
      <c r="R24" s="107">
        <v>15</v>
      </c>
      <c r="S24" s="107">
        <v>0</v>
      </c>
      <c r="T24" s="171">
        <f t="shared" si="5"/>
        <v>28</v>
      </c>
      <c r="U24" s="101">
        <v>14</v>
      </c>
      <c r="V24" s="107">
        <v>6</v>
      </c>
      <c r="W24" s="107">
        <v>0</v>
      </c>
      <c r="X24" s="171">
        <f t="shared" si="6"/>
        <v>20</v>
      </c>
    </row>
    <row r="25" spans="1:24" ht="18" customHeight="1">
      <c r="A25" s="249" t="s">
        <v>44</v>
      </c>
      <c r="B25" s="130">
        <v>11</v>
      </c>
      <c r="C25" s="131">
        <v>13</v>
      </c>
      <c r="D25" s="165">
        <f>+SUM(B25:C25)</f>
        <v>24</v>
      </c>
      <c r="E25" s="115">
        <v>23</v>
      </c>
      <c r="F25" s="117">
        <v>10</v>
      </c>
      <c r="G25" s="235">
        <f t="shared" si="1"/>
        <v>33</v>
      </c>
      <c r="H25" s="130">
        <v>22</v>
      </c>
      <c r="I25" s="131">
        <v>10</v>
      </c>
      <c r="J25" s="165">
        <f t="shared" si="2"/>
        <v>32</v>
      </c>
      <c r="K25" s="115">
        <v>19</v>
      </c>
      <c r="L25" s="117">
        <v>17</v>
      </c>
      <c r="M25" s="235">
        <f t="shared" si="3"/>
        <v>36</v>
      </c>
      <c r="N25" s="130">
        <v>21</v>
      </c>
      <c r="O25" s="131">
        <v>17</v>
      </c>
      <c r="P25" s="165">
        <f t="shared" si="4"/>
        <v>38</v>
      </c>
      <c r="Q25" s="115">
        <v>15</v>
      </c>
      <c r="R25" s="117">
        <v>15</v>
      </c>
      <c r="S25" s="117">
        <v>0</v>
      </c>
      <c r="T25" s="235">
        <f t="shared" si="5"/>
        <v>30</v>
      </c>
      <c r="U25" s="130">
        <v>16</v>
      </c>
      <c r="V25" s="131">
        <v>14</v>
      </c>
      <c r="W25" s="131">
        <v>0</v>
      </c>
      <c r="X25" s="165">
        <f t="shared" si="6"/>
        <v>30</v>
      </c>
    </row>
    <row r="26" spans="1:24" ht="18" customHeight="1">
      <c r="A26" s="248" t="s">
        <v>45</v>
      </c>
      <c r="B26" s="101">
        <v>1</v>
      </c>
      <c r="C26" s="107">
        <v>0</v>
      </c>
      <c r="D26" s="171">
        <f t="shared" si="0"/>
        <v>1</v>
      </c>
      <c r="E26" s="101">
        <v>0</v>
      </c>
      <c r="F26" s="107">
        <v>0</v>
      </c>
      <c r="G26" s="171">
        <f t="shared" si="1"/>
        <v>0</v>
      </c>
      <c r="H26" s="101">
        <v>1</v>
      </c>
      <c r="I26" s="107">
        <v>1</v>
      </c>
      <c r="J26" s="171">
        <f t="shared" si="2"/>
        <v>2</v>
      </c>
      <c r="K26" s="101">
        <v>0</v>
      </c>
      <c r="L26" s="107">
        <v>0</v>
      </c>
      <c r="M26" s="171">
        <f t="shared" si="3"/>
        <v>0</v>
      </c>
      <c r="N26" s="101">
        <v>0</v>
      </c>
      <c r="O26" s="107">
        <v>0</v>
      </c>
      <c r="P26" s="171">
        <f t="shared" si="4"/>
        <v>0</v>
      </c>
      <c r="Q26" s="101">
        <v>0</v>
      </c>
      <c r="R26" s="107">
        <v>0</v>
      </c>
      <c r="S26" s="107">
        <v>0</v>
      </c>
      <c r="T26" s="171">
        <f t="shared" si="5"/>
        <v>0</v>
      </c>
      <c r="U26" s="101">
        <v>0</v>
      </c>
      <c r="V26" s="107">
        <v>0</v>
      </c>
      <c r="W26" s="107">
        <v>0</v>
      </c>
      <c r="X26" s="171">
        <f t="shared" si="6"/>
        <v>0</v>
      </c>
    </row>
    <row r="27" spans="1:24" ht="24.95" customHeight="1">
      <c r="A27" s="93" t="s">
        <v>36</v>
      </c>
      <c r="B27" s="68">
        <f>+SUM(B8:B26)</f>
        <v>172</v>
      </c>
      <c r="C27" s="70">
        <f t="shared" ref="C27:H27" si="7">+SUM(C8:C26)</f>
        <v>141</v>
      </c>
      <c r="D27" s="198">
        <f>+SUM(D8:D26)</f>
        <v>313</v>
      </c>
      <c r="E27" s="4">
        <f t="shared" si="7"/>
        <v>179</v>
      </c>
      <c r="F27" s="3">
        <f t="shared" si="7"/>
        <v>166</v>
      </c>
      <c r="G27" s="237">
        <f>+SUM(G8:G26)</f>
        <v>345</v>
      </c>
      <c r="H27" s="68">
        <f t="shared" si="7"/>
        <v>223</v>
      </c>
      <c r="I27" s="70">
        <f t="shared" ref="I27:T27" si="8">+SUM(I8:I26)</f>
        <v>161</v>
      </c>
      <c r="J27" s="198">
        <f t="shared" si="8"/>
        <v>384</v>
      </c>
      <c r="K27" s="4">
        <f t="shared" si="8"/>
        <v>229</v>
      </c>
      <c r="L27" s="3">
        <f t="shared" si="8"/>
        <v>185</v>
      </c>
      <c r="M27" s="237">
        <f t="shared" si="8"/>
        <v>414</v>
      </c>
      <c r="N27" s="68">
        <f t="shared" si="8"/>
        <v>233</v>
      </c>
      <c r="O27" s="70">
        <f t="shared" si="8"/>
        <v>205</v>
      </c>
      <c r="P27" s="198">
        <f t="shared" si="8"/>
        <v>438</v>
      </c>
      <c r="Q27" s="4">
        <f t="shared" si="8"/>
        <v>200</v>
      </c>
      <c r="R27" s="3">
        <f t="shared" si="8"/>
        <v>183</v>
      </c>
      <c r="S27" s="3">
        <f t="shared" si="8"/>
        <v>1</v>
      </c>
      <c r="T27" s="4">
        <f t="shared" si="8"/>
        <v>384</v>
      </c>
      <c r="U27" s="68">
        <f t="shared" ref="U27:X27" si="9">+SUM(U8:U26)</f>
        <v>261</v>
      </c>
      <c r="V27" s="70">
        <f t="shared" si="9"/>
        <v>230</v>
      </c>
      <c r="W27" s="488">
        <f t="shared" si="9"/>
        <v>0</v>
      </c>
      <c r="X27" s="488">
        <f t="shared" si="9"/>
        <v>491</v>
      </c>
    </row>
    <row r="28" spans="1:24" ht="5.25" customHeight="1">
      <c r="B28" s="94"/>
      <c r="C28" s="94"/>
      <c r="D28" s="122"/>
      <c r="F28" s="122"/>
      <c r="G28" s="119"/>
      <c r="H28" s="94"/>
      <c r="I28" s="94"/>
      <c r="J28" s="122"/>
      <c r="L28" s="122"/>
      <c r="M28" s="119"/>
      <c r="N28" s="94"/>
      <c r="O28" s="94"/>
      <c r="P28" s="122"/>
      <c r="S28" s="122"/>
      <c r="T28" s="119"/>
      <c r="U28" s="94"/>
      <c r="V28" s="94"/>
      <c r="W28" s="94"/>
      <c r="X28" s="122"/>
    </row>
    <row r="29" spans="1:24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M29" s="403"/>
      <c r="T29" s="403"/>
    </row>
  </sheetData>
  <mergeCells count="14">
    <mergeCell ref="U6:X6"/>
    <mergeCell ref="B5:X5"/>
    <mergeCell ref="Q6:T6"/>
    <mergeCell ref="A29:I29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portrait" r:id="rId1"/>
  <headerFooter>
    <oddHeader>&amp;C&amp;14MINISTERIO DE SALUD PÚBLICA Y BIENESTAR SOCIAL
DIRECCIÓN DE INFORMACIÓN ESTRATÉGICA EN SALUD
DIRECCIÓN DE ESTADISTICAS EN SALUD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35"/>
  <sheetViews>
    <sheetView showGridLines="0" zoomScaleNormal="10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G33" sqref="G33"/>
    </sheetView>
  </sheetViews>
  <sheetFormatPr baseColWidth="10" defaultColWidth="11.42578125" defaultRowHeight="18" customHeight="1"/>
  <cols>
    <col min="1" max="1" width="18.7109375" style="176" customWidth="1"/>
    <col min="2" max="2" width="7.7109375" style="176" customWidth="1"/>
    <col min="3" max="3" width="5.28515625" style="190" customWidth="1"/>
    <col min="4" max="4" width="4.28515625" style="122" customWidth="1"/>
    <col min="5" max="5" width="5.28515625" style="122" customWidth="1"/>
    <col min="6" max="6" width="4.28515625" style="122" customWidth="1"/>
    <col min="7" max="7" width="5.28515625" style="122" customWidth="1"/>
    <col min="8" max="8" width="4.28515625" style="122" customWidth="1"/>
    <col min="9" max="9" width="5.28515625" style="122" customWidth="1"/>
    <col min="10" max="10" width="4.28515625" style="122" customWidth="1"/>
    <col min="11" max="11" width="7.42578125" style="190" customWidth="1"/>
    <col min="12" max="12" width="5.28515625" style="122" customWidth="1"/>
    <col min="13" max="13" width="4.28515625" style="122" customWidth="1"/>
    <col min="14" max="14" width="5.28515625" style="122" customWidth="1"/>
    <col min="15" max="15" width="4.28515625" style="122" customWidth="1"/>
    <col min="16" max="16" width="5.28515625" style="122" customWidth="1"/>
    <col min="17" max="17" width="4.28515625" style="122" customWidth="1"/>
    <col min="18" max="18" width="5.28515625" style="122" customWidth="1"/>
    <col min="19" max="19" width="4.28515625" style="122" customWidth="1"/>
    <col min="20" max="20" width="7.5703125" style="122" customWidth="1"/>
    <col min="21" max="21" width="5.28515625" style="190" customWidth="1"/>
    <col min="22" max="22" width="4.28515625" style="122" customWidth="1"/>
    <col min="23" max="23" width="5.28515625" style="122" customWidth="1"/>
    <col min="24" max="24" width="4.28515625" style="122" customWidth="1"/>
    <col min="25" max="25" width="5.28515625" style="122" customWidth="1"/>
    <col min="26" max="26" width="4.28515625" style="122" customWidth="1"/>
    <col min="27" max="27" width="5.28515625" style="122" customWidth="1"/>
    <col min="28" max="28" width="4.28515625" style="122" customWidth="1"/>
    <col min="29" max="29" width="7.85546875" style="190" customWidth="1"/>
    <col min="30" max="30" width="5.28515625" style="122" customWidth="1"/>
    <col min="31" max="31" width="4.28515625" style="122" customWidth="1"/>
    <col min="32" max="32" width="5.28515625" style="122" customWidth="1"/>
    <col min="33" max="33" width="4.28515625" style="122" customWidth="1"/>
    <col min="34" max="34" width="5.28515625" style="122" customWidth="1"/>
    <col min="35" max="35" width="4.28515625" style="122" customWidth="1"/>
    <col min="36" max="36" width="5.28515625" style="122" customWidth="1"/>
    <col min="37" max="37" width="4.28515625" style="122" customWidth="1"/>
    <col min="38" max="38" width="7.7109375" style="122" customWidth="1"/>
    <col min="39" max="39" width="5.28515625" style="190" customWidth="1"/>
    <col min="40" max="40" width="4.28515625" style="122" customWidth="1"/>
    <col min="41" max="41" width="5.28515625" style="122" customWidth="1"/>
    <col min="42" max="42" width="4.28515625" style="122" customWidth="1"/>
    <col min="43" max="43" width="5.28515625" style="122" customWidth="1"/>
    <col min="44" max="44" width="4.28515625" style="122" customWidth="1"/>
    <col min="45" max="45" width="5.28515625" style="122" customWidth="1"/>
    <col min="46" max="46" width="4.28515625" style="122" customWidth="1"/>
    <col min="47" max="47" width="7.7109375" style="122" customWidth="1"/>
    <col min="48" max="48" width="5.28515625" style="190" customWidth="1"/>
    <col min="49" max="49" width="4.28515625" style="122" customWidth="1"/>
    <col min="50" max="50" width="5.28515625" style="122" customWidth="1"/>
    <col min="51" max="51" width="4.28515625" style="122" customWidth="1"/>
    <col min="52" max="52" width="5.28515625" style="122" customWidth="1"/>
    <col min="53" max="53" width="4.28515625" style="122" customWidth="1"/>
    <col min="54" max="54" width="5.28515625" style="122" customWidth="1"/>
    <col min="55" max="55" width="4.28515625" style="122" customWidth="1"/>
    <col min="56" max="56" width="7.7109375" style="122" customWidth="1"/>
    <col min="57" max="57" width="5.28515625" style="190" customWidth="1"/>
    <col min="58" max="58" width="4.28515625" style="122" customWidth="1"/>
    <col min="59" max="59" width="5.28515625" style="122" customWidth="1"/>
    <col min="60" max="60" width="4.28515625" style="122" customWidth="1"/>
    <col min="61" max="61" width="5.28515625" style="122" customWidth="1"/>
    <col min="62" max="62" width="4.28515625" style="122" customWidth="1"/>
    <col min="63" max="63" width="5.28515625" style="122" customWidth="1"/>
    <col min="64" max="64" width="4.28515625" style="122" customWidth="1"/>
    <col min="65" max="16384" width="11.42578125" style="180"/>
  </cols>
  <sheetData>
    <row r="1" spans="1:64" s="644" customFormat="1" ht="18" customHeight="1">
      <c r="A1" s="784" t="s">
        <v>525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784"/>
      <c r="AE1" s="784"/>
      <c r="AF1" s="784"/>
      <c r="AG1" s="784"/>
      <c r="AH1" s="784"/>
      <c r="AI1" s="784"/>
      <c r="AJ1" s="784"/>
      <c r="AK1" s="784"/>
      <c r="AL1" s="784"/>
      <c r="AM1" s="784"/>
      <c r="AN1" s="784"/>
      <c r="AO1" s="784"/>
      <c r="AP1" s="784"/>
      <c r="AQ1" s="784"/>
      <c r="AR1" s="784"/>
      <c r="AS1" s="784"/>
      <c r="AT1" s="784"/>
    </row>
    <row r="2" spans="1:64" s="673" customFormat="1" ht="18" customHeight="1">
      <c r="A2" s="784" t="s">
        <v>412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</row>
    <row r="3" spans="1:64" s="644" customFormat="1" ht="18" customHeight="1">
      <c r="A3" s="785" t="s">
        <v>621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</row>
    <row r="4" spans="1:64" ht="3.95" customHeight="1">
      <c r="A4" s="786"/>
      <c r="B4" s="786"/>
      <c r="C4" s="786"/>
      <c r="D4" s="100"/>
      <c r="E4" s="100"/>
      <c r="F4" s="100"/>
      <c r="G4" s="100"/>
      <c r="H4" s="100"/>
      <c r="I4" s="100"/>
      <c r="J4" s="100"/>
      <c r="K4" s="122"/>
      <c r="L4" s="100"/>
      <c r="M4" s="100"/>
      <c r="N4" s="100"/>
      <c r="O4" s="100"/>
      <c r="P4" s="100"/>
      <c r="Q4" s="100"/>
      <c r="R4" s="100"/>
      <c r="U4" s="122"/>
      <c r="V4" s="100"/>
      <c r="W4" s="100"/>
      <c r="X4" s="100"/>
      <c r="Y4" s="100"/>
      <c r="Z4" s="100"/>
      <c r="AA4" s="100"/>
      <c r="AB4" s="100"/>
      <c r="AC4" s="122"/>
      <c r="AD4" s="100"/>
      <c r="AE4" s="100"/>
      <c r="AF4" s="100"/>
      <c r="AG4" s="100"/>
      <c r="AH4" s="100"/>
      <c r="AI4" s="100"/>
      <c r="AJ4" s="100"/>
      <c r="AM4" s="122"/>
      <c r="AN4" s="100"/>
      <c r="AO4" s="100"/>
      <c r="AP4" s="100"/>
      <c r="AQ4" s="100"/>
      <c r="AR4" s="100"/>
      <c r="AS4" s="100"/>
      <c r="AT4" s="100"/>
      <c r="AV4" s="122"/>
      <c r="AW4" s="100"/>
      <c r="AX4" s="100"/>
      <c r="AY4" s="100"/>
      <c r="AZ4" s="100"/>
      <c r="BA4" s="100"/>
      <c r="BB4" s="100"/>
      <c r="BC4" s="100"/>
      <c r="BE4" s="122"/>
      <c r="BF4" s="100"/>
      <c r="BG4" s="100"/>
      <c r="BH4" s="100"/>
      <c r="BI4" s="100"/>
      <c r="BJ4" s="100"/>
      <c r="BK4" s="100"/>
      <c r="BL4" s="100"/>
    </row>
    <row r="5" spans="1:64" ht="18" customHeight="1">
      <c r="A5" s="780" t="s">
        <v>0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  <c r="AY5" s="787"/>
      <c r="AZ5" s="787"/>
      <c r="BA5" s="787"/>
      <c r="BB5" s="787"/>
      <c r="BC5" s="787"/>
      <c r="BD5" s="787"/>
      <c r="BE5" s="787"/>
      <c r="BF5" s="787"/>
      <c r="BG5" s="787"/>
      <c r="BH5" s="787"/>
      <c r="BI5" s="787"/>
      <c r="BJ5" s="787"/>
      <c r="BK5" s="787"/>
      <c r="BL5" s="787"/>
    </row>
    <row r="6" spans="1:64" ht="18" customHeight="1">
      <c r="A6" s="781"/>
      <c r="B6" s="771">
        <v>2015</v>
      </c>
      <c r="C6" s="772"/>
      <c r="D6" s="772"/>
      <c r="E6" s="772"/>
      <c r="F6" s="772"/>
      <c r="G6" s="772"/>
      <c r="H6" s="772"/>
      <c r="I6" s="772"/>
      <c r="J6" s="773"/>
      <c r="K6" s="762">
        <v>2016</v>
      </c>
      <c r="L6" s="763"/>
      <c r="M6" s="763"/>
      <c r="N6" s="763"/>
      <c r="O6" s="763"/>
      <c r="P6" s="763"/>
      <c r="Q6" s="763"/>
      <c r="R6" s="763"/>
      <c r="S6" s="764"/>
      <c r="T6" s="771">
        <v>2017</v>
      </c>
      <c r="U6" s="772"/>
      <c r="V6" s="772"/>
      <c r="W6" s="772"/>
      <c r="X6" s="772"/>
      <c r="Y6" s="772"/>
      <c r="Z6" s="772"/>
      <c r="AA6" s="772"/>
      <c r="AB6" s="773"/>
      <c r="AC6" s="762">
        <v>2018</v>
      </c>
      <c r="AD6" s="763"/>
      <c r="AE6" s="763"/>
      <c r="AF6" s="763"/>
      <c r="AG6" s="763"/>
      <c r="AH6" s="763"/>
      <c r="AI6" s="763"/>
      <c r="AJ6" s="763"/>
      <c r="AK6" s="764"/>
      <c r="AL6" s="771">
        <v>2019</v>
      </c>
      <c r="AM6" s="772"/>
      <c r="AN6" s="772"/>
      <c r="AO6" s="772"/>
      <c r="AP6" s="772"/>
      <c r="AQ6" s="772"/>
      <c r="AR6" s="772"/>
      <c r="AS6" s="772"/>
      <c r="AT6" s="773"/>
      <c r="AU6" s="762">
        <v>2020</v>
      </c>
      <c r="AV6" s="763"/>
      <c r="AW6" s="763"/>
      <c r="AX6" s="763"/>
      <c r="AY6" s="763"/>
      <c r="AZ6" s="763"/>
      <c r="BA6" s="763"/>
      <c r="BB6" s="763"/>
      <c r="BC6" s="764"/>
      <c r="BD6" s="771">
        <v>2021</v>
      </c>
      <c r="BE6" s="772"/>
      <c r="BF6" s="772"/>
      <c r="BG6" s="772"/>
      <c r="BH6" s="772"/>
      <c r="BI6" s="772"/>
      <c r="BJ6" s="772"/>
      <c r="BK6" s="772"/>
      <c r="BL6" s="773"/>
    </row>
    <row r="7" spans="1:64" ht="24" customHeight="1">
      <c r="A7" s="781"/>
      <c r="B7" s="775" t="s">
        <v>1</v>
      </c>
      <c r="C7" s="777" t="s">
        <v>2</v>
      </c>
      <c r="D7" s="778"/>
      <c r="E7" s="779" t="s">
        <v>3</v>
      </c>
      <c r="F7" s="779"/>
      <c r="G7" s="778" t="s">
        <v>4</v>
      </c>
      <c r="H7" s="778"/>
      <c r="I7" s="778" t="s">
        <v>5</v>
      </c>
      <c r="J7" s="783"/>
      <c r="K7" s="765" t="s">
        <v>1</v>
      </c>
      <c r="L7" s="767" t="s">
        <v>2</v>
      </c>
      <c r="M7" s="768"/>
      <c r="N7" s="769" t="s">
        <v>3</v>
      </c>
      <c r="O7" s="769"/>
      <c r="P7" s="768" t="s">
        <v>4</v>
      </c>
      <c r="Q7" s="768"/>
      <c r="R7" s="768" t="s">
        <v>5</v>
      </c>
      <c r="S7" s="770"/>
      <c r="T7" s="775" t="s">
        <v>1</v>
      </c>
      <c r="U7" s="777" t="s">
        <v>2</v>
      </c>
      <c r="V7" s="778"/>
      <c r="W7" s="779" t="s">
        <v>3</v>
      </c>
      <c r="X7" s="779"/>
      <c r="Y7" s="778" t="s">
        <v>4</v>
      </c>
      <c r="Z7" s="778"/>
      <c r="AA7" s="778" t="s">
        <v>5</v>
      </c>
      <c r="AB7" s="783"/>
      <c r="AC7" s="765" t="s">
        <v>1</v>
      </c>
      <c r="AD7" s="767" t="s">
        <v>2</v>
      </c>
      <c r="AE7" s="768"/>
      <c r="AF7" s="769" t="s">
        <v>3</v>
      </c>
      <c r="AG7" s="769"/>
      <c r="AH7" s="768" t="s">
        <v>4</v>
      </c>
      <c r="AI7" s="768"/>
      <c r="AJ7" s="768" t="s">
        <v>5</v>
      </c>
      <c r="AK7" s="770"/>
      <c r="AL7" s="775" t="s">
        <v>1</v>
      </c>
      <c r="AM7" s="777" t="s">
        <v>2</v>
      </c>
      <c r="AN7" s="778"/>
      <c r="AO7" s="779" t="s">
        <v>3</v>
      </c>
      <c r="AP7" s="779"/>
      <c r="AQ7" s="778" t="s">
        <v>4</v>
      </c>
      <c r="AR7" s="778"/>
      <c r="AS7" s="778" t="s">
        <v>5</v>
      </c>
      <c r="AT7" s="783"/>
      <c r="AU7" s="765" t="s">
        <v>1</v>
      </c>
      <c r="AV7" s="767" t="s">
        <v>2</v>
      </c>
      <c r="AW7" s="768"/>
      <c r="AX7" s="769" t="s">
        <v>3</v>
      </c>
      <c r="AY7" s="769"/>
      <c r="AZ7" s="768" t="s">
        <v>4</v>
      </c>
      <c r="BA7" s="768"/>
      <c r="BB7" s="768" t="s">
        <v>5</v>
      </c>
      <c r="BC7" s="770"/>
      <c r="BD7" s="775" t="s">
        <v>1</v>
      </c>
      <c r="BE7" s="777" t="s">
        <v>2</v>
      </c>
      <c r="BF7" s="778"/>
      <c r="BG7" s="779" t="s">
        <v>3</v>
      </c>
      <c r="BH7" s="779"/>
      <c r="BI7" s="778" t="s">
        <v>4</v>
      </c>
      <c r="BJ7" s="778"/>
      <c r="BK7" s="778" t="s">
        <v>5</v>
      </c>
      <c r="BL7" s="783"/>
    </row>
    <row r="8" spans="1:64" ht="18" customHeight="1">
      <c r="A8" s="782"/>
      <c r="B8" s="776"/>
      <c r="C8" s="371" t="s">
        <v>6</v>
      </c>
      <c r="D8" s="372" t="s">
        <v>7</v>
      </c>
      <c r="E8" s="372" t="s">
        <v>6</v>
      </c>
      <c r="F8" s="372" t="s">
        <v>7</v>
      </c>
      <c r="G8" s="372" t="s">
        <v>6</v>
      </c>
      <c r="H8" s="372" t="s">
        <v>7</v>
      </c>
      <c r="I8" s="372" t="s">
        <v>6</v>
      </c>
      <c r="J8" s="376" t="s">
        <v>7</v>
      </c>
      <c r="K8" s="766"/>
      <c r="L8" s="366" t="s">
        <v>6</v>
      </c>
      <c r="M8" s="367" t="s">
        <v>7</v>
      </c>
      <c r="N8" s="367" t="s">
        <v>6</v>
      </c>
      <c r="O8" s="367" t="s">
        <v>7</v>
      </c>
      <c r="P8" s="367" t="s">
        <v>6</v>
      </c>
      <c r="Q8" s="367" t="s">
        <v>7</v>
      </c>
      <c r="R8" s="367" t="s">
        <v>6</v>
      </c>
      <c r="S8" s="369" t="s">
        <v>7</v>
      </c>
      <c r="T8" s="776"/>
      <c r="U8" s="371" t="s">
        <v>6</v>
      </c>
      <c r="V8" s="372" t="s">
        <v>7</v>
      </c>
      <c r="W8" s="372" t="s">
        <v>6</v>
      </c>
      <c r="X8" s="372" t="s">
        <v>7</v>
      </c>
      <c r="Y8" s="372" t="s">
        <v>6</v>
      </c>
      <c r="Z8" s="372" t="s">
        <v>7</v>
      </c>
      <c r="AA8" s="372" t="s">
        <v>6</v>
      </c>
      <c r="AB8" s="376" t="s">
        <v>7</v>
      </c>
      <c r="AC8" s="766"/>
      <c r="AD8" s="366" t="s">
        <v>6</v>
      </c>
      <c r="AE8" s="367" t="s">
        <v>7</v>
      </c>
      <c r="AF8" s="367" t="s">
        <v>6</v>
      </c>
      <c r="AG8" s="367" t="s">
        <v>7</v>
      </c>
      <c r="AH8" s="367" t="s">
        <v>6</v>
      </c>
      <c r="AI8" s="367" t="s">
        <v>7</v>
      </c>
      <c r="AJ8" s="367" t="s">
        <v>6</v>
      </c>
      <c r="AK8" s="369" t="s">
        <v>7</v>
      </c>
      <c r="AL8" s="776"/>
      <c r="AM8" s="371" t="s">
        <v>6</v>
      </c>
      <c r="AN8" s="372" t="s">
        <v>7</v>
      </c>
      <c r="AO8" s="372" t="s">
        <v>6</v>
      </c>
      <c r="AP8" s="372" t="s">
        <v>7</v>
      </c>
      <c r="AQ8" s="372" t="s">
        <v>6</v>
      </c>
      <c r="AR8" s="372" t="s">
        <v>7</v>
      </c>
      <c r="AS8" s="372" t="s">
        <v>6</v>
      </c>
      <c r="AT8" s="376" t="s">
        <v>7</v>
      </c>
      <c r="AU8" s="766"/>
      <c r="AV8" s="598" t="s">
        <v>6</v>
      </c>
      <c r="AW8" s="599" t="s">
        <v>7</v>
      </c>
      <c r="AX8" s="599" t="s">
        <v>6</v>
      </c>
      <c r="AY8" s="599" t="s">
        <v>7</v>
      </c>
      <c r="AZ8" s="599" t="s">
        <v>6</v>
      </c>
      <c r="BA8" s="599" t="s">
        <v>7</v>
      </c>
      <c r="BB8" s="599" t="s">
        <v>6</v>
      </c>
      <c r="BC8" s="601" t="s">
        <v>7</v>
      </c>
      <c r="BD8" s="776"/>
      <c r="BE8" s="679" t="s">
        <v>6</v>
      </c>
      <c r="BF8" s="680" t="s">
        <v>7</v>
      </c>
      <c r="BG8" s="680" t="s">
        <v>6</v>
      </c>
      <c r="BH8" s="680" t="s">
        <v>7</v>
      </c>
      <c r="BI8" s="680" t="s">
        <v>6</v>
      </c>
      <c r="BJ8" s="680" t="s">
        <v>7</v>
      </c>
      <c r="BK8" s="680" t="s">
        <v>6</v>
      </c>
      <c r="BL8" s="681" t="s">
        <v>7</v>
      </c>
    </row>
    <row r="9" spans="1:64" ht="18" customHeight="1">
      <c r="A9" s="89" t="s">
        <v>8</v>
      </c>
      <c r="B9" s="101">
        <v>4571</v>
      </c>
      <c r="C9" s="102">
        <v>62</v>
      </c>
      <c r="D9" s="105">
        <f>+C9/B9*1000</f>
        <v>13.563771603587837</v>
      </c>
      <c r="E9" s="104">
        <v>14</v>
      </c>
      <c r="F9" s="105">
        <f>+E9/B9*1000</f>
        <v>3.0627871362940278</v>
      </c>
      <c r="G9" s="104">
        <v>76</v>
      </c>
      <c r="H9" s="105">
        <f>+G9/B9*1000</f>
        <v>16.626558739881865</v>
      </c>
      <c r="I9" s="104">
        <v>86</v>
      </c>
      <c r="J9" s="106">
        <f>+I9/B9*1000</f>
        <v>18.814263837234741</v>
      </c>
      <c r="K9" s="107">
        <v>4367</v>
      </c>
      <c r="L9" s="101">
        <v>64</v>
      </c>
      <c r="M9" s="108">
        <f>+L9/K9*1000</f>
        <v>14.655369819097778</v>
      </c>
      <c r="N9" s="107">
        <v>28</v>
      </c>
      <c r="O9" s="108">
        <f>+N9/K9*1000</f>
        <v>6.4117242958552785</v>
      </c>
      <c r="P9" s="107">
        <v>92</v>
      </c>
      <c r="Q9" s="108">
        <f>+P9/K9*1000</f>
        <v>21.067094114953054</v>
      </c>
      <c r="R9" s="107">
        <v>101</v>
      </c>
      <c r="S9" s="109">
        <f>+R9/K9*1000</f>
        <v>23.128005495763684</v>
      </c>
      <c r="T9" s="101">
        <v>4486</v>
      </c>
      <c r="U9" s="102">
        <v>48</v>
      </c>
      <c r="V9" s="105">
        <f>+U9/T9*1000</f>
        <v>10.699955416852429</v>
      </c>
      <c r="W9" s="104">
        <v>17</v>
      </c>
      <c r="X9" s="105">
        <f>+W9/T9*1000</f>
        <v>3.7895675434685692</v>
      </c>
      <c r="Y9" s="104">
        <v>65</v>
      </c>
      <c r="Z9" s="105">
        <f>+Y9/T9*1000</f>
        <v>14.489522960320999</v>
      </c>
      <c r="AA9" s="104">
        <v>74</v>
      </c>
      <c r="AB9" s="106">
        <f>+AA9/T9*1000</f>
        <v>16.495764600980831</v>
      </c>
      <c r="AC9" s="107">
        <v>4399</v>
      </c>
      <c r="AD9" s="101">
        <v>47</v>
      </c>
      <c r="AE9" s="108">
        <f>+AD9/AC9*1000</f>
        <v>10.684246419640827</v>
      </c>
      <c r="AF9" s="107">
        <v>18</v>
      </c>
      <c r="AG9" s="108">
        <f>+AF9/AC9*1000</f>
        <v>4.0918390543305296</v>
      </c>
      <c r="AH9" s="107">
        <v>65</v>
      </c>
      <c r="AI9" s="108">
        <f>+AH9/AC9*1000</f>
        <v>14.776085473971357</v>
      </c>
      <c r="AJ9" s="107">
        <v>75</v>
      </c>
      <c r="AK9" s="109">
        <f>+AJ9/AC9*1000</f>
        <v>17.049329393043873</v>
      </c>
      <c r="AL9" s="101">
        <v>4086</v>
      </c>
      <c r="AM9" s="102">
        <v>43</v>
      </c>
      <c r="AN9" s="105">
        <f>+AM9/AL9*1000</f>
        <v>10.523739598629467</v>
      </c>
      <c r="AO9" s="104">
        <v>13</v>
      </c>
      <c r="AP9" s="105">
        <f>+AO9/AL9*1000</f>
        <v>3.1815956926089082</v>
      </c>
      <c r="AQ9" s="104">
        <v>56</v>
      </c>
      <c r="AR9" s="105">
        <f>+AQ9/AL9*1000</f>
        <v>13.705335291238374</v>
      </c>
      <c r="AS9" s="104">
        <v>67</v>
      </c>
      <c r="AT9" s="106">
        <f>+AS9/AL9*1000</f>
        <v>16.397454723445914</v>
      </c>
      <c r="AU9" s="107">
        <v>3945</v>
      </c>
      <c r="AV9" s="101">
        <v>43</v>
      </c>
      <c r="AW9" s="108">
        <f>+AV9/AU9*1000</f>
        <v>10.899873257287705</v>
      </c>
      <c r="AX9" s="107">
        <v>8</v>
      </c>
      <c r="AY9" s="108">
        <f t="shared" ref="AY9:AY28" si="0">+AX9/AU9*1000</f>
        <v>2.0278833967046892</v>
      </c>
      <c r="AZ9" s="107">
        <v>51</v>
      </c>
      <c r="BA9" s="108">
        <f>+AZ9/AU9*1000</f>
        <v>12.927756653992395</v>
      </c>
      <c r="BB9" s="107">
        <v>60</v>
      </c>
      <c r="BC9" s="109">
        <f>+BB9/AU9*1000</f>
        <v>15.209125475285171</v>
      </c>
      <c r="BD9" s="101">
        <v>4269</v>
      </c>
      <c r="BE9" s="102">
        <v>49</v>
      </c>
      <c r="BF9" s="105">
        <f>+BE9/BD9*1000</f>
        <v>11.478097915202623</v>
      </c>
      <c r="BG9" s="104">
        <v>23</v>
      </c>
      <c r="BH9" s="105">
        <f>+BG9/BD9*1000</f>
        <v>5.3876786132583749</v>
      </c>
      <c r="BI9" s="104">
        <v>72</v>
      </c>
      <c r="BJ9" s="105">
        <f>+BI9/BD9*1000</f>
        <v>16.865776528460998</v>
      </c>
      <c r="BK9" s="104">
        <v>79</v>
      </c>
      <c r="BL9" s="106">
        <f>+BK9/BD9*1000</f>
        <v>18.50550480206137</v>
      </c>
    </row>
    <row r="10" spans="1:64" ht="18" customHeight="1">
      <c r="A10" s="90" t="s">
        <v>9</v>
      </c>
      <c r="B10" s="110">
        <v>7356</v>
      </c>
      <c r="C10" s="110">
        <v>65</v>
      </c>
      <c r="D10" s="111">
        <f t="shared" ref="D10:D27" si="1">+C10/B10*1000</f>
        <v>8.8363240891789019</v>
      </c>
      <c r="E10" s="112">
        <v>25</v>
      </c>
      <c r="F10" s="111">
        <f t="shared" ref="F10:F28" si="2">+E10/B10*1000</f>
        <v>3.3985861881457313</v>
      </c>
      <c r="G10" s="112">
        <v>90</v>
      </c>
      <c r="H10" s="111">
        <f t="shared" ref="H10:H28" si="3">+G10/B10*1000</f>
        <v>12.234910277324634</v>
      </c>
      <c r="I10" s="112">
        <v>105</v>
      </c>
      <c r="J10" s="113">
        <f>+I10/B10*1000</f>
        <v>14.274061990212072</v>
      </c>
      <c r="K10" s="114">
        <v>7011</v>
      </c>
      <c r="L10" s="115">
        <v>58</v>
      </c>
      <c r="M10" s="116">
        <f t="shared" ref="M10:M26" si="4">+L10/K10*1000</f>
        <v>8.27271430609043</v>
      </c>
      <c r="N10" s="117">
        <v>25</v>
      </c>
      <c r="O10" s="116">
        <f t="shared" ref="O10:O26" si="5">+N10/K10*1000</f>
        <v>3.5658251319355299</v>
      </c>
      <c r="P10" s="117">
        <v>83</v>
      </c>
      <c r="Q10" s="116">
        <f t="shared" ref="Q10:Q26" si="6">+P10/K10*1000</f>
        <v>11.838539438025959</v>
      </c>
      <c r="R10" s="117">
        <v>96</v>
      </c>
      <c r="S10" s="118">
        <f>+R10/K10*1000</f>
        <v>13.692768506632435</v>
      </c>
      <c r="T10" s="110">
        <v>7130</v>
      </c>
      <c r="U10" s="110">
        <v>67</v>
      </c>
      <c r="V10" s="111">
        <f t="shared" ref="V10:V24" si="7">+U10/T10*1000</f>
        <v>9.3969144460028051</v>
      </c>
      <c r="W10" s="112">
        <v>29</v>
      </c>
      <c r="X10" s="111">
        <f t="shared" ref="X10:X28" si="8">+W10/T10*1000</f>
        <v>4.0673211781206167</v>
      </c>
      <c r="Y10" s="112">
        <v>96</v>
      </c>
      <c r="Z10" s="111">
        <f t="shared" ref="Z10:Z26" si="9">+Y10/T10*1000</f>
        <v>13.464235624123424</v>
      </c>
      <c r="AA10" s="112">
        <v>108</v>
      </c>
      <c r="AB10" s="113">
        <f>+AA10/T10*1000</f>
        <v>15.147265077138849</v>
      </c>
      <c r="AC10" s="117">
        <v>6884</v>
      </c>
      <c r="AD10" s="115">
        <v>63</v>
      </c>
      <c r="AE10" s="116">
        <f t="shared" ref="AE10:AE28" si="10">+AD10/AC10*1000</f>
        <v>9.1516560139453809</v>
      </c>
      <c r="AF10" s="117">
        <v>18</v>
      </c>
      <c r="AG10" s="116">
        <f t="shared" ref="AG10:AG28" si="11">+AF10/AC10*1000</f>
        <v>2.6147588611272514</v>
      </c>
      <c r="AH10" s="117">
        <v>81</v>
      </c>
      <c r="AI10" s="116">
        <f t="shared" ref="AI10:AI28" si="12">+AH10/AC10*1000</f>
        <v>11.766414875072632</v>
      </c>
      <c r="AJ10" s="117">
        <v>87</v>
      </c>
      <c r="AK10" s="118">
        <f>+AJ10/AC10*1000</f>
        <v>12.638001162115049</v>
      </c>
      <c r="AL10" s="110">
        <v>6766</v>
      </c>
      <c r="AM10" s="110">
        <v>59</v>
      </c>
      <c r="AN10" s="111">
        <f t="shared" ref="AN10:AN27" si="13">+AM10/AL10*1000</f>
        <v>8.7200709429500449</v>
      </c>
      <c r="AO10" s="112">
        <v>20</v>
      </c>
      <c r="AP10" s="111">
        <f t="shared" ref="AP10:AP28" si="14">+AO10/AL10*1000</f>
        <v>2.9559562518474727</v>
      </c>
      <c r="AQ10" s="112">
        <v>79</v>
      </c>
      <c r="AR10" s="111">
        <f t="shared" ref="AR10:AR28" si="15">+AQ10/AL10*1000</f>
        <v>11.676027194797516</v>
      </c>
      <c r="AS10" s="112">
        <v>93</v>
      </c>
      <c r="AT10" s="113">
        <f>+AS10/AL10*1000</f>
        <v>13.745196571090746</v>
      </c>
      <c r="AU10" s="117">
        <v>6409</v>
      </c>
      <c r="AV10" s="115">
        <v>57</v>
      </c>
      <c r="AW10" s="116">
        <f t="shared" ref="AW10:AW27" si="16">+AV10/AU10*1000</f>
        <v>8.8937431736620365</v>
      </c>
      <c r="AX10" s="117">
        <v>17</v>
      </c>
      <c r="AY10" s="116">
        <f t="shared" si="0"/>
        <v>2.6525198938992043</v>
      </c>
      <c r="AZ10" s="117">
        <v>74</v>
      </c>
      <c r="BA10" s="116">
        <f t="shared" ref="BA10:BA28" si="17">+AZ10/AU10*1000</f>
        <v>11.546263067561242</v>
      </c>
      <c r="BB10" s="117">
        <v>93</v>
      </c>
      <c r="BC10" s="118">
        <f>+BB10/AU10*1000</f>
        <v>14.510844125448587</v>
      </c>
      <c r="BD10" s="110">
        <v>6723</v>
      </c>
      <c r="BE10" s="110">
        <v>72</v>
      </c>
      <c r="BF10" s="111">
        <f t="shared" ref="BF10:BF27" si="18">+BE10/BD10*1000</f>
        <v>10.7095046854083</v>
      </c>
      <c r="BG10" s="112">
        <v>15</v>
      </c>
      <c r="BH10" s="111">
        <f t="shared" ref="BH10:BH27" si="19">+BG10/BD10*1000</f>
        <v>2.2311468094600624</v>
      </c>
      <c r="BI10" s="112">
        <v>87</v>
      </c>
      <c r="BJ10" s="111">
        <f t="shared" ref="BJ10:BJ27" si="20">+BI10/BD10*1000</f>
        <v>12.940651494868362</v>
      </c>
      <c r="BK10" s="112">
        <v>100</v>
      </c>
      <c r="BL10" s="113">
        <f>+BK10/BD10*1000</f>
        <v>14.874312063067084</v>
      </c>
    </row>
    <row r="11" spans="1:64" ht="18" customHeight="1">
      <c r="A11" s="89" t="s">
        <v>10</v>
      </c>
      <c r="B11" s="101">
        <v>4555</v>
      </c>
      <c r="C11" s="101">
        <v>58</v>
      </c>
      <c r="D11" s="119">
        <f t="shared" si="1"/>
        <v>12.733260153677277</v>
      </c>
      <c r="E11" s="107">
        <v>19</v>
      </c>
      <c r="F11" s="119">
        <f t="shared" si="2"/>
        <v>4.1712403951701429</v>
      </c>
      <c r="G11" s="107">
        <v>77</v>
      </c>
      <c r="H11" s="119">
        <f t="shared" si="3"/>
        <v>16.904500548847423</v>
      </c>
      <c r="I11" s="107">
        <v>92</v>
      </c>
      <c r="J11" s="120">
        <f t="shared" ref="J11:J28" si="21">+I11/B11*1000</f>
        <v>20.197585071350165</v>
      </c>
      <c r="K11" s="107">
        <v>4490</v>
      </c>
      <c r="L11" s="101">
        <v>44</v>
      </c>
      <c r="M11" s="108">
        <f t="shared" si="4"/>
        <v>9.799554565701559</v>
      </c>
      <c r="N11" s="107">
        <v>25</v>
      </c>
      <c r="O11" s="108">
        <f t="shared" si="5"/>
        <v>5.5679287305122491</v>
      </c>
      <c r="P11" s="107">
        <v>69</v>
      </c>
      <c r="Q11" s="108">
        <f t="shared" si="6"/>
        <v>15.367483296213809</v>
      </c>
      <c r="R11" s="107">
        <v>76</v>
      </c>
      <c r="S11" s="109">
        <f t="shared" ref="S11:S26" si="22">+R11/K11*1000</f>
        <v>16.926503340757236</v>
      </c>
      <c r="T11" s="101">
        <v>4536</v>
      </c>
      <c r="U11" s="101">
        <v>49</v>
      </c>
      <c r="V11" s="119">
        <f t="shared" si="7"/>
        <v>10.802469135802468</v>
      </c>
      <c r="W11" s="107">
        <v>7</v>
      </c>
      <c r="X11" s="119">
        <f t="shared" si="8"/>
        <v>1.5432098765432098</v>
      </c>
      <c r="Y11" s="107">
        <v>56</v>
      </c>
      <c r="Z11" s="119">
        <f t="shared" si="9"/>
        <v>12.345679012345679</v>
      </c>
      <c r="AA11" s="107">
        <v>63</v>
      </c>
      <c r="AB11" s="120">
        <f t="shared" ref="AB11:AB28" si="23">+AA11/T11*1000</f>
        <v>13.888888888888888</v>
      </c>
      <c r="AC11" s="107">
        <v>4201</v>
      </c>
      <c r="AD11" s="101">
        <v>33</v>
      </c>
      <c r="AE11" s="108">
        <f t="shared" si="10"/>
        <v>7.8552725541537729</v>
      </c>
      <c r="AF11" s="107">
        <v>11</v>
      </c>
      <c r="AG11" s="108">
        <f t="shared" si="11"/>
        <v>2.6184241847179246</v>
      </c>
      <c r="AH11" s="107">
        <v>44</v>
      </c>
      <c r="AI11" s="108">
        <f t="shared" si="12"/>
        <v>10.473696738871698</v>
      </c>
      <c r="AJ11" s="107">
        <v>58</v>
      </c>
      <c r="AK11" s="109">
        <f t="shared" ref="AK11:AK28" si="24">+AJ11/AC11*1000</f>
        <v>13.806236610330874</v>
      </c>
      <c r="AL11" s="101">
        <v>4049</v>
      </c>
      <c r="AM11" s="101">
        <v>42</v>
      </c>
      <c r="AN11" s="119">
        <f t="shared" si="13"/>
        <v>10.372931588046431</v>
      </c>
      <c r="AO11" s="107">
        <v>10</v>
      </c>
      <c r="AP11" s="119">
        <f t="shared" si="14"/>
        <v>2.4697456162015312</v>
      </c>
      <c r="AQ11" s="107">
        <v>52</v>
      </c>
      <c r="AR11" s="119">
        <f t="shared" si="15"/>
        <v>12.842677204247963</v>
      </c>
      <c r="AS11" s="107">
        <v>63</v>
      </c>
      <c r="AT11" s="120">
        <f t="shared" ref="AT11:AT28" si="25">+AS11/AL11*1000</f>
        <v>15.559397382069648</v>
      </c>
      <c r="AU11" s="107">
        <v>3901</v>
      </c>
      <c r="AV11" s="101">
        <v>33</v>
      </c>
      <c r="AW11" s="108">
        <f t="shared" si="16"/>
        <v>8.4593693924634703</v>
      </c>
      <c r="AX11" s="107">
        <v>12</v>
      </c>
      <c r="AY11" s="108">
        <f t="shared" si="0"/>
        <v>3.0761343245321715</v>
      </c>
      <c r="AZ11" s="107">
        <v>45</v>
      </c>
      <c r="BA11" s="108">
        <f t="shared" si="17"/>
        <v>11.535503716995642</v>
      </c>
      <c r="BB11" s="107">
        <v>49</v>
      </c>
      <c r="BC11" s="109">
        <f t="shared" ref="BC11:BC28" si="26">+BB11/AU11*1000</f>
        <v>12.560881825173032</v>
      </c>
      <c r="BD11" s="101">
        <v>4149</v>
      </c>
      <c r="BE11" s="101">
        <v>35</v>
      </c>
      <c r="BF11" s="119">
        <f t="shared" si="18"/>
        <v>8.4357676548565905</v>
      </c>
      <c r="BG11" s="107">
        <v>13</v>
      </c>
      <c r="BH11" s="119">
        <f t="shared" si="19"/>
        <v>3.1332851289467345</v>
      </c>
      <c r="BI11" s="107">
        <v>48</v>
      </c>
      <c r="BJ11" s="119">
        <f t="shared" si="20"/>
        <v>11.569052783803325</v>
      </c>
      <c r="BK11" s="107">
        <v>53</v>
      </c>
      <c r="BL11" s="120">
        <f t="shared" ref="BL11:BL27" si="27">+BK11/BD11*1000</f>
        <v>12.774162448782839</v>
      </c>
    </row>
    <row r="12" spans="1:64" ht="18" customHeight="1">
      <c r="A12" s="90" t="s">
        <v>11</v>
      </c>
      <c r="B12" s="110">
        <v>3022</v>
      </c>
      <c r="C12" s="110">
        <v>33</v>
      </c>
      <c r="D12" s="111">
        <f t="shared" si="1"/>
        <v>10.919920582395765</v>
      </c>
      <c r="E12" s="112">
        <v>9</v>
      </c>
      <c r="F12" s="111">
        <f t="shared" si="2"/>
        <v>2.9781601588352085</v>
      </c>
      <c r="G12" s="112">
        <v>42</v>
      </c>
      <c r="H12" s="111">
        <f t="shared" si="3"/>
        <v>13.898080741230972</v>
      </c>
      <c r="I12" s="112">
        <v>44</v>
      </c>
      <c r="J12" s="113">
        <f t="shared" si="21"/>
        <v>14.55989410986102</v>
      </c>
      <c r="K12" s="117">
        <v>2831</v>
      </c>
      <c r="L12" s="115">
        <v>35</v>
      </c>
      <c r="M12" s="116">
        <f t="shared" si="4"/>
        <v>12.363122571529495</v>
      </c>
      <c r="N12" s="117">
        <v>12</v>
      </c>
      <c r="O12" s="116">
        <f t="shared" si="5"/>
        <v>4.2387848816672555</v>
      </c>
      <c r="P12" s="117">
        <v>47</v>
      </c>
      <c r="Q12" s="116">
        <f t="shared" si="6"/>
        <v>16.601907453196748</v>
      </c>
      <c r="R12" s="117">
        <v>57</v>
      </c>
      <c r="S12" s="118">
        <f t="shared" si="22"/>
        <v>20.134228187919462</v>
      </c>
      <c r="T12" s="110">
        <v>2952</v>
      </c>
      <c r="U12" s="110">
        <v>24</v>
      </c>
      <c r="V12" s="111">
        <f t="shared" si="7"/>
        <v>8.1300813008130088</v>
      </c>
      <c r="W12" s="112">
        <v>10</v>
      </c>
      <c r="X12" s="111">
        <f t="shared" si="8"/>
        <v>3.3875338753387534</v>
      </c>
      <c r="Y12" s="112">
        <v>34</v>
      </c>
      <c r="Z12" s="111">
        <f t="shared" si="9"/>
        <v>11.517615176151761</v>
      </c>
      <c r="AA12" s="112">
        <v>38</v>
      </c>
      <c r="AB12" s="113">
        <f t="shared" si="23"/>
        <v>12.872628726287264</v>
      </c>
      <c r="AC12" s="117">
        <v>2879</v>
      </c>
      <c r="AD12" s="115">
        <v>27</v>
      </c>
      <c r="AE12" s="116">
        <f t="shared" si="10"/>
        <v>9.3782563390066009</v>
      </c>
      <c r="AF12" s="117">
        <v>16</v>
      </c>
      <c r="AG12" s="116">
        <f t="shared" si="11"/>
        <v>5.5574852379298365</v>
      </c>
      <c r="AH12" s="117">
        <v>43</v>
      </c>
      <c r="AI12" s="116">
        <f t="shared" si="12"/>
        <v>14.935741576936437</v>
      </c>
      <c r="AJ12" s="117">
        <v>50</v>
      </c>
      <c r="AK12" s="118">
        <f t="shared" si="24"/>
        <v>17.367141368530739</v>
      </c>
      <c r="AL12" s="110">
        <v>2725</v>
      </c>
      <c r="AM12" s="110">
        <v>22</v>
      </c>
      <c r="AN12" s="111">
        <f t="shared" si="13"/>
        <v>8.0733944954128436</v>
      </c>
      <c r="AO12" s="112">
        <v>10</v>
      </c>
      <c r="AP12" s="111">
        <f t="shared" si="14"/>
        <v>3.669724770642202</v>
      </c>
      <c r="AQ12" s="112">
        <v>32</v>
      </c>
      <c r="AR12" s="111">
        <f t="shared" si="15"/>
        <v>11.743119266055047</v>
      </c>
      <c r="AS12" s="112">
        <v>36</v>
      </c>
      <c r="AT12" s="113">
        <f t="shared" si="25"/>
        <v>13.211009174311927</v>
      </c>
      <c r="AU12" s="117">
        <v>2681</v>
      </c>
      <c r="AV12" s="115">
        <v>29</v>
      </c>
      <c r="AW12" s="116">
        <f t="shared" si="16"/>
        <v>10.816859380828049</v>
      </c>
      <c r="AX12" s="117">
        <v>12</v>
      </c>
      <c r="AY12" s="116">
        <f t="shared" si="0"/>
        <v>4.4759418127564343</v>
      </c>
      <c r="AZ12" s="117">
        <v>41</v>
      </c>
      <c r="BA12" s="116">
        <f t="shared" si="17"/>
        <v>15.292801193584484</v>
      </c>
      <c r="BB12" s="117">
        <v>48</v>
      </c>
      <c r="BC12" s="118">
        <f t="shared" si="26"/>
        <v>17.903767251025737</v>
      </c>
      <c r="BD12" s="110">
        <v>2759</v>
      </c>
      <c r="BE12" s="110">
        <v>21</v>
      </c>
      <c r="BF12" s="111">
        <f t="shared" si="18"/>
        <v>7.6114534251540409</v>
      </c>
      <c r="BG12" s="112">
        <v>9</v>
      </c>
      <c r="BH12" s="111">
        <f t="shared" si="19"/>
        <v>3.2620514679231603</v>
      </c>
      <c r="BI12" s="112">
        <v>30</v>
      </c>
      <c r="BJ12" s="111">
        <f t="shared" si="20"/>
        <v>10.873504893077202</v>
      </c>
      <c r="BK12" s="112">
        <v>35</v>
      </c>
      <c r="BL12" s="113">
        <f t="shared" si="27"/>
        <v>12.685755708590069</v>
      </c>
    </row>
    <row r="13" spans="1:64" ht="18" customHeight="1">
      <c r="A13" s="89" t="s">
        <v>12</v>
      </c>
      <c r="B13" s="101">
        <v>8525</v>
      </c>
      <c r="C13" s="101">
        <v>71</v>
      </c>
      <c r="D13" s="119">
        <f t="shared" si="1"/>
        <v>8.328445747800588</v>
      </c>
      <c r="E13" s="107">
        <v>35</v>
      </c>
      <c r="F13" s="119">
        <f t="shared" si="2"/>
        <v>4.1055718475073313</v>
      </c>
      <c r="G13" s="107">
        <v>106</v>
      </c>
      <c r="H13" s="119">
        <f t="shared" si="3"/>
        <v>12.434017595307918</v>
      </c>
      <c r="I13" s="107">
        <v>126</v>
      </c>
      <c r="J13" s="120">
        <f t="shared" si="21"/>
        <v>14.780058651026392</v>
      </c>
      <c r="K13" s="107">
        <v>8266</v>
      </c>
      <c r="L13" s="101">
        <v>56</v>
      </c>
      <c r="M13" s="108">
        <f t="shared" si="4"/>
        <v>6.7747398983789013</v>
      </c>
      <c r="N13" s="107">
        <v>39</v>
      </c>
      <c r="O13" s="108">
        <f t="shared" si="5"/>
        <v>4.7181224292281634</v>
      </c>
      <c r="P13" s="107">
        <v>95</v>
      </c>
      <c r="Q13" s="108">
        <f t="shared" si="6"/>
        <v>11.492862327607064</v>
      </c>
      <c r="R13" s="107">
        <v>111</v>
      </c>
      <c r="S13" s="109">
        <f t="shared" si="22"/>
        <v>13.428502298572466</v>
      </c>
      <c r="T13" s="101">
        <v>8487</v>
      </c>
      <c r="U13" s="101">
        <v>60</v>
      </c>
      <c r="V13" s="119">
        <f t="shared" si="7"/>
        <v>7.0696359137504423</v>
      </c>
      <c r="W13" s="107">
        <v>33</v>
      </c>
      <c r="X13" s="119">
        <f t="shared" si="8"/>
        <v>3.8882997525627432</v>
      </c>
      <c r="Y13" s="107">
        <v>93</v>
      </c>
      <c r="Z13" s="119">
        <f t="shared" si="9"/>
        <v>10.957935666313185</v>
      </c>
      <c r="AA13" s="107">
        <v>113</v>
      </c>
      <c r="AB13" s="120">
        <f t="shared" si="23"/>
        <v>13.314480970896666</v>
      </c>
      <c r="AC13" s="107">
        <v>8218</v>
      </c>
      <c r="AD13" s="101">
        <v>61</v>
      </c>
      <c r="AE13" s="108">
        <f t="shared" si="10"/>
        <v>7.4227305913847648</v>
      </c>
      <c r="AF13" s="107">
        <v>44</v>
      </c>
      <c r="AG13" s="108">
        <f t="shared" si="11"/>
        <v>5.35410075444147</v>
      </c>
      <c r="AH13" s="107">
        <v>105</v>
      </c>
      <c r="AI13" s="108">
        <f t="shared" si="12"/>
        <v>12.776831345826235</v>
      </c>
      <c r="AJ13" s="107">
        <v>124</v>
      </c>
      <c r="AK13" s="109">
        <f t="shared" si="24"/>
        <v>15.088829398880506</v>
      </c>
      <c r="AL13" s="101">
        <v>7858</v>
      </c>
      <c r="AM13" s="101">
        <v>71</v>
      </c>
      <c r="AN13" s="119">
        <f t="shared" si="13"/>
        <v>9.0353779587681355</v>
      </c>
      <c r="AO13" s="107">
        <v>26</v>
      </c>
      <c r="AP13" s="119">
        <f t="shared" si="14"/>
        <v>3.3087299567319928</v>
      </c>
      <c r="AQ13" s="107">
        <v>97</v>
      </c>
      <c r="AR13" s="119">
        <f t="shared" si="15"/>
        <v>12.344107915500127</v>
      </c>
      <c r="AS13" s="107">
        <v>124</v>
      </c>
      <c r="AT13" s="120">
        <f t="shared" si="25"/>
        <v>15.780096716721811</v>
      </c>
      <c r="AU13" s="107">
        <v>7632</v>
      </c>
      <c r="AV13" s="101">
        <v>68</v>
      </c>
      <c r="AW13" s="108">
        <f t="shared" si="16"/>
        <v>8.9098532494758906</v>
      </c>
      <c r="AX13" s="107">
        <v>21</v>
      </c>
      <c r="AY13" s="108">
        <f t="shared" si="0"/>
        <v>2.7515723270440251</v>
      </c>
      <c r="AZ13" s="107">
        <v>89</v>
      </c>
      <c r="BA13" s="108">
        <f t="shared" si="17"/>
        <v>11.661425576519916</v>
      </c>
      <c r="BB13" s="107">
        <v>104</v>
      </c>
      <c r="BC13" s="109">
        <f t="shared" si="26"/>
        <v>13.626834381551362</v>
      </c>
      <c r="BD13" s="101">
        <v>7913</v>
      </c>
      <c r="BE13" s="101">
        <v>87</v>
      </c>
      <c r="BF13" s="119">
        <f t="shared" si="18"/>
        <v>10.994565904208265</v>
      </c>
      <c r="BG13" s="107">
        <v>30</v>
      </c>
      <c r="BH13" s="119">
        <f t="shared" si="19"/>
        <v>3.7912296221407811</v>
      </c>
      <c r="BI13" s="107">
        <v>117</v>
      </c>
      <c r="BJ13" s="119">
        <f t="shared" si="20"/>
        <v>14.785795526349045</v>
      </c>
      <c r="BK13" s="107">
        <v>139</v>
      </c>
      <c r="BL13" s="120">
        <f t="shared" si="27"/>
        <v>17.566030582585618</v>
      </c>
    </row>
    <row r="14" spans="1:64" ht="18" customHeight="1">
      <c r="A14" s="90" t="s">
        <v>13</v>
      </c>
      <c r="B14" s="110">
        <v>2618</v>
      </c>
      <c r="C14" s="110">
        <v>27</v>
      </c>
      <c r="D14" s="111">
        <f t="shared" si="1"/>
        <v>10.313216195569137</v>
      </c>
      <c r="E14" s="112">
        <v>11</v>
      </c>
      <c r="F14" s="111">
        <f t="shared" si="2"/>
        <v>4.2016806722689077</v>
      </c>
      <c r="G14" s="112">
        <v>38</v>
      </c>
      <c r="H14" s="111">
        <f t="shared" si="3"/>
        <v>14.514896867838043</v>
      </c>
      <c r="I14" s="112">
        <v>43</v>
      </c>
      <c r="J14" s="113">
        <f>+I14/B14*1000</f>
        <v>16.424751718869366</v>
      </c>
      <c r="K14" s="117">
        <v>2346</v>
      </c>
      <c r="L14" s="115">
        <v>29</v>
      </c>
      <c r="M14" s="116">
        <f t="shared" si="4"/>
        <v>12.3614663256607</v>
      </c>
      <c r="N14" s="117">
        <v>5</v>
      </c>
      <c r="O14" s="116">
        <f t="shared" si="5"/>
        <v>2.1312872975277068</v>
      </c>
      <c r="P14" s="117">
        <v>34</v>
      </c>
      <c r="Q14" s="116">
        <f t="shared" si="6"/>
        <v>14.492753623188406</v>
      </c>
      <c r="R14" s="117">
        <v>40</v>
      </c>
      <c r="S14" s="118">
        <f t="shared" si="22"/>
        <v>17.050298380221655</v>
      </c>
      <c r="T14" s="110">
        <v>2505</v>
      </c>
      <c r="U14" s="110">
        <v>21</v>
      </c>
      <c r="V14" s="111">
        <f t="shared" si="7"/>
        <v>8.3832335329341312</v>
      </c>
      <c r="W14" s="112">
        <v>11</v>
      </c>
      <c r="X14" s="111">
        <f t="shared" si="8"/>
        <v>4.3912175648702592</v>
      </c>
      <c r="Y14" s="112">
        <v>32</v>
      </c>
      <c r="Z14" s="111">
        <f t="shared" si="9"/>
        <v>12.774451097804391</v>
      </c>
      <c r="AA14" s="112">
        <v>36</v>
      </c>
      <c r="AB14" s="113">
        <f t="shared" si="23"/>
        <v>14.37125748502994</v>
      </c>
      <c r="AC14" s="117">
        <v>2311</v>
      </c>
      <c r="AD14" s="115">
        <v>16</v>
      </c>
      <c r="AE14" s="116">
        <f t="shared" si="10"/>
        <v>6.9234097793163132</v>
      </c>
      <c r="AF14" s="117">
        <v>16</v>
      </c>
      <c r="AG14" s="116">
        <f t="shared" si="11"/>
        <v>6.9234097793163132</v>
      </c>
      <c r="AH14" s="117">
        <v>32</v>
      </c>
      <c r="AI14" s="116">
        <f t="shared" si="12"/>
        <v>13.846819558632626</v>
      </c>
      <c r="AJ14" s="117">
        <v>40</v>
      </c>
      <c r="AK14" s="118">
        <f t="shared" si="24"/>
        <v>17.308524448290783</v>
      </c>
      <c r="AL14" s="110">
        <v>2333</v>
      </c>
      <c r="AM14" s="110">
        <v>18</v>
      </c>
      <c r="AN14" s="111">
        <f t="shared" si="13"/>
        <v>7.7153879125589366</v>
      </c>
      <c r="AO14" s="112">
        <v>15</v>
      </c>
      <c r="AP14" s="111">
        <f t="shared" si="14"/>
        <v>6.4294899271324475</v>
      </c>
      <c r="AQ14" s="112">
        <v>33</v>
      </c>
      <c r="AR14" s="111">
        <f t="shared" si="15"/>
        <v>14.144877839691384</v>
      </c>
      <c r="AS14" s="112">
        <v>40</v>
      </c>
      <c r="AT14" s="113">
        <f t="shared" si="25"/>
        <v>17.145306472353194</v>
      </c>
      <c r="AU14" s="117">
        <v>2247</v>
      </c>
      <c r="AV14" s="115">
        <v>24</v>
      </c>
      <c r="AW14" s="116">
        <f t="shared" si="16"/>
        <v>10.68090787716956</v>
      </c>
      <c r="AX14" s="117">
        <v>12</v>
      </c>
      <c r="AY14" s="116">
        <f t="shared" si="0"/>
        <v>5.3404539385847798</v>
      </c>
      <c r="AZ14" s="117">
        <v>36</v>
      </c>
      <c r="BA14" s="116">
        <f t="shared" si="17"/>
        <v>16.021361815754339</v>
      </c>
      <c r="BB14" s="117">
        <v>38</v>
      </c>
      <c r="BC14" s="118">
        <f t="shared" si="26"/>
        <v>16.911437472185135</v>
      </c>
      <c r="BD14" s="110">
        <v>2406</v>
      </c>
      <c r="BE14" s="110">
        <v>27</v>
      </c>
      <c r="BF14" s="111">
        <f t="shared" si="18"/>
        <v>11.221945137157107</v>
      </c>
      <c r="BG14" s="112">
        <v>8</v>
      </c>
      <c r="BH14" s="111">
        <f t="shared" si="19"/>
        <v>3.3250207813798838</v>
      </c>
      <c r="BI14" s="112">
        <v>35</v>
      </c>
      <c r="BJ14" s="111">
        <f t="shared" si="20"/>
        <v>14.546965918536991</v>
      </c>
      <c r="BK14" s="112">
        <v>41</v>
      </c>
      <c r="BL14" s="113">
        <f t="shared" si="27"/>
        <v>17.040731504571905</v>
      </c>
    </row>
    <row r="15" spans="1:64" ht="18" customHeight="1">
      <c r="A15" s="89" t="s">
        <v>14</v>
      </c>
      <c r="B15" s="101">
        <v>7764</v>
      </c>
      <c r="C15" s="101">
        <v>56</v>
      </c>
      <c r="D15" s="119">
        <f t="shared" si="1"/>
        <v>7.2127769191138587</v>
      </c>
      <c r="E15" s="107">
        <v>28</v>
      </c>
      <c r="F15" s="119">
        <f t="shared" si="2"/>
        <v>3.6063884595569293</v>
      </c>
      <c r="G15" s="107">
        <v>84</v>
      </c>
      <c r="H15" s="119">
        <f t="shared" si="3"/>
        <v>10.819165378670787</v>
      </c>
      <c r="I15" s="107">
        <v>105</v>
      </c>
      <c r="J15" s="120">
        <f t="shared" si="21"/>
        <v>13.523956723338484</v>
      </c>
      <c r="K15" s="107">
        <v>7409</v>
      </c>
      <c r="L15" s="101">
        <v>56</v>
      </c>
      <c r="M15" s="108">
        <f t="shared" si="4"/>
        <v>7.5583749493858825</v>
      </c>
      <c r="N15" s="107">
        <v>26</v>
      </c>
      <c r="O15" s="108">
        <f t="shared" si="5"/>
        <v>3.5092455122148736</v>
      </c>
      <c r="P15" s="107">
        <v>82</v>
      </c>
      <c r="Q15" s="108">
        <f t="shared" si="6"/>
        <v>11.067620461600756</v>
      </c>
      <c r="R15" s="107">
        <v>97</v>
      </c>
      <c r="S15" s="109">
        <f t="shared" si="22"/>
        <v>13.092185180186259</v>
      </c>
      <c r="T15" s="101">
        <v>7631</v>
      </c>
      <c r="U15" s="101">
        <v>55</v>
      </c>
      <c r="V15" s="119">
        <f t="shared" si="7"/>
        <v>7.2074433232865944</v>
      </c>
      <c r="W15" s="107">
        <v>25</v>
      </c>
      <c r="X15" s="119">
        <f t="shared" si="8"/>
        <v>3.2761106014939063</v>
      </c>
      <c r="Y15" s="107">
        <v>80</v>
      </c>
      <c r="Z15" s="119">
        <f t="shared" si="9"/>
        <v>10.4835539247805</v>
      </c>
      <c r="AA15" s="107">
        <v>94</v>
      </c>
      <c r="AB15" s="120">
        <f t="shared" si="23"/>
        <v>12.318175861617087</v>
      </c>
      <c r="AC15" s="107">
        <v>7525</v>
      </c>
      <c r="AD15" s="101">
        <v>64</v>
      </c>
      <c r="AE15" s="108">
        <f t="shared" si="10"/>
        <v>8.5049833887043196</v>
      </c>
      <c r="AF15" s="107">
        <v>32</v>
      </c>
      <c r="AG15" s="108">
        <f t="shared" si="11"/>
        <v>4.2524916943521598</v>
      </c>
      <c r="AH15" s="107">
        <v>96</v>
      </c>
      <c r="AI15" s="108">
        <f t="shared" si="12"/>
        <v>12.757475083056478</v>
      </c>
      <c r="AJ15" s="107">
        <v>112</v>
      </c>
      <c r="AK15" s="109">
        <f t="shared" si="24"/>
        <v>14.88372093023256</v>
      </c>
      <c r="AL15" s="101">
        <v>7185</v>
      </c>
      <c r="AM15" s="101">
        <v>51</v>
      </c>
      <c r="AN15" s="119">
        <f t="shared" si="13"/>
        <v>7.0981210855949888</v>
      </c>
      <c r="AO15" s="107">
        <v>35</v>
      </c>
      <c r="AP15" s="119">
        <f t="shared" si="14"/>
        <v>4.8712595685455815</v>
      </c>
      <c r="AQ15" s="107">
        <v>86</v>
      </c>
      <c r="AR15" s="119">
        <f t="shared" si="15"/>
        <v>11.96938065414057</v>
      </c>
      <c r="AS15" s="107">
        <v>111</v>
      </c>
      <c r="AT15" s="120">
        <f t="shared" si="25"/>
        <v>15.44885177453027</v>
      </c>
      <c r="AU15" s="107">
        <v>7160</v>
      </c>
      <c r="AV15" s="101">
        <v>51</v>
      </c>
      <c r="AW15" s="108">
        <f t="shared" si="16"/>
        <v>7.1229050279329611</v>
      </c>
      <c r="AX15" s="107">
        <v>21</v>
      </c>
      <c r="AY15" s="108">
        <f t="shared" si="0"/>
        <v>2.9329608938547485</v>
      </c>
      <c r="AZ15" s="107">
        <v>72</v>
      </c>
      <c r="BA15" s="108">
        <f t="shared" si="17"/>
        <v>10.05586592178771</v>
      </c>
      <c r="BB15" s="107">
        <v>86</v>
      </c>
      <c r="BC15" s="109">
        <f t="shared" si="26"/>
        <v>12.011173184357542</v>
      </c>
      <c r="BD15" s="101">
        <v>7159</v>
      </c>
      <c r="BE15" s="101">
        <v>56</v>
      </c>
      <c r="BF15" s="119">
        <f t="shared" si="18"/>
        <v>7.8223215532895649</v>
      </c>
      <c r="BG15" s="107">
        <v>25</v>
      </c>
      <c r="BH15" s="119">
        <f t="shared" si="19"/>
        <v>3.4921078362899847</v>
      </c>
      <c r="BI15" s="107">
        <v>81</v>
      </c>
      <c r="BJ15" s="119">
        <f t="shared" si="20"/>
        <v>11.31442938957955</v>
      </c>
      <c r="BK15" s="107">
        <v>98</v>
      </c>
      <c r="BL15" s="120">
        <f t="shared" si="27"/>
        <v>13.689062718256739</v>
      </c>
    </row>
    <row r="16" spans="1:64" ht="18" customHeight="1">
      <c r="A16" s="90" t="s">
        <v>15</v>
      </c>
      <c r="B16" s="110">
        <v>1947</v>
      </c>
      <c r="C16" s="110">
        <v>11</v>
      </c>
      <c r="D16" s="111">
        <f t="shared" si="1"/>
        <v>5.6497175141242941</v>
      </c>
      <c r="E16" s="112">
        <v>7</v>
      </c>
      <c r="F16" s="111">
        <f t="shared" si="2"/>
        <v>3.5952747817154598</v>
      </c>
      <c r="G16" s="112">
        <v>18</v>
      </c>
      <c r="H16" s="111">
        <f t="shared" si="3"/>
        <v>9.2449922958397543</v>
      </c>
      <c r="I16" s="112">
        <v>22</v>
      </c>
      <c r="J16" s="113">
        <f t="shared" si="21"/>
        <v>11.299435028248588</v>
      </c>
      <c r="K16" s="117">
        <v>1828</v>
      </c>
      <c r="L16" s="115">
        <v>14</v>
      </c>
      <c r="M16" s="116">
        <f t="shared" si="4"/>
        <v>7.6586433260393871</v>
      </c>
      <c r="N16" s="117">
        <v>11</v>
      </c>
      <c r="O16" s="116">
        <f t="shared" si="5"/>
        <v>6.0175054704595192</v>
      </c>
      <c r="P16" s="117">
        <v>25</v>
      </c>
      <c r="Q16" s="116">
        <f t="shared" si="6"/>
        <v>13.676148796498905</v>
      </c>
      <c r="R16" s="117">
        <v>31</v>
      </c>
      <c r="S16" s="118">
        <f t="shared" si="22"/>
        <v>16.958424507658645</v>
      </c>
      <c r="T16" s="110">
        <v>1946</v>
      </c>
      <c r="U16" s="110">
        <v>13</v>
      </c>
      <c r="V16" s="111">
        <f t="shared" si="7"/>
        <v>6.6803699897225073</v>
      </c>
      <c r="W16" s="112">
        <v>6</v>
      </c>
      <c r="X16" s="111">
        <f t="shared" si="8"/>
        <v>3.0832476875642341</v>
      </c>
      <c r="Y16" s="112">
        <v>19</v>
      </c>
      <c r="Z16" s="111">
        <f t="shared" si="9"/>
        <v>9.7636176772867422</v>
      </c>
      <c r="AA16" s="112">
        <v>25</v>
      </c>
      <c r="AB16" s="113">
        <f t="shared" si="23"/>
        <v>12.846865364850977</v>
      </c>
      <c r="AC16" s="117">
        <v>1871</v>
      </c>
      <c r="AD16" s="115">
        <v>14</v>
      </c>
      <c r="AE16" s="116">
        <f t="shared" si="10"/>
        <v>7.482629609834313</v>
      </c>
      <c r="AF16" s="117">
        <v>5</v>
      </c>
      <c r="AG16" s="116">
        <f t="shared" si="11"/>
        <v>2.672367717797969</v>
      </c>
      <c r="AH16" s="117">
        <v>19</v>
      </c>
      <c r="AI16" s="116">
        <f t="shared" si="12"/>
        <v>10.154997327632282</v>
      </c>
      <c r="AJ16" s="117">
        <v>23</v>
      </c>
      <c r="AK16" s="118">
        <f t="shared" si="24"/>
        <v>12.292891501870658</v>
      </c>
      <c r="AL16" s="110">
        <v>1718</v>
      </c>
      <c r="AM16" s="110">
        <v>13</v>
      </c>
      <c r="AN16" s="111">
        <f t="shared" si="13"/>
        <v>7.5669383003492436</v>
      </c>
      <c r="AO16" s="112">
        <v>5</v>
      </c>
      <c r="AP16" s="111">
        <f t="shared" si="14"/>
        <v>2.9103608847497093</v>
      </c>
      <c r="AQ16" s="112">
        <v>18</v>
      </c>
      <c r="AR16" s="111">
        <f t="shared" si="15"/>
        <v>10.477299185098952</v>
      </c>
      <c r="AS16" s="112">
        <v>21</v>
      </c>
      <c r="AT16" s="113">
        <f t="shared" si="25"/>
        <v>12.223515715948778</v>
      </c>
      <c r="AU16" s="117">
        <v>1742</v>
      </c>
      <c r="AV16" s="115">
        <v>12</v>
      </c>
      <c r="AW16" s="116">
        <f t="shared" si="16"/>
        <v>6.8886337543053955</v>
      </c>
      <c r="AX16" s="117">
        <v>1</v>
      </c>
      <c r="AY16" s="116">
        <f t="shared" si="0"/>
        <v>0.57405281285878307</v>
      </c>
      <c r="AZ16" s="117">
        <v>13</v>
      </c>
      <c r="BA16" s="116">
        <f t="shared" si="17"/>
        <v>7.4626865671641793</v>
      </c>
      <c r="BB16" s="117">
        <v>18</v>
      </c>
      <c r="BC16" s="118">
        <f t="shared" si="26"/>
        <v>10.332950631458095</v>
      </c>
      <c r="BD16" s="110">
        <v>1707</v>
      </c>
      <c r="BE16" s="110">
        <v>9</v>
      </c>
      <c r="BF16" s="111">
        <f t="shared" si="18"/>
        <v>5.272407732864675</v>
      </c>
      <c r="BG16" s="112">
        <v>4</v>
      </c>
      <c r="BH16" s="111">
        <f t="shared" si="19"/>
        <v>2.3432923257176332</v>
      </c>
      <c r="BI16" s="112">
        <v>13</v>
      </c>
      <c r="BJ16" s="111">
        <f t="shared" si="20"/>
        <v>7.6157000585823083</v>
      </c>
      <c r="BK16" s="112">
        <v>14</v>
      </c>
      <c r="BL16" s="113">
        <f t="shared" si="27"/>
        <v>8.2015231400117159</v>
      </c>
    </row>
    <row r="17" spans="1:64" ht="18" customHeight="1">
      <c r="A17" s="92" t="s">
        <v>16</v>
      </c>
      <c r="B17" s="101">
        <v>3183</v>
      </c>
      <c r="C17" s="101">
        <v>35</v>
      </c>
      <c r="D17" s="119">
        <f t="shared" si="1"/>
        <v>10.995915802701854</v>
      </c>
      <c r="E17" s="107">
        <v>16</v>
      </c>
      <c r="F17" s="119">
        <f t="shared" si="2"/>
        <v>5.0267043669494189</v>
      </c>
      <c r="G17" s="107">
        <v>51</v>
      </c>
      <c r="H17" s="119">
        <f t="shared" si="3"/>
        <v>16.022620169651272</v>
      </c>
      <c r="I17" s="107">
        <v>64</v>
      </c>
      <c r="J17" s="120">
        <f t="shared" si="21"/>
        <v>20.106817467797676</v>
      </c>
      <c r="K17" s="107">
        <v>3043</v>
      </c>
      <c r="L17" s="101">
        <v>22</v>
      </c>
      <c r="M17" s="108">
        <f t="shared" si="4"/>
        <v>7.2297075254682879</v>
      </c>
      <c r="N17" s="107">
        <v>13</v>
      </c>
      <c r="O17" s="108">
        <f t="shared" si="5"/>
        <v>4.2720999014130792</v>
      </c>
      <c r="P17" s="107">
        <v>35</v>
      </c>
      <c r="Q17" s="108">
        <f t="shared" si="6"/>
        <v>11.501807426881367</v>
      </c>
      <c r="R17" s="107">
        <v>40</v>
      </c>
      <c r="S17" s="109">
        <f t="shared" si="22"/>
        <v>13.144922773578704</v>
      </c>
      <c r="T17" s="101">
        <v>2883</v>
      </c>
      <c r="U17" s="101">
        <v>31</v>
      </c>
      <c r="V17" s="119">
        <f t="shared" si="7"/>
        <v>10.752688172043012</v>
      </c>
      <c r="W17" s="107">
        <v>11</v>
      </c>
      <c r="X17" s="119">
        <f t="shared" si="8"/>
        <v>3.815469996531391</v>
      </c>
      <c r="Y17" s="107">
        <v>42</v>
      </c>
      <c r="Z17" s="119">
        <f t="shared" si="9"/>
        <v>14.568158168574403</v>
      </c>
      <c r="AA17" s="107">
        <v>51</v>
      </c>
      <c r="AB17" s="120">
        <f t="shared" si="23"/>
        <v>17.689906347554629</v>
      </c>
      <c r="AC17" s="107">
        <v>2893</v>
      </c>
      <c r="AD17" s="101">
        <v>30</v>
      </c>
      <c r="AE17" s="108">
        <f t="shared" si="10"/>
        <v>10.369858278603527</v>
      </c>
      <c r="AF17" s="107">
        <v>12</v>
      </c>
      <c r="AG17" s="108">
        <f t="shared" si="11"/>
        <v>4.1479433114414102</v>
      </c>
      <c r="AH17" s="107">
        <v>42</v>
      </c>
      <c r="AI17" s="108">
        <f t="shared" si="12"/>
        <v>14.517801590044936</v>
      </c>
      <c r="AJ17" s="107">
        <v>50</v>
      </c>
      <c r="AK17" s="109">
        <f t="shared" si="24"/>
        <v>17.283097131005878</v>
      </c>
      <c r="AL17" s="101">
        <v>2775</v>
      </c>
      <c r="AM17" s="101">
        <v>20</v>
      </c>
      <c r="AN17" s="119">
        <f t="shared" si="13"/>
        <v>7.2072072072072073</v>
      </c>
      <c r="AO17" s="107">
        <v>8</v>
      </c>
      <c r="AP17" s="119">
        <f t="shared" si="14"/>
        <v>2.8828828828828827</v>
      </c>
      <c r="AQ17" s="107">
        <v>28</v>
      </c>
      <c r="AR17" s="119">
        <f t="shared" si="15"/>
        <v>10.09009009009009</v>
      </c>
      <c r="AS17" s="107">
        <v>36</v>
      </c>
      <c r="AT17" s="120">
        <f t="shared" si="25"/>
        <v>12.972972972972972</v>
      </c>
      <c r="AU17" s="107">
        <v>2580</v>
      </c>
      <c r="AV17" s="101">
        <v>24</v>
      </c>
      <c r="AW17" s="108">
        <f t="shared" si="16"/>
        <v>9.3023255813953494</v>
      </c>
      <c r="AX17" s="107">
        <v>8</v>
      </c>
      <c r="AY17" s="108">
        <f t="shared" si="0"/>
        <v>3.1007751937984498</v>
      </c>
      <c r="AZ17" s="107">
        <v>32</v>
      </c>
      <c r="BA17" s="108">
        <f t="shared" si="17"/>
        <v>12.403100775193799</v>
      </c>
      <c r="BB17" s="107">
        <v>34</v>
      </c>
      <c r="BC17" s="109">
        <f t="shared" si="26"/>
        <v>13.178294573643411</v>
      </c>
      <c r="BD17" s="101">
        <v>2703</v>
      </c>
      <c r="BE17" s="101">
        <v>29</v>
      </c>
      <c r="BF17" s="119">
        <f t="shared" si="18"/>
        <v>10.72881982981872</v>
      </c>
      <c r="BG17" s="107">
        <v>11</v>
      </c>
      <c r="BH17" s="119">
        <f t="shared" si="19"/>
        <v>4.069552349241583</v>
      </c>
      <c r="BI17" s="107">
        <v>40</v>
      </c>
      <c r="BJ17" s="119">
        <f t="shared" si="20"/>
        <v>14.798372179060303</v>
      </c>
      <c r="BK17" s="107">
        <v>50</v>
      </c>
      <c r="BL17" s="120">
        <f t="shared" si="27"/>
        <v>18.497965223825378</v>
      </c>
    </row>
    <row r="18" spans="1:64" ht="18" customHeight="1">
      <c r="A18" s="90" t="s">
        <v>17</v>
      </c>
      <c r="B18" s="110">
        <v>16293</v>
      </c>
      <c r="C18" s="110">
        <v>197</v>
      </c>
      <c r="D18" s="111">
        <f t="shared" si="1"/>
        <v>12.091082059780273</v>
      </c>
      <c r="E18" s="112">
        <v>93</v>
      </c>
      <c r="F18" s="111">
        <f t="shared" si="2"/>
        <v>5.7079727490333267</v>
      </c>
      <c r="G18" s="112">
        <v>290</v>
      </c>
      <c r="H18" s="111">
        <f t="shared" si="3"/>
        <v>17.799054808813601</v>
      </c>
      <c r="I18" s="112">
        <v>321</v>
      </c>
      <c r="J18" s="113">
        <f t="shared" si="21"/>
        <v>19.70171239182471</v>
      </c>
      <c r="K18" s="117">
        <v>14882</v>
      </c>
      <c r="L18" s="115">
        <v>152</v>
      </c>
      <c r="M18" s="116">
        <f t="shared" si="4"/>
        <v>10.213680956860637</v>
      </c>
      <c r="N18" s="117">
        <v>86</v>
      </c>
      <c r="O18" s="116">
        <f t="shared" si="5"/>
        <v>5.778793172960623</v>
      </c>
      <c r="P18" s="117">
        <v>238</v>
      </c>
      <c r="Q18" s="116">
        <f t="shared" si="6"/>
        <v>15.992474129821261</v>
      </c>
      <c r="R18" s="117">
        <v>279</v>
      </c>
      <c r="S18" s="118">
        <f t="shared" si="22"/>
        <v>18.747480177395513</v>
      </c>
      <c r="T18" s="110">
        <v>15460</v>
      </c>
      <c r="U18" s="110">
        <v>188</v>
      </c>
      <c r="V18" s="111">
        <f t="shared" si="7"/>
        <v>12.160413971539457</v>
      </c>
      <c r="W18" s="112">
        <v>65</v>
      </c>
      <c r="X18" s="111">
        <f t="shared" si="8"/>
        <v>4.2043984476067271</v>
      </c>
      <c r="Y18" s="112">
        <v>253</v>
      </c>
      <c r="Z18" s="111">
        <f t="shared" si="9"/>
        <v>16.364812419146183</v>
      </c>
      <c r="AA18" s="112">
        <v>282</v>
      </c>
      <c r="AB18" s="113">
        <f t="shared" si="23"/>
        <v>18.240620957309186</v>
      </c>
      <c r="AC18" s="117">
        <v>15390</v>
      </c>
      <c r="AD18" s="115">
        <v>165</v>
      </c>
      <c r="AE18" s="116">
        <f t="shared" si="10"/>
        <v>10.721247563352826</v>
      </c>
      <c r="AF18" s="117">
        <v>52</v>
      </c>
      <c r="AG18" s="116">
        <f t="shared" si="11"/>
        <v>3.3788174139051335</v>
      </c>
      <c r="AH18" s="117">
        <v>217</v>
      </c>
      <c r="AI18" s="116">
        <f t="shared" si="12"/>
        <v>14.10006497725796</v>
      </c>
      <c r="AJ18" s="117">
        <v>246</v>
      </c>
      <c r="AK18" s="118">
        <f t="shared" si="24"/>
        <v>15.984405458089666</v>
      </c>
      <c r="AL18" s="110">
        <v>15192</v>
      </c>
      <c r="AM18" s="110">
        <v>138</v>
      </c>
      <c r="AN18" s="111">
        <f t="shared" si="13"/>
        <v>9.0837282780410735</v>
      </c>
      <c r="AO18" s="112">
        <v>67</v>
      </c>
      <c r="AP18" s="111">
        <f t="shared" si="14"/>
        <v>4.4102159031068986</v>
      </c>
      <c r="AQ18" s="112">
        <v>205</v>
      </c>
      <c r="AR18" s="111">
        <f t="shared" si="15"/>
        <v>13.493944181147972</v>
      </c>
      <c r="AS18" s="112">
        <v>237</v>
      </c>
      <c r="AT18" s="113">
        <f t="shared" si="25"/>
        <v>15.600315955766192</v>
      </c>
      <c r="AU18" s="117">
        <v>14259</v>
      </c>
      <c r="AV18" s="115">
        <v>137</v>
      </c>
      <c r="AW18" s="116">
        <f t="shared" si="16"/>
        <v>9.6079668980994466</v>
      </c>
      <c r="AX18" s="117">
        <v>45</v>
      </c>
      <c r="AY18" s="116">
        <f t="shared" si="0"/>
        <v>3.1559015358720806</v>
      </c>
      <c r="AZ18" s="117">
        <v>182</v>
      </c>
      <c r="BA18" s="116">
        <f t="shared" si="17"/>
        <v>12.763868433971526</v>
      </c>
      <c r="BB18" s="117">
        <v>218</v>
      </c>
      <c r="BC18" s="118">
        <f t="shared" si="26"/>
        <v>15.288589662669192</v>
      </c>
      <c r="BD18" s="110">
        <v>13820</v>
      </c>
      <c r="BE18" s="110">
        <v>160</v>
      </c>
      <c r="BF18" s="111">
        <f t="shared" si="18"/>
        <v>11.577424023154848</v>
      </c>
      <c r="BG18" s="112">
        <v>47</v>
      </c>
      <c r="BH18" s="111">
        <f t="shared" si="19"/>
        <v>3.4008683068017369</v>
      </c>
      <c r="BI18" s="112">
        <v>207</v>
      </c>
      <c r="BJ18" s="111">
        <f t="shared" si="20"/>
        <v>14.978292329956584</v>
      </c>
      <c r="BK18" s="112">
        <v>238</v>
      </c>
      <c r="BL18" s="113">
        <f t="shared" si="27"/>
        <v>17.221418234442837</v>
      </c>
    </row>
    <row r="19" spans="1:64" ht="18" customHeight="1">
      <c r="A19" s="92" t="s">
        <v>18</v>
      </c>
      <c r="B19" s="101">
        <v>34934</v>
      </c>
      <c r="C19" s="101">
        <v>295</v>
      </c>
      <c r="D19" s="119">
        <f t="shared" si="1"/>
        <v>8.4444953340585105</v>
      </c>
      <c r="E19" s="107">
        <v>151</v>
      </c>
      <c r="F19" s="119">
        <f t="shared" si="2"/>
        <v>4.3224365947214753</v>
      </c>
      <c r="G19" s="107">
        <v>446</v>
      </c>
      <c r="H19" s="119">
        <f t="shared" si="3"/>
        <v>12.766931928779986</v>
      </c>
      <c r="I19" s="107">
        <v>517</v>
      </c>
      <c r="J19" s="120">
        <f t="shared" si="21"/>
        <v>14.79933589053644</v>
      </c>
      <c r="K19" s="107">
        <v>33856</v>
      </c>
      <c r="L19" s="101">
        <v>323</v>
      </c>
      <c r="M19" s="108">
        <f t="shared" si="4"/>
        <v>9.5404064272211713</v>
      </c>
      <c r="N19" s="107">
        <v>107</v>
      </c>
      <c r="O19" s="108">
        <f t="shared" si="5"/>
        <v>3.1604442344045367</v>
      </c>
      <c r="P19" s="107">
        <v>430</v>
      </c>
      <c r="Q19" s="108">
        <f t="shared" si="6"/>
        <v>12.700850661625708</v>
      </c>
      <c r="R19" s="107">
        <v>504</v>
      </c>
      <c r="S19" s="109">
        <f t="shared" si="22"/>
        <v>14.886578449905482</v>
      </c>
      <c r="T19" s="101">
        <v>36384</v>
      </c>
      <c r="U19" s="101">
        <v>271</v>
      </c>
      <c r="V19" s="119">
        <f t="shared" si="7"/>
        <v>7.4483289357959546</v>
      </c>
      <c r="W19" s="107">
        <v>125</v>
      </c>
      <c r="X19" s="119">
        <f t="shared" si="8"/>
        <v>3.4355760773966577</v>
      </c>
      <c r="Y19" s="107">
        <v>396</v>
      </c>
      <c r="Z19" s="119">
        <f t="shared" si="9"/>
        <v>10.883905013192614</v>
      </c>
      <c r="AA19" s="107">
        <v>452</v>
      </c>
      <c r="AB19" s="120">
        <f t="shared" si="23"/>
        <v>12.423043095866316</v>
      </c>
      <c r="AC19" s="107">
        <v>34725</v>
      </c>
      <c r="AD19" s="101">
        <v>344</v>
      </c>
      <c r="AE19" s="108">
        <f t="shared" si="10"/>
        <v>9.9064074874010082</v>
      </c>
      <c r="AF19" s="107">
        <v>108</v>
      </c>
      <c r="AG19" s="108">
        <f t="shared" si="11"/>
        <v>3.1101511879049673</v>
      </c>
      <c r="AH19" s="107">
        <v>452</v>
      </c>
      <c r="AI19" s="108">
        <f t="shared" si="12"/>
        <v>13.016558675305975</v>
      </c>
      <c r="AJ19" s="107">
        <v>518</v>
      </c>
      <c r="AK19" s="109">
        <f t="shared" si="24"/>
        <v>14.917206623470122</v>
      </c>
      <c r="AL19" s="101">
        <v>33684</v>
      </c>
      <c r="AM19" s="101">
        <v>254</v>
      </c>
      <c r="AN19" s="119">
        <f t="shared" si="13"/>
        <v>7.5406721292008072</v>
      </c>
      <c r="AO19" s="107">
        <v>105</v>
      </c>
      <c r="AP19" s="119">
        <f t="shared" si="14"/>
        <v>3.117206982543641</v>
      </c>
      <c r="AQ19" s="107">
        <v>359</v>
      </c>
      <c r="AR19" s="119">
        <f t="shared" si="15"/>
        <v>10.65787911174445</v>
      </c>
      <c r="AS19" s="107">
        <v>432</v>
      </c>
      <c r="AT19" s="120">
        <f t="shared" si="25"/>
        <v>12.82508015675098</v>
      </c>
      <c r="AU19" s="107">
        <v>31759</v>
      </c>
      <c r="AV19" s="101">
        <v>267</v>
      </c>
      <c r="AW19" s="108">
        <f t="shared" si="16"/>
        <v>8.407065713655971</v>
      </c>
      <c r="AX19" s="107">
        <v>90</v>
      </c>
      <c r="AY19" s="108">
        <f t="shared" si="0"/>
        <v>2.8338423753896533</v>
      </c>
      <c r="AZ19" s="107">
        <v>357</v>
      </c>
      <c r="BA19" s="108">
        <f t="shared" si="17"/>
        <v>11.240908089045623</v>
      </c>
      <c r="BB19" s="107">
        <v>417</v>
      </c>
      <c r="BC19" s="109">
        <f t="shared" si="26"/>
        <v>13.130136339305393</v>
      </c>
      <c r="BD19" s="101">
        <v>31753</v>
      </c>
      <c r="BE19" s="101">
        <v>295</v>
      </c>
      <c r="BF19" s="119">
        <f t="shared" si="18"/>
        <v>9.2904607438667224</v>
      </c>
      <c r="BG19" s="107">
        <v>91</v>
      </c>
      <c r="BH19" s="119">
        <f t="shared" si="19"/>
        <v>2.8658709413283785</v>
      </c>
      <c r="BI19" s="107">
        <v>386</v>
      </c>
      <c r="BJ19" s="119">
        <f t="shared" si="20"/>
        <v>12.1563316851951</v>
      </c>
      <c r="BK19" s="107">
        <v>447</v>
      </c>
      <c r="BL19" s="120">
        <f t="shared" si="27"/>
        <v>14.077410008503135</v>
      </c>
    </row>
    <row r="20" spans="1:64" ht="18" customHeight="1">
      <c r="A20" s="90" t="s">
        <v>19</v>
      </c>
      <c r="B20" s="110">
        <v>845</v>
      </c>
      <c r="C20" s="110">
        <v>6</v>
      </c>
      <c r="D20" s="111">
        <f t="shared" si="1"/>
        <v>7.1005917159763312</v>
      </c>
      <c r="E20" s="112">
        <v>6</v>
      </c>
      <c r="F20" s="111">
        <f t="shared" si="2"/>
        <v>7.1005917159763312</v>
      </c>
      <c r="G20" s="112">
        <v>12</v>
      </c>
      <c r="H20" s="111">
        <f t="shared" si="3"/>
        <v>14.201183431952662</v>
      </c>
      <c r="I20" s="112">
        <v>14</v>
      </c>
      <c r="J20" s="113">
        <f t="shared" si="21"/>
        <v>16.568047337278106</v>
      </c>
      <c r="K20" s="117">
        <v>864</v>
      </c>
      <c r="L20" s="115">
        <v>5</v>
      </c>
      <c r="M20" s="116">
        <f t="shared" si="4"/>
        <v>5.7870370370370363</v>
      </c>
      <c r="N20" s="117">
        <v>5</v>
      </c>
      <c r="O20" s="116">
        <f t="shared" si="5"/>
        <v>5.7870370370370363</v>
      </c>
      <c r="P20" s="117">
        <v>10</v>
      </c>
      <c r="Q20" s="116">
        <f t="shared" si="6"/>
        <v>11.574074074074073</v>
      </c>
      <c r="R20" s="117">
        <v>11</v>
      </c>
      <c r="S20" s="118">
        <f t="shared" si="22"/>
        <v>12.731481481481481</v>
      </c>
      <c r="T20" s="110">
        <v>855</v>
      </c>
      <c r="U20" s="110">
        <v>9</v>
      </c>
      <c r="V20" s="111">
        <f t="shared" si="7"/>
        <v>10.526315789473683</v>
      </c>
      <c r="W20" s="112">
        <v>1</v>
      </c>
      <c r="X20" s="111">
        <f t="shared" si="8"/>
        <v>1.1695906432748537</v>
      </c>
      <c r="Y20" s="112">
        <v>10</v>
      </c>
      <c r="Z20" s="111">
        <f t="shared" si="9"/>
        <v>11.695906432748536</v>
      </c>
      <c r="AA20" s="112">
        <v>13</v>
      </c>
      <c r="AB20" s="113">
        <f t="shared" si="23"/>
        <v>15.2046783625731</v>
      </c>
      <c r="AC20" s="117">
        <v>883</v>
      </c>
      <c r="AD20" s="115">
        <v>8</v>
      </c>
      <c r="AE20" s="116">
        <f t="shared" si="10"/>
        <v>9.0600226500566254</v>
      </c>
      <c r="AF20" s="117">
        <v>1</v>
      </c>
      <c r="AG20" s="116">
        <f t="shared" si="11"/>
        <v>1.1325028312570782</v>
      </c>
      <c r="AH20" s="117">
        <v>9</v>
      </c>
      <c r="AI20" s="116">
        <f t="shared" si="12"/>
        <v>10.192525481313703</v>
      </c>
      <c r="AJ20" s="117">
        <v>11</v>
      </c>
      <c r="AK20" s="118">
        <f t="shared" si="24"/>
        <v>12.457531143827861</v>
      </c>
      <c r="AL20" s="110">
        <v>824</v>
      </c>
      <c r="AM20" s="110">
        <v>6</v>
      </c>
      <c r="AN20" s="111">
        <f t="shared" si="13"/>
        <v>7.2815533980582527</v>
      </c>
      <c r="AO20" s="112">
        <v>1</v>
      </c>
      <c r="AP20" s="111">
        <f t="shared" si="14"/>
        <v>1.2135922330097086</v>
      </c>
      <c r="AQ20" s="112">
        <v>7</v>
      </c>
      <c r="AR20" s="111">
        <f t="shared" si="15"/>
        <v>8.4951456310679614</v>
      </c>
      <c r="AS20" s="112">
        <v>9</v>
      </c>
      <c r="AT20" s="113">
        <f t="shared" si="25"/>
        <v>10.922330097087379</v>
      </c>
      <c r="AU20" s="117">
        <v>848</v>
      </c>
      <c r="AV20" s="115">
        <v>7</v>
      </c>
      <c r="AW20" s="116">
        <f t="shared" si="16"/>
        <v>8.2547169811320753</v>
      </c>
      <c r="AX20" s="117">
        <v>1</v>
      </c>
      <c r="AY20" s="116">
        <f t="shared" si="0"/>
        <v>1.1792452830188678</v>
      </c>
      <c r="AZ20" s="117">
        <v>8</v>
      </c>
      <c r="BA20" s="116">
        <f t="shared" si="17"/>
        <v>9.4339622641509422</v>
      </c>
      <c r="BB20" s="117">
        <v>8</v>
      </c>
      <c r="BC20" s="118">
        <f t="shared" si="26"/>
        <v>9.4339622641509422</v>
      </c>
      <c r="BD20" s="110">
        <v>905</v>
      </c>
      <c r="BE20" s="110">
        <v>13</v>
      </c>
      <c r="BF20" s="111">
        <f t="shared" si="18"/>
        <v>14.3646408839779</v>
      </c>
      <c r="BG20" s="112">
        <v>3</v>
      </c>
      <c r="BH20" s="111">
        <f t="shared" si="19"/>
        <v>3.3149171270718232</v>
      </c>
      <c r="BI20" s="112">
        <v>16</v>
      </c>
      <c r="BJ20" s="111">
        <f t="shared" si="20"/>
        <v>17.679558011049725</v>
      </c>
      <c r="BK20" s="112">
        <v>16</v>
      </c>
      <c r="BL20" s="113">
        <f t="shared" si="27"/>
        <v>17.679558011049725</v>
      </c>
    </row>
    <row r="21" spans="1:64" ht="18" customHeight="1">
      <c r="A21" s="92" t="s">
        <v>20</v>
      </c>
      <c r="B21" s="101">
        <v>3151</v>
      </c>
      <c r="C21" s="101">
        <v>35</v>
      </c>
      <c r="D21" s="119">
        <f t="shared" si="1"/>
        <v>11.107584893684544</v>
      </c>
      <c r="E21" s="107">
        <v>15</v>
      </c>
      <c r="F21" s="119">
        <f t="shared" si="2"/>
        <v>4.7603935258648047</v>
      </c>
      <c r="G21" s="107">
        <v>50</v>
      </c>
      <c r="H21" s="119">
        <f t="shared" si="3"/>
        <v>15.867978419549347</v>
      </c>
      <c r="I21" s="107">
        <v>57</v>
      </c>
      <c r="J21" s="120">
        <f t="shared" si="21"/>
        <v>18.08949539828626</v>
      </c>
      <c r="K21" s="107">
        <v>3060</v>
      </c>
      <c r="L21" s="101">
        <v>36</v>
      </c>
      <c r="M21" s="108">
        <f t="shared" si="4"/>
        <v>11.76470588235294</v>
      </c>
      <c r="N21" s="107">
        <v>15</v>
      </c>
      <c r="O21" s="108">
        <f t="shared" si="5"/>
        <v>4.9019607843137258</v>
      </c>
      <c r="P21" s="107">
        <v>51</v>
      </c>
      <c r="Q21" s="108">
        <f t="shared" si="6"/>
        <v>16.666666666666668</v>
      </c>
      <c r="R21" s="107">
        <v>63</v>
      </c>
      <c r="S21" s="109">
        <f t="shared" si="22"/>
        <v>20.588235294117649</v>
      </c>
      <c r="T21" s="101">
        <v>3289</v>
      </c>
      <c r="U21" s="101">
        <v>38</v>
      </c>
      <c r="V21" s="119">
        <f t="shared" si="7"/>
        <v>11.553663727576772</v>
      </c>
      <c r="W21" s="107">
        <v>11</v>
      </c>
      <c r="X21" s="119">
        <f t="shared" si="8"/>
        <v>3.3444816053511706</v>
      </c>
      <c r="Y21" s="107">
        <v>49</v>
      </c>
      <c r="Z21" s="119">
        <f t="shared" si="9"/>
        <v>14.898145332927943</v>
      </c>
      <c r="AA21" s="107">
        <v>59</v>
      </c>
      <c r="AB21" s="120">
        <f t="shared" si="23"/>
        <v>17.93858315597446</v>
      </c>
      <c r="AC21" s="107">
        <v>3106</v>
      </c>
      <c r="AD21" s="101">
        <v>32</v>
      </c>
      <c r="AE21" s="108">
        <f t="shared" si="10"/>
        <v>10.302640051513199</v>
      </c>
      <c r="AF21" s="107">
        <v>17</v>
      </c>
      <c r="AG21" s="108">
        <f t="shared" si="11"/>
        <v>5.4732775273663883</v>
      </c>
      <c r="AH21" s="107">
        <v>49</v>
      </c>
      <c r="AI21" s="108">
        <f t="shared" si="12"/>
        <v>15.775917578879588</v>
      </c>
      <c r="AJ21" s="107">
        <v>56</v>
      </c>
      <c r="AK21" s="109">
        <f t="shared" si="24"/>
        <v>18.0296200901481</v>
      </c>
      <c r="AL21" s="101">
        <v>2970</v>
      </c>
      <c r="AM21" s="101">
        <v>23</v>
      </c>
      <c r="AN21" s="119">
        <f t="shared" si="13"/>
        <v>7.7441077441077439</v>
      </c>
      <c r="AO21" s="107">
        <v>14</v>
      </c>
      <c r="AP21" s="119">
        <f t="shared" si="14"/>
        <v>4.7138047138047137</v>
      </c>
      <c r="AQ21" s="107">
        <v>37</v>
      </c>
      <c r="AR21" s="119">
        <f t="shared" si="15"/>
        <v>12.457912457912458</v>
      </c>
      <c r="AS21" s="107">
        <v>51</v>
      </c>
      <c r="AT21" s="120">
        <f t="shared" si="25"/>
        <v>17.171717171717169</v>
      </c>
      <c r="AU21" s="107">
        <v>2705</v>
      </c>
      <c r="AV21" s="101">
        <v>32</v>
      </c>
      <c r="AW21" s="108">
        <f t="shared" si="16"/>
        <v>11.829944547134934</v>
      </c>
      <c r="AX21" s="107">
        <v>11</v>
      </c>
      <c r="AY21" s="108">
        <f t="shared" si="0"/>
        <v>4.066543438077634</v>
      </c>
      <c r="AZ21" s="107">
        <v>43</v>
      </c>
      <c r="BA21" s="108">
        <f t="shared" si="17"/>
        <v>15.896487985212568</v>
      </c>
      <c r="BB21" s="107">
        <v>49</v>
      </c>
      <c r="BC21" s="109">
        <f t="shared" si="26"/>
        <v>18.11460258780037</v>
      </c>
      <c r="BD21" s="101">
        <v>2734</v>
      </c>
      <c r="BE21" s="101">
        <v>27</v>
      </c>
      <c r="BF21" s="119">
        <f t="shared" si="18"/>
        <v>9.8756400877834682</v>
      </c>
      <c r="BG21" s="107">
        <v>21</v>
      </c>
      <c r="BH21" s="119">
        <f t="shared" si="19"/>
        <v>7.681053401609363</v>
      </c>
      <c r="BI21" s="107">
        <v>48</v>
      </c>
      <c r="BJ21" s="119">
        <f t="shared" si="20"/>
        <v>17.556693489392831</v>
      </c>
      <c r="BK21" s="107">
        <v>54</v>
      </c>
      <c r="BL21" s="120">
        <f t="shared" si="27"/>
        <v>19.751280175566936</v>
      </c>
    </row>
    <row r="22" spans="1:64" ht="18" customHeight="1">
      <c r="A22" s="90" t="s">
        <v>21</v>
      </c>
      <c r="B22" s="110">
        <v>3591</v>
      </c>
      <c r="C22" s="110">
        <v>39</v>
      </c>
      <c r="D22" s="111">
        <f t="shared" si="1"/>
        <v>10.860484544695071</v>
      </c>
      <c r="E22" s="112">
        <v>17</v>
      </c>
      <c r="F22" s="111">
        <f t="shared" si="2"/>
        <v>4.7340573656363123</v>
      </c>
      <c r="G22" s="112">
        <v>56</v>
      </c>
      <c r="H22" s="111">
        <f t="shared" si="3"/>
        <v>15.594541910331383</v>
      </c>
      <c r="I22" s="112">
        <v>63</v>
      </c>
      <c r="J22" s="113">
        <f t="shared" si="21"/>
        <v>17.543859649122805</v>
      </c>
      <c r="K22" s="117">
        <v>3358</v>
      </c>
      <c r="L22" s="115">
        <v>37</v>
      </c>
      <c r="M22" s="116">
        <f t="shared" si="4"/>
        <v>11.018463371054199</v>
      </c>
      <c r="N22" s="117">
        <v>11</v>
      </c>
      <c r="O22" s="116">
        <f t="shared" si="5"/>
        <v>3.2757593805836809</v>
      </c>
      <c r="P22" s="117">
        <v>48</v>
      </c>
      <c r="Q22" s="116">
        <f t="shared" si="6"/>
        <v>14.294222751637879</v>
      </c>
      <c r="R22" s="117">
        <v>61</v>
      </c>
      <c r="S22" s="118">
        <f t="shared" si="22"/>
        <v>18.165574746873141</v>
      </c>
      <c r="T22" s="110">
        <v>3620</v>
      </c>
      <c r="U22" s="110">
        <v>34</v>
      </c>
      <c r="V22" s="111">
        <f t="shared" si="7"/>
        <v>9.3922651933701662</v>
      </c>
      <c r="W22" s="112">
        <v>15</v>
      </c>
      <c r="X22" s="111">
        <f t="shared" si="8"/>
        <v>4.1436464088397784</v>
      </c>
      <c r="Y22" s="112">
        <v>49</v>
      </c>
      <c r="Z22" s="111">
        <f t="shared" si="9"/>
        <v>13.535911602209945</v>
      </c>
      <c r="AA22" s="112">
        <v>58</v>
      </c>
      <c r="AB22" s="113">
        <f t="shared" si="23"/>
        <v>16.022099447513813</v>
      </c>
      <c r="AC22" s="117">
        <v>3566</v>
      </c>
      <c r="AD22" s="115">
        <v>34</v>
      </c>
      <c r="AE22" s="116">
        <f t="shared" si="10"/>
        <v>9.5344924284913066</v>
      </c>
      <c r="AF22" s="117">
        <v>13</v>
      </c>
      <c r="AG22" s="116">
        <f t="shared" si="11"/>
        <v>3.6455412226584407</v>
      </c>
      <c r="AH22" s="117">
        <v>47</v>
      </c>
      <c r="AI22" s="116">
        <f t="shared" si="12"/>
        <v>13.180033651149747</v>
      </c>
      <c r="AJ22" s="117">
        <v>60</v>
      </c>
      <c r="AK22" s="118">
        <f t="shared" si="24"/>
        <v>16.82557487380819</v>
      </c>
      <c r="AL22" s="110">
        <v>3448</v>
      </c>
      <c r="AM22" s="110">
        <v>42</v>
      </c>
      <c r="AN22" s="111">
        <f t="shared" si="13"/>
        <v>12.180974477958236</v>
      </c>
      <c r="AO22" s="112">
        <v>11</v>
      </c>
      <c r="AP22" s="111">
        <f t="shared" si="14"/>
        <v>3.1902552204176331</v>
      </c>
      <c r="AQ22" s="112">
        <v>53</v>
      </c>
      <c r="AR22" s="111">
        <f t="shared" si="15"/>
        <v>15.371229698375869</v>
      </c>
      <c r="AS22" s="112">
        <v>66</v>
      </c>
      <c r="AT22" s="113">
        <f t="shared" si="25"/>
        <v>19.141531322505799</v>
      </c>
      <c r="AU22" s="117">
        <v>3358</v>
      </c>
      <c r="AV22" s="115">
        <v>35</v>
      </c>
      <c r="AW22" s="116">
        <f t="shared" si="16"/>
        <v>10.42287075640262</v>
      </c>
      <c r="AX22" s="117">
        <v>15</v>
      </c>
      <c r="AY22" s="116">
        <f t="shared" si="0"/>
        <v>4.4669446098868377</v>
      </c>
      <c r="AZ22" s="117">
        <v>50</v>
      </c>
      <c r="BA22" s="116">
        <f t="shared" si="17"/>
        <v>14.889815366289458</v>
      </c>
      <c r="BB22" s="117">
        <v>58</v>
      </c>
      <c r="BC22" s="118">
        <f t="shared" si="26"/>
        <v>17.272185824895772</v>
      </c>
      <c r="BD22" s="110">
        <v>3533</v>
      </c>
      <c r="BE22" s="110">
        <v>31</v>
      </c>
      <c r="BF22" s="111">
        <f t="shared" si="18"/>
        <v>8.7744126804415501</v>
      </c>
      <c r="BG22" s="112">
        <v>19</v>
      </c>
      <c r="BH22" s="111">
        <f t="shared" si="19"/>
        <v>5.3778658363996605</v>
      </c>
      <c r="BI22" s="112">
        <v>50</v>
      </c>
      <c r="BJ22" s="111">
        <f t="shared" si="20"/>
        <v>14.152278516841211</v>
      </c>
      <c r="BK22" s="112">
        <v>59</v>
      </c>
      <c r="BL22" s="113">
        <f t="shared" si="27"/>
        <v>16.699688649872627</v>
      </c>
    </row>
    <row r="23" spans="1:64" ht="18" customHeight="1">
      <c r="A23" s="11" t="s">
        <v>22</v>
      </c>
      <c r="B23" s="101">
        <v>2209</v>
      </c>
      <c r="C23" s="101">
        <v>28</v>
      </c>
      <c r="D23" s="119">
        <f t="shared" si="1"/>
        <v>12.675418741511997</v>
      </c>
      <c r="E23" s="107">
        <v>16</v>
      </c>
      <c r="F23" s="119">
        <f t="shared" si="2"/>
        <v>7.2430964237211404</v>
      </c>
      <c r="G23" s="107">
        <v>44</v>
      </c>
      <c r="H23" s="119">
        <f t="shared" si="3"/>
        <v>19.918515165233138</v>
      </c>
      <c r="I23" s="107">
        <v>53</v>
      </c>
      <c r="J23" s="120">
        <f t="shared" si="21"/>
        <v>23.992756903576279</v>
      </c>
      <c r="K23" s="107">
        <v>2063</v>
      </c>
      <c r="L23" s="101">
        <v>21</v>
      </c>
      <c r="M23" s="108">
        <f t="shared" si="4"/>
        <v>10.179350460494426</v>
      </c>
      <c r="N23" s="107">
        <v>16</v>
      </c>
      <c r="O23" s="108">
        <f t="shared" si="5"/>
        <v>7.755695588948134</v>
      </c>
      <c r="P23" s="107">
        <v>37</v>
      </c>
      <c r="Q23" s="108">
        <f t="shared" si="6"/>
        <v>17.935046049442562</v>
      </c>
      <c r="R23" s="107">
        <v>44</v>
      </c>
      <c r="S23" s="109">
        <f t="shared" si="22"/>
        <v>21.328162869607368</v>
      </c>
      <c r="T23" s="101">
        <v>2425</v>
      </c>
      <c r="U23" s="101">
        <v>33</v>
      </c>
      <c r="V23" s="119">
        <f t="shared" si="7"/>
        <v>13.608247422680412</v>
      </c>
      <c r="W23" s="107">
        <v>18</v>
      </c>
      <c r="X23" s="119">
        <f t="shared" si="8"/>
        <v>7.4226804123711334</v>
      </c>
      <c r="Y23" s="107">
        <v>51</v>
      </c>
      <c r="Z23" s="119">
        <f t="shared" si="9"/>
        <v>21.030927835051546</v>
      </c>
      <c r="AA23" s="107">
        <v>56</v>
      </c>
      <c r="AB23" s="120">
        <f t="shared" si="23"/>
        <v>23.092783505154639</v>
      </c>
      <c r="AC23" s="107">
        <v>2199</v>
      </c>
      <c r="AD23" s="101">
        <v>24</v>
      </c>
      <c r="AE23" s="108">
        <f t="shared" si="10"/>
        <v>10.914051841746248</v>
      </c>
      <c r="AF23" s="107">
        <v>6</v>
      </c>
      <c r="AG23" s="108">
        <f t="shared" si="11"/>
        <v>2.7285129604365621</v>
      </c>
      <c r="AH23" s="107">
        <v>30</v>
      </c>
      <c r="AI23" s="108">
        <f t="shared" si="12"/>
        <v>13.642564802182811</v>
      </c>
      <c r="AJ23" s="107">
        <v>43</v>
      </c>
      <c r="AK23" s="109">
        <f t="shared" si="24"/>
        <v>19.554342883128694</v>
      </c>
      <c r="AL23" s="101">
        <v>2150</v>
      </c>
      <c r="AM23" s="101">
        <v>23</v>
      </c>
      <c r="AN23" s="119">
        <f t="shared" si="13"/>
        <v>10.697674418604652</v>
      </c>
      <c r="AO23" s="107">
        <v>13</v>
      </c>
      <c r="AP23" s="119">
        <f t="shared" si="14"/>
        <v>6.0465116279069768</v>
      </c>
      <c r="AQ23" s="107">
        <v>36</v>
      </c>
      <c r="AR23" s="119">
        <f t="shared" si="15"/>
        <v>16.744186046511629</v>
      </c>
      <c r="AS23" s="107">
        <v>46</v>
      </c>
      <c r="AT23" s="120">
        <f t="shared" si="25"/>
        <v>21.395348837209305</v>
      </c>
      <c r="AU23" s="107">
        <v>2158</v>
      </c>
      <c r="AV23" s="101">
        <v>29</v>
      </c>
      <c r="AW23" s="108">
        <f t="shared" si="16"/>
        <v>13.438368860055608</v>
      </c>
      <c r="AX23" s="107">
        <v>10</v>
      </c>
      <c r="AY23" s="108">
        <f t="shared" si="0"/>
        <v>4.6339202965708983</v>
      </c>
      <c r="AZ23" s="107">
        <v>39</v>
      </c>
      <c r="BA23" s="108">
        <f t="shared" si="17"/>
        <v>18.072289156626507</v>
      </c>
      <c r="BB23" s="107">
        <v>47</v>
      </c>
      <c r="BC23" s="109">
        <f t="shared" si="26"/>
        <v>21.779425393883226</v>
      </c>
      <c r="BD23" s="101">
        <v>2395</v>
      </c>
      <c r="BE23" s="101">
        <v>43</v>
      </c>
      <c r="BF23" s="119">
        <f t="shared" si="18"/>
        <v>17.954070981210855</v>
      </c>
      <c r="BG23" s="107">
        <v>13</v>
      </c>
      <c r="BH23" s="119">
        <f t="shared" si="19"/>
        <v>5.4279749478079333</v>
      </c>
      <c r="BI23" s="107">
        <v>56</v>
      </c>
      <c r="BJ23" s="119">
        <f t="shared" si="20"/>
        <v>23.382045929018791</v>
      </c>
      <c r="BK23" s="107">
        <v>68</v>
      </c>
      <c r="BL23" s="120">
        <f t="shared" si="27"/>
        <v>28.392484342379955</v>
      </c>
    </row>
    <row r="24" spans="1:64" ht="18" customHeight="1">
      <c r="A24" s="90" t="s">
        <v>23</v>
      </c>
      <c r="B24" s="110">
        <v>1442</v>
      </c>
      <c r="C24" s="110">
        <v>19</v>
      </c>
      <c r="D24" s="111">
        <f t="shared" si="1"/>
        <v>13.176144244105409</v>
      </c>
      <c r="E24" s="112">
        <v>14</v>
      </c>
      <c r="F24" s="111">
        <f t="shared" si="2"/>
        <v>9.7087378640776691</v>
      </c>
      <c r="G24" s="112">
        <v>33</v>
      </c>
      <c r="H24" s="111">
        <f t="shared" si="3"/>
        <v>22.884882108183078</v>
      </c>
      <c r="I24" s="112">
        <v>38</v>
      </c>
      <c r="J24" s="113">
        <f t="shared" si="21"/>
        <v>26.352288488210817</v>
      </c>
      <c r="K24" s="117">
        <v>1514</v>
      </c>
      <c r="L24" s="115">
        <v>16</v>
      </c>
      <c r="M24" s="116">
        <f t="shared" si="4"/>
        <v>10.568031704095112</v>
      </c>
      <c r="N24" s="117">
        <v>16</v>
      </c>
      <c r="O24" s="116">
        <f t="shared" si="5"/>
        <v>10.568031704095112</v>
      </c>
      <c r="P24" s="117">
        <v>32</v>
      </c>
      <c r="Q24" s="116">
        <f t="shared" si="6"/>
        <v>21.136063408190225</v>
      </c>
      <c r="R24" s="117">
        <v>42</v>
      </c>
      <c r="S24" s="118">
        <f t="shared" si="22"/>
        <v>27.741083223249667</v>
      </c>
      <c r="T24" s="110">
        <v>1593</v>
      </c>
      <c r="U24" s="110">
        <v>24</v>
      </c>
      <c r="V24" s="111">
        <f t="shared" si="7"/>
        <v>15.065913370998116</v>
      </c>
      <c r="W24" s="112">
        <v>9</v>
      </c>
      <c r="X24" s="111">
        <f t="shared" si="8"/>
        <v>5.6497175141242941</v>
      </c>
      <c r="Y24" s="112">
        <v>33</v>
      </c>
      <c r="Z24" s="111">
        <f t="shared" si="9"/>
        <v>20.715630885122412</v>
      </c>
      <c r="AA24" s="112">
        <v>40</v>
      </c>
      <c r="AB24" s="113">
        <f t="shared" si="23"/>
        <v>25.109855618330194</v>
      </c>
      <c r="AC24" s="117">
        <v>1632</v>
      </c>
      <c r="AD24" s="115">
        <v>17</v>
      </c>
      <c r="AE24" s="116">
        <f t="shared" si="10"/>
        <v>10.416666666666666</v>
      </c>
      <c r="AF24" s="117">
        <v>18</v>
      </c>
      <c r="AG24" s="116">
        <f t="shared" si="11"/>
        <v>11.029411764705882</v>
      </c>
      <c r="AH24" s="117">
        <v>35</v>
      </c>
      <c r="AI24" s="116">
        <f t="shared" si="12"/>
        <v>21.446078431372548</v>
      </c>
      <c r="AJ24" s="117">
        <v>45</v>
      </c>
      <c r="AK24" s="118">
        <f t="shared" si="24"/>
        <v>27.573529411764707</v>
      </c>
      <c r="AL24" s="110">
        <v>1672</v>
      </c>
      <c r="AM24" s="110">
        <v>15</v>
      </c>
      <c r="AN24" s="111">
        <f t="shared" si="13"/>
        <v>8.9712918660287073</v>
      </c>
      <c r="AO24" s="112">
        <v>8</v>
      </c>
      <c r="AP24" s="111">
        <f t="shared" si="14"/>
        <v>4.7846889952153111</v>
      </c>
      <c r="AQ24" s="112">
        <v>23</v>
      </c>
      <c r="AR24" s="111">
        <f t="shared" si="15"/>
        <v>13.755980861244019</v>
      </c>
      <c r="AS24" s="112">
        <v>35</v>
      </c>
      <c r="AT24" s="113">
        <f t="shared" si="25"/>
        <v>20.933014354066987</v>
      </c>
      <c r="AU24" s="117">
        <v>1592</v>
      </c>
      <c r="AV24" s="115">
        <v>20</v>
      </c>
      <c r="AW24" s="116">
        <f t="shared" si="16"/>
        <v>12.562814070351759</v>
      </c>
      <c r="AX24" s="117">
        <v>3</v>
      </c>
      <c r="AY24" s="116">
        <f t="shared" si="0"/>
        <v>1.8844221105527637</v>
      </c>
      <c r="AZ24" s="117">
        <v>23</v>
      </c>
      <c r="BA24" s="116">
        <f t="shared" si="17"/>
        <v>14.447236180904524</v>
      </c>
      <c r="BB24" s="117">
        <v>26</v>
      </c>
      <c r="BC24" s="118">
        <f t="shared" si="26"/>
        <v>16.331658291457288</v>
      </c>
      <c r="BD24" s="110">
        <v>1634</v>
      </c>
      <c r="BE24" s="110">
        <v>23</v>
      </c>
      <c r="BF24" s="111">
        <f t="shared" si="18"/>
        <v>14.075887392900857</v>
      </c>
      <c r="BG24" s="112">
        <v>15</v>
      </c>
      <c r="BH24" s="111">
        <f t="shared" si="19"/>
        <v>9.179926560587516</v>
      </c>
      <c r="BI24" s="112">
        <v>38</v>
      </c>
      <c r="BJ24" s="111">
        <f t="shared" si="20"/>
        <v>23.255813953488371</v>
      </c>
      <c r="BK24" s="112">
        <v>45</v>
      </c>
      <c r="BL24" s="113">
        <f t="shared" si="27"/>
        <v>27.539779681762546</v>
      </c>
    </row>
    <row r="25" spans="1:64" ht="18" customHeight="1">
      <c r="A25" s="11" t="s">
        <v>24</v>
      </c>
      <c r="B25" s="101">
        <v>296</v>
      </c>
      <c r="C25" s="101">
        <v>6</v>
      </c>
      <c r="D25" s="119">
        <f t="shared" si="1"/>
        <v>20.27027027027027</v>
      </c>
      <c r="E25" s="107">
        <v>1</v>
      </c>
      <c r="F25" s="119">
        <f t="shared" si="2"/>
        <v>3.3783783783783785</v>
      </c>
      <c r="G25" s="107">
        <v>7</v>
      </c>
      <c r="H25" s="119">
        <f t="shared" si="3"/>
        <v>23.648648648648649</v>
      </c>
      <c r="I25" s="107">
        <v>9</v>
      </c>
      <c r="J25" s="120">
        <f t="shared" si="21"/>
        <v>30.405405405405407</v>
      </c>
      <c r="K25" s="107">
        <v>251</v>
      </c>
      <c r="L25" s="101">
        <v>3</v>
      </c>
      <c r="M25" s="108">
        <f t="shared" si="4"/>
        <v>11.952191235059761</v>
      </c>
      <c r="N25" s="107">
        <v>1</v>
      </c>
      <c r="O25" s="108">
        <f t="shared" si="5"/>
        <v>3.9840637450199203</v>
      </c>
      <c r="P25" s="107">
        <v>4</v>
      </c>
      <c r="Q25" s="108">
        <f t="shared" si="6"/>
        <v>15.936254980079681</v>
      </c>
      <c r="R25" s="107">
        <v>4</v>
      </c>
      <c r="S25" s="109">
        <f t="shared" si="22"/>
        <v>15.936254980079681</v>
      </c>
      <c r="T25" s="101">
        <v>356</v>
      </c>
      <c r="U25" s="101">
        <v>11</v>
      </c>
      <c r="V25" s="119">
        <f>+U25/T25*1000</f>
        <v>30.898876404494381</v>
      </c>
      <c r="W25" s="107">
        <v>1</v>
      </c>
      <c r="X25" s="119">
        <f t="shared" si="8"/>
        <v>2.8089887640449436</v>
      </c>
      <c r="Y25" s="107">
        <v>12</v>
      </c>
      <c r="Z25" s="119">
        <f t="shared" si="9"/>
        <v>33.707865168539328</v>
      </c>
      <c r="AA25" s="107">
        <v>12</v>
      </c>
      <c r="AB25" s="120">
        <f t="shared" si="23"/>
        <v>33.707865168539328</v>
      </c>
      <c r="AC25" s="107">
        <v>320</v>
      </c>
      <c r="AD25" s="101">
        <v>2</v>
      </c>
      <c r="AE25" s="108">
        <f t="shared" si="10"/>
        <v>6.25</v>
      </c>
      <c r="AF25" s="107">
        <v>4</v>
      </c>
      <c r="AG25" s="108">
        <f t="shared" si="11"/>
        <v>12.5</v>
      </c>
      <c r="AH25" s="107">
        <v>6</v>
      </c>
      <c r="AI25" s="108">
        <f t="shared" si="12"/>
        <v>18.75</v>
      </c>
      <c r="AJ25" s="107">
        <v>7</v>
      </c>
      <c r="AK25" s="109">
        <f t="shared" si="24"/>
        <v>21.875</v>
      </c>
      <c r="AL25" s="101">
        <v>298</v>
      </c>
      <c r="AM25" s="101">
        <v>5</v>
      </c>
      <c r="AN25" s="119">
        <f t="shared" si="13"/>
        <v>16.778523489932887</v>
      </c>
      <c r="AO25" s="107">
        <v>1</v>
      </c>
      <c r="AP25" s="119">
        <f t="shared" si="14"/>
        <v>3.3557046979865772</v>
      </c>
      <c r="AQ25" s="107">
        <v>6</v>
      </c>
      <c r="AR25" s="119">
        <f t="shared" si="15"/>
        <v>20.134228187919462</v>
      </c>
      <c r="AS25" s="107">
        <v>9</v>
      </c>
      <c r="AT25" s="120">
        <f t="shared" si="25"/>
        <v>30.201342281879196</v>
      </c>
      <c r="AU25" s="107">
        <v>319</v>
      </c>
      <c r="AV25" s="101">
        <v>3</v>
      </c>
      <c r="AW25" s="108">
        <f t="shared" si="16"/>
        <v>9.4043887147335425</v>
      </c>
      <c r="AX25" s="107">
        <v>5</v>
      </c>
      <c r="AY25" s="108">
        <f t="shared" si="0"/>
        <v>15.67398119122257</v>
      </c>
      <c r="AZ25" s="107">
        <v>8</v>
      </c>
      <c r="BA25" s="108">
        <f t="shared" si="17"/>
        <v>25.078369905956112</v>
      </c>
      <c r="BB25" s="107">
        <v>11</v>
      </c>
      <c r="BC25" s="109">
        <f t="shared" si="26"/>
        <v>34.482758620689651</v>
      </c>
      <c r="BD25" s="101">
        <v>337</v>
      </c>
      <c r="BE25" s="101">
        <v>13</v>
      </c>
      <c r="BF25" s="119">
        <f t="shared" si="18"/>
        <v>38.575667655786347</v>
      </c>
      <c r="BG25" s="107">
        <v>2</v>
      </c>
      <c r="BH25" s="119">
        <f t="shared" si="19"/>
        <v>5.9347181008902083</v>
      </c>
      <c r="BI25" s="107">
        <v>15</v>
      </c>
      <c r="BJ25" s="119">
        <f t="shared" si="20"/>
        <v>44.510385756676563</v>
      </c>
      <c r="BK25" s="107">
        <v>16</v>
      </c>
      <c r="BL25" s="120">
        <f t="shared" si="27"/>
        <v>47.477744807121667</v>
      </c>
    </row>
    <row r="26" spans="1:64" ht="18" customHeight="1">
      <c r="A26" s="90" t="s">
        <v>25</v>
      </c>
      <c r="B26" s="110">
        <v>9596</v>
      </c>
      <c r="C26" s="110">
        <v>84</v>
      </c>
      <c r="D26" s="111">
        <f t="shared" si="1"/>
        <v>8.7536473530637764</v>
      </c>
      <c r="E26" s="112">
        <v>42</v>
      </c>
      <c r="F26" s="111">
        <f t="shared" si="2"/>
        <v>4.3768236765318882</v>
      </c>
      <c r="G26" s="112">
        <v>126</v>
      </c>
      <c r="H26" s="111">
        <f t="shared" si="3"/>
        <v>13.130471029595666</v>
      </c>
      <c r="I26" s="112">
        <v>137</v>
      </c>
      <c r="J26" s="113">
        <f t="shared" si="21"/>
        <v>14.276781992496874</v>
      </c>
      <c r="K26" s="117">
        <v>9443</v>
      </c>
      <c r="L26" s="115">
        <v>83</v>
      </c>
      <c r="M26" s="116">
        <f t="shared" si="4"/>
        <v>8.7895795827597158</v>
      </c>
      <c r="N26" s="117">
        <v>26</v>
      </c>
      <c r="O26" s="116">
        <f t="shared" si="5"/>
        <v>2.7533622789367787</v>
      </c>
      <c r="P26" s="117">
        <v>109</v>
      </c>
      <c r="Q26" s="116">
        <f t="shared" si="6"/>
        <v>11.542941861696494</v>
      </c>
      <c r="R26" s="117">
        <v>130</v>
      </c>
      <c r="S26" s="118">
        <f t="shared" si="22"/>
        <v>13.766811394683893</v>
      </c>
      <c r="T26" s="110">
        <v>9088</v>
      </c>
      <c r="U26" s="110">
        <v>65</v>
      </c>
      <c r="V26" s="111">
        <f>+U26/T26*1000</f>
        <v>7.152288732394366</v>
      </c>
      <c r="W26" s="112">
        <v>26</v>
      </c>
      <c r="X26" s="111">
        <f t="shared" si="8"/>
        <v>2.8609154929577465</v>
      </c>
      <c r="Y26" s="112">
        <v>91</v>
      </c>
      <c r="Z26" s="111">
        <f t="shared" si="9"/>
        <v>10.013204225352114</v>
      </c>
      <c r="AA26" s="112">
        <v>104</v>
      </c>
      <c r="AB26" s="113">
        <f t="shared" si="23"/>
        <v>11.443661971830986</v>
      </c>
      <c r="AC26" s="117">
        <v>8386</v>
      </c>
      <c r="AD26" s="115">
        <v>70</v>
      </c>
      <c r="AE26" s="116">
        <f t="shared" si="10"/>
        <v>8.3472454090150254</v>
      </c>
      <c r="AF26" s="117">
        <v>32</v>
      </c>
      <c r="AG26" s="116">
        <f t="shared" si="11"/>
        <v>3.8158836155497258</v>
      </c>
      <c r="AH26" s="117">
        <v>102</v>
      </c>
      <c r="AI26" s="116">
        <f t="shared" si="12"/>
        <v>12.163129024564752</v>
      </c>
      <c r="AJ26" s="117">
        <v>120</v>
      </c>
      <c r="AK26" s="118">
        <f t="shared" si="24"/>
        <v>14.309563558311471</v>
      </c>
      <c r="AL26" s="110">
        <v>7947</v>
      </c>
      <c r="AM26" s="110">
        <v>64</v>
      </c>
      <c r="AN26" s="111">
        <f t="shared" si="13"/>
        <v>8.0533534667169988</v>
      </c>
      <c r="AO26" s="112">
        <v>36</v>
      </c>
      <c r="AP26" s="111">
        <f t="shared" si="14"/>
        <v>4.5300113250283127</v>
      </c>
      <c r="AQ26" s="112">
        <v>100</v>
      </c>
      <c r="AR26" s="111">
        <f t="shared" si="15"/>
        <v>12.583364791745312</v>
      </c>
      <c r="AS26" s="112">
        <v>112</v>
      </c>
      <c r="AT26" s="113">
        <f t="shared" si="25"/>
        <v>14.093368566754751</v>
      </c>
      <c r="AU26" s="117">
        <v>7332</v>
      </c>
      <c r="AV26" s="115">
        <v>70</v>
      </c>
      <c r="AW26" s="116">
        <f t="shared" si="16"/>
        <v>9.5471903982542283</v>
      </c>
      <c r="AX26" s="117">
        <v>24</v>
      </c>
      <c r="AY26" s="116">
        <f t="shared" si="0"/>
        <v>3.2733224222585928</v>
      </c>
      <c r="AZ26" s="117">
        <v>94</v>
      </c>
      <c r="BA26" s="116">
        <f t="shared" si="17"/>
        <v>12.820512820512819</v>
      </c>
      <c r="BB26" s="117">
        <v>103</v>
      </c>
      <c r="BC26" s="118">
        <f t="shared" si="26"/>
        <v>14.048008728859793</v>
      </c>
      <c r="BD26" s="110">
        <v>6772</v>
      </c>
      <c r="BE26" s="110">
        <v>48</v>
      </c>
      <c r="BF26" s="111">
        <f t="shared" si="18"/>
        <v>7.0880094506792677</v>
      </c>
      <c r="BG26" s="112">
        <v>21</v>
      </c>
      <c r="BH26" s="111">
        <f t="shared" si="19"/>
        <v>3.1010041346721797</v>
      </c>
      <c r="BI26" s="112">
        <v>69</v>
      </c>
      <c r="BJ26" s="111">
        <f t="shared" si="20"/>
        <v>10.189013585351447</v>
      </c>
      <c r="BK26" s="112">
        <v>80</v>
      </c>
      <c r="BL26" s="113">
        <f t="shared" si="27"/>
        <v>11.813349084465445</v>
      </c>
    </row>
    <row r="27" spans="1:64" ht="18" customHeight="1">
      <c r="A27" s="92" t="s">
        <v>26</v>
      </c>
      <c r="B27" s="101">
        <v>283</v>
      </c>
      <c r="C27" s="101">
        <v>2</v>
      </c>
      <c r="D27" s="119">
        <f t="shared" si="1"/>
        <v>7.0671378091872787</v>
      </c>
      <c r="E27" s="107">
        <v>1</v>
      </c>
      <c r="F27" s="119">
        <f t="shared" si="2"/>
        <v>3.5335689045936394</v>
      </c>
      <c r="G27" s="107">
        <v>3</v>
      </c>
      <c r="H27" s="119">
        <f t="shared" si="3"/>
        <v>10.600706713780919</v>
      </c>
      <c r="I27" s="107">
        <v>4</v>
      </c>
      <c r="J27" s="120">
        <f t="shared" si="21"/>
        <v>14.134275618374557</v>
      </c>
      <c r="K27" s="107">
        <v>264</v>
      </c>
      <c r="L27" s="101">
        <v>1</v>
      </c>
      <c r="M27" s="108">
        <f>+L27/K27*1000</f>
        <v>3.7878787878787881</v>
      </c>
      <c r="N27" s="107">
        <v>0</v>
      </c>
      <c r="O27" s="108">
        <f>+N27/K27*1000</f>
        <v>0</v>
      </c>
      <c r="P27" s="107">
        <v>1</v>
      </c>
      <c r="Q27" s="108">
        <f>+P27/K27*1000</f>
        <v>3.7878787878787881</v>
      </c>
      <c r="R27" s="107">
        <v>1</v>
      </c>
      <c r="S27" s="109">
        <f>+R27/K27*1000</f>
        <v>3.7878787878787881</v>
      </c>
      <c r="T27" s="101">
        <v>269</v>
      </c>
      <c r="U27" s="101">
        <v>0</v>
      </c>
      <c r="V27" s="119">
        <f>+U27/T27*1000</f>
        <v>0</v>
      </c>
      <c r="W27" s="107">
        <v>0</v>
      </c>
      <c r="X27" s="119">
        <f t="shared" si="8"/>
        <v>0</v>
      </c>
      <c r="Y27" s="107">
        <v>0</v>
      </c>
      <c r="Z27" s="119">
        <f>+Y27/T27*1000</f>
        <v>0</v>
      </c>
      <c r="AA27" s="107">
        <v>0</v>
      </c>
      <c r="AB27" s="120">
        <f t="shared" si="23"/>
        <v>0</v>
      </c>
      <c r="AC27" s="107">
        <v>254</v>
      </c>
      <c r="AD27" s="101">
        <v>1</v>
      </c>
      <c r="AE27" s="108">
        <f t="shared" si="10"/>
        <v>3.9370078740157481</v>
      </c>
      <c r="AF27" s="107">
        <v>2</v>
      </c>
      <c r="AG27" s="108">
        <f t="shared" si="11"/>
        <v>7.8740157480314963</v>
      </c>
      <c r="AH27" s="107">
        <v>3</v>
      </c>
      <c r="AI27" s="108">
        <f t="shared" si="12"/>
        <v>11.811023622047244</v>
      </c>
      <c r="AJ27" s="107">
        <v>3</v>
      </c>
      <c r="AK27" s="109">
        <f t="shared" si="24"/>
        <v>11.811023622047244</v>
      </c>
      <c r="AL27" s="101">
        <v>231</v>
      </c>
      <c r="AM27" s="101">
        <v>1</v>
      </c>
      <c r="AN27" s="119">
        <f t="shared" si="13"/>
        <v>4.329004329004329</v>
      </c>
      <c r="AO27" s="107">
        <v>0</v>
      </c>
      <c r="AP27" s="119">
        <f t="shared" si="14"/>
        <v>0</v>
      </c>
      <c r="AQ27" s="107">
        <v>1</v>
      </c>
      <c r="AR27" s="119">
        <f t="shared" si="15"/>
        <v>4.329004329004329</v>
      </c>
      <c r="AS27" s="107">
        <v>3</v>
      </c>
      <c r="AT27" s="120">
        <f t="shared" si="25"/>
        <v>12.987012987012989</v>
      </c>
      <c r="AU27" s="107">
        <v>95</v>
      </c>
      <c r="AV27" s="101">
        <v>0</v>
      </c>
      <c r="AW27" s="108">
        <f t="shared" si="16"/>
        <v>0</v>
      </c>
      <c r="AX27" s="107">
        <v>0</v>
      </c>
      <c r="AY27" s="108">
        <f t="shared" si="0"/>
        <v>0</v>
      </c>
      <c r="AZ27" s="107">
        <v>0</v>
      </c>
      <c r="BA27" s="108">
        <f t="shared" si="17"/>
        <v>0</v>
      </c>
      <c r="BB27" s="107">
        <v>1</v>
      </c>
      <c r="BC27" s="109">
        <f t="shared" si="26"/>
        <v>10.526315789473683</v>
      </c>
      <c r="BD27" s="101">
        <v>95</v>
      </c>
      <c r="BE27" s="101">
        <v>1</v>
      </c>
      <c r="BF27" s="119">
        <f t="shared" si="18"/>
        <v>10.526315789473683</v>
      </c>
      <c r="BG27" s="107">
        <v>0</v>
      </c>
      <c r="BH27" s="119">
        <f t="shared" si="19"/>
        <v>0</v>
      </c>
      <c r="BI27" s="107">
        <v>1</v>
      </c>
      <c r="BJ27" s="119">
        <f t="shared" si="20"/>
        <v>10.526315789473683</v>
      </c>
      <c r="BK27" s="107">
        <v>1</v>
      </c>
      <c r="BL27" s="120">
        <f t="shared" si="27"/>
        <v>10.526315789473683</v>
      </c>
    </row>
    <row r="28" spans="1:64" ht="24.95" customHeight="1">
      <c r="A28" s="93" t="s">
        <v>36</v>
      </c>
      <c r="B28" s="68">
        <f>SUM(B9:B27)</f>
        <v>116181</v>
      </c>
      <c r="C28" s="68">
        <f>SUM(C9:C27)</f>
        <v>1129</v>
      </c>
      <c r="D28" s="69">
        <f>+C28/B28*1000</f>
        <v>9.7175958203148536</v>
      </c>
      <c r="E28" s="70">
        <f>SUM(E9:E27)</f>
        <v>520</v>
      </c>
      <c r="F28" s="69">
        <f t="shared" si="2"/>
        <v>4.4757748685241125</v>
      </c>
      <c r="G28" s="70">
        <v>1649</v>
      </c>
      <c r="H28" s="69">
        <f t="shared" si="3"/>
        <v>14.193370688838968</v>
      </c>
      <c r="I28" s="70">
        <v>1900</v>
      </c>
      <c r="J28" s="71">
        <f t="shared" si="21"/>
        <v>16.353792788838106</v>
      </c>
      <c r="K28" s="3">
        <f>SUM(K9:K27)</f>
        <v>111146</v>
      </c>
      <c r="L28" s="4">
        <f>SUM(L9:L27)</f>
        <v>1055</v>
      </c>
      <c r="M28" s="5">
        <f>+L28/K28*1000</f>
        <v>9.492019505875156</v>
      </c>
      <c r="N28" s="3">
        <f>SUM(N9:N27)</f>
        <v>467</v>
      </c>
      <c r="O28" s="5">
        <f>+N28/K28*1000</f>
        <v>4.2016806722689077</v>
      </c>
      <c r="P28" s="3">
        <f>SUM(P9:P27)</f>
        <v>1522</v>
      </c>
      <c r="Q28" s="5">
        <f>+P28/K28*1000</f>
        <v>13.693700178144063</v>
      </c>
      <c r="R28" s="3">
        <f>SUM(R9:R27)</f>
        <v>1788</v>
      </c>
      <c r="S28" s="6">
        <f>+R28/K28*1000</f>
        <v>16.086948698108792</v>
      </c>
      <c r="T28" s="68">
        <f>SUM(T9:T27)</f>
        <v>115895</v>
      </c>
      <c r="U28" s="68">
        <f>SUM(U9:U27)</f>
        <v>1041</v>
      </c>
      <c r="V28" s="69">
        <f>+U28/T28*1000</f>
        <v>8.9822684326329867</v>
      </c>
      <c r="W28" s="70">
        <f>SUM(W9:W27)</f>
        <v>420</v>
      </c>
      <c r="X28" s="69">
        <f t="shared" si="8"/>
        <v>3.6239699728202255</v>
      </c>
      <c r="Y28" s="70">
        <f>SUM(Y9:Y27)</f>
        <v>1461</v>
      </c>
      <c r="Z28" s="69">
        <f>+Y28/T28*1000</f>
        <v>12.606238405453212</v>
      </c>
      <c r="AA28" s="70">
        <f>SUM(AA9:AA27)</f>
        <v>1678</v>
      </c>
      <c r="AB28" s="71">
        <f t="shared" si="23"/>
        <v>14.478622891410328</v>
      </c>
      <c r="AC28" s="3">
        <f>SUM(AC9:AC27)</f>
        <v>111642</v>
      </c>
      <c r="AD28" s="4">
        <f>SUM(AD9:AD27)</f>
        <v>1052</v>
      </c>
      <c r="AE28" s="5">
        <f t="shared" si="10"/>
        <v>9.4229770158184198</v>
      </c>
      <c r="AF28" s="3">
        <f>SUM(AF9:AF27)</f>
        <v>425</v>
      </c>
      <c r="AG28" s="5">
        <f t="shared" si="11"/>
        <v>3.8068110567707492</v>
      </c>
      <c r="AH28" s="3">
        <f>SUM(AH9:AH27)</f>
        <v>1477</v>
      </c>
      <c r="AI28" s="5">
        <f t="shared" si="12"/>
        <v>13.229788072589168</v>
      </c>
      <c r="AJ28" s="3">
        <f>SUM(AJ9:AJ27)</f>
        <v>1728</v>
      </c>
      <c r="AK28" s="6">
        <f t="shared" si="24"/>
        <v>15.47804589670554</v>
      </c>
      <c r="AL28" s="68">
        <f>SUM(AL9:AL27)</f>
        <v>107911</v>
      </c>
      <c r="AM28" s="68">
        <f>SUM(AM9:AM27)</f>
        <v>910</v>
      </c>
      <c r="AN28" s="69">
        <f>+AM28/AL28*1000</f>
        <v>8.4328752397809303</v>
      </c>
      <c r="AO28" s="70">
        <f>SUM(AO9:AO27)</f>
        <v>398</v>
      </c>
      <c r="AP28" s="69">
        <f t="shared" si="14"/>
        <v>3.6882245554206707</v>
      </c>
      <c r="AQ28" s="70">
        <f>SUM(AQ9:AQ27)</f>
        <v>1308</v>
      </c>
      <c r="AR28" s="69">
        <f t="shared" si="15"/>
        <v>12.1210997952016</v>
      </c>
      <c r="AS28" s="70">
        <f>SUM(AS9:AS27)</f>
        <v>1591</v>
      </c>
      <c r="AT28" s="71">
        <f t="shared" si="25"/>
        <v>14.743631325814793</v>
      </c>
      <c r="AU28" s="3">
        <f>SUM(AU9:AU27)</f>
        <v>102722</v>
      </c>
      <c r="AV28" s="4">
        <v>941</v>
      </c>
      <c r="AW28" s="5">
        <f>+AV28/AU28*1000</f>
        <v>9.160647183660755</v>
      </c>
      <c r="AX28" s="3">
        <f>SUM(AX9:AX27)</f>
        <v>316</v>
      </c>
      <c r="AY28" s="5">
        <f t="shared" si="0"/>
        <v>3.0762640914312414</v>
      </c>
      <c r="AZ28" s="3">
        <f>SUM(AZ9:AZ27)</f>
        <v>1257</v>
      </c>
      <c r="BA28" s="5">
        <f t="shared" si="17"/>
        <v>12.236911275091996</v>
      </c>
      <c r="BB28" s="3">
        <f>SUM(BB9:BB27)</f>
        <v>1468</v>
      </c>
      <c r="BC28" s="6">
        <f t="shared" si="26"/>
        <v>14.290999007028681</v>
      </c>
      <c r="BD28" s="68">
        <f>SUM(BD9:BD27)</f>
        <v>103766</v>
      </c>
      <c r="BE28" s="68">
        <f>SUM(BE9:BE27)</f>
        <v>1039</v>
      </c>
      <c r="BF28" s="69">
        <f>+BE28/BD28*1000</f>
        <v>10.012913671144689</v>
      </c>
      <c r="BG28" s="70">
        <f>SUM(BG9:BG27)</f>
        <v>370</v>
      </c>
      <c r="BH28" s="69">
        <f>+BG28/BD28*1000</f>
        <v>3.5657151668176477</v>
      </c>
      <c r="BI28" s="70">
        <f>SUM(BI9:BI27)</f>
        <v>1409</v>
      </c>
      <c r="BJ28" s="69">
        <f>+BI28/BD28*1000</f>
        <v>13.57862883796234</v>
      </c>
      <c r="BK28" s="70">
        <f>SUM(BK9:BK27)</f>
        <v>1633</v>
      </c>
      <c r="BL28" s="71">
        <f>+BK28/BD28*1000</f>
        <v>15.73733207408978</v>
      </c>
    </row>
    <row r="29" spans="1:64" ht="6.75" customHeight="1">
      <c r="B29" s="94"/>
      <c r="C29" s="94"/>
      <c r="E29" s="94"/>
      <c r="G29" s="94"/>
      <c r="J29" s="119"/>
      <c r="K29" s="94"/>
      <c r="M29" s="94"/>
      <c r="O29" s="94"/>
      <c r="R29" s="119"/>
      <c r="T29" s="94"/>
      <c r="U29" s="94"/>
      <c r="W29" s="94"/>
      <c r="Y29" s="94"/>
      <c r="AB29" s="119"/>
      <c r="AC29" s="94"/>
      <c r="AE29" s="94"/>
      <c r="AG29" s="94"/>
      <c r="AJ29" s="119"/>
      <c r="AL29" s="94"/>
      <c r="AM29" s="94"/>
      <c r="AO29" s="94"/>
      <c r="AQ29" s="94"/>
      <c r="AT29" s="119"/>
      <c r="AU29" s="94"/>
      <c r="AV29" s="94"/>
      <c r="AX29" s="94"/>
      <c r="AZ29" s="94"/>
      <c r="BC29" s="119"/>
      <c r="BD29" s="94"/>
      <c r="BE29" s="94"/>
      <c r="BG29" s="94"/>
      <c r="BI29" s="94"/>
      <c r="BL29" s="119"/>
    </row>
    <row r="30" spans="1:64" s="386" customFormat="1" ht="12" customHeight="1">
      <c r="A30" s="774" t="s">
        <v>533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410"/>
      <c r="AM30" s="410"/>
      <c r="AN30" s="410"/>
      <c r="AO30" s="410"/>
      <c r="AP30" s="410"/>
      <c r="AQ30" s="410"/>
      <c r="AR30" s="410"/>
      <c r="AS30" s="410"/>
      <c r="AT30" s="410"/>
      <c r="AU30" s="410"/>
      <c r="AV30" s="410"/>
      <c r="AW30" s="410"/>
      <c r="AX30" s="410"/>
      <c r="AY30" s="410"/>
      <c r="AZ30" s="410"/>
      <c r="BA30" s="410"/>
      <c r="BB30" s="410"/>
      <c r="BC30" s="410"/>
      <c r="BD30" s="410"/>
      <c r="BE30" s="410"/>
      <c r="BF30" s="410"/>
      <c r="BG30" s="410"/>
      <c r="BH30" s="410"/>
      <c r="BI30" s="410"/>
      <c r="BJ30" s="410"/>
      <c r="BK30" s="410"/>
      <c r="BL30" s="410"/>
    </row>
    <row r="31" spans="1:64" s="386" customFormat="1" ht="12" customHeight="1">
      <c r="A31" s="405" t="s">
        <v>28</v>
      </c>
      <c r="B31" s="422"/>
      <c r="C31" s="420"/>
      <c r="D31" s="410"/>
      <c r="E31" s="410"/>
      <c r="F31" s="410"/>
      <c r="G31" s="410"/>
      <c r="H31" s="410"/>
      <c r="I31" s="410"/>
      <c r="J31" s="410"/>
      <c r="K31" s="420"/>
      <c r="L31" s="410"/>
      <c r="M31" s="410"/>
      <c r="N31" s="410"/>
      <c r="O31" s="410"/>
      <c r="P31" s="410"/>
      <c r="Q31" s="410"/>
      <c r="R31" s="410"/>
      <c r="S31" s="410"/>
      <c r="T31" s="410"/>
      <c r="U31" s="420"/>
      <c r="V31" s="410"/>
      <c r="W31" s="410"/>
      <c r="X31" s="410"/>
      <c r="Y31" s="410"/>
      <c r="Z31" s="410"/>
      <c r="AA31" s="410"/>
      <c r="AB31" s="410"/>
      <c r="AC31" s="420"/>
      <c r="AD31" s="410"/>
      <c r="AE31" s="410"/>
      <c r="AF31" s="410"/>
      <c r="AG31" s="410"/>
      <c r="AH31" s="410"/>
      <c r="AI31" s="410"/>
      <c r="AJ31" s="410"/>
      <c r="AK31" s="410"/>
      <c r="AL31" s="410"/>
      <c r="AM31" s="420"/>
      <c r="AN31" s="410"/>
      <c r="AO31" s="410"/>
      <c r="AP31" s="410"/>
      <c r="AQ31" s="410"/>
      <c r="AR31" s="410"/>
      <c r="AS31" s="410"/>
      <c r="AT31" s="410"/>
      <c r="AU31" s="410"/>
      <c r="AV31" s="420"/>
      <c r="AW31" s="410"/>
      <c r="AX31" s="410"/>
      <c r="AY31" s="410"/>
      <c r="AZ31" s="410"/>
      <c r="BA31" s="410"/>
      <c r="BB31" s="410"/>
      <c r="BC31" s="410"/>
      <c r="BD31" s="410"/>
      <c r="BE31" s="420"/>
      <c r="BF31" s="410"/>
      <c r="BG31" s="410"/>
      <c r="BH31" s="410"/>
      <c r="BI31" s="410"/>
      <c r="BJ31" s="410"/>
      <c r="BK31" s="410"/>
      <c r="BL31" s="410"/>
    </row>
    <row r="35" spans="43:61" ht="18" customHeight="1">
      <c r="AQ35" s="191"/>
      <c r="AZ35" s="191"/>
      <c r="BI35" s="191"/>
    </row>
  </sheetData>
  <mergeCells count="49">
    <mergeCell ref="BD6:BL6"/>
    <mergeCell ref="BD7:BD8"/>
    <mergeCell ref="BE7:BF7"/>
    <mergeCell ref="BG7:BH7"/>
    <mergeCell ref="BI7:BJ7"/>
    <mergeCell ref="BK7:BL7"/>
    <mergeCell ref="A1:AT1"/>
    <mergeCell ref="A2:AT2"/>
    <mergeCell ref="A3:AT3"/>
    <mergeCell ref="A4:C4"/>
    <mergeCell ref="B5:BL5"/>
    <mergeCell ref="B7:B8"/>
    <mergeCell ref="C7:D7"/>
    <mergeCell ref="E7:F7"/>
    <mergeCell ref="G7:H7"/>
    <mergeCell ref="I7:J7"/>
    <mergeCell ref="AO7:AP7"/>
    <mergeCell ref="AQ7:AR7"/>
    <mergeCell ref="AS7:AT7"/>
    <mergeCell ref="AJ7:AK7"/>
    <mergeCell ref="AL7:AL8"/>
    <mergeCell ref="AM7:AN7"/>
    <mergeCell ref="A30:Q30"/>
    <mergeCell ref="AC7:AC8"/>
    <mergeCell ref="AD7:AE7"/>
    <mergeCell ref="AF7:AG7"/>
    <mergeCell ref="AH7:AI7"/>
    <mergeCell ref="R7:S7"/>
    <mergeCell ref="T7:T8"/>
    <mergeCell ref="U7:V7"/>
    <mergeCell ref="W7:X7"/>
    <mergeCell ref="Y7:Z7"/>
    <mergeCell ref="A5:A8"/>
    <mergeCell ref="AA7:AB7"/>
    <mergeCell ref="K7:K8"/>
    <mergeCell ref="L7:M7"/>
    <mergeCell ref="N7:O7"/>
    <mergeCell ref="P7:Q7"/>
    <mergeCell ref="B6:J6"/>
    <mergeCell ref="K6:S6"/>
    <mergeCell ref="T6:AB6"/>
    <mergeCell ref="AC6:AK6"/>
    <mergeCell ref="AL6:AT6"/>
    <mergeCell ref="AU6:BC6"/>
    <mergeCell ref="AU7:AU8"/>
    <mergeCell ref="AV7:AW7"/>
    <mergeCell ref="AX7:AY7"/>
    <mergeCell ref="AZ7:BA7"/>
    <mergeCell ref="BB7:BC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Z34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V18" sqref="V18"/>
    </sheetView>
  </sheetViews>
  <sheetFormatPr baseColWidth="10" defaultColWidth="11.42578125" defaultRowHeight="18" customHeight="1"/>
  <cols>
    <col min="1" max="1" width="18.7109375" style="121" customWidth="1"/>
    <col min="2" max="3" width="4.7109375" style="123" customWidth="1"/>
    <col min="4" max="5" width="4.5703125" style="123" customWidth="1"/>
    <col min="6" max="6" width="4.7109375" style="123" customWidth="1"/>
    <col min="7" max="7" width="6.5703125" style="123" customWidth="1"/>
    <col min="8" max="11" width="4.7109375" style="99" customWidth="1"/>
    <col min="12" max="12" width="6.7109375" style="99" customWidth="1"/>
    <col min="13" max="16" width="4.7109375" style="123" customWidth="1"/>
    <col min="17" max="18" width="5.7109375" style="123" customWidth="1"/>
    <col min="19" max="22" width="4.7109375" style="123" customWidth="1"/>
    <col min="23" max="23" width="6.7109375" style="99" customWidth="1"/>
    <col min="24" max="25" width="4.7109375" style="123" customWidth="1"/>
    <col min="26" max="27" width="4.5703125" style="123" customWidth="1"/>
    <col min="28" max="28" width="4.7109375" style="123" customWidth="1"/>
    <col min="29" max="29" width="6.5703125" style="123" customWidth="1"/>
    <col min="30" max="33" width="4.7109375" style="99" customWidth="1"/>
    <col min="34" max="34" width="6.7109375" style="99" customWidth="1"/>
    <col min="35" max="38" width="4.7109375" style="123" customWidth="1"/>
    <col min="39" max="40" width="5.7109375" style="123" customWidth="1"/>
    <col min="41" max="44" width="4.7109375" style="123" customWidth="1"/>
    <col min="45" max="45" width="6.7109375" style="99" customWidth="1"/>
    <col min="46" max="47" width="4.7109375" style="123" customWidth="1"/>
    <col min="48" max="49" width="4.5703125" style="123" customWidth="1"/>
    <col min="50" max="50" width="5.28515625" style="123" customWidth="1"/>
    <col min="51" max="51" width="6.5703125" style="123" customWidth="1"/>
    <col min="52" max="55" width="4.7109375" style="99" customWidth="1"/>
    <col min="56" max="56" width="6.7109375" style="99" customWidth="1"/>
    <col min="57" max="60" width="4.7109375" style="123" customWidth="1"/>
    <col min="61" max="62" width="5.7109375" style="123" customWidth="1"/>
    <col min="63" max="66" width="4.7109375" style="123" customWidth="1"/>
    <col min="67" max="67" width="6.7109375" style="99" customWidth="1"/>
    <col min="68" max="69" width="4.7109375" style="123" customWidth="1"/>
    <col min="70" max="71" width="4.5703125" style="123" customWidth="1"/>
    <col min="72" max="72" width="5.28515625" style="123" customWidth="1"/>
    <col min="73" max="73" width="6.5703125" style="123" customWidth="1"/>
    <col min="74" max="77" width="4.7109375" style="99" customWidth="1"/>
    <col min="78" max="78" width="6.7109375" style="99" customWidth="1"/>
    <col min="79" max="91" width="6.28515625" style="97" customWidth="1"/>
    <col min="92" max="16384" width="11.42578125" style="97"/>
  </cols>
  <sheetData>
    <row r="1" spans="1:78" ht="18" customHeight="1">
      <c r="A1" s="801" t="s">
        <v>500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385"/>
      <c r="Y1" s="385"/>
      <c r="Z1" s="385"/>
      <c r="AA1" s="385"/>
      <c r="AB1" s="385"/>
      <c r="AC1" s="385"/>
      <c r="AD1" s="385"/>
      <c r="AE1" s="385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</row>
    <row r="2" spans="1:78" ht="18" customHeight="1">
      <c r="A2" s="784" t="s">
        <v>369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</row>
    <row r="3" spans="1:78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</row>
    <row r="4" spans="1:78" ht="3.95" customHeight="1">
      <c r="A4" s="802"/>
      <c r="B4" s="802"/>
      <c r="C4" s="192"/>
      <c r="D4" s="192"/>
      <c r="E4" s="192"/>
      <c r="F4" s="192"/>
      <c r="G4" s="192"/>
      <c r="H4" s="98"/>
      <c r="I4" s="98"/>
      <c r="J4" s="98"/>
      <c r="K4" s="98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97"/>
      <c r="Y4" s="192"/>
      <c r="Z4" s="192"/>
      <c r="AA4" s="192"/>
      <c r="AB4" s="192"/>
      <c r="AC4" s="192"/>
      <c r="AD4" s="98"/>
      <c r="AE4" s="98"/>
      <c r="AF4" s="98"/>
      <c r="AG4" s="98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97"/>
      <c r="AU4" s="192"/>
      <c r="AV4" s="192"/>
      <c r="AW4" s="192"/>
      <c r="AX4" s="192"/>
      <c r="AY4" s="192"/>
      <c r="AZ4" s="98"/>
      <c r="BA4" s="98"/>
      <c r="BB4" s="98"/>
      <c r="BC4" s="98"/>
      <c r="BD4" s="216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97"/>
      <c r="BQ4" s="709"/>
      <c r="BR4" s="709"/>
      <c r="BS4" s="709"/>
      <c r="BT4" s="709"/>
      <c r="BU4" s="709"/>
      <c r="BV4" s="98"/>
      <c r="BW4" s="98"/>
      <c r="BX4" s="98"/>
      <c r="BY4" s="98"/>
      <c r="BZ4" s="710"/>
    </row>
    <row r="5" spans="1:78" ht="18" customHeight="1">
      <c r="A5" s="860" t="s">
        <v>0</v>
      </c>
      <c r="B5" s="787" t="s">
        <v>551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  <c r="AY5" s="787"/>
      <c r="AZ5" s="787"/>
      <c r="BA5" s="787"/>
      <c r="BB5" s="787"/>
      <c r="BC5" s="787"/>
      <c r="BD5" s="787"/>
      <c r="BE5" s="787"/>
      <c r="BF5" s="787"/>
      <c r="BG5" s="787"/>
      <c r="BH5" s="787"/>
      <c r="BI5" s="787"/>
      <c r="BJ5" s="787"/>
      <c r="BK5" s="787"/>
      <c r="BL5" s="787"/>
      <c r="BM5" s="787"/>
      <c r="BN5" s="787"/>
      <c r="BO5" s="787"/>
      <c r="BP5" s="787"/>
      <c r="BQ5" s="787"/>
      <c r="BR5" s="787"/>
      <c r="BS5" s="787"/>
      <c r="BT5" s="787"/>
      <c r="BU5" s="787"/>
      <c r="BV5" s="787"/>
      <c r="BW5" s="787"/>
      <c r="BX5" s="787"/>
      <c r="BY5" s="787"/>
      <c r="BZ5" s="787"/>
    </row>
    <row r="6" spans="1:78" ht="18" customHeight="1">
      <c r="A6" s="860"/>
      <c r="B6" s="872">
        <v>2015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43">
        <v>2016</v>
      </c>
      <c r="N6" s="843"/>
      <c r="O6" s="843"/>
      <c r="P6" s="843"/>
      <c r="Q6" s="843"/>
      <c r="R6" s="843"/>
      <c r="S6" s="843"/>
      <c r="T6" s="843"/>
      <c r="U6" s="843"/>
      <c r="V6" s="843"/>
      <c r="W6" s="843"/>
      <c r="X6" s="872">
        <v>2017</v>
      </c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43">
        <v>2018</v>
      </c>
      <c r="AJ6" s="843"/>
      <c r="AK6" s="843"/>
      <c r="AL6" s="843"/>
      <c r="AM6" s="843"/>
      <c r="AN6" s="843"/>
      <c r="AO6" s="843"/>
      <c r="AP6" s="843"/>
      <c r="AQ6" s="843"/>
      <c r="AR6" s="843"/>
      <c r="AS6" s="843"/>
      <c r="AT6" s="872">
        <v>2019</v>
      </c>
      <c r="AU6" s="872"/>
      <c r="AV6" s="872"/>
      <c r="AW6" s="872"/>
      <c r="AX6" s="872"/>
      <c r="AY6" s="872"/>
      <c r="AZ6" s="872"/>
      <c r="BA6" s="872"/>
      <c r="BB6" s="872"/>
      <c r="BC6" s="872"/>
      <c r="BD6" s="872"/>
      <c r="BE6" s="843">
        <v>2020</v>
      </c>
      <c r="BF6" s="843"/>
      <c r="BG6" s="843"/>
      <c r="BH6" s="843"/>
      <c r="BI6" s="843"/>
      <c r="BJ6" s="843"/>
      <c r="BK6" s="843"/>
      <c r="BL6" s="843"/>
      <c r="BM6" s="843"/>
      <c r="BN6" s="843"/>
      <c r="BO6" s="843"/>
      <c r="BP6" s="872">
        <v>2021</v>
      </c>
      <c r="BQ6" s="872"/>
      <c r="BR6" s="872"/>
      <c r="BS6" s="872"/>
      <c r="BT6" s="872"/>
      <c r="BU6" s="872"/>
      <c r="BV6" s="872"/>
      <c r="BW6" s="872"/>
      <c r="BX6" s="872"/>
      <c r="BY6" s="872"/>
      <c r="BZ6" s="872"/>
    </row>
    <row r="7" spans="1:78" ht="42.75" customHeight="1">
      <c r="A7" s="860"/>
      <c r="B7" s="877" t="s">
        <v>331</v>
      </c>
      <c r="C7" s="877"/>
      <c r="D7" s="877" t="s">
        <v>332</v>
      </c>
      <c r="E7" s="877"/>
      <c r="F7" s="877" t="s">
        <v>333</v>
      </c>
      <c r="G7" s="877"/>
      <c r="H7" s="877" t="s">
        <v>334</v>
      </c>
      <c r="I7" s="877"/>
      <c r="J7" s="877" t="s">
        <v>335</v>
      </c>
      <c r="K7" s="877"/>
      <c r="L7" s="879" t="s">
        <v>34</v>
      </c>
      <c r="M7" s="878" t="s">
        <v>331</v>
      </c>
      <c r="N7" s="878"/>
      <c r="O7" s="878" t="s">
        <v>332</v>
      </c>
      <c r="P7" s="878"/>
      <c r="Q7" s="878" t="s">
        <v>333</v>
      </c>
      <c r="R7" s="878"/>
      <c r="S7" s="878" t="s">
        <v>334</v>
      </c>
      <c r="T7" s="878"/>
      <c r="U7" s="878" t="s">
        <v>335</v>
      </c>
      <c r="V7" s="878"/>
      <c r="W7" s="876" t="s">
        <v>34</v>
      </c>
      <c r="X7" s="877" t="s">
        <v>331</v>
      </c>
      <c r="Y7" s="877"/>
      <c r="Z7" s="877" t="s">
        <v>332</v>
      </c>
      <c r="AA7" s="877"/>
      <c r="AB7" s="877" t="s">
        <v>333</v>
      </c>
      <c r="AC7" s="877"/>
      <c r="AD7" s="877" t="s">
        <v>334</v>
      </c>
      <c r="AE7" s="877"/>
      <c r="AF7" s="877" t="s">
        <v>335</v>
      </c>
      <c r="AG7" s="877"/>
      <c r="AH7" s="879" t="s">
        <v>34</v>
      </c>
      <c r="AI7" s="878" t="s">
        <v>331</v>
      </c>
      <c r="AJ7" s="878"/>
      <c r="AK7" s="878" t="s">
        <v>332</v>
      </c>
      <c r="AL7" s="878"/>
      <c r="AM7" s="878" t="s">
        <v>333</v>
      </c>
      <c r="AN7" s="878"/>
      <c r="AO7" s="878" t="s">
        <v>334</v>
      </c>
      <c r="AP7" s="878"/>
      <c r="AQ7" s="878" t="s">
        <v>335</v>
      </c>
      <c r="AR7" s="878"/>
      <c r="AS7" s="876" t="s">
        <v>34</v>
      </c>
      <c r="AT7" s="877" t="s">
        <v>331</v>
      </c>
      <c r="AU7" s="877"/>
      <c r="AV7" s="877" t="s">
        <v>332</v>
      </c>
      <c r="AW7" s="877"/>
      <c r="AX7" s="877" t="s">
        <v>333</v>
      </c>
      <c r="AY7" s="877"/>
      <c r="AZ7" s="877" t="s">
        <v>334</v>
      </c>
      <c r="BA7" s="877"/>
      <c r="BB7" s="877" t="s">
        <v>335</v>
      </c>
      <c r="BC7" s="877"/>
      <c r="BD7" s="879" t="s">
        <v>34</v>
      </c>
      <c r="BE7" s="878" t="s">
        <v>331</v>
      </c>
      <c r="BF7" s="878"/>
      <c r="BG7" s="878" t="s">
        <v>332</v>
      </c>
      <c r="BH7" s="878"/>
      <c r="BI7" s="878" t="s">
        <v>333</v>
      </c>
      <c r="BJ7" s="878"/>
      <c r="BK7" s="878" t="s">
        <v>334</v>
      </c>
      <c r="BL7" s="878"/>
      <c r="BM7" s="878" t="s">
        <v>335</v>
      </c>
      <c r="BN7" s="878"/>
      <c r="BO7" s="876" t="s">
        <v>34</v>
      </c>
      <c r="BP7" s="877" t="s">
        <v>331</v>
      </c>
      <c r="BQ7" s="877"/>
      <c r="BR7" s="877" t="s">
        <v>332</v>
      </c>
      <c r="BS7" s="877"/>
      <c r="BT7" s="877" t="s">
        <v>333</v>
      </c>
      <c r="BU7" s="877"/>
      <c r="BV7" s="877" t="s">
        <v>334</v>
      </c>
      <c r="BW7" s="877"/>
      <c r="BX7" s="877" t="s">
        <v>335</v>
      </c>
      <c r="BY7" s="877"/>
      <c r="BZ7" s="879" t="s">
        <v>34</v>
      </c>
    </row>
    <row r="8" spans="1:78" ht="18" customHeight="1">
      <c r="A8" s="860"/>
      <c r="B8" s="744" t="s">
        <v>367</v>
      </c>
      <c r="C8" s="744" t="s">
        <v>368</v>
      </c>
      <c r="D8" s="744" t="s">
        <v>367</v>
      </c>
      <c r="E8" s="744" t="s">
        <v>368</v>
      </c>
      <c r="F8" s="744" t="s">
        <v>367</v>
      </c>
      <c r="G8" s="744" t="s">
        <v>368</v>
      </c>
      <c r="H8" s="744" t="s">
        <v>367</v>
      </c>
      <c r="I8" s="744" t="s">
        <v>368</v>
      </c>
      <c r="J8" s="744" t="s">
        <v>367</v>
      </c>
      <c r="K8" s="744" t="s">
        <v>368</v>
      </c>
      <c r="L8" s="879"/>
      <c r="M8" s="745" t="s">
        <v>367</v>
      </c>
      <c r="N8" s="745" t="s">
        <v>368</v>
      </c>
      <c r="O8" s="745" t="s">
        <v>367</v>
      </c>
      <c r="P8" s="745" t="s">
        <v>368</v>
      </c>
      <c r="Q8" s="745" t="s">
        <v>367</v>
      </c>
      <c r="R8" s="745" t="s">
        <v>368</v>
      </c>
      <c r="S8" s="745" t="s">
        <v>367</v>
      </c>
      <c r="T8" s="745" t="s">
        <v>368</v>
      </c>
      <c r="U8" s="745" t="s">
        <v>367</v>
      </c>
      <c r="V8" s="745" t="s">
        <v>368</v>
      </c>
      <c r="W8" s="876"/>
      <c r="X8" s="744" t="s">
        <v>367</v>
      </c>
      <c r="Y8" s="744" t="s">
        <v>368</v>
      </c>
      <c r="Z8" s="744" t="s">
        <v>367</v>
      </c>
      <c r="AA8" s="744" t="s">
        <v>368</v>
      </c>
      <c r="AB8" s="744" t="s">
        <v>367</v>
      </c>
      <c r="AC8" s="744" t="s">
        <v>368</v>
      </c>
      <c r="AD8" s="744" t="s">
        <v>367</v>
      </c>
      <c r="AE8" s="744" t="s">
        <v>368</v>
      </c>
      <c r="AF8" s="744" t="s">
        <v>367</v>
      </c>
      <c r="AG8" s="744" t="s">
        <v>368</v>
      </c>
      <c r="AH8" s="879"/>
      <c r="AI8" s="745" t="s">
        <v>367</v>
      </c>
      <c r="AJ8" s="745" t="s">
        <v>368</v>
      </c>
      <c r="AK8" s="745" t="s">
        <v>367</v>
      </c>
      <c r="AL8" s="745" t="s">
        <v>368</v>
      </c>
      <c r="AM8" s="745" t="s">
        <v>367</v>
      </c>
      <c r="AN8" s="745" t="s">
        <v>368</v>
      </c>
      <c r="AO8" s="745" t="s">
        <v>367</v>
      </c>
      <c r="AP8" s="745" t="s">
        <v>368</v>
      </c>
      <c r="AQ8" s="745" t="s">
        <v>367</v>
      </c>
      <c r="AR8" s="745" t="s">
        <v>368</v>
      </c>
      <c r="AS8" s="876"/>
      <c r="AT8" s="744" t="s">
        <v>367</v>
      </c>
      <c r="AU8" s="744" t="s">
        <v>368</v>
      </c>
      <c r="AV8" s="744" t="s">
        <v>367</v>
      </c>
      <c r="AW8" s="744" t="s">
        <v>368</v>
      </c>
      <c r="AX8" s="744" t="s">
        <v>367</v>
      </c>
      <c r="AY8" s="744" t="s">
        <v>368</v>
      </c>
      <c r="AZ8" s="744" t="s">
        <v>367</v>
      </c>
      <c r="BA8" s="744" t="s">
        <v>368</v>
      </c>
      <c r="BB8" s="744" t="s">
        <v>367</v>
      </c>
      <c r="BC8" s="744" t="s">
        <v>368</v>
      </c>
      <c r="BD8" s="879"/>
      <c r="BE8" s="745" t="s">
        <v>367</v>
      </c>
      <c r="BF8" s="745" t="s">
        <v>368</v>
      </c>
      <c r="BG8" s="745" t="s">
        <v>367</v>
      </c>
      <c r="BH8" s="745" t="s">
        <v>368</v>
      </c>
      <c r="BI8" s="745" t="s">
        <v>367</v>
      </c>
      <c r="BJ8" s="745" t="s">
        <v>368</v>
      </c>
      <c r="BK8" s="745" t="s">
        <v>367</v>
      </c>
      <c r="BL8" s="745" t="s">
        <v>368</v>
      </c>
      <c r="BM8" s="745" t="s">
        <v>367</v>
      </c>
      <c r="BN8" s="745" t="s">
        <v>368</v>
      </c>
      <c r="BO8" s="876"/>
      <c r="BP8" s="744" t="s">
        <v>367</v>
      </c>
      <c r="BQ8" s="744" t="s">
        <v>368</v>
      </c>
      <c r="BR8" s="744" t="s">
        <v>367</v>
      </c>
      <c r="BS8" s="744" t="s">
        <v>368</v>
      </c>
      <c r="BT8" s="744" t="s">
        <v>367</v>
      </c>
      <c r="BU8" s="744" t="s">
        <v>368</v>
      </c>
      <c r="BV8" s="744" t="s">
        <v>367</v>
      </c>
      <c r="BW8" s="744" t="s">
        <v>368</v>
      </c>
      <c r="BX8" s="744" t="s">
        <v>367</v>
      </c>
      <c r="BY8" s="744" t="s">
        <v>368</v>
      </c>
      <c r="BZ8" s="879"/>
    </row>
    <row r="9" spans="1:78" ht="18" customHeight="1">
      <c r="A9" s="746" t="s">
        <v>8</v>
      </c>
      <c r="B9" s="747">
        <v>9</v>
      </c>
      <c r="C9" s="747">
        <v>1</v>
      </c>
      <c r="D9" s="747">
        <v>42</v>
      </c>
      <c r="E9" s="747">
        <v>3</v>
      </c>
      <c r="F9" s="747">
        <v>66</v>
      </c>
      <c r="G9" s="747">
        <v>10</v>
      </c>
      <c r="H9" s="747">
        <v>33</v>
      </c>
      <c r="I9" s="747">
        <v>8</v>
      </c>
      <c r="J9" s="747">
        <v>0</v>
      </c>
      <c r="K9" s="747">
        <v>0</v>
      </c>
      <c r="L9" s="748">
        <f t="shared" ref="L9:L28" si="0">+SUM(B9:K9)</f>
        <v>172</v>
      </c>
      <c r="M9" s="747">
        <v>12</v>
      </c>
      <c r="N9" s="747">
        <v>1</v>
      </c>
      <c r="O9" s="747">
        <v>42</v>
      </c>
      <c r="P9" s="747">
        <v>2</v>
      </c>
      <c r="Q9" s="747">
        <v>53</v>
      </c>
      <c r="R9" s="747">
        <v>4</v>
      </c>
      <c r="S9" s="747">
        <v>23</v>
      </c>
      <c r="T9" s="747">
        <v>9</v>
      </c>
      <c r="U9" s="747">
        <v>1</v>
      </c>
      <c r="V9" s="747">
        <v>0</v>
      </c>
      <c r="W9" s="747">
        <f t="shared" ref="W9:W28" si="1">+SUM(M9:V9)</f>
        <v>147</v>
      </c>
      <c r="X9" s="747">
        <v>6</v>
      </c>
      <c r="Y9" s="747">
        <v>1</v>
      </c>
      <c r="Z9" s="747">
        <v>42</v>
      </c>
      <c r="AA9" s="747">
        <v>1</v>
      </c>
      <c r="AB9" s="747">
        <v>41</v>
      </c>
      <c r="AC9" s="747">
        <v>13</v>
      </c>
      <c r="AD9" s="747">
        <v>31</v>
      </c>
      <c r="AE9" s="747">
        <v>4</v>
      </c>
      <c r="AF9" s="747">
        <v>0</v>
      </c>
      <c r="AG9" s="747">
        <v>0</v>
      </c>
      <c r="AH9" s="748">
        <f>+SUM(X9:AG9)</f>
        <v>139</v>
      </c>
      <c r="AI9" s="747">
        <v>11</v>
      </c>
      <c r="AJ9" s="747">
        <v>7</v>
      </c>
      <c r="AK9" s="747">
        <v>30</v>
      </c>
      <c r="AL9" s="747">
        <v>3</v>
      </c>
      <c r="AM9" s="747">
        <v>53</v>
      </c>
      <c r="AN9" s="747">
        <v>12</v>
      </c>
      <c r="AO9" s="747">
        <v>21</v>
      </c>
      <c r="AP9" s="747">
        <v>9</v>
      </c>
      <c r="AQ9" s="747">
        <v>0</v>
      </c>
      <c r="AR9" s="747">
        <v>0</v>
      </c>
      <c r="AS9" s="747">
        <f t="shared" ref="AS9:AS28" si="2">+SUM(AI9:AR9)</f>
        <v>146</v>
      </c>
      <c r="AT9" s="747">
        <v>15</v>
      </c>
      <c r="AU9" s="747">
        <v>5</v>
      </c>
      <c r="AV9" s="747">
        <v>50</v>
      </c>
      <c r="AW9" s="747">
        <v>7</v>
      </c>
      <c r="AX9" s="747">
        <v>70</v>
      </c>
      <c r="AY9" s="747">
        <v>13</v>
      </c>
      <c r="AZ9" s="747">
        <v>25</v>
      </c>
      <c r="BA9" s="747">
        <v>5</v>
      </c>
      <c r="BB9" s="747">
        <v>0</v>
      </c>
      <c r="BC9" s="747">
        <v>0</v>
      </c>
      <c r="BD9" s="748">
        <f>+SUM(AT9:BC9)</f>
        <v>190</v>
      </c>
      <c r="BE9" s="747">
        <v>24</v>
      </c>
      <c r="BF9" s="747">
        <v>6</v>
      </c>
      <c r="BG9" s="747">
        <v>46</v>
      </c>
      <c r="BH9" s="747">
        <v>3</v>
      </c>
      <c r="BI9" s="747">
        <v>62</v>
      </c>
      <c r="BJ9" s="747">
        <v>10</v>
      </c>
      <c r="BK9" s="747">
        <v>26</v>
      </c>
      <c r="BL9" s="747">
        <v>9</v>
      </c>
      <c r="BM9" s="747">
        <v>0</v>
      </c>
      <c r="BN9" s="747">
        <v>0</v>
      </c>
      <c r="BO9" s="747">
        <f t="shared" ref="BO9:BO27" si="3">+SUM(BE9:BN9)</f>
        <v>186</v>
      </c>
      <c r="BP9" s="747">
        <v>13</v>
      </c>
      <c r="BQ9" s="747">
        <v>7</v>
      </c>
      <c r="BR9" s="747">
        <v>57</v>
      </c>
      <c r="BS9" s="747">
        <v>7</v>
      </c>
      <c r="BT9" s="747">
        <v>81</v>
      </c>
      <c r="BU9" s="747">
        <v>15</v>
      </c>
      <c r="BV9" s="747">
        <v>27</v>
      </c>
      <c r="BW9" s="747">
        <v>8</v>
      </c>
      <c r="BX9" s="747">
        <v>1</v>
      </c>
      <c r="BY9" s="747">
        <v>1</v>
      </c>
      <c r="BZ9" s="748">
        <f t="shared" ref="BZ9:BZ28" si="4">+SUM(BP9:BY9)</f>
        <v>217</v>
      </c>
    </row>
    <row r="10" spans="1:78" ht="18" customHeight="1">
      <c r="A10" s="749" t="s">
        <v>9</v>
      </c>
      <c r="B10" s="750">
        <v>13</v>
      </c>
      <c r="C10" s="750">
        <v>7</v>
      </c>
      <c r="D10" s="750">
        <v>44</v>
      </c>
      <c r="E10" s="750">
        <v>4</v>
      </c>
      <c r="F10" s="750">
        <v>74</v>
      </c>
      <c r="G10" s="750">
        <v>9</v>
      </c>
      <c r="H10" s="750">
        <v>28</v>
      </c>
      <c r="I10" s="750">
        <v>8</v>
      </c>
      <c r="J10" s="750">
        <v>1</v>
      </c>
      <c r="K10" s="750">
        <v>0</v>
      </c>
      <c r="L10" s="751">
        <f t="shared" si="0"/>
        <v>188</v>
      </c>
      <c r="M10" s="752">
        <v>6</v>
      </c>
      <c r="N10" s="752">
        <v>4</v>
      </c>
      <c r="O10" s="752">
        <v>40</v>
      </c>
      <c r="P10" s="752">
        <v>6</v>
      </c>
      <c r="Q10" s="752">
        <v>50</v>
      </c>
      <c r="R10" s="752">
        <v>11</v>
      </c>
      <c r="S10" s="752">
        <v>30</v>
      </c>
      <c r="T10" s="752">
        <v>10</v>
      </c>
      <c r="U10" s="752">
        <v>2</v>
      </c>
      <c r="V10" s="752">
        <v>0</v>
      </c>
      <c r="W10" s="752">
        <f t="shared" si="1"/>
        <v>159</v>
      </c>
      <c r="X10" s="750">
        <v>6</v>
      </c>
      <c r="Y10" s="750">
        <v>2</v>
      </c>
      <c r="Z10" s="750">
        <v>21</v>
      </c>
      <c r="AA10" s="750">
        <v>3</v>
      </c>
      <c r="AB10" s="750">
        <v>60</v>
      </c>
      <c r="AC10" s="750">
        <v>14</v>
      </c>
      <c r="AD10" s="750">
        <v>33</v>
      </c>
      <c r="AE10" s="750">
        <v>9</v>
      </c>
      <c r="AF10" s="750">
        <v>0</v>
      </c>
      <c r="AG10" s="750">
        <v>0</v>
      </c>
      <c r="AH10" s="751">
        <f>+SUM(X10:AG10)</f>
        <v>148</v>
      </c>
      <c r="AI10" s="752">
        <v>12</v>
      </c>
      <c r="AJ10" s="752">
        <v>1</v>
      </c>
      <c r="AK10" s="752">
        <v>27</v>
      </c>
      <c r="AL10" s="752">
        <v>0</v>
      </c>
      <c r="AM10" s="752">
        <v>44</v>
      </c>
      <c r="AN10" s="752">
        <v>8</v>
      </c>
      <c r="AO10" s="752">
        <v>26</v>
      </c>
      <c r="AP10" s="752">
        <v>8</v>
      </c>
      <c r="AQ10" s="752">
        <v>3</v>
      </c>
      <c r="AR10" s="752">
        <v>1</v>
      </c>
      <c r="AS10" s="752">
        <f t="shared" si="2"/>
        <v>130</v>
      </c>
      <c r="AT10" s="750">
        <v>14</v>
      </c>
      <c r="AU10" s="750">
        <v>6</v>
      </c>
      <c r="AV10" s="750">
        <v>35</v>
      </c>
      <c r="AW10" s="750">
        <v>6</v>
      </c>
      <c r="AX10" s="750">
        <v>81</v>
      </c>
      <c r="AY10" s="750">
        <v>15</v>
      </c>
      <c r="AZ10" s="750">
        <v>38</v>
      </c>
      <c r="BA10" s="750">
        <v>6</v>
      </c>
      <c r="BB10" s="750">
        <v>3</v>
      </c>
      <c r="BC10" s="750">
        <v>0</v>
      </c>
      <c r="BD10" s="751">
        <f>+SUM(AT10:BC10)</f>
        <v>204</v>
      </c>
      <c r="BE10" s="752">
        <v>16</v>
      </c>
      <c r="BF10" s="752">
        <v>4</v>
      </c>
      <c r="BG10" s="752">
        <v>18</v>
      </c>
      <c r="BH10" s="752">
        <v>0</v>
      </c>
      <c r="BI10" s="752">
        <v>96</v>
      </c>
      <c r="BJ10" s="752">
        <v>14</v>
      </c>
      <c r="BK10" s="752">
        <v>33</v>
      </c>
      <c r="BL10" s="752">
        <v>3</v>
      </c>
      <c r="BM10" s="752">
        <v>2</v>
      </c>
      <c r="BN10" s="752">
        <v>0</v>
      </c>
      <c r="BO10" s="752">
        <f t="shared" si="3"/>
        <v>186</v>
      </c>
      <c r="BP10" s="750">
        <v>28</v>
      </c>
      <c r="BQ10" s="750">
        <v>11</v>
      </c>
      <c r="BR10" s="750">
        <v>32</v>
      </c>
      <c r="BS10" s="750">
        <v>5</v>
      </c>
      <c r="BT10" s="750">
        <v>113</v>
      </c>
      <c r="BU10" s="750">
        <v>11</v>
      </c>
      <c r="BV10" s="750">
        <v>36</v>
      </c>
      <c r="BW10" s="750">
        <v>14</v>
      </c>
      <c r="BX10" s="750">
        <v>1</v>
      </c>
      <c r="BY10" s="750">
        <v>0</v>
      </c>
      <c r="BZ10" s="751">
        <f t="shared" si="4"/>
        <v>251</v>
      </c>
    </row>
    <row r="11" spans="1:78" ht="18" customHeight="1">
      <c r="A11" s="746" t="s">
        <v>10</v>
      </c>
      <c r="B11" s="747">
        <v>12</v>
      </c>
      <c r="C11" s="747">
        <v>5</v>
      </c>
      <c r="D11" s="747">
        <v>7</v>
      </c>
      <c r="E11" s="747">
        <v>0</v>
      </c>
      <c r="F11" s="747">
        <v>51</v>
      </c>
      <c r="G11" s="747">
        <v>13</v>
      </c>
      <c r="H11" s="747">
        <v>37</v>
      </c>
      <c r="I11" s="747">
        <v>16</v>
      </c>
      <c r="J11" s="747">
        <v>1</v>
      </c>
      <c r="K11" s="747">
        <v>0</v>
      </c>
      <c r="L11" s="748">
        <f t="shared" si="0"/>
        <v>142</v>
      </c>
      <c r="M11" s="747">
        <v>14</v>
      </c>
      <c r="N11" s="747">
        <v>4</v>
      </c>
      <c r="O11" s="747">
        <v>13</v>
      </c>
      <c r="P11" s="747">
        <v>4</v>
      </c>
      <c r="Q11" s="747">
        <v>70</v>
      </c>
      <c r="R11" s="747">
        <v>5</v>
      </c>
      <c r="S11" s="747">
        <v>37</v>
      </c>
      <c r="T11" s="747">
        <v>11</v>
      </c>
      <c r="U11" s="747">
        <v>0</v>
      </c>
      <c r="V11" s="747">
        <v>1</v>
      </c>
      <c r="W11" s="747">
        <f t="shared" si="1"/>
        <v>159</v>
      </c>
      <c r="X11" s="747">
        <v>15</v>
      </c>
      <c r="Y11" s="747">
        <v>4</v>
      </c>
      <c r="Z11" s="747">
        <v>9</v>
      </c>
      <c r="AA11" s="747">
        <v>6</v>
      </c>
      <c r="AB11" s="747">
        <v>69</v>
      </c>
      <c r="AC11" s="747">
        <v>11</v>
      </c>
      <c r="AD11" s="747">
        <v>32</v>
      </c>
      <c r="AE11" s="747">
        <v>9</v>
      </c>
      <c r="AF11" s="747">
        <v>1</v>
      </c>
      <c r="AG11" s="747">
        <v>0</v>
      </c>
      <c r="AH11" s="748">
        <f>+SUM(X11:AG11)</f>
        <v>156</v>
      </c>
      <c r="AI11" s="747">
        <v>20</v>
      </c>
      <c r="AJ11" s="747">
        <v>4</v>
      </c>
      <c r="AK11" s="747">
        <v>5</v>
      </c>
      <c r="AL11" s="747">
        <v>1</v>
      </c>
      <c r="AM11" s="747">
        <v>63</v>
      </c>
      <c r="AN11" s="747">
        <v>13</v>
      </c>
      <c r="AO11" s="747">
        <v>37</v>
      </c>
      <c r="AP11" s="747">
        <v>9</v>
      </c>
      <c r="AQ11" s="747">
        <v>0</v>
      </c>
      <c r="AR11" s="747">
        <v>0</v>
      </c>
      <c r="AS11" s="747">
        <f t="shared" si="2"/>
        <v>152</v>
      </c>
      <c r="AT11" s="747">
        <v>15</v>
      </c>
      <c r="AU11" s="747">
        <v>3</v>
      </c>
      <c r="AV11" s="747">
        <v>8</v>
      </c>
      <c r="AW11" s="747">
        <v>2</v>
      </c>
      <c r="AX11" s="747">
        <v>66</v>
      </c>
      <c r="AY11" s="747">
        <v>11</v>
      </c>
      <c r="AZ11" s="747">
        <v>26</v>
      </c>
      <c r="BA11" s="747">
        <v>13</v>
      </c>
      <c r="BB11" s="747">
        <v>0</v>
      </c>
      <c r="BC11" s="747">
        <v>0</v>
      </c>
      <c r="BD11" s="748">
        <f>+SUM(AT11:BC11)</f>
        <v>144</v>
      </c>
      <c r="BE11" s="747">
        <v>10</v>
      </c>
      <c r="BF11" s="747">
        <v>7</v>
      </c>
      <c r="BG11" s="747">
        <v>4</v>
      </c>
      <c r="BH11" s="747">
        <v>3</v>
      </c>
      <c r="BI11" s="747">
        <v>48</v>
      </c>
      <c r="BJ11" s="747">
        <v>9</v>
      </c>
      <c r="BK11" s="747">
        <v>29</v>
      </c>
      <c r="BL11" s="747">
        <v>11</v>
      </c>
      <c r="BM11" s="747">
        <v>0</v>
      </c>
      <c r="BN11" s="747">
        <v>0</v>
      </c>
      <c r="BO11" s="747">
        <f t="shared" si="3"/>
        <v>121</v>
      </c>
      <c r="BP11" s="747">
        <v>25</v>
      </c>
      <c r="BQ11" s="747">
        <v>5</v>
      </c>
      <c r="BR11" s="747">
        <v>10</v>
      </c>
      <c r="BS11" s="747">
        <v>2</v>
      </c>
      <c r="BT11" s="747">
        <v>55</v>
      </c>
      <c r="BU11" s="747">
        <v>7</v>
      </c>
      <c r="BV11" s="747">
        <v>32</v>
      </c>
      <c r="BW11" s="747">
        <v>10</v>
      </c>
      <c r="BX11" s="747">
        <v>1</v>
      </c>
      <c r="BY11" s="747">
        <v>0</v>
      </c>
      <c r="BZ11" s="748">
        <f t="shared" si="4"/>
        <v>147</v>
      </c>
    </row>
    <row r="12" spans="1:78" ht="18" customHeight="1">
      <c r="A12" s="749" t="s">
        <v>11</v>
      </c>
      <c r="B12" s="750">
        <v>10</v>
      </c>
      <c r="C12" s="750">
        <v>3</v>
      </c>
      <c r="D12" s="750">
        <v>7</v>
      </c>
      <c r="E12" s="750">
        <v>1</v>
      </c>
      <c r="F12" s="750">
        <v>20</v>
      </c>
      <c r="G12" s="750">
        <v>4</v>
      </c>
      <c r="H12" s="750">
        <v>22</v>
      </c>
      <c r="I12" s="750">
        <v>10</v>
      </c>
      <c r="J12" s="750">
        <v>0</v>
      </c>
      <c r="K12" s="750">
        <v>0</v>
      </c>
      <c r="L12" s="751">
        <f t="shared" si="0"/>
        <v>77</v>
      </c>
      <c r="M12" s="752">
        <v>6</v>
      </c>
      <c r="N12" s="752">
        <v>3</v>
      </c>
      <c r="O12" s="752">
        <v>8</v>
      </c>
      <c r="P12" s="752">
        <v>0</v>
      </c>
      <c r="Q12" s="752">
        <v>28</v>
      </c>
      <c r="R12" s="752">
        <v>6</v>
      </c>
      <c r="S12" s="752">
        <v>24</v>
      </c>
      <c r="T12" s="752">
        <v>10</v>
      </c>
      <c r="U12" s="752">
        <v>0</v>
      </c>
      <c r="V12" s="752">
        <v>0</v>
      </c>
      <c r="W12" s="752">
        <f t="shared" si="1"/>
        <v>85</v>
      </c>
      <c r="X12" s="750">
        <v>10</v>
      </c>
      <c r="Y12" s="750">
        <v>3</v>
      </c>
      <c r="Z12" s="750">
        <v>8</v>
      </c>
      <c r="AA12" s="750">
        <v>0</v>
      </c>
      <c r="AB12" s="750">
        <v>26</v>
      </c>
      <c r="AC12" s="750">
        <v>6</v>
      </c>
      <c r="AD12" s="750">
        <v>22</v>
      </c>
      <c r="AE12" s="750">
        <v>6</v>
      </c>
      <c r="AF12" s="750">
        <v>0</v>
      </c>
      <c r="AG12" s="750">
        <v>0</v>
      </c>
      <c r="AH12" s="751">
        <f>+SUM(X12:AG12)</f>
        <v>81</v>
      </c>
      <c r="AI12" s="752">
        <v>12</v>
      </c>
      <c r="AJ12" s="752">
        <v>5</v>
      </c>
      <c r="AK12" s="752">
        <v>9</v>
      </c>
      <c r="AL12" s="752">
        <v>5</v>
      </c>
      <c r="AM12" s="752">
        <v>26</v>
      </c>
      <c r="AN12" s="752">
        <v>6</v>
      </c>
      <c r="AO12" s="752">
        <v>22</v>
      </c>
      <c r="AP12" s="752">
        <v>6</v>
      </c>
      <c r="AQ12" s="752">
        <v>0</v>
      </c>
      <c r="AR12" s="752">
        <v>0</v>
      </c>
      <c r="AS12" s="752">
        <f t="shared" si="2"/>
        <v>91</v>
      </c>
      <c r="AT12" s="750">
        <v>6</v>
      </c>
      <c r="AU12" s="750">
        <v>5</v>
      </c>
      <c r="AV12" s="750">
        <v>5</v>
      </c>
      <c r="AW12" s="750">
        <v>1</v>
      </c>
      <c r="AX12" s="750">
        <v>28</v>
      </c>
      <c r="AY12" s="750">
        <v>6</v>
      </c>
      <c r="AZ12" s="750">
        <v>22</v>
      </c>
      <c r="BA12" s="750">
        <v>7</v>
      </c>
      <c r="BB12" s="750">
        <v>1</v>
      </c>
      <c r="BC12" s="750">
        <v>0</v>
      </c>
      <c r="BD12" s="751">
        <f>+SUM(AT12:BC12)</f>
        <v>81</v>
      </c>
      <c r="BE12" s="752">
        <v>11</v>
      </c>
      <c r="BF12" s="752">
        <v>3</v>
      </c>
      <c r="BG12" s="752">
        <v>14</v>
      </c>
      <c r="BH12" s="752">
        <v>3</v>
      </c>
      <c r="BI12" s="752">
        <v>38</v>
      </c>
      <c r="BJ12" s="752">
        <v>4</v>
      </c>
      <c r="BK12" s="752">
        <v>11</v>
      </c>
      <c r="BL12" s="752">
        <v>8</v>
      </c>
      <c r="BM12" s="752">
        <v>2</v>
      </c>
      <c r="BN12" s="752">
        <v>0</v>
      </c>
      <c r="BO12" s="752">
        <f t="shared" si="3"/>
        <v>94</v>
      </c>
      <c r="BP12" s="750">
        <v>8</v>
      </c>
      <c r="BQ12" s="750">
        <v>8</v>
      </c>
      <c r="BR12" s="750">
        <v>9</v>
      </c>
      <c r="BS12" s="750">
        <v>0</v>
      </c>
      <c r="BT12" s="750">
        <v>34</v>
      </c>
      <c r="BU12" s="750">
        <v>4</v>
      </c>
      <c r="BV12" s="750">
        <v>17</v>
      </c>
      <c r="BW12" s="750">
        <v>7</v>
      </c>
      <c r="BX12" s="750">
        <v>1</v>
      </c>
      <c r="BY12" s="750">
        <v>1</v>
      </c>
      <c r="BZ12" s="751">
        <f t="shared" si="4"/>
        <v>89</v>
      </c>
    </row>
    <row r="13" spans="1:78" ht="18" customHeight="1">
      <c r="A13" s="746" t="s">
        <v>12</v>
      </c>
      <c r="B13" s="747">
        <v>23</v>
      </c>
      <c r="C13" s="747">
        <v>5</v>
      </c>
      <c r="D13" s="747">
        <v>29</v>
      </c>
      <c r="E13" s="747">
        <v>4</v>
      </c>
      <c r="F13" s="747">
        <v>62</v>
      </c>
      <c r="G13" s="747">
        <v>13</v>
      </c>
      <c r="H13" s="747">
        <v>37</v>
      </c>
      <c r="I13" s="747">
        <v>13</v>
      </c>
      <c r="J13" s="747">
        <v>1</v>
      </c>
      <c r="K13" s="747">
        <v>0</v>
      </c>
      <c r="L13" s="747">
        <f>+SUM(B13:K13)</f>
        <v>187</v>
      </c>
      <c r="M13" s="747">
        <v>15</v>
      </c>
      <c r="N13" s="747">
        <v>4</v>
      </c>
      <c r="O13" s="747">
        <v>21</v>
      </c>
      <c r="P13" s="747">
        <v>3</v>
      </c>
      <c r="Q13" s="747">
        <v>67</v>
      </c>
      <c r="R13" s="747">
        <v>16</v>
      </c>
      <c r="S13" s="747">
        <v>34</v>
      </c>
      <c r="T13" s="747">
        <v>17</v>
      </c>
      <c r="U13" s="747">
        <v>3</v>
      </c>
      <c r="V13" s="747">
        <v>0</v>
      </c>
      <c r="W13" s="747">
        <f t="shared" si="1"/>
        <v>180</v>
      </c>
      <c r="X13" s="747">
        <v>9</v>
      </c>
      <c r="Y13" s="747">
        <v>3</v>
      </c>
      <c r="Z13" s="747">
        <v>26</v>
      </c>
      <c r="AA13" s="747">
        <v>4</v>
      </c>
      <c r="AB13" s="747">
        <v>84</v>
      </c>
      <c r="AC13" s="747">
        <v>13</v>
      </c>
      <c r="AD13" s="747">
        <v>27</v>
      </c>
      <c r="AE13" s="747">
        <v>12</v>
      </c>
      <c r="AF13" s="747">
        <v>2</v>
      </c>
      <c r="AG13" s="747">
        <v>0</v>
      </c>
      <c r="AH13" s="747">
        <f>+SUM(X13:AG13)</f>
        <v>180</v>
      </c>
      <c r="AI13" s="747">
        <v>16</v>
      </c>
      <c r="AJ13" s="747">
        <v>7</v>
      </c>
      <c r="AK13" s="747">
        <v>13</v>
      </c>
      <c r="AL13" s="747">
        <v>2</v>
      </c>
      <c r="AM13" s="747">
        <v>61</v>
      </c>
      <c r="AN13" s="747">
        <v>7</v>
      </c>
      <c r="AO13" s="747">
        <v>30</v>
      </c>
      <c r="AP13" s="747">
        <v>9</v>
      </c>
      <c r="AQ13" s="747">
        <v>0</v>
      </c>
      <c r="AR13" s="747">
        <v>0</v>
      </c>
      <c r="AS13" s="747">
        <f t="shared" si="2"/>
        <v>145</v>
      </c>
      <c r="AT13" s="747">
        <v>25</v>
      </c>
      <c r="AU13" s="747">
        <v>7</v>
      </c>
      <c r="AV13" s="747">
        <v>29</v>
      </c>
      <c r="AW13" s="747">
        <v>3</v>
      </c>
      <c r="AX13" s="747">
        <v>94</v>
      </c>
      <c r="AY13" s="747">
        <v>17</v>
      </c>
      <c r="AZ13" s="747">
        <v>33</v>
      </c>
      <c r="BA13" s="747">
        <v>12</v>
      </c>
      <c r="BB13" s="747">
        <v>1</v>
      </c>
      <c r="BC13" s="747">
        <v>0</v>
      </c>
      <c r="BD13" s="747">
        <f>+SUM(AT13:BC13)</f>
        <v>221</v>
      </c>
      <c r="BE13" s="747">
        <v>22</v>
      </c>
      <c r="BF13" s="747">
        <v>8</v>
      </c>
      <c r="BG13" s="747">
        <v>14</v>
      </c>
      <c r="BH13" s="747">
        <v>3</v>
      </c>
      <c r="BI13" s="747">
        <v>74</v>
      </c>
      <c r="BJ13" s="747">
        <v>9</v>
      </c>
      <c r="BK13" s="747">
        <v>31</v>
      </c>
      <c r="BL13" s="747">
        <v>9</v>
      </c>
      <c r="BM13" s="747">
        <v>1</v>
      </c>
      <c r="BN13" s="747">
        <v>0</v>
      </c>
      <c r="BO13" s="747">
        <f t="shared" si="3"/>
        <v>171</v>
      </c>
      <c r="BP13" s="747">
        <v>18</v>
      </c>
      <c r="BQ13" s="747">
        <v>12</v>
      </c>
      <c r="BR13" s="747">
        <v>12</v>
      </c>
      <c r="BS13" s="747">
        <v>4</v>
      </c>
      <c r="BT13" s="747">
        <v>99</v>
      </c>
      <c r="BU13" s="747">
        <v>8</v>
      </c>
      <c r="BV13" s="747">
        <v>36</v>
      </c>
      <c r="BW13" s="747">
        <v>12</v>
      </c>
      <c r="BX13" s="747">
        <v>0</v>
      </c>
      <c r="BY13" s="747">
        <v>0</v>
      </c>
      <c r="BZ13" s="747">
        <f t="shared" si="4"/>
        <v>201</v>
      </c>
    </row>
    <row r="14" spans="1:78" ht="18" customHeight="1">
      <c r="A14" s="749" t="s">
        <v>13</v>
      </c>
      <c r="B14" s="750">
        <v>3</v>
      </c>
      <c r="C14" s="750">
        <v>1</v>
      </c>
      <c r="D14" s="750">
        <v>16</v>
      </c>
      <c r="E14" s="750">
        <v>1</v>
      </c>
      <c r="F14" s="750">
        <v>12</v>
      </c>
      <c r="G14" s="750">
        <v>3</v>
      </c>
      <c r="H14" s="750">
        <v>10</v>
      </c>
      <c r="I14" s="750">
        <v>3</v>
      </c>
      <c r="J14" s="750">
        <v>0</v>
      </c>
      <c r="K14" s="750">
        <v>0</v>
      </c>
      <c r="L14" s="751">
        <f t="shared" si="0"/>
        <v>49</v>
      </c>
      <c r="M14" s="752">
        <v>9</v>
      </c>
      <c r="N14" s="752">
        <v>2</v>
      </c>
      <c r="O14" s="752">
        <v>12</v>
      </c>
      <c r="P14" s="752">
        <v>0</v>
      </c>
      <c r="Q14" s="752">
        <v>9</v>
      </c>
      <c r="R14" s="752">
        <v>4</v>
      </c>
      <c r="S14" s="752">
        <v>24</v>
      </c>
      <c r="T14" s="752">
        <v>7</v>
      </c>
      <c r="U14" s="752">
        <v>1</v>
      </c>
      <c r="V14" s="752">
        <v>0</v>
      </c>
      <c r="W14" s="752">
        <f t="shared" si="1"/>
        <v>68</v>
      </c>
      <c r="X14" s="750">
        <v>7</v>
      </c>
      <c r="Y14" s="750">
        <v>4</v>
      </c>
      <c r="Z14" s="750">
        <v>16</v>
      </c>
      <c r="AA14" s="750">
        <v>2</v>
      </c>
      <c r="AB14" s="750">
        <v>16</v>
      </c>
      <c r="AC14" s="750">
        <v>3</v>
      </c>
      <c r="AD14" s="750">
        <v>18</v>
      </c>
      <c r="AE14" s="750">
        <v>2</v>
      </c>
      <c r="AF14" s="750">
        <v>1</v>
      </c>
      <c r="AG14" s="750">
        <v>0</v>
      </c>
      <c r="AH14" s="751">
        <f t="shared" ref="AH14:AH28" si="5">+SUM(X14:AG14)</f>
        <v>69</v>
      </c>
      <c r="AI14" s="752">
        <v>5</v>
      </c>
      <c r="AJ14" s="752">
        <v>8</v>
      </c>
      <c r="AK14" s="752">
        <v>19</v>
      </c>
      <c r="AL14" s="752">
        <v>2</v>
      </c>
      <c r="AM14" s="752">
        <v>17</v>
      </c>
      <c r="AN14" s="752">
        <v>3</v>
      </c>
      <c r="AO14" s="752">
        <v>17</v>
      </c>
      <c r="AP14" s="752">
        <v>5</v>
      </c>
      <c r="AQ14" s="752">
        <v>0</v>
      </c>
      <c r="AR14" s="752">
        <v>0</v>
      </c>
      <c r="AS14" s="752">
        <f t="shared" si="2"/>
        <v>76</v>
      </c>
      <c r="AT14" s="750">
        <v>10</v>
      </c>
      <c r="AU14" s="750">
        <v>1</v>
      </c>
      <c r="AV14" s="750">
        <v>12</v>
      </c>
      <c r="AW14" s="750">
        <v>2</v>
      </c>
      <c r="AX14" s="750">
        <v>13</v>
      </c>
      <c r="AY14" s="750">
        <v>2</v>
      </c>
      <c r="AZ14" s="750">
        <v>24</v>
      </c>
      <c r="BA14" s="750">
        <v>7</v>
      </c>
      <c r="BB14" s="750">
        <v>1</v>
      </c>
      <c r="BC14" s="750">
        <v>0</v>
      </c>
      <c r="BD14" s="751">
        <f t="shared" ref="BD14:BD28" si="6">+SUM(AT14:BC14)</f>
        <v>72</v>
      </c>
      <c r="BE14" s="752">
        <v>9</v>
      </c>
      <c r="BF14" s="752">
        <v>6</v>
      </c>
      <c r="BG14" s="752">
        <v>17</v>
      </c>
      <c r="BH14" s="752">
        <v>4</v>
      </c>
      <c r="BI14" s="752">
        <v>31</v>
      </c>
      <c r="BJ14" s="752">
        <v>2</v>
      </c>
      <c r="BK14" s="752">
        <v>13</v>
      </c>
      <c r="BL14" s="752">
        <v>4</v>
      </c>
      <c r="BM14" s="752">
        <v>2</v>
      </c>
      <c r="BN14" s="752">
        <v>0</v>
      </c>
      <c r="BO14" s="752">
        <f t="shared" si="3"/>
        <v>88</v>
      </c>
      <c r="BP14" s="750">
        <v>5</v>
      </c>
      <c r="BQ14" s="750">
        <v>3</v>
      </c>
      <c r="BR14" s="750">
        <v>14</v>
      </c>
      <c r="BS14" s="750">
        <v>0</v>
      </c>
      <c r="BT14" s="750">
        <v>31</v>
      </c>
      <c r="BU14" s="750">
        <v>1</v>
      </c>
      <c r="BV14" s="750">
        <v>18</v>
      </c>
      <c r="BW14" s="750">
        <v>3</v>
      </c>
      <c r="BX14" s="750">
        <v>0</v>
      </c>
      <c r="BY14" s="750">
        <v>0</v>
      </c>
      <c r="BZ14" s="751">
        <f t="shared" si="4"/>
        <v>75</v>
      </c>
    </row>
    <row r="15" spans="1:78" ht="18" customHeight="1">
      <c r="A15" s="746" t="s">
        <v>14</v>
      </c>
      <c r="B15" s="747">
        <v>22</v>
      </c>
      <c r="C15" s="747">
        <v>7</v>
      </c>
      <c r="D15" s="747">
        <v>20</v>
      </c>
      <c r="E15" s="747">
        <v>3</v>
      </c>
      <c r="F15" s="747">
        <v>86</v>
      </c>
      <c r="G15" s="747">
        <v>7</v>
      </c>
      <c r="H15" s="747">
        <v>63</v>
      </c>
      <c r="I15" s="747">
        <v>19</v>
      </c>
      <c r="J15" s="747">
        <v>3</v>
      </c>
      <c r="K15" s="747">
        <v>1</v>
      </c>
      <c r="L15" s="748">
        <f t="shared" si="0"/>
        <v>231</v>
      </c>
      <c r="M15" s="747">
        <v>26</v>
      </c>
      <c r="N15" s="747">
        <v>4</v>
      </c>
      <c r="O15" s="747">
        <v>20</v>
      </c>
      <c r="P15" s="747">
        <v>2</v>
      </c>
      <c r="Q15" s="747">
        <v>98</v>
      </c>
      <c r="R15" s="747">
        <v>19</v>
      </c>
      <c r="S15" s="747">
        <v>51</v>
      </c>
      <c r="T15" s="747">
        <v>12</v>
      </c>
      <c r="U15" s="747">
        <v>5</v>
      </c>
      <c r="V15" s="747">
        <v>1</v>
      </c>
      <c r="W15" s="747">
        <f t="shared" si="1"/>
        <v>238</v>
      </c>
      <c r="X15" s="747">
        <v>17</v>
      </c>
      <c r="Y15" s="747">
        <v>4</v>
      </c>
      <c r="Z15" s="747">
        <v>23</v>
      </c>
      <c r="AA15" s="747">
        <v>2</v>
      </c>
      <c r="AB15" s="747">
        <v>84</v>
      </c>
      <c r="AC15" s="747">
        <v>16</v>
      </c>
      <c r="AD15" s="747">
        <v>35</v>
      </c>
      <c r="AE15" s="747">
        <v>8</v>
      </c>
      <c r="AF15" s="747">
        <v>1</v>
      </c>
      <c r="AG15" s="747">
        <v>1</v>
      </c>
      <c r="AH15" s="748">
        <f t="shared" si="5"/>
        <v>191</v>
      </c>
      <c r="AI15" s="747">
        <v>26</v>
      </c>
      <c r="AJ15" s="747">
        <v>4</v>
      </c>
      <c r="AK15" s="747">
        <v>30</v>
      </c>
      <c r="AL15" s="747">
        <v>4</v>
      </c>
      <c r="AM15" s="747">
        <v>87</v>
      </c>
      <c r="AN15" s="747">
        <v>16</v>
      </c>
      <c r="AO15" s="747">
        <v>41</v>
      </c>
      <c r="AP15" s="747">
        <v>18</v>
      </c>
      <c r="AQ15" s="747">
        <v>2</v>
      </c>
      <c r="AR15" s="747">
        <v>1</v>
      </c>
      <c r="AS15" s="747">
        <f t="shared" si="2"/>
        <v>229</v>
      </c>
      <c r="AT15" s="747">
        <v>27</v>
      </c>
      <c r="AU15" s="747">
        <v>4</v>
      </c>
      <c r="AV15" s="747">
        <v>32</v>
      </c>
      <c r="AW15" s="747">
        <v>3</v>
      </c>
      <c r="AX15" s="747">
        <v>89</v>
      </c>
      <c r="AY15" s="747">
        <v>9</v>
      </c>
      <c r="AZ15" s="747">
        <v>53</v>
      </c>
      <c r="BA15" s="747">
        <v>19</v>
      </c>
      <c r="BB15" s="747">
        <v>1</v>
      </c>
      <c r="BC15" s="747">
        <v>0</v>
      </c>
      <c r="BD15" s="748">
        <f t="shared" si="6"/>
        <v>237</v>
      </c>
      <c r="BE15" s="747">
        <v>34</v>
      </c>
      <c r="BF15" s="747">
        <v>15</v>
      </c>
      <c r="BG15" s="747">
        <v>26</v>
      </c>
      <c r="BH15" s="747">
        <v>5</v>
      </c>
      <c r="BI15" s="747">
        <v>89</v>
      </c>
      <c r="BJ15" s="747">
        <v>12</v>
      </c>
      <c r="BK15" s="747">
        <v>40</v>
      </c>
      <c r="BL15" s="747">
        <v>5</v>
      </c>
      <c r="BM15" s="747">
        <v>1</v>
      </c>
      <c r="BN15" s="747">
        <v>0</v>
      </c>
      <c r="BO15" s="747">
        <f t="shared" si="3"/>
        <v>227</v>
      </c>
      <c r="BP15" s="747">
        <v>30</v>
      </c>
      <c r="BQ15" s="747">
        <v>21</v>
      </c>
      <c r="BR15" s="747">
        <v>17</v>
      </c>
      <c r="BS15" s="747">
        <v>3</v>
      </c>
      <c r="BT15" s="747">
        <v>125</v>
      </c>
      <c r="BU15" s="747">
        <v>23</v>
      </c>
      <c r="BV15" s="747">
        <v>47</v>
      </c>
      <c r="BW15" s="747">
        <v>18</v>
      </c>
      <c r="BX15" s="747">
        <v>1</v>
      </c>
      <c r="BY15" s="747">
        <v>1</v>
      </c>
      <c r="BZ15" s="748">
        <f t="shared" si="4"/>
        <v>286</v>
      </c>
    </row>
    <row r="16" spans="1:78" ht="18" customHeight="1">
      <c r="A16" s="749" t="s">
        <v>15</v>
      </c>
      <c r="B16" s="750">
        <v>6</v>
      </c>
      <c r="C16" s="750">
        <v>1</v>
      </c>
      <c r="D16" s="750">
        <v>6</v>
      </c>
      <c r="E16" s="750">
        <v>0</v>
      </c>
      <c r="F16" s="750">
        <v>27</v>
      </c>
      <c r="G16" s="750">
        <v>3</v>
      </c>
      <c r="H16" s="750">
        <v>5</v>
      </c>
      <c r="I16" s="750">
        <v>4</v>
      </c>
      <c r="J16" s="750">
        <v>0</v>
      </c>
      <c r="K16" s="750">
        <v>0</v>
      </c>
      <c r="L16" s="751">
        <f t="shared" si="0"/>
        <v>52</v>
      </c>
      <c r="M16" s="752">
        <v>4</v>
      </c>
      <c r="N16" s="752">
        <v>2</v>
      </c>
      <c r="O16" s="752">
        <v>3</v>
      </c>
      <c r="P16" s="752">
        <v>2</v>
      </c>
      <c r="Q16" s="752">
        <v>29</v>
      </c>
      <c r="R16" s="752">
        <v>7</v>
      </c>
      <c r="S16" s="752">
        <v>12</v>
      </c>
      <c r="T16" s="752">
        <v>7</v>
      </c>
      <c r="U16" s="752">
        <v>0</v>
      </c>
      <c r="V16" s="752">
        <v>0</v>
      </c>
      <c r="W16" s="752">
        <f t="shared" si="1"/>
        <v>66</v>
      </c>
      <c r="X16" s="750">
        <v>4</v>
      </c>
      <c r="Y16" s="750">
        <v>1</v>
      </c>
      <c r="Z16" s="750">
        <v>9</v>
      </c>
      <c r="AA16" s="750">
        <v>2</v>
      </c>
      <c r="AB16" s="750">
        <v>29</v>
      </c>
      <c r="AC16" s="750">
        <v>5</v>
      </c>
      <c r="AD16" s="750">
        <v>22</v>
      </c>
      <c r="AE16" s="750">
        <v>6</v>
      </c>
      <c r="AF16" s="750">
        <v>1</v>
      </c>
      <c r="AG16" s="750">
        <v>0</v>
      </c>
      <c r="AH16" s="751">
        <f t="shared" si="5"/>
        <v>79</v>
      </c>
      <c r="AI16" s="752">
        <v>13</v>
      </c>
      <c r="AJ16" s="752">
        <v>3</v>
      </c>
      <c r="AK16" s="752">
        <v>5</v>
      </c>
      <c r="AL16" s="752">
        <v>0</v>
      </c>
      <c r="AM16" s="752">
        <v>23</v>
      </c>
      <c r="AN16" s="752">
        <v>7</v>
      </c>
      <c r="AO16" s="752">
        <v>12</v>
      </c>
      <c r="AP16" s="752">
        <v>8</v>
      </c>
      <c r="AQ16" s="752">
        <v>0</v>
      </c>
      <c r="AR16" s="752">
        <v>0</v>
      </c>
      <c r="AS16" s="752">
        <f t="shared" si="2"/>
        <v>71</v>
      </c>
      <c r="AT16" s="750">
        <v>11</v>
      </c>
      <c r="AU16" s="750">
        <v>1</v>
      </c>
      <c r="AV16" s="750">
        <v>4</v>
      </c>
      <c r="AW16" s="750">
        <v>2</v>
      </c>
      <c r="AX16" s="750">
        <v>25</v>
      </c>
      <c r="AY16" s="750">
        <v>5</v>
      </c>
      <c r="AZ16" s="750">
        <v>14</v>
      </c>
      <c r="BA16" s="750">
        <v>5</v>
      </c>
      <c r="BB16" s="750">
        <v>0</v>
      </c>
      <c r="BC16" s="750">
        <v>0</v>
      </c>
      <c r="BD16" s="751">
        <f t="shared" si="6"/>
        <v>67</v>
      </c>
      <c r="BE16" s="752">
        <v>6</v>
      </c>
      <c r="BF16" s="752">
        <v>4</v>
      </c>
      <c r="BG16" s="752">
        <v>3</v>
      </c>
      <c r="BH16" s="752">
        <v>1</v>
      </c>
      <c r="BI16" s="752">
        <v>34</v>
      </c>
      <c r="BJ16" s="752">
        <v>6</v>
      </c>
      <c r="BK16" s="752">
        <v>15</v>
      </c>
      <c r="BL16" s="752">
        <v>6</v>
      </c>
      <c r="BM16" s="752">
        <v>0</v>
      </c>
      <c r="BN16" s="752">
        <v>0</v>
      </c>
      <c r="BO16" s="752">
        <f t="shared" si="3"/>
        <v>75</v>
      </c>
      <c r="BP16" s="750">
        <v>3</v>
      </c>
      <c r="BQ16" s="750">
        <v>4</v>
      </c>
      <c r="BR16" s="750">
        <v>3</v>
      </c>
      <c r="BS16" s="750">
        <v>0</v>
      </c>
      <c r="BT16" s="750">
        <v>25</v>
      </c>
      <c r="BU16" s="750">
        <v>4</v>
      </c>
      <c r="BV16" s="750">
        <v>10</v>
      </c>
      <c r="BW16" s="750">
        <v>8</v>
      </c>
      <c r="BX16" s="750">
        <v>0</v>
      </c>
      <c r="BY16" s="750">
        <v>0</v>
      </c>
      <c r="BZ16" s="751">
        <f t="shared" si="4"/>
        <v>57</v>
      </c>
    </row>
    <row r="17" spans="1:78" ht="18" customHeight="1">
      <c r="A17" s="753" t="s">
        <v>16</v>
      </c>
      <c r="B17" s="747">
        <v>12</v>
      </c>
      <c r="C17" s="747">
        <v>2</v>
      </c>
      <c r="D17" s="747">
        <v>9</v>
      </c>
      <c r="E17" s="747">
        <v>3</v>
      </c>
      <c r="F17" s="747">
        <v>44</v>
      </c>
      <c r="G17" s="747">
        <v>7</v>
      </c>
      <c r="H17" s="747">
        <v>17</v>
      </c>
      <c r="I17" s="747">
        <v>12</v>
      </c>
      <c r="J17" s="747">
        <v>0</v>
      </c>
      <c r="K17" s="747">
        <v>1</v>
      </c>
      <c r="L17" s="747">
        <f t="shared" si="0"/>
        <v>107</v>
      </c>
      <c r="M17" s="747">
        <v>8</v>
      </c>
      <c r="N17" s="747">
        <v>5</v>
      </c>
      <c r="O17" s="747">
        <v>9</v>
      </c>
      <c r="P17" s="747">
        <v>3</v>
      </c>
      <c r="Q17" s="747">
        <v>61</v>
      </c>
      <c r="R17" s="747">
        <v>12</v>
      </c>
      <c r="S17" s="747">
        <v>35</v>
      </c>
      <c r="T17" s="747">
        <v>12</v>
      </c>
      <c r="U17" s="747">
        <v>0</v>
      </c>
      <c r="V17" s="747">
        <v>1</v>
      </c>
      <c r="W17" s="747">
        <f t="shared" si="1"/>
        <v>146</v>
      </c>
      <c r="X17" s="747">
        <v>19</v>
      </c>
      <c r="Y17" s="747">
        <v>1</v>
      </c>
      <c r="Z17" s="747">
        <v>7</v>
      </c>
      <c r="AA17" s="747">
        <v>2</v>
      </c>
      <c r="AB17" s="747">
        <v>50</v>
      </c>
      <c r="AC17" s="747">
        <v>4</v>
      </c>
      <c r="AD17" s="747">
        <v>23</v>
      </c>
      <c r="AE17" s="747">
        <v>13</v>
      </c>
      <c r="AF17" s="747">
        <v>1</v>
      </c>
      <c r="AG17" s="747">
        <v>0</v>
      </c>
      <c r="AH17" s="747">
        <f t="shared" si="5"/>
        <v>120</v>
      </c>
      <c r="AI17" s="747">
        <v>17</v>
      </c>
      <c r="AJ17" s="747">
        <v>7</v>
      </c>
      <c r="AK17" s="747">
        <v>5</v>
      </c>
      <c r="AL17" s="747">
        <v>3</v>
      </c>
      <c r="AM17" s="747">
        <v>50</v>
      </c>
      <c r="AN17" s="747">
        <v>7</v>
      </c>
      <c r="AO17" s="747">
        <v>31</v>
      </c>
      <c r="AP17" s="747">
        <v>8</v>
      </c>
      <c r="AQ17" s="747">
        <v>2</v>
      </c>
      <c r="AR17" s="747">
        <v>0</v>
      </c>
      <c r="AS17" s="747">
        <f t="shared" si="2"/>
        <v>130</v>
      </c>
      <c r="AT17" s="747">
        <v>23</v>
      </c>
      <c r="AU17" s="747">
        <v>8</v>
      </c>
      <c r="AV17" s="747">
        <v>8</v>
      </c>
      <c r="AW17" s="747">
        <v>1</v>
      </c>
      <c r="AX17" s="747">
        <v>47</v>
      </c>
      <c r="AY17" s="747">
        <v>6</v>
      </c>
      <c r="AZ17" s="747">
        <v>19</v>
      </c>
      <c r="BA17" s="747">
        <v>5</v>
      </c>
      <c r="BB17" s="747">
        <v>0</v>
      </c>
      <c r="BC17" s="747">
        <v>0</v>
      </c>
      <c r="BD17" s="747">
        <f t="shared" si="6"/>
        <v>117</v>
      </c>
      <c r="BE17" s="747">
        <v>10</v>
      </c>
      <c r="BF17" s="747">
        <v>2</v>
      </c>
      <c r="BG17" s="747">
        <v>4</v>
      </c>
      <c r="BH17" s="747">
        <v>2</v>
      </c>
      <c r="BI17" s="747">
        <v>41</v>
      </c>
      <c r="BJ17" s="747">
        <v>4</v>
      </c>
      <c r="BK17" s="747">
        <v>29</v>
      </c>
      <c r="BL17" s="747">
        <v>9</v>
      </c>
      <c r="BM17" s="747">
        <v>0</v>
      </c>
      <c r="BN17" s="747">
        <v>0</v>
      </c>
      <c r="BO17" s="747">
        <f t="shared" si="3"/>
        <v>101</v>
      </c>
      <c r="BP17" s="747">
        <v>9</v>
      </c>
      <c r="BQ17" s="747">
        <v>6</v>
      </c>
      <c r="BR17" s="747">
        <v>7</v>
      </c>
      <c r="BS17" s="747">
        <v>1</v>
      </c>
      <c r="BT17" s="747">
        <v>64</v>
      </c>
      <c r="BU17" s="747">
        <v>9</v>
      </c>
      <c r="BV17" s="747">
        <v>29</v>
      </c>
      <c r="BW17" s="747">
        <v>13</v>
      </c>
      <c r="BX17" s="747">
        <v>0</v>
      </c>
      <c r="BY17" s="747">
        <v>0</v>
      </c>
      <c r="BZ17" s="747">
        <f t="shared" si="4"/>
        <v>138</v>
      </c>
    </row>
    <row r="18" spans="1:78" ht="18" customHeight="1">
      <c r="A18" s="749" t="s">
        <v>17</v>
      </c>
      <c r="B18" s="750">
        <v>26</v>
      </c>
      <c r="C18" s="750">
        <v>12</v>
      </c>
      <c r="D18" s="750">
        <v>80</v>
      </c>
      <c r="E18" s="750">
        <v>8</v>
      </c>
      <c r="F18" s="750">
        <v>138</v>
      </c>
      <c r="G18" s="750">
        <v>31</v>
      </c>
      <c r="H18" s="750">
        <v>75</v>
      </c>
      <c r="I18" s="750">
        <v>20</v>
      </c>
      <c r="J18" s="750">
        <v>1</v>
      </c>
      <c r="K18" s="750">
        <v>1</v>
      </c>
      <c r="L18" s="751">
        <f t="shared" si="0"/>
        <v>392</v>
      </c>
      <c r="M18" s="752">
        <v>30</v>
      </c>
      <c r="N18" s="752">
        <v>13</v>
      </c>
      <c r="O18" s="752">
        <v>92</v>
      </c>
      <c r="P18" s="752">
        <v>11</v>
      </c>
      <c r="Q18" s="752">
        <v>139</v>
      </c>
      <c r="R18" s="752">
        <v>24</v>
      </c>
      <c r="S18" s="752">
        <v>66</v>
      </c>
      <c r="T18" s="752">
        <v>20</v>
      </c>
      <c r="U18" s="752">
        <v>4</v>
      </c>
      <c r="V18" s="752">
        <v>4</v>
      </c>
      <c r="W18" s="752">
        <f t="shared" si="1"/>
        <v>403</v>
      </c>
      <c r="X18" s="750">
        <v>33</v>
      </c>
      <c r="Y18" s="750">
        <v>16</v>
      </c>
      <c r="Z18" s="750">
        <v>53</v>
      </c>
      <c r="AA18" s="750">
        <v>8</v>
      </c>
      <c r="AB18" s="750">
        <v>149</v>
      </c>
      <c r="AC18" s="750">
        <v>27</v>
      </c>
      <c r="AD18" s="750">
        <v>78</v>
      </c>
      <c r="AE18" s="750">
        <v>21</v>
      </c>
      <c r="AF18" s="750">
        <v>4</v>
      </c>
      <c r="AG18" s="750">
        <v>0</v>
      </c>
      <c r="AH18" s="751">
        <f t="shared" si="5"/>
        <v>389</v>
      </c>
      <c r="AI18" s="752">
        <v>28</v>
      </c>
      <c r="AJ18" s="752">
        <v>5</v>
      </c>
      <c r="AK18" s="752">
        <v>58</v>
      </c>
      <c r="AL18" s="752">
        <v>4</v>
      </c>
      <c r="AM18" s="752">
        <v>131</v>
      </c>
      <c r="AN18" s="752">
        <v>25</v>
      </c>
      <c r="AO18" s="752">
        <v>60</v>
      </c>
      <c r="AP18" s="752">
        <v>21</v>
      </c>
      <c r="AQ18" s="752">
        <v>3</v>
      </c>
      <c r="AR18" s="752">
        <v>1</v>
      </c>
      <c r="AS18" s="752">
        <f t="shared" si="2"/>
        <v>336</v>
      </c>
      <c r="AT18" s="750">
        <v>35</v>
      </c>
      <c r="AU18" s="750">
        <v>13</v>
      </c>
      <c r="AV18" s="750">
        <v>59</v>
      </c>
      <c r="AW18" s="750">
        <v>6</v>
      </c>
      <c r="AX18" s="750">
        <v>137</v>
      </c>
      <c r="AY18" s="750">
        <v>27</v>
      </c>
      <c r="AZ18" s="750">
        <v>94</v>
      </c>
      <c r="BA18" s="750">
        <v>17</v>
      </c>
      <c r="BB18" s="750">
        <v>3</v>
      </c>
      <c r="BC18" s="750">
        <v>1</v>
      </c>
      <c r="BD18" s="751">
        <f t="shared" si="6"/>
        <v>392</v>
      </c>
      <c r="BE18" s="752">
        <v>30</v>
      </c>
      <c r="BF18" s="752">
        <v>8</v>
      </c>
      <c r="BG18" s="752">
        <v>51</v>
      </c>
      <c r="BH18" s="752">
        <v>10</v>
      </c>
      <c r="BI18" s="752">
        <v>96</v>
      </c>
      <c r="BJ18" s="752">
        <v>20</v>
      </c>
      <c r="BK18" s="752">
        <v>71</v>
      </c>
      <c r="BL18" s="752">
        <v>12</v>
      </c>
      <c r="BM18" s="752">
        <v>1</v>
      </c>
      <c r="BN18" s="752">
        <v>0</v>
      </c>
      <c r="BO18" s="752">
        <f t="shared" si="3"/>
        <v>299</v>
      </c>
      <c r="BP18" s="750">
        <v>44</v>
      </c>
      <c r="BQ18" s="750">
        <v>18</v>
      </c>
      <c r="BR18" s="750">
        <v>52</v>
      </c>
      <c r="BS18" s="750">
        <v>14</v>
      </c>
      <c r="BT18" s="750">
        <v>156</v>
      </c>
      <c r="BU18" s="750">
        <v>25</v>
      </c>
      <c r="BV18" s="750">
        <v>67</v>
      </c>
      <c r="BW18" s="750">
        <v>12</v>
      </c>
      <c r="BX18" s="750">
        <v>1</v>
      </c>
      <c r="BY18" s="750">
        <v>1</v>
      </c>
      <c r="BZ18" s="751">
        <f t="shared" si="4"/>
        <v>390</v>
      </c>
    </row>
    <row r="19" spans="1:78" ht="18" customHeight="1">
      <c r="A19" s="753" t="s">
        <v>18</v>
      </c>
      <c r="B19" s="747">
        <v>93</v>
      </c>
      <c r="C19" s="747">
        <v>30</v>
      </c>
      <c r="D19" s="747">
        <v>69</v>
      </c>
      <c r="E19" s="747">
        <v>16</v>
      </c>
      <c r="F19" s="747">
        <v>247</v>
      </c>
      <c r="G19" s="747">
        <v>54</v>
      </c>
      <c r="H19" s="747">
        <v>157</v>
      </c>
      <c r="I19" s="747">
        <v>67</v>
      </c>
      <c r="J19" s="747">
        <v>12</v>
      </c>
      <c r="K19" s="747">
        <v>2</v>
      </c>
      <c r="L19" s="747">
        <f t="shared" si="0"/>
        <v>747</v>
      </c>
      <c r="M19" s="747">
        <v>87</v>
      </c>
      <c r="N19" s="747">
        <v>23</v>
      </c>
      <c r="O19" s="747">
        <v>89</v>
      </c>
      <c r="P19" s="747">
        <v>10</v>
      </c>
      <c r="Q19" s="747">
        <v>226</v>
      </c>
      <c r="R19" s="747">
        <v>55</v>
      </c>
      <c r="S19" s="747">
        <v>158</v>
      </c>
      <c r="T19" s="747">
        <v>105</v>
      </c>
      <c r="U19" s="747">
        <v>7</v>
      </c>
      <c r="V19" s="747">
        <v>2</v>
      </c>
      <c r="W19" s="747">
        <f t="shared" si="1"/>
        <v>762</v>
      </c>
      <c r="X19" s="747">
        <v>85</v>
      </c>
      <c r="Y19" s="747">
        <v>36</v>
      </c>
      <c r="Z19" s="747">
        <v>57</v>
      </c>
      <c r="AA19" s="747">
        <v>12</v>
      </c>
      <c r="AB19" s="747">
        <v>231</v>
      </c>
      <c r="AC19" s="747">
        <v>56</v>
      </c>
      <c r="AD19" s="747">
        <v>169</v>
      </c>
      <c r="AE19" s="747">
        <v>87</v>
      </c>
      <c r="AF19" s="747">
        <v>5</v>
      </c>
      <c r="AG19" s="747">
        <v>1</v>
      </c>
      <c r="AH19" s="747">
        <f t="shared" si="5"/>
        <v>739</v>
      </c>
      <c r="AI19" s="747">
        <v>98</v>
      </c>
      <c r="AJ19" s="747">
        <v>31</v>
      </c>
      <c r="AK19" s="747">
        <v>41</v>
      </c>
      <c r="AL19" s="747">
        <v>14</v>
      </c>
      <c r="AM19" s="747">
        <v>249</v>
      </c>
      <c r="AN19" s="747">
        <v>42</v>
      </c>
      <c r="AO19" s="747">
        <v>187</v>
      </c>
      <c r="AP19" s="747">
        <v>99</v>
      </c>
      <c r="AQ19" s="747">
        <v>6</v>
      </c>
      <c r="AR19" s="747">
        <v>2</v>
      </c>
      <c r="AS19" s="747">
        <f t="shared" si="2"/>
        <v>769</v>
      </c>
      <c r="AT19" s="747">
        <v>98</v>
      </c>
      <c r="AU19" s="747">
        <v>50</v>
      </c>
      <c r="AV19" s="747">
        <v>66</v>
      </c>
      <c r="AW19" s="747">
        <v>12</v>
      </c>
      <c r="AX19" s="747">
        <v>278</v>
      </c>
      <c r="AY19" s="747">
        <v>45</v>
      </c>
      <c r="AZ19" s="747">
        <v>147</v>
      </c>
      <c r="BA19" s="747">
        <v>63</v>
      </c>
      <c r="BB19" s="747">
        <v>5</v>
      </c>
      <c r="BC19" s="747">
        <v>0</v>
      </c>
      <c r="BD19" s="747">
        <f t="shared" si="6"/>
        <v>764</v>
      </c>
      <c r="BE19" s="747">
        <v>128</v>
      </c>
      <c r="BF19" s="747">
        <v>32</v>
      </c>
      <c r="BG19" s="747">
        <v>52</v>
      </c>
      <c r="BH19" s="747">
        <v>19</v>
      </c>
      <c r="BI19" s="747">
        <v>200</v>
      </c>
      <c r="BJ19" s="747">
        <v>40</v>
      </c>
      <c r="BK19" s="747">
        <v>138</v>
      </c>
      <c r="BL19" s="747">
        <v>61</v>
      </c>
      <c r="BM19" s="747">
        <v>8</v>
      </c>
      <c r="BN19" s="747">
        <v>4</v>
      </c>
      <c r="BO19" s="747">
        <f t="shared" si="3"/>
        <v>682</v>
      </c>
      <c r="BP19" s="747">
        <v>114</v>
      </c>
      <c r="BQ19" s="747">
        <v>49</v>
      </c>
      <c r="BR19" s="747">
        <v>58</v>
      </c>
      <c r="BS19" s="747">
        <v>12</v>
      </c>
      <c r="BT19" s="747">
        <v>253</v>
      </c>
      <c r="BU19" s="747">
        <v>38</v>
      </c>
      <c r="BV19" s="747">
        <v>149</v>
      </c>
      <c r="BW19" s="747">
        <v>58</v>
      </c>
      <c r="BX19" s="747">
        <v>5</v>
      </c>
      <c r="BY19" s="747">
        <v>1</v>
      </c>
      <c r="BZ19" s="747">
        <f t="shared" si="4"/>
        <v>737</v>
      </c>
    </row>
    <row r="20" spans="1:78" ht="18" customHeight="1">
      <c r="A20" s="749" t="s">
        <v>19</v>
      </c>
      <c r="B20" s="750">
        <v>5</v>
      </c>
      <c r="C20" s="750">
        <v>1</v>
      </c>
      <c r="D20" s="750">
        <v>2</v>
      </c>
      <c r="E20" s="750">
        <v>0</v>
      </c>
      <c r="F20" s="750">
        <v>6</v>
      </c>
      <c r="G20" s="750">
        <v>1</v>
      </c>
      <c r="H20" s="750">
        <v>20</v>
      </c>
      <c r="I20" s="750">
        <v>4</v>
      </c>
      <c r="J20" s="750">
        <v>0</v>
      </c>
      <c r="K20" s="750">
        <v>0</v>
      </c>
      <c r="L20" s="751">
        <f t="shared" si="0"/>
        <v>39</v>
      </c>
      <c r="M20" s="752">
        <v>6</v>
      </c>
      <c r="N20" s="752">
        <v>1</v>
      </c>
      <c r="O20" s="752">
        <v>1</v>
      </c>
      <c r="P20" s="752">
        <v>0</v>
      </c>
      <c r="Q20" s="752">
        <v>9</v>
      </c>
      <c r="R20" s="752">
        <v>0</v>
      </c>
      <c r="S20" s="752">
        <v>10</v>
      </c>
      <c r="T20" s="752">
        <v>3</v>
      </c>
      <c r="U20" s="752">
        <v>0</v>
      </c>
      <c r="V20" s="752">
        <v>0</v>
      </c>
      <c r="W20" s="752">
        <f t="shared" si="1"/>
        <v>30</v>
      </c>
      <c r="X20" s="750">
        <v>6</v>
      </c>
      <c r="Y20" s="750">
        <v>1</v>
      </c>
      <c r="Z20" s="750">
        <v>0</v>
      </c>
      <c r="AA20" s="750">
        <v>3</v>
      </c>
      <c r="AB20" s="750">
        <v>9</v>
      </c>
      <c r="AC20" s="750">
        <v>1</v>
      </c>
      <c r="AD20" s="750">
        <v>15</v>
      </c>
      <c r="AE20" s="750">
        <v>5</v>
      </c>
      <c r="AF20" s="750">
        <v>0</v>
      </c>
      <c r="AG20" s="750">
        <v>0</v>
      </c>
      <c r="AH20" s="751">
        <f t="shared" si="5"/>
        <v>40</v>
      </c>
      <c r="AI20" s="752">
        <v>6</v>
      </c>
      <c r="AJ20" s="752">
        <v>2</v>
      </c>
      <c r="AK20" s="752">
        <v>1</v>
      </c>
      <c r="AL20" s="752">
        <v>2</v>
      </c>
      <c r="AM20" s="752">
        <v>12</v>
      </c>
      <c r="AN20" s="752">
        <v>1</v>
      </c>
      <c r="AO20" s="752">
        <v>13</v>
      </c>
      <c r="AP20" s="752">
        <v>3</v>
      </c>
      <c r="AQ20" s="752">
        <v>0</v>
      </c>
      <c r="AR20" s="752">
        <v>0</v>
      </c>
      <c r="AS20" s="752">
        <f t="shared" si="2"/>
        <v>40</v>
      </c>
      <c r="AT20" s="750">
        <v>10</v>
      </c>
      <c r="AU20" s="750">
        <v>2</v>
      </c>
      <c r="AV20" s="750">
        <v>2</v>
      </c>
      <c r="AW20" s="750">
        <v>1</v>
      </c>
      <c r="AX20" s="750">
        <v>8</v>
      </c>
      <c r="AY20" s="750">
        <v>0</v>
      </c>
      <c r="AZ20" s="750">
        <v>17</v>
      </c>
      <c r="BA20" s="750">
        <v>3</v>
      </c>
      <c r="BB20" s="750">
        <v>1</v>
      </c>
      <c r="BC20" s="750">
        <v>0</v>
      </c>
      <c r="BD20" s="751">
        <f t="shared" si="6"/>
        <v>44</v>
      </c>
      <c r="BE20" s="752">
        <v>4</v>
      </c>
      <c r="BF20" s="752">
        <v>2</v>
      </c>
      <c r="BG20" s="752">
        <v>2</v>
      </c>
      <c r="BH20" s="752">
        <v>1</v>
      </c>
      <c r="BI20" s="752">
        <v>6</v>
      </c>
      <c r="BJ20" s="752">
        <v>1</v>
      </c>
      <c r="BK20" s="752">
        <v>12</v>
      </c>
      <c r="BL20" s="752">
        <v>4</v>
      </c>
      <c r="BM20" s="752">
        <v>0</v>
      </c>
      <c r="BN20" s="752">
        <v>0</v>
      </c>
      <c r="BO20" s="752">
        <f t="shared" si="3"/>
        <v>32</v>
      </c>
      <c r="BP20" s="750">
        <v>9</v>
      </c>
      <c r="BQ20" s="750">
        <v>1</v>
      </c>
      <c r="BR20" s="750">
        <v>4</v>
      </c>
      <c r="BS20" s="750">
        <v>1</v>
      </c>
      <c r="BT20" s="750">
        <v>22</v>
      </c>
      <c r="BU20" s="750">
        <v>1</v>
      </c>
      <c r="BV20" s="750">
        <v>13</v>
      </c>
      <c r="BW20" s="750">
        <v>4</v>
      </c>
      <c r="BX20" s="750">
        <v>0</v>
      </c>
      <c r="BY20" s="750">
        <v>0</v>
      </c>
      <c r="BZ20" s="751">
        <f t="shared" si="4"/>
        <v>55</v>
      </c>
    </row>
    <row r="21" spans="1:78" ht="18" customHeight="1">
      <c r="A21" s="753" t="s">
        <v>20</v>
      </c>
      <c r="B21" s="747">
        <v>14</v>
      </c>
      <c r="C21" s="747">
        <v>5</v>
      </c>
      <c r="D21" s="747">
        <v>76</v>
      </c>
      <c r="E21" s="747">
        <v>13</v>
      </c>
      <c r="F21" s="747">
        <v>21</v>
      </c>
      <c r="G21" s="747">
        <v>2</v>
      </c>
      <c r="H21" s="747">
        <v>19</v>
      </c>
      <c r="I21" s="747">
        <v>15</v>
      </c>
      <c r="J21" s="747">
        <v>2</v>
      </c>
      <c r="K21" s="747">
        <v>0</v>
      </c>
      <c r="L21" s="747">
        <f t="shared" si="0"/>
        <v>167</v>
      </c>
      <c r="M21" s="747">
        <v>11</v>
      </c>
      <c r="N21" s="747">
        <v>3</v>
      </c>
      <c r="O21" s="747">
        <v>107</v>
      </c>
      <c r="P21" s="747">
        <v>13</v>
      </c>
      <c r="Q21" s="747">
        <v>37</v>
      </c>
      <c r="R21" s="747">
        <v>12</v>
      </c>
      <c r="S21" s="747">
        <v>20</v>
      </c>
      <c r="T21" s="747">
        <v>16</v>
      </c>
      <c r="U21" s="747">
        <v>1</v>
      </c>
      <c r="V21" s="747">
        <v>0</v>
      </c>
      <c r="W21" s="747">
        <f t="shared" si="1"/>
        <v>220</v>
      </c>
      <c r="X21" s="747">
        <v>14</v>
      </c>
      <c r="Y21" s="747">
        <v>8</v>
      </c>
      <c r="Z21" s="747">
        <v>92</v>
      </c>
      <c r="AA21" s="747">
        <v>8</v>
      </c>
      <c r="AB21" s="747">
        <v>37</v>
      </c>
      <c r="AC21" s="747">
        <v>8</v>
      </c>
      <c r="AD21" s="747">
        <v>19</v>
      </c>
      <c r="AE21" s="747">
        <v>7</v>
      </c>
      <c r="AF21" s="747">
        <v>2</v>
      </c>
      <c r="AG21" s="747">
        <v>0</v>
      </c>
      <c r="AH21" s="747">
        <f t="shared" si="5"/>
        <v>195</v>
      </c>
      <c r="AI21" s="747">
        <v>17</v>
      </c>
      <c r="AJ21" s="747">
        <v>9</v>
      </c>
      <c r="AK21" s="747">
        <v>95</v>
      </c>
      <c r="AL21" s="747">
        <v>13</v>
      </c>
      <c r="AM21" s="747">
        <v>38</v>
      </c>
      <c r="AN21" s="747">
        <v>10</v>
      </c>
      <c r="AO21" s="747">
        <v>21</v>
      </c>
      <c r="AP21" s="747">
        <v>8</v>
      </c>
      <c r="AQ21" s="747">
        <v>1</v>
      </c>
      <c r="AR21" s="747">
        <v>0</v>
      </c>
      <c r="AS21" s="747">
        <f t="shared" si="2"/>
        <v>212</v>
      </c>
      <c r="AT21" s="747">
        <v>21</v>
      </c>
      <c r="AU21" s="747">
        <v>2</v>
      </c>
      <c r="AV21" s="747">
        <v>112</v>
      </c>
      <c r="AW21" s="747">
        <v>3</v>
      </c>
      <c r="AX21" s="747">
        <v>50</v>
      </c>
      <c r="AY21" s="747">
        <v>7</v>
      </c>
      <c r="AZ21" s="747">
        <v>26</v>
      </c>
      <c r="BA21" s="747">
        <v>9</v>
      </c>
      <c r="BB21" s="747">
        <v>0</v>
      </c>
      <c r="BC21" s="747">
        <v>0</v>
      </c>
      <c r="BD21" s="747">
        <f t="shared" si="6"/>
        <v>230</v>
      </c>
      <c r="BE21" s="747">
        <v>19</v>
      </c>
      <c r="BF21" s="747">
        <v>9</v>
      </c>
      <c r="BG21" s="747">
        <v>105</v>
      </c>
      <c r="BH21" s="747">
        <v>4</v>
      </c>
      <c r="BI21" s="747">
        <v>42</v>
      </c>
      <c r="BJ21" s="747">
        <v>11</v>
      </c>
      <c r="BK21" s="747">
        <v>24</v>
      </c>
      <c r="BL21" s="747">
        <v>7</v>
      </c>
      <c r="BM21" s="747">
        <v>0</v>
      </c>
      <c r="BN21" s="747">
        <v>0</v>
      </c>
      <c r="BO21" s="747">
        <f t="shared" si="3"/>
        <v>221</v>
      </c>
      <c r="BP21" s="747">
        <v>16</v>
      </c>
      <c r="BQ21" s="747">
        <v>6</v>
      </c>
      <c r="BR21" s="747">
        <v>98</v>
      </c>
      <c r="BS21" s="747">
        <v>9</v>
      </c>
      <c r="BT21" s="747">
        <v>34</v>
      </c>
      <c r="BU21" s="747">
        <v>9</v>
      </c>
      <c r="BV21" s="747">
        <v>28</v>
      </c>
      <c r="BW21" s="747">
        <v>6</v>
      </c>
      <c r="BX21" s="747">
        <v>0</v>
      </c>
      <c r="BY21" s="747">
        <v>0</v>
      </c>
      <c r="BZ21" s="747">
        <f t="shared" si="4"/>
        <v>206</v>
      </c>
    </row>
    <row r="22" spans="1:78" ht="18" customHeight="1">
      <c r="A22" s="749" t="s">
        <v>21</v>
      </c>
      <c r="B22" s="750">
        <v>7</v>
      </c>
      <c r="C22" s="750">
        <v>2</v>
      </c>
      <c r="D22" s="750">
        <v>32</v>
      </c>
      <c r="E22" s="750">
        <v>3</v>
      </c>
      <c r="F22" s="750">
        <v>32</v>
      </c>
      <c r="G22" s="750">
        <v>4</v>
      </c>
      <c r="H22" s="750">
        <v>18</v>
      </c>
      <c r="I22" s="750">
        <v>6</v>
      </c>
      <c r="J22" s="750">
        <v>0</v>
      </c>
      <c r="K22" s="750">
        <v>0</v>
      </c>
      <c r="L22" s="751">
        <f t="shared" si="0"/>
        <v>104</v>
      </c>
      <c r="M22" s="752">
        <v>7</v>
      </c>
      <c r="N22" s="752">
        <v>2</v>
      </c>
      <c r="O22" s="752">
        <v>36</v>
      </c>
      <c r="P22" s="752">
        <v>2</v>
      </c>
      <c r="Q22" s="752">
        <v>42</v>
      </c>
      <c r="R22" s="752">
        <v>3</v>
      </c>
      <c r="S22" s="752">
        <v>30</v>
      </c>
      <c r="T22" s="752">
        <v>3</v>
      </c>
      <c r="U22" s="752">
        <v>0</v>
      </c>
      <c r="V22" s="752">
        <v>0</v>
      </c>
      <c r="W22" s="752">
        <f t="shared" si="1"/>
        <v>125</v>
      </c>
      <c r="X22" s="750">
        <v>3</v>
      </c>
      <c r="Y22" s="750">
        <v>0</v>
      </c>
      <c r="Z22" s="750">
        <v>20</v>
      </c>
      <c r="AA22" s="750">
        <v>2</v>
      </c>
      <c r="AB22" s="750">
        <v>40</v>
      </c>
      <c r="AC22" s="750">
        <v>8</v>
      </c>
      <c r="AD22" s="750">
        <v>14</v>
      </c>
      <c r="AE22" s="750">
        <v>3</v>
      </c>
      <c r="AF22" s="750">
        <v>1</v>
      </c>
      <c r="AG22" s="750">
        <v>1</v>
      </c>
      <c r="AH22" s="751">
        <f t="shared" si="5"/>
        <v>92</v>
      </c>
      <c r="AI22" s="752">
        <v>6</v>
      </c>
      <c r="AJ22" s="752">
        <v>3</v>
      </c>
      <c r="AK22" s="752">
        <v>19</v>
      </c>
      <c r="AL22" s="752">
        <v>4</v>
      </c>
      <c r="AM22" s="752">
        <v>41</v>
      </c>
      <c r="AN22" s="752">
        <v>6</v>
      </c>
      <c r="AO22" s="752">
        <v>19</v>
      </c>
      <c r="AP22" s="752">
        <v>4</v>
      </c>
      <c r="AQ22" s="752">
        <v>0</v>
      </c>
      <c r="AR22" s="752">
        <v>0</v>
      </c>
      <c r="AS22" s="752">
        <f t="shared" si="2"/>
        <v>102</v>
      </c>
      <c r="AT22" s="750">
        <v>10</v>
      </c>
      <c r="AU22" s="750">
        <v>2</v>
      </c>
      <c r="AV22" s="750">
        <v>41</v>
      </c>
      <c r="AW22" s="750">
        <v>2</v>
      </c>
      <c r="AX22" s="750">
        <v>35</v>
      </c>
      <c r="AY22" s="750">
        <v>6</v>
      </c>
      <c r="AZ22" s="750">
        <v>20</v>
      </c>
      <c r="BA22" s="750">
        <v>8</v>
      </c>
      <c r="BB22" s="750">
        <v>0</v>
      </c>
      <c r="BC22" s="750">
        <v>1</v>
      </c>
      <c r="BD22" s="751">
        <f t="shared" si="6"/>
        <v>125</v>
      </c>
      <c r="BE22" s="752">
        <v>6</v>
      </c>
      <c r="BF22" s="752">
        <v>2</v>
      </c>
      <c r="BG22" s="752">
        <v>19</v>
      </c>
      <c r="BH22" s="752">
        <v>2</v>
      </c>
      <c r="BI22" s="752">
        <v>45</v>
      </c>
      <c r="BJ22" s="752">
        <v>3</v>
      </c>
      <c r="BK22" s="752">
        <v>16</v>
      </c>
      <c r="BL22" s="752">
        <v>5</v>
      </c>
      <c r="BM22" s="752">
        <v>0</v>
      </c>
      <c r="BN22" s="752">
        <v>0</v>
      </c>
      <c r="BO22" s="752">
        <f t="shared" si="3"/>
        <v>98</v>
      </c>
      <c r="BP22" s="750">
        <v>13</v>
      </c>
      <c r="BQ22" s="750">
        <v>3</v>
      </c>
      <c r="BR22" s="750">
        <v>33</v>
      </c>
      <c r="BS22" s="750">
        <v>2</v>
      </c>
      <c r="BT22" s="750">
        <v>63</v>
      </c>
      <c r="BU22" s="750">
        <v>10</v>
      </c>
      <c r="BV22" s="750">
        <v>15</v>
      </c>
      <c r="BW22" s="750">
        <v>3</v>
      </c>
      <c r="BX22" s="750">
        <v>0</v>
      </c>
      <c r="BY22" s="750">
        <v>1</v>
      </c>
      <c r="BZ22" s="751">
        <f t="shared" si="4"/>
        <v>143</v>
      </c>
    </row>
    <row r="23" spans="1:78" ht="18" customHeight="1">
      <c r="A23" s="754" t="s">
        <v>22</v>
      </c>
      <c r="B23" s="747">
        <v>7</v>
      </c>
      <c r="C23" s="747">
        <v>2</v>
      </c>
      <c r="D23" s="747">
        <v>11</v>
      </c>
      <c r="E23" s="747">
        <v>0</v>
      </c>
      <c r="F23" s="747">
        <v>29</v>
      </c>
      <c r="G23" s="747">
        <v>3</v>
      </c>
      <c r="H23" s="747">
        <v>20</v>
      </c>
      <c r="I23" s="747">
        <v>1</v>
      </c>
      <c r="J23" s="747">
        <v>0</v>
      </c>
      <c r="K23" s="747">
        <v>0</v>
      </c>
      <c r="L23" s="747">
        <f t="shared" si="0"/>
        <v>73</v>
      </c>
      <c r="M23" s="747">
        <v>5</v>
      </c>
      <c r="N23" s="747">
        <v>1</v>
      </c>
      <c r="O23" s="747">
        <v>12</v>
      </c>
      <c r="P23" s="747">
        <v>1</v>
      </c>
      <c r="Q23" s="747">
        <v>27</v>
      </c>
      <c r="R23" s="747">
        <v>5</v>
      </c>
      <c r="S23" s="747">
        <v>20</v>
      </c>
      <c r="T23" s="747">
        <v>4</v>
      </c>
      <c r="U23" s="747">
        <v>1</v>
      </c>
      <c r="V23" s="747">
        <v>1</v>
      </c>
      <c r="W23" s="747">
        <f t="shared" si="1"/>
        <v>77</v>
      </c>
      <c r="X23" s="747">
        <v>3</v>
      </c>
      <c r="Y23" s="747">
        <v>1</v>
      </c>
      <c r="Z23" s="747">
        <v>10</v>
      </c>
      <c r="AA23" s="747">
        <v>2</v>
      </c>
      <c r="AB23" s="747">
        <v>17</v>
      </c>
      <c r="AC23" s="747">
        <v>5</v>
      </c>
      <c r="AD23" s="747">
        <v>8</v>
      </c>
      <c r="AE23" s="747">
        <v>8</v>
      </c>
      <c r="AF23" s="747">
        <v>0</v>
      </c>
      <c r="AG23" s="747">
        <v>0</v>
      </c>
      <c r="AH23" s="747">
        <f t="shared" si="5"/>
        <v>54</v>
      </c>
      <c r="AI23" s="747">
        <v>9</v>
      </c>
      <c r="AJ23" s="747">
        <v>3</v>
      </c>
      <c r="AK23" s="747">
        <v>12</v>
      </c>
      <c r="AL23" s="747">
        <v>1</v>
      </c>
      <c r="AM23" s="747">
        <v>36</v>
      </c>
      <c r="AN23" s="747">
        <v>3</v>
      </c>
      <c r="AO23" s="747">
        <v>17</v>
      </c>
      <c r="AP23" s="747">
        <v>6</v>
      </c>
      <c r="AQ23" s="747">
        <v>2</v>
      </c>
      <c r="AR23" s="747">
        <v>0</v>
      </c>
      <c r="AS23" s="747">
        <f t="shared" si="2"/>
        <v>89</v>
      </c>
      <c r="AT23" s="747">
        <v>8</v>
      </c>
      <c r="AU23" s="747">
        <v>1</v>
      </c>
      <c r="AV23" s="747">
        <v>6</v>
      </c>
      <c r="AW23" s="747">
        <v>0</v>
      </c>
      <c r="AX23" s="747">
        <v>26</v>
      </c>
      <c r="AY23" s="747">
        <v>5</v>
      </c>
      <c r="AZ23" s="747">
        <v>22</v>
      </c>
      <c r="BA23" s="747">
        <v>4</v>
      </c>
      <c r="BB23" s="747">
        <v>0</v>
      </c>
      <c r="BC23" s="747">
        <v>0</v>
      </c>
      <c r="BD23" s="747">
        <f t="shared" si="6"/>
        <v>72</v>
      </c>
      <c r="BE23" s="747">
        <v>12</v>
      </c>
      <c r="BF23" s="747">
        <v>3</v>
      </c>
      <c r="BG23" s="747">
        <v>7</v>
      </c>
      <c r="BH23" s="747">
        <v>0</v>
      </c>
      <c r="BI23" s="747">
        <v>25</v>
      </c>
      <c r="BJ23" s="747">
        <v>3</v>
      </c>
      <c r="BK23" s="747">
        <v>13</v>
      </c>
      <c r="BL23" s="747">
        <v>6</v>
      </c>
      <c r="BM23" s="747">
        <v>2</v>
      </c>
      <c r="BN23" s="747">
        <v>0</v>
      </c>
      <c r="BO23" s="747">
        <f t="shared" si="3"/>
        <v>71</v>
      </c>
      <c r="BP23" s="747">
        <v>12</v>
      </c>
      <c r="BQ23" s="747">
        <v>3</v>
      </c>
      <c r="BR23" s="747">
        <v>9</v>
      </c>
      <c r="BS23" s="747">
        <v>1</v>
      </c>
      <c r="BT23" s="747">
        <v>28</v>
      </c>
      <c r="BU23" s="747">
        <v>2</v>
      </c>
      <c r="BV23" s="747">
        <v>12</v>
      </c>
      <c r="BW23" s="747">
        <v>6</v>
      </c>
      <c r="BX23" s="747">
        <v>1</v>
      </c>
      <c r="BY23" s="747">
        <v>0</v>
      </c>
      <c r="BZ23" s="747">
        <f t="shared" si="4"/>
        <v>74</v>
      </c>
    </row>
    <row r="24" spans="1:78" ht="18" customHeight="1">
      <c r="A24" s="749" t="s">
        <v>23</v>
      </c>
      <c r="B24" s="750">
        <v>2</v>
      </c>
      <c r="C24" s="750">
        <v>1</v>
      </c>
      <c r="D24" s="750">
        <v>9</v>
      </c>
      <c r="E24" s="750">
        <v>0</v>
      </c>
      <c r="F24" s="750">
        <v>17</v>
      </c>
      <c r="G24" s="750">
        <v>2</v>
      </c>
      <c r="H24" s="750">
        <v>7</v>
      </c>
      <c r="I24" s="750">
        <v>1</v>
      </c>
      <c r="J24" s="750">
        <v>1</v>
      </c>
      <c r="K24" s="750">
        <v>0</v>
      </c>
      <c r="L24" s="751">
        <f t="shared" si="0"/>
        <v>40</v>
      </c>
      <c r="M24" s="752">
        <v>1</v>
      </c>
      <c r="N24" s="752">
        <v>1</v>
      </c>
      <c r="O24" s="752">
        <v>8</v>
      </c>
      <c r="P24" s="752">
        <v>2</v>
      </c>
      <c r="Q24" s="752">
        <v>19</v>
      </c>
      <c r="R24" s="752">
        <v>2</v>
      </c>
      <c r="S24" s="752">
        <v>10</v>
      </c>
      <c r="T24" s="752">
        <v>0</v>
      </c>
      <c r="U24" s="752">
        <v>1</v>
      </c>
      <c r="V24" s="752">
        <v>0</v>
      </c>
      <c r="W24" s="752">
        <f t="shared" si="1"/>
        <v>44</v>
      </c>
      <c r="X24" s="750">
        <v>6</v>
      </c>
      <c r="Y24" s="750">
        <v>0</v>
      </c>
      <c r="Z24" s="750">
        <v>8</v>
      </c>
      <c r="AA24" s="750">
        <v>0</v>
      </c>
      <c r="AB24" s="750">
        <v>17</v>
      </c>
      <c r="AC24" s="750">
        <v>1</v>
      </c>
      <c r="AD24" s="750">
        <v>8</v>
      </c>
      <c r="AE24" s="750">
        <v>5</v>
      </c>
      <c r="AF24" s="750">
        <v>0</v>
      </c>
      <c r="AG24" s="750">
        <v>0</v>
      </c>
      <c r="AH24" s="751">
        <f t="shared" si="5"/>
        <v>45</v>
      </c>
      <c r="AI24" s="752">
        <v>4</v>
      </c>
      <c r="AJ24" s="752">
        <v>0</v>
      </c>
      <c r="AK24" s="752">
        <v>6</v>
      </c>
      <c r="AL24" s="752">
        <v>0</v>
      </c>
      <c r="AM24" s="752">
        <v>12</v>
      </c>
      <c r="AN24" s="752">
        <v>2</v>
      </c>
      <c r="AO24" s="752">
        <v>7</v>
      </c>
      <c r="AP24" s="752">
        <v>0</v>
      </c>
      <c r="AQ24" s="752">
        <v>0</v>
      </c>
      <c r="AR24" s="752">
        <v>0</v>
      </c>
      <c r="AS24" s="752">
        <f t="shared" si="2"/>
        <v>31</v>
      </c>
      <c r="AT24" s="750">
        <v>1</v>
      </c>
      <c r="AU24" s="750">
        <v>0</v>
      </c>
      <c r="AV24" s="750">
        <v>7</v>
      </c>
      <c r="AW24" s="750">
        <v>0</v>
      </c>
      <c r="AX24" s="750">
        <v>12</v>
      </c>
      <c r="AY24" s="750">
        <v>6</v>
      </c>
      <c r="AZ24" s="750">
        <v>10</v>
      </c>
      <c r="BA24" s="750">
        <v>2</v>
      </c>
      <c r="BB24" s="750">
        <v>0</v>
      </c>
      <c r="BC24" s="750">
        <v>0</v>
      </c>
      <c r="BD24" s="751">
        <f t="shared" si="6"/>
        <v>38</v>
      </c>
      <c r="BE24" s="752">
        <v>8</v>
      </c>
      <c r="BF24" s="752">
        <v>2</v>
      </c>
      <c r="BG24" s="752">
        <v>2</v>
      </c>
      <c r="BH24" s="752">
        <v>0</v>
      </c>
      <c r="BI24" s="752">
        <v>13</v>
      </c>
      <c r="BJ24" s="752">
        <v>1</v>
      </c>
      <c r="BK24" s="752">
        <v>9</v>
      </c>
      <c r="BL24" s="752">
        <v>0</v>
      </c>
      <c r="BM24" s="752">
        <v>0</v>
      </c>
      <c r="BN24" s="752">
        <v>0</v>
      </c>
      <c r="BO24" s="752">
        <f t="shared" si="3"/>
        <v>35</v>
      </c>
      <c r="BP24" s="750">
        <v>4</v>
      </c>
      <c r="BQ24" s="750">
        <v>2</v>
      </c>
      <c r="BR24" s="750">
        <v>3</v>
      </c>
      <c r="BS24" s="750">
        <v>1</v>
      </c>
      <c r="BT24" s="750">
        <v>21</v>
      </c>
      <c r="BU24" s="750">
        <v>5</v>
      </c>
      <c r="BV24" s="750">
        <v>6</v>
      </c>
      <c r="BW24" s="750">
        <v>4</v>
      </c>
      <c r="BX24" s="750">
        <v>0</v>
      </c>
      <c r="BY24" s="750">
        <v>0</v>
      </c>
      <c r="BZ24" s="751">
        <f t="shared" si="4"/>
        <v>46</v>
      </c>
    </row>
    <row r="25" spans="1:78" ht="18" customHeight="1">
      <c r="A25" s="754" t="s">
        <v>24</v>
      </c>
      <c r="B25" s="747">
        <v>1</v>
      </c>
      <c r="C25" s="747">
        <v>0</v>
      </c>
      <c r="D25" s="747">
        <v>3</v>
      </c>
      <c r="E25" s="747">
        <v>0</v>
      </c>
      <c r="F25" s="747">
        <v>3</v>
      </c>
      <c r="G25" s="747">
        <v>0</v>
      </c>
      <c r="H25" s="747">
        <v>4</v>
      </c>
      <c r="I25" s="747">
        <v>0</v>
      </c>
      <c r="J25" s="747">
        <v>0</v>
      </c>
      <c r="K25" s="747">
        <v>0</v>
      </c>
      <c r="L25" s="747">
        <f t="shared" si="0"/>
        <v>11</v>
      </c>
      <c r="M25" s="747">
        <v>2</v>
      </c>
      <c r="N25" s="747">
        <v>0</v>
      </c>
      <c r="O25" s="747">
        <v>8</v>
      </c>
      <c r="P25" s="747">
        <v>0</v>
      </c>
      <c r="Q25" s="747">
        <v>1</v>
      </c>
      <c r="R25" s="747">
        <v>0</v>
      </c>
      <c r="S25" s="747">
        <v>2</v>
      </c>
      <c r="T25" s="747">
        <v>1</v>
      </c>
      <c r="U25" s="747">
        <v>0</v>
      </c>
      <c r="V25" s="747">
        <v>0</v>
      </c>
      <c r="W25" s="747">
        <f t="shared" si="1"/>
        <v>14</v>
      </c>
      <c r="X25" s="747">
        <v>1</v>
      </c>
      <c r="Y25" s="747">
        <v>1</v>
      </c>
      <c r="Z25" s="747">
        <v>4</v>
      </c>
      <c r="AA25" s="747">
        <v>0</v>
      </c>
      <c r="AB25" s="747">
        <v>4</v>
      </c>
      <c r="AC25" s="747">
        <v>0</v>
      </c>
      <c r="AD25" s="747">
        <v>3</v>
      </c>
      <c r="AE25" s="747">
        <v>0</v>
      </c>
      <c r="AF25" s="747">
        <v>0</v>
      </c>
      <c r="AG25" s="747">
        <v>0</v>
      </c>
      <c r="AH25" s="747">
        <f t="shared" si="5"/>
        <v>13</v>
      </c>
      <c r="AI25" s="747">
        <v>0</v>
      </c>
      <c r="AJ25" s="747">
        <v>1</v>
      </c>
      <c r="AK25" s="747">
        <v>4</v>
      </c>
      <c r="AL25" s="747">
        <v>4</v>
      </c>
      <c r="AM25" s="747">
        <v>2</v>
      </c>
      <c r="AN25" s="747">
        <v>0</v>
      </c>
      <c r="AO25" s="747">
        <v>4</v>
      </c>
      <c r="AP25" s="747">
        <v>1</v>
      </c>
      <c r="AQ25" s="747">
        <v>0</v>
      </c>
      <c r="AR25" s="747">
        <v>0</v>
      </c>
      <c r="AS25" s="747">
        <f t="shared" si="2"/>
        <v>16</v>
      </c>
      <c r="AT25" s="747">
        <v>1</v>
      </c>
      <c r="AU25" s="747">
        <v>0</v>
      </c>
      <c r="AV25" s="747">
        <v>4</v>
      </c>
      <c r="AW25" s="747">
        <v>1</v>
      </c>
      <c r="AX25" s="747">
        <v>5</v>
      </c>
      <c r="AY25" s="747">
        <v>0</v>
      </c>
      <c r="AZ25" s="747">
        <v>4</v>
      </c>
      <c r="BA25" s="747">
        <v>1</v>
      </c>
      <c r="BB25" s="747">
        <v>0</v>
      </c>
      <c r="BC25" s="747">
        <v>0</v>
      </c>
      <c r="BD25" s="747">
        <f t="shared" si="6"/>
        <v>16</v>
      </c>
      <c r="BE25" s="747">
        <v>2</v>
      </c>
      <c r="BF25" s="747">
        <v>3</v>
      </c>
      <c r="BG25" s="747">
        <v>8</v>
      </c>
      <c r="BH25" s="747">
        <v>0</v>
      </c>
      <c r="BI25" s="747">
        <v>1</v>
      </c>
      <c r="BJ25" s="747">
        <v>0</v>
      </c>
      <c r="BK25" s="747">
        <v>2</v>
      </c>
      <c r="BL25" s="747">
        <v>2</v>
      </c>
      <c r="BM25" s="747">
        <v>0</v>
      </c>
      <c r="BN25" s="747">
        <v>0</v>
      </c>
      <c r="BO25" s="747">
        <f t="shared" si="3"/>
        <v>18</v>
      </c>
      <c r="BP25" s="747">
        <v>1</v>
      </c>
      <c r="BQ25" s="747">
        <v>0</v>
      </c>
      <c r="BR25" s="747">
        <v>5</v>
      </c>
      <c r="BS25" s="747">
        <v>1</v>
      </c>
      <c r="BT25" s="747">
        <v>10</v>
      </c>
      <c r="BU25" s="747">
        <v>1</v>
      </c>
      <c r="BV25" s="747">
        <v>5</v>
      </c>
      <c r="BW25" s="747">
        <v>0</v>
      </c>
      <c r="BX25" s="747">
        <v>0</v>
      </c>
      <c r="BY25" s="747">
        <v>0</v>
      </c>
      <c r="BZ25" s="747">
        <f t="shared" si="4"/>
        <v>23</v>
      </c>
    </row>
    <row r="26" spans="1:78" ht="18" customHeight="1">
      <c r="A26" s="749" t="s">
        <v>25</v>
      </c>
      <c r="B26" s="750">
        <v>23</v>
      </c>
      <c r="C26" s="750">
        <v>9</v>
      </c>
      <c r="D26" s="750">
        <v>28</v>
      </c>
      <c r="E26" s="750">
        <v>4</v>
      </c>
      <c r="F26" s="750">
        <v>40</v>
      </c>
      <c r="G26" s="750">
        <v>15</v>
      </c>
      <c r="H26" s="750">
        <v>53</v>
      </c>
      <c r="I26" s="750">
        <v>43</v>
      </c>
      <c r="J26" s="750">
        <v>2</v>
      </c>
      <c r="K26" s="750">
        <v>1</v>
      </c>
      <c r="L26" s="751">
        <f t="shared" si="0"/>
        <v>218</v>
      </c>
      <c r="M26" s="752">
        <v>22</v>
      </c>
      <c r="N26" s="752">
        <v>11</v>
      </c>
      <c r="O26" s="752">
        <v>27</v>
      </c>
      <c r="P26" s="752">
        <v>2</v>
      </c>
      <c r="Q26" s="752">
        <v>34</v>
      </c>
      <c r="R26" s="752">
        <v>21</v>
      </c>
      <c r="S26" s="752">
        <v>63</v>
      </c>
      <c r="T26" s="752">
        <v>45</v>
      </c>
      <c r="U26" s="752">
        <v>5</v>
      </c>
      <c r="V26" s="752">
        <v>1</v>
      </c>
      <c r="W26" s="752">
        <f t="shared" si="1"/>
        <v>231</v>
      </c>
      <c r="X26" s="750">
        <v>20</v>
      </c>
      <c r="Y26" s="750">
        <v>8</v>
      </c>
      <c r="Z26" s="750">
        <v>27</v>
      </c>
      <c r="AA26" s="750">
        <v>1</v>
      </c>
      <c r="AB26" s="750">
        <v>35</v>
      </c>
      <c r="AC26" s="750">
        <v>8</v>
      </c>
      <c r="AD26" s="750">
        <v>42</v>
      </c>
      <c r="AE26" s="750">
        <v>38</v>
      </c>
      <c r="AF26" s="750">
        <v>7</v>
      </c>
      <c r="AG26" s="750">
        <v>5</v>
      </c>
      <c r="AH26" s="751">
        <f t="shared" si="5"/>
        <v>191</v>
      </c>
      <c r="AI26" s="752">
        <v>31</v>
      </c>
      <c r="AJ26" s="752">
        <v>12</v>
      </c>
      <c r="AK26" s="752">
        <v>19</v>
      </c>
      <c r="AL26" s="752">
        <v>5</v>
      </c>
      <c r="AM26" s="752">
        <v>35</v>
      </c>
      <c r="AN26" s="752">
        <v>12</v>
      </c>
      <c r="AO26" s="752">
        <v>41</v>
      </c>
      <c r="AP26" s="752">
        <v>38</v>
      </c>
      <c r="AQ26" s="752">
        <v>6</v>
      </c>
      <c r="AR26" s="752">
        <v>1</v>
      </c>
      <c r="AS26" s="752">
        <f t="shared" si="2"/>
        <v>200</v>
      </c>
      <c r="AT26" s="750">
        <v>41</v>
      </c>
      <c r="AU26" s="750">
        <v>12</v>
      </c>
      <c r="AV26" s="750">
        <v>37</v>
      </c>
      <c r="AW26" s="750">
        <v>8</v>
      </c>
      <c r="AX26" s="750">
        <v>32</v>
      </c>
      <c r="AY26" s="750">
        <v>10</v>
      </c>
      <c r="AZ26" s="750">
        <v>48</v>
      </c>
      <c r="BA26" s="750">
        <v>36</v>
      </c>
      <c r="BB26" s="750">
        <v>8</v>
      </c>
      <c r="BC26" s="750">
        <v>0</v>
      </c>
      <c r="BD26" s="751">
        <f t="shared" si="6"/>
        <v>232</v>
      </c>
      <c r="BE26" s="752">
        <v>33</v>
      </c>
      <c r="BF26" s="752">
        <v>14</v>
      </c>
      <c r="BG26" s="752">
        <v>27</v>
      </c>
      <c r="BH26" s="752">
        <v>2</v>
      </c>
      <c r="BI26" s="752">
        <v>45</v>
      </c>
      <c r="BJ26" s="752">
        <v>10</v>
      </c>
      <c r="BK26" s="752">
        <v>64</v>
      </c>
      <c r="BL26" s="752">
        <v>27</v>
      </c>
      <c r="BM26" s="752">
        <v>4</v>
      </c>
      <c r="BN26" s="752">
        <v>1</v>
      </c>
      <c r="BO26" s="752">
        <f>+SUM(BE26:BN26)</f>
        <v>227</v>
      </c>
      <c r="BP26" s="750">
        <v>44</v>
      </c>
      <c r="BQ26" s="750">
        <v>19</v>
      </c>
      <c r="BR26" s="750">
        <v>37</v>
      </c>
      <c r="BS26" s="750">
        <v>2</v>
      </c>
      <c r="BT26" s="750">
        <v>32</v>
      </c>
      <c r="BU26" s="750">
        <v>8</v>
      </c>
      <c r="BV26" s="750">
        <v>51</v>
      </c>
      <c r="BW26" s="750">
        <v>23</v>
      </c>
      <c r="BX26" s="750">
        <v>7</v>
      </c>
      <c r="BY26" s="750">
        <v>0</v>
      </c>
      <c r="BZ26" s="751">
        <f t="shared" si="4"/>
        <v>223</v>
      </c>
    </row>
    <row r="27" spans="1:78" ht="18" customHeight="1">
      <c r="A27" s="753" t="s">
        <v>26</v>
      </c>
      <c r="B27" s="747">
        <v>0</v>
      </c>
      <c r="C27" s="747">
        <v>0</v>
      </c>
      <c r="D27" s="747">
        <v>12</v>
      </c>
      <c r="E27" s="747">
        <v>0</v>
      </c>
      <c r="F27" s="747">
        <v>8</v>
      </c>
      <c r="G27" s="747">
        <v>1</v>
      </c>
      <c r="H27" s="747">
        <v>2</v>
      </c>
      <c r="I27" s="747">
        <v>0</v>
      </c>
      <c r="J27" s="747">
        <v>1</v>
      </c>
      <c r="K27" s="747">
        <v>0</v>
      </c>
      <c r="L27" s="747">
        <f t="shared" si="0"/>
        <v>24</v>
      </c>
      <c r="M27" s="747">
        <v>0</v>
      </c>
      <c r="N27" s="747">
        <v>1</v>
      </c>
      <c r="O27" s="747">
        <v>13</v>
      </c>
      <c r="P27" s="747">
        <v>0</v>
      </c>
      <c r="Q27" s="747">
        <v>1</v>
      </c>
      <c r="R27" s="747">
        <v>2</v>
      </c>
      <c r="S27" s="747">
        <v>1</v>
      </c>
      <c r="T27" s="747">
        <v>0</v>
      </c>
      <c r="U27" s="747">
        <v>0</v>
      </c>
      <c r="V27" s="747">
        <v>0</v>
      </c>
      <c r="W27" s="747">
        <f t="shared" si="1"/>
        <v>18</v>
      </c>
      <c r="X27" s="747">
        <v>1</v>
      </c>
      <c r="Y27" s="747">
        <v>0</v>
      </c>
      <c r="Z27" s="747">
        <v>17</v>
      </c>
      <c r="AA27" s="747">
        <v>6</v>
      </c>
      <c r="AB27" s="747">
        <v>4</v>
      </c>
      <c r="AC27" s="747">
        <v>0</v>
      </c>
      <c r="AD27" s="747">
        <v>2</v>
      </c>
      <c r="AE27" s="747">
        <v>1</v>
      </c>
      <c r="AF27" s="747">
        <v>0</v>
      </c>
      <c r="AG27" s="747">
        <v>0</v>
      </c>
      <c r="AH27" s="747">
        <f t="shared" si="5"/>
        <v>31</v>
      </c>
      <c r="AI27" s="747">
        <v>0</v>
      </c>
      <c r="AJ27" s="747">
        <v>0</v>
      </c>
      <c r="AK27" s="747">
        <v>11</v>
      </c>
      <c r="AL27" s="747">
        <v>4</v>
      </c>
      <c r="AM27" s="747">
        <v>4</v>
      </c>
      <c r="AN27" s="747">
        <v>2</v>
      </c>
      <c r="AO27" s="747">
        <v>0</v>
      </c>
      <c r="AP27" s="747">
        <v>1</v>
      </c>
      <c r="AQ27" s="747">
        <v>0</v>
      </c>
      <c r="AR27" s="747">
        <v>0</v>
      </c>
      <c r="AS27" s="747">
        <f t="shared" si="2"/>
        <v>22</v>
      </c>
      <c r="AT27" s="747">
        <v>0</v>
      </c>
      <c r="AU27" s="747">
        <v>0</v>
      </c>
      <c r="AV27" s="747">
        <v>12</v>
      </c>
      <c r="AW27" s="747">
        <v>0</v>
      </c>
      <c r="AX27" s="747">
        <v>8</v>
      </c>
      <c r="AY27" s="747">
        <v>1</v>
      </c>
      <c r="AZ27" s="747">
        <v>5</v>
      </c>
      <c r="BA27" s="747">
        <v>2</v>
      </c>
      <c r="BB27" s="747">
        <v>0</v>
      </c>
      <c r="BC27" s="747">
        <v>0</v>
      </c>
      <c r="BD27" s="747">
        <f t="shared" si="6"/>
        <v>28</v>
      </c>
      <c r="BE27" s="747">
        <v>0</v>
      </c>
      <c r="BF27" s="747">
        <v>0</v>
      </c>
      <c r="BG27" s="747">
        <v>10</v>
      </c>
      <c r="BH27" s="747">
        <v>0</v>
      </c>
      <c r="BI27" s="747">
        <v>4</v>
      </c>
      <c r="BJ27" s="747">
        <v>0</v>
      </c>
      <c r="BK27" s="747">
        <v>5</v>
      </c>
      <c r="BL27" s="747">
        <v>0</v>
      </c>
      <c r="BM27" s="747">
        <v>0</v>
      </c>
      <c r="BN27" s="747">
        <v>0</v>
      </c>
      <c r="BO27" s="747">
        <f t="shared" si="3"/>
        <v>19</v>
      </c>
      <c r="BP27" s="747">
        <v>0</v>
      </c>
      <c r="BQ27" s="747">
        <v>0</v>
      </c>
      <c r="BR27" s="747">
        <v>3</v>
      </c>
      <c r="BS27" s="747">
        <v>2</v>
      </c>
      <c r="BT27" s="747">
        <v>3</v>
      </c>
      <c r="BU27" s="747">
        <v>3</v>
      </c>
      <c r="BV27" s="747">
        <v>2</v>
      </c>
      <c r="BW27" s="747">
        <v>0</v>
      </c>
      <c r="BX27" s="747">
        <v>0</v>
      </c>
      <c r="BY27" s="747">
        <v>0</v>
      </c>
      <c r="BZ27" s="747">
        <f t="shared" si="4"/>
        <v>13</v>
      </c>
    </row>
    <row r="28" spans="1:78" s="164" customFormat="1" ht="24.95" customHeight="1">
      <c r="A28" s="741" t="s">
        <v>36</v>
      </c>
      <c r="B28" s="755">
        <f>+SUM(B9:B27)</f>
        <v>288</v>
      </c>
      <c r="C28" s="755">
        <f t="shared" ref="C28:K28" si="7">+SUM(C9:C27)</f>
        <v>94</v>
      </c>
      <c r="D28" s="755">
        <f t="shared" si="7"/>
        <v>502</v>
      </c>
      <c r="E28" s="755">
        <f t="shared" si="7"/>
        <v>63</v>
      </c>
      <c r="F28" s="755">
        <f t="shared" si="7"/>
        <v>983</v>
      </c>
      <c r="G28" s="755">
        <f t="shared" si="7"/>
        <v>182</v>
      </c>
      <c r="H28" s="755">
        <f t="shared" si="7"/>
        <v>627</v>
      </c>
      <c r="I28" s="755">
        <f t="shared" si="7"/>
        <v>250</v>
      </c>
      <c r="J28" s="755">
        <f t="shared" si="7"/>
        <v>25</v>
      </c>
      <c r="K28" s="755">
        <f t="shared" si="7"/>
        <v>6</v>
      </c>
      <c r="L28" s="52">
        <f t="shared" si="0"/>
        <v>3020</v>
      </c>
      <c r="M28" s="25">
        <f t="shared" ref="M28:V28" si="8">+SUM(M9:M27)</f>
        <v>271</v>
      </c>
      <c r="N28" s="25">
        <f t="shared" si="8"/>
        <v>85</v>
      </c>
      <c r="O28" s="25">
        <f t="shared" si="8"/>
        <v>561</v>
      </c>
      <c r="P28" s="25">
        <f t="shared" si="8"/>
        <v>63</v>
      </c>
      <c r="Q28" s="25">
        <f t="shared" si="8"/>
        <v>1000</v>
      </c>
      <c r="R28" s="25">
        <f t="shared" si="8"/>
        <v>208</v>
      </c>
      <c r="S28" s="25">
        <f t="shared" si="8"/>
        <v>650</v>
      </c>
      <c r="T28" s="25">
        <f t="shared" si="8"/>
        <v>292</v>
      </c>
      <c r="U28" s="25">
        <f t="shared" si="8"/>
        <v>31</v>
      </c>
      <c r="V28" s="25">
        <f t="shared" si="8"/>
        <v>11</v>
      </c>
      <c r="W28" s="25">
        <f t="shared" si="1"/>
        <v>3172</v>
      </c>
      <c r="X28" s="755">
        <f t="shared" ref="X28:AG28" si="9">+SUM(X9:X27)</f>
        <v>265</v>
      </c>
      <c r="Y28" s="755">
        <f t="shared" si="9"/>
        <v>94</v>
      </c>
      <c r="Z28" s="755">
        <f t="shared" si="9"/>
        <v>449</v>
      </c>
      <c r="AA28" s="755">
        <f t="shared" si="9"/>
        <v>64</v>
      </c>
      <c r="AB28" s="755">
        <f t="shared" si="9"/>
        <v>1002</v>
      </c>
      <c r="AC28" s="755">
        <f t="shared" si="9"/>
        <v>199</v>
      </c>
      <c r="AD28" s="755">
        <f t="shared" si="9"/>
        <v>601</v>
      </c>
      <c r="AE28" s="755">
        <f t="shared" si="9"/>
        <v>244</v>
      </c>
      <c r="AF28" s="755">
        <f t="shared" si="9"/>
        <v>26</v>
      </c>
      <c r="AG28" s="755">
        <f t="shared" si="9"/>
        <v>8</v>
      </c>
      <c r="AH28" s="52">
        <f t="shared" si="5"/>
        <v>2952</v>
      </c>
      <c r="AI28" s="25">
        <f t="shared" ref="AI28:AR28" si="10">+SUM(AI9:AI27)</f>
        <v>331</v>
      </c>
      <c r="AJ28" s="25">
        <f t="shared" si="10"/>
        <v>112</v>
      </c>
      <c r="AK28" s="25">
        <f t="shared" si="10"/>
        <v>409</v>
      </c>
      <c r="AL28" s="25">
        <f t="shared" si="10"/>
        <v>71</v>
      </c>
      <c r="AM28" s="25">
        <f t="shared" si="10"/>
        <v>984</v>
      </c>
      <c r="AN28" s="25">
        <f t="shared" si="10"/>
        <v>182</v>
      </c>
      <c r="AO28" s="25">
        <f t="shared" si="10"/>
        <v>606</v>
      </c>
      <c r="AP28" s="25">
        <f t="shared" si="10"/>
        <v>261</v>
      </c>
      <c r="AQ28" s="25">
        <f t="shared" si="10"/>
        <v>25</v>
      </c>
      <c r="AR28" s="25">
        <f t="shared" si="10"/>
        <v>6</v>
      </c>
      <c r="AS28" s="25">
        <f t="shared" si="2"/>
        <v>2987</v>
      </c>
      <c r="AT28" s="755">
        <f t="shared" ref="AT28:BC28" si="11">+SUM(AT9:AT27)</f>
        <v>371</v>
      </c>
      <c r="AU28" s="755">
        <f t="shared" si="11"/>
        <v>122</v>
      </c>
      <c r="AV28" s="755">
        <f t="shared" si="11"/>
        <v>529</v>
      </c>
      <c r="AW28" s="755">
        <f t="shared" si="11"/>
        <v>60</v>
      </c>
      <c r="AX28" s="755">
        <f t="shared" si="11"/>
        <v>1104</v>
      </c>
      <c r="AY28" s="755">
        <f t="shared" si="11"/>
        <v>191</v>
      </c>
      <c r="AZ28" s="755">
        <f t="shared" si="11"/>
        <v>647</v>
      </c>
      <c r="BA28" s="755">
        <f t="shared" si="11"/>
        <v>224</v>
      </c>
      <c r="BB28" s="755">
        <f t="shared" si="11"/>
        <v>24</v>
      </c>
      <c r="BC28" s="755">
        <f t="shared" si="11"/>
        <v>2</v>
      </c>
      <c r="BD28" s="52">
        <f t="shared" si="6"/>
        <v>3274</v>
      </c>
      <c r="BE28" s="25">
        <f>+SUM(BE9:BE27)</f>
        <v>384</v>
      </c>
      <c r="BF28" s="25">
        <f t="shared" ref="BF28:BN28" si="12">+SUM(BF9:BF27)</f>
        <v>130</v>
      </c>
      <c r="BG28" s="25">
        <f t="shared" si="12"/>
        <v>429</v>
      </c>
      <c r="BH28" s="25">
        <f t="shared" si="12"/>
        <v>62</v>
      </c>
      <c r="BI28" s="25">
        <f t="shared" si="12"/>
        <v>990</v>
      </c>
      <c r="BJ28" s="25">
        <f t="shared" si="12"/>
        <v>159</v>
      </c>
      <c r="BK28" s="25">
        <f t="shared" si="12"/>
        <v>581</v>
      </c>
      <c r="BL28" s="25">
        <f t="shared" si="12"/>
        <v>188</v>
      </c>
      <c r="BM28" s="25">
        <f t="shared" si="12"/>
        <v>23</v>
      </c>
      <c r="BN28" s="25">
        <f t="shared" si="12"/>
        <v>5</v>
      </c>
      <c r="BO28" s="25">
        <f>+SUM(BE28:BN28)</f>
        <v>2951</v>
      </c>
      <c r="BP28" s="755">
        <f t="shared" ref="BP28:BY28" si="13">+SUM(BP9:BP27)</f>
        <v>396</v>
      </c>
      <c r="BQ28" s="755">
        <f t="shared" si="13"/>
        <v>178</v>
      </c>
      <c r="BR28" s="755">
        <f t="shared" si="13"/>
        <v>463</v>
      </c>
      <c r="BS28" s="755">
        <f t="shared" si="13"/>
        <v>67</v>
      </c>
      <c r="BT28" s="755">
        <f t="shared" si="13"/>
        <v>1249</v>
      </c>
      <c r="BU28" s="755">
        <f t="shared" si="13"/>
        <v>184</v>
      </c>
      <c r="BV28" s="755">
        <f t="shared" si="13"/>
        <v>600</v>
      </c>
      <c r="BW28" s="755">
        <f t="shared" si="13"/>
        <v>209</v>
      </c>
      <c r="BX28" s="755">
        <f t="shared" si="13"/>
        <v>19</v>
      </c>
      <c r="BY28" s="755">
        <f t="shared" si="13"/>
        <v>6</v>
      </c>
      <c r="BZ28" s="52">
        <f t="shared" si="4"/>
        <v>3371</v>
      </c>
    </row>
    <row r="29" spans="1:78" ht="6.75" customHeight="1">
      <c r="B29" s="94"/>
      <c r="C29" s="94"/>
      <c r="D29" s="94"/>
      <c r="E29" s="94"/>
      <c r="F29" s="94"/>
      <c r="G29" s="94"/>
      <c r="H29" s="122"/>
      <c r="I29" s="122"/>
      <c r="J29" s="122"/>
      <c r="K29" s="94"/>
      <c r="L29" s="119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119"/>
      <c r="X29" s="94"/>
      <c r="Y29" s="94"/>
      <c r="Z29" s="94"/>
      <c r="AA29" s="94"/>
      <c r="AB29" s="94"/>
      <c r="AC29" s="94"/>
      <c r="AD29" s="122"/>
      <c r="AE29" s="122"/>
      <c r="AF29" s="122"/>
      <c r="AG29" s="94"/>
      <c r="AH29" s="119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119"/>
      <c r="AT29" s="94"/>
      <c r="AU29" s="94"/>
      <c r="AV29" s="94"/>
      <c r="AW29" s="94"/>
      <c r="AX29" s="94"/>
      <c r="AY29" s="94"/>
      <c r="AZ29" s="122"/>
      <c r="BA29" s="122"/>
      <c r="BB29" s="122"/>
      <c r="BC29" s="94"/>
      <c r="BD29" s="119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119"/>
      <c r="BP29" s="94"/>
      <c r="BQ29" s="94"/>
      <c r="BR29" s="94"/>
      <c r="BS29" s="94"/>
      <c r="BT29" s="94"/>
      <c r="BU29" s="94"/>
      <c r="BV29" s="122"/>
      <c r="BW29" s="122"/>
      <c r="BX29" s="122"/>
      <c r="BY29" s="94"/>
      <c r="BZ29" s="119"/>
    </row>
    <row r="30" spans="1:78" s="404" customFormat="1" ht="12" customHeight="1">
      <c r="A30" s="774" t="s">
        <v>533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</row>
    <row r="31" spans="1:78" ht="18" customHeight="1">
      <c r="A31" s="7"/>
    </row>
    <row r="32" spans="1:78" s="99" customFormat="1" ht="18" customHeight="1">
      <c r="A32" s="218"/>
      <c r="B32" s="123"/>
      <c r="C32" s="123"/>
      <c r="D32" s="123"/>
      <c r="E32" s="123"/>
      <c r="F32" s="123"/>
      <c r="G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X32" s="123"/>
      <c r="Y32" s="123"/>
      <c r="Z32" s="123"/>
      <c r="AA32" s="123"/>
      <c r="AB32" s="123"/>
      <c r="AC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T32" s="123"/>
      <c r="AU32" s="123"/>
      <c r="AV32" s="123"/>
      <c r="AW32" s="123"/>
      <c r="AX32" s="123"/>
      <c r="AY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P32" s="123"/>
      <c r="BQ32" s="123"/>
      <c r="BR32" s="123"/>
      <c r="BS32" s="123"/>
      <c r="BT32" s="123"/>
      <c r="BU32" s="123"/>
    </row>
    <row r="33" spans="1:73" s="99" customFormat="1" ht="18" customHeight="1">
      <c r="A33" s="218"/>
      <c r="B33" s="123"/>
      <c r="C33" s="123"/>
      <c r="D33" s="123"/>
      <c r="E33" s="123"/>
      <c r="F33" s="123"/>
      <c r="G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X33" s="123"/>
      <c r="Y33" s="123"/>
      <c r="Z33" s="123"/>
      <c r="AA33" s="123"/>
      <c r="AB33" s="123"/>
      <c r="AC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T33" s="123"/>
      <c r="AU33" s="123"/>
      <c r="AV33" s="123"/>
      <c r="AW33" s="123"/>
      <c r="AX33" s="123"/>
      <c r="AY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P33" s="123"/>
      <c r="BQ33" s="123"/>
      <c r="BR33" s="123"/>
      <c r="BS33" s="123"/>
      <c r="BT33" s="123"/>
      <c r="BU33" s="123"/>
    </row>
    <row r="34" spans="1:73" s="99" customFormat="1" ht="18" customHeight="1">
      <c r="A34" s="218"/>
      <c r="B34" s="123"/>
      <c r="C34" s="123"/>
      <c r="D34" s="123"/>
      <c r="E34" s="123"/>
      <c r="F34" s="123"/>
      <c r="G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X34" s="123"/>
      <c r="Y34" s="123"/>
      <c r="Z34" s="123"/>
      <c r="AA34" s="123"/>
      <c r="AB34" s="123"/>
      <c r="AC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T34" s="123"/>
      <c r="AU34" s="123"/>
      <c r="AV34" s="123"/>
      <c r="AW34" s="123"/>
      <c r="AX34" s="123"/>
      <c r="AY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P34" s="123"/>
      <c r="BQ34" s="123"/>
      <c r="BR34" s="123"/>
      <c r="BS34" s="123"/>
      <c r="BT34" s="123"/>
      <c r="BU34" s="123"/>
    </row>
  </sheetData>
  <mergeCells count="56">
    <mergeCell ref="B5:BZ5"/>
    <mergeCell ref="BP6:BZ6"/>
    <mergeCell ref="BP7:BQ7"/>
    <mergeCell ref="BR7:BS7"/>
    <mergeCell ref="BT7:BU7"/>
    <mergeCell ref="BV7:BW7"/>
    <mergeCell ref="BX7:BY7"/>
    <mergeCell ref="BZ7:BZ8"/>
    <mergeCell ref="BK7:BL7"/>
    <mergeCell ref="BM7:BN7"/>
    <mergeCell ref="AV7:AW7"/>
    <mergeCell ref="AF7:AG7"/>
    <mergeCell ref="AH7:AH8"/>
    <mergeCell ref="BG7:BH7"/>
    <mergeCell ref="BI7:BJ7"/>
    <mergeCell ref="BE7:BF7"/>
    <mergeCell ref="BB7:BC7"/>
    <mergeCell ref="BD7:BD8"/>
    <mergeCell ref="A30:W30"/>
    <mergeCell ref="B7:C7"/>
    <mergeCell ref="D7:E7"/>
    <mergeCell ref="F7:G7"/>
    <mergeCell ref="H7:I7"/>
    <mergeCell ref="J7:K7"/>
    <mergeCell ref="L7:L8"/>
    <mergeCell ref="M7:N7"/>
    <mergeCell ref="O7:P7"/>
    <mergeCell ref="Q7:R7"/>
    <mergeCell ref="S7:T7"/>
    <mergeCell ref="U7:V7"/>
    <mergeCell ref="AZ7:BA7"/>
    <mergeCell ref="AX7:AY7"/>
    <mergeCell ref="AK7:AL7"/>
    <mergeCell ref="AI7:AJ7"/>
    <mergeCell ref="AS7:AS8"/>
    <mergeCell ref="AI6:AS6"/>
    <mergeCell ref="AT7:AU7"/>
    <mergeCell ref="AM7:AN7"/>
    <mergeCell ref="AO7:AP7"/>
    <mergeCell ref="AQ7:AR7"/>
    <mergeCell ref="BE6:BO6"/>
    <mergeCell ref="BO7:BO8"/>
    <mergeCell ref="A1:W1"/>
    <mergeCell ref="A3:W3"/>
    <mergeCell ref="A4:B4"/>
    <mergeCell ref="A5:A8"/>
    <mergeCell ref="A2:AE2"/>
    <mergeCell ref="B6:L6"/>
    <mergeCell ref="M6:W6"/>
    <mergeCell ref="X6:AH6"/>
    <mergeCell ref="X7:Y7"/>
    <mergeCell ref="Z7:AA7"/>
    <mergeCell ref="AB7:AC7"/>
    <mergeCell ref="AD7:AE7"/>
    <mergeCell ref="W7:W8"/>
    <mergeCell ref="AT6:BD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Z33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99" customWidth="1"/>
    <col min="2" max="3" width="4.7109375" style="123" customWidth="1"/>
    <col min="4" max="5" width="4.5703125" style="123" customWidth="1"/>
    <col min="6" max="6" width="4.7109375" style="123" customWidth="1"/>
    <col min="7" max="7" width="6.5703125" style="123" customWidth="1"/>
    <col min="8" max="11" width="4.7109375" style="99" customWidth="1"/>
    <col min="12" max="12" width="6.7109375" style="99" customWidth="1"/>
    <col min="13" max="16" width="4.7109375" style="123" customWidth="1"/>
    <col min="17" max="18" width="5.7109375" style="123" customWidth="1"/>
    <col min="19" max="22" width="4.7109375" style="123" customWidth="1"/>
    <col min="23" max="23" width="6.7109375" style="99" customWidth="1"/>
    <col min="24" max="25" width="4.7109375" style="123" customWidth="1"/>
    <col min="26" max="27" width="4.5703125" style="123" customWidth="1"/>
    <col min="28" max="28" width="4.7109375" style="123" customWidth="1"/>
    <col min="29" max="29" width="6.5703125" style="123" customWidth="1"/>
    <col min="30" max="33" width="4.7109375" style="99" customWidth="1"/>
    <col min="34" max="34" width="6.7109375" style="99" customWidth="1"/>
    <col min="35" max="38" width="4.7109375" style="123" customWidth="1"/>
    <col min="39" max="40" width="5.7109375" style="123" customWidth="1"/>
    <col min="41" max="44" width="4.7109375" style="123" customWidth="1"/>
    <col min="45" max="45" width="6.7109375" style="99" customWidth="1"/>
    <col min="46" max="47" width="4.7109375" style="123" customWidth="1"/>
    <col min="48" max="49" width="4.5703125" style="123" customWidth="1"/>
    <col min="50" max="50" width="5.28515625" style="123" customWidth="1"/>
    <col min="51" max="51" width="6.5703125" style="123" customWidth="1"/>
    <col min="52" max="55" width="4.7109375" style="99" customWidth="1"/>
    <col min="56" max="56" width="6.7109375" style="99" customWidth="1"/>
    <col min="57" max="60" width="4.7109375" style="123" customWidth="1"/>
    <col min="61" max="62" width="5.7109375" style="123" customWidth="1"/>
    <col min="63" max="66" width="4.7109375" style="123" customWidth="1"/>
    <col min="67" max="67" width="6.7109375" style="99" customWidth="1"/>
    <col min="68" max="69" width="4.7109375" style="123" customWidth="1"/>
    <col min="70" max="71" width="4.5703125" style="123" customWidth="1"/>
    <col min="72" max="72" width="5.28515625" style="123" customWidth="1"/>
    <col min="73" max="73" width="6.5703125" style="123" customWidth="1"/>
    <col min="74" max="77" width="4.7109375" style="99" customWidth="1"/>
    <col min="78" max="78" width="6.7109375" style="99" customWidth="1"/>
    <col min="79" max="91" width="6.28515625" style="97" customWidth="1"/>
    <col min="92" max="16384" width="11.42578125" style="97"/>
  </cols>
  <sheetData>
    <row r="1" spans="1:78" ht="18" customHeight="1">
      <c r="A1" s="801" t="s">
        <v>501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385"/>
      <c r="Y1" s="385"/>
      <c r="Z1" s="385"/>
      <c r="AA1" s="385"/>
      <c r="AB1" s="385"/>
      <c r="AC1" s="385"/>
      <c r="AD1" s="385"/>
      <c r="AE1" s="385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</row>
    <row r="2" spans="1:78" ht="18" customHeight="1">
      <c r="A2" s="784" t="s">
        <v>370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</row>
    <row r="3" spans="1:78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</row>
    <row r="4" spans="1:78" ht="3.95" customHeight="1">
      <c r="A4" s="802"/>
      <c r="B4" s="802"/>
      <c r="C4" s="192"/>
      <c r="D4" s="192"/>
      <c r="E4" s="192"/>
      <c r="F4" s="192"/>
      <c r="G4" s="192"/>
      <c r="H4" s="98"/>
      <c r="I4" s="98"/>
      <c r="J4" s="98"/>
      <c r="K4" s="98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97"/>
      <c r="Y4" s="192"/>
      <c r="Z4" s="192"/>
      <c r="AA4" s="192"/>
      <c r="AB4" s="192"/>
      <c r="AC4" s="192"/>
      <c r="AD4" s="98"/>
      <c r="AE4" s="98"/>
      <c r="AF4" s="98"/>
      <c r="AG4" s="98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97"/>
      <c r="AU4" s="192"/>
      <c r="AV4" s="192"/>
      <c r="AW4" s="192"/>
      <c r="AX4" s="192"/>
      <c r="AY4" s="192"/>
      <c r="AZ4" s="98"/>
      <c r="BA4" s="98"/>
      <c r="BB4" s="98"/>
      <c r="BC4" s="98"/>
      <c r="BD4" s="216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97"/>
      <c r="BQ4" s="709"/>
      <c r="BR4" s="709"/>
      <c r="BS4" s="709"/>
      <c r="BT4" s="709"/>
      <c r="BU4" s="709"/>
      <c r="BV4" s="98"/>
      <c r="BW4" s="98"/>
      <c r="BX4" s="98"/>
      <c r="BY4" s="98"/>
      <c r="BZ4" s="710"/>
    </row>
    <row r="5" spans="1:78" ht="18" customHeight="1">
      <c r="A5" s="803" t="s">
        <v>46</v>
      </c>
      <c r="B5" s="787" t="s">
        <v>551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  <c r="AY5" s="787"/>
      <c r="AZ5" s="787"/>
      <c r="BA5" s="787"/>
      <c r="BB5" s="787"/>
      <c r="BC5" s="787"/>
      <c r="BD5" s="787"/>
      <c r="BE5" s="787"/>
      <c r="BF5" s="787"/>
      <c r="BG5" s="787"/>
      <c r="BH5" s="787"/>
      <c r="BI5" s="787"/>
      <c r="BJ5" s="787"/>
      <c r="BK5" s="787"/>
      <c r="BL5" s="787"/>
      <c r="BM5" s="787"/>
      <c r="BN5" s="787"/>
      <c r="BO5" s="787"/>
      <c r="BP5" s="787"/>
      <c r="BQ5" s="787"/>
      <c r="BR5" s="787"/>
      <c r="BS5" s="787"/>
      <c r="BT5" s="787"/>
      <c r="BU5" s="787"/>
      <c r="BV5" s="787"/>
      <c r="BW5" s="787"/>
      <c r="BX5" s="787"/>
      <c r="BY5" s="787"/>
      <c r="BZ5" s="787"/>
    </row>
    <row r="6" spans="1:78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811"/>
      <c r="M6" s="762">
        <v>2016</v>
      </c>
      <c r="N6" s="798"/>
      <c r="O6" s="798"/>
      <c r="P6" s="798"/>
      <c r="Q6" s="798"/>
      <c r="R6" s="798"/>
      <c r="S6" s="798"/>
      <c r="T6" s="798"/>
      <c r="U6" s="798"/>
      <c r="V6" s="798"/>
      <c r="W6" s="810"/>
      <c r="X6" s="771">
        <v>2017</v>
      </c>
      <c r="Y6" s="792"/>
      <c r="Z6" s="792"/>
      <c r="AA6" s="792"/>
      <c r="AB6" s="792"/>
      <c r="AC6" s="792"/>
      <c r="AD6" s="792"/>
      <c r="AE6" s="792"/>
      <c r="AF6" s="792"/>
      <c r="AG6" s="792"/>
      <c r="AH6" s="811"/>
      <c r="AI6" s="762">
        <v>2018</v>
      </c>
      <c r="AJ6" s="798"/>
      <c r="AK6" s="798"/>
      <c r="AL6" s="798"/>
      <c r="AM6" s="798"/>
      <c r="AN6" s="798"/>
      <c r="AO6" s="798"/>
      <c r="AP6" s="798"/>
      <c r="AQ6" s="798"/>
      <c r="AR6" s="798"/>
      <c r="AS6" s="810"/>
      <c r="AT6" s="771">
        <v>2019</v>
      </c>
      <c r="AU6" s="792"/>
      <c r="AV6" s="792"/>
      <c r="AW6" s="792"/>
      <c r="AX6" s="792"/>
      <c r="AY6" s="792"/>
      <c r="AZ6" s="792"/>
      <c r="BA6" s="792"/>
      <c r="BB6" s="792"/>
      <c r="BC6" s="792"/>
      <c r="BD6" s="811"/>
      <c r="BE6" s="762">
        <v>2020</v>
      </c>
      <c r="BF6" s="798"/>
      <c r="BG6" s="798"/>
      <c r="BH6" s="798"/>
      <c r="BI6" s="798"/>
      <c r="BJ6" s="798"/>
      <c r="BK6" s="798"/>
      <c r="BL6" s="798"/>
      <c r="BM6" s="798"/>
      <c r="BN6" s="798"/>
      <c r="BO6" s="810"/>
      <c r="BP6" s="771">
        <v>2021</v>
      </c>
      <c r="BQ6" s="792"/>
      <c r="BR6" s="792"/>
      <c r="BS6" s="792"/>
      <c r="BT6" s="792"/>
      <c r="BU6" s="792"/>
      <c r="BV6" s="792"/>
      <c r="BW6" s="792"/>
      <c r="BX6" s="792"/>
      <c r="BY6" s="792"/>
      <c r="BZ6" s="811"/>
    </row>
    <row r="7" spans="1:78" s="404" customFormat="1" ht="38.25" customHeight="1">
      <c r="A7" s="804"/>
      <c r="B7" s="883" t="s">
        <v>331</v>
      </c>
      <c r="C7" s="779"/>
      <c r="D7" s="779" t="s">
        <v>332</v>
      </c>
      <c r="E7" s="779"/>
      <c r="F7" s="779" t="s">
        <v>333</v>
      </c>
      <c r="G7" s="779"/>
      <c r="H7" s="779" t="s">
        <v>334</v>
      </c>
      <c r="I7" s="779"/>
      <c r="J7" s="779" t="s">
        <v>335</v>
      </c>
      <c r="K7" s="884"/>
      <c r="L7" s="824" t="s">
        <v>34</v>
      </c>
      <c r="M7" s="885" t="s">
        <v>331</v>
      </c>
      <c r="N7" s="769"/>
      <c r="O7" s="769" t="s">
        <v>332</v>
      </c>
      <c r="P7" s="769"/>
      <c r="Q7" s="769" t="s">
        <v>333</v>
      </c>
      <c r="R7" s="769"/>
      <c r="S7" s="769" t="s">
        <v>334</v>
      </c>
      <c r="T7" s="769"/>
      <c r="U7" s="769" t="s">
        <v>335</v>
      </c>
      <c r="V7" s="880"/>
      <c r="W7" s="881" t="s">
        <v>34</v>
      </c>
      <c r="X7" s="883" t="s">
        <v>331</v>
      </c>
      <c r="Y7" s="779"/>
      <c r="Z7" s="779" t="s">
        <v>332</v>
      </c>
      <c r="AA7" s="779"/>
      <c r="AB7" s="779" t="s">
        <v>333</v>
      </c>
      <c r="AC7" s="779"/>
      <c r="AD7" s="779" t="s">
        <v>334</v>
      </c>
      <c r="AE7" s="779"/>
      <c r="AF7" s="779" t="s">
        <v>335</v>
      </c>
      <c r="AG7" s="884"/>
      <c r="AH7" s="824" t="s">
        <v>34</v>
      </c>
      <c r="AI7" s="885" t="s">
        <v>331</v>
      </c>
      <c r="AJ7" s="769"/>
      <c r="AK7" s="769" t="s">
        <v>332</v>
      </c>
      <c r="AL7" s="769"/>
      <c r="AM7" s="769" t="s">
        <v>333</v>
      </c>
      <c r="AN7" s="769"/>
      <c r="AO7" s="769" t="s">
        <v>334</v>
      </c>
      <c r="AP7" s="769"/>
      <c r="AQ7" s="769" t="s">
        <v>335</v>
      </c>
      <c r="AR7" s="880"/>
      <c r="AS7" s="881" t="s">
        <v>34</v>
      </c>
      <c r="AT7" s="883" t="s">
        <v>331</v>
      </c>
      <c r="AU7" s="779"/>
      <c r="AV7" s="779" t="s">
        <v>332</v>
      </c>
      <c r="AW7" s="779"/>
      <c r="AX7" s="779" t="s">
        <v>333</v>
      </c>
      <c r="AY7" s="779"/>
      <c r="AZ7" s="779" t="s">
        <v>334</v>
      </c>
      <c r="BA7" s="779"/>
      <c r="BB7" s="779" t="s">
        <v>335</v>
      </c>
      <c r="BC7" s="884"/>
      <c r="BD7" s="824" t="s">
        <v>34</v>
      </c>
      <c r="BE7" s="885" t="s">
        <v>331</v>
      </c>
      <c r="BF7" s="769"/>
      <c r="BG7" s="769" t="s">
        <v>332</v>
      </c>
      <c r="BH7" s="769"/>
      <c r="BI7" s="769" t="s">
        <v>333</v>
      </c>
      <c r="BJ7" s="769"/>
      <c r="BK7" s="769" t="s">
        <v>334</v>
      </c>
      <c r="BL7" s="769"/>
      <c r="BM7" s="769" t="s">
        <v>335</v>
      </c>
      <c r="BN7" s="880"/>
      <c r="BO7" s="881" t="s">
        <v>34</v>
      </c>
      <c r="BP7" s="883" t="s">
        <v>331</v>
      </c>
      <c r="BQ7" s="779"/>
      <c r="BR7" s="779" t="s">
        <v>332</v>
      </c>
      <c r="BS7" s="779"/>
      <c r="BT7" s="779" t="s">
        <v>333</v>
      </c>
      <c r="BU7" s="779"/>
      <c r="BV7" s="779" t="s">
        <v>334</v>
      </c>
      <c r="BW7" s="779"/>
      <c r="BX7" s="779" t="s">
        <v>335</v>
      </c>
      <c r="BY7" s="884"/>
      <c r="BZ7" s="824" t="s">
        <v>34</v>
      </c>
    </row>
    <row r="8" spans="1:78" s="404" customFormat="1" ht="18" customHeight="1">
      <c r="A8" s="805"/>
      <c r="B8" s="522" t="s">
        <v>367</v>
      </c>
      <c r="C8" s="522" t="s">
        <v>368</v>
      </c>
      <c r="D8" s="522" t="s">
        <v>367</v>
      </c>
      <c r="E8" s="522" t="s">
        <v>368</v>
      </c>
      <c r="F8" s="522" t="s">
        <v>367</v>
      </c>
      <c r="G8" s="522" t="s">
        <v>368</v>
      </c>
      <c r="H8" s="522" t="s">
        <v>367</v>
      </c>
      <c r="I8" s="522" t="s">
        <v>368</v>
      </c>
      <c r="J8" s="522" t="s">
        <v>367</v>
      </c>
      <c r="K8" s="522" t="s">
        <v>368</v>
      </c>
      <c r="L8" s="826"/>
      <c r="M8" s="471" t="s">
        <v>367</v>
      </c>
      <c r="N8" s="471" t="s">
        <v>368</v>
      </c>
      <c r="O8" s="471" t="s">
        <v>367</v>
      </c>
      <c r="P8" s="471" t="s">
        <v>368</v>
      </c>
      <c r="Q8" s="471" t="s">
        <v>367</v>
      </c>
      <c r="R8" s="471" t="s">
        <v>368</v>
      </c>
      <c r="S8" s="471" t="s">
        <v>367</v>
      </c>
      <c r="T8" s="471" t="s">
        <v>368</v>
      </c>
      <c r="U8" s="471" t="s">
        <v>367</v>
      </c>
      <c r="V8" s="471" t="s">
        <v>368</v>
      </c>
      <c r="W8" s="882"/>
      <c r="X8" s="522" t="s">
        <v>367</v>
      </c>
      <c r="Y8" s="522" t="s">
        <v>368</v>
      </c>
      <c r="Z8" s="522" t="s">
        <v>367</v>
      </c>
      <c r="AA8" s="522" t="s">
        <v>368</v>
      </c>
      <c r="AB8" s="522" t="s">
        <v>367</v>
      </c>
      <c r="AC8" s="522" t="s">
        <v>368</v>
      </c>
      <c r="AD8" s="522" t="s">
        <v>367</v>
      </c>
      <c r="AE8" s="522" t="s">
        <v>368</v>
      </c>
      <c r="AF8" s="522" t="s">
        <v>367</v>
      </c>
      <c r="AG8" s="522" t="s">
        <v>368</v>
      </c>
      <c r="AH8" s="826"/>
      <c r="AI8" s="471" t="s">
        <v>367</v>
      </c>
      <c r="AJ8" s="471" t="s">
        <v>368</v>
      </c>
      <c r="AK8" s="471" t="s">
        <v>367</v>
      </c>
      <c r="AL8" s="471" t="s">
        <v>368</v>
      </c>
      <c r="AM8" s="471" t="s">
        <v>367</v>
      </c>
      <c r="AN8" s="471" t="s">
        <v>368</v>
      </c>
      <c r="AO8" s="471" t="s">
        <v>367</v>
      </c>
      <c r="AP8" s="471" t="s">
        <v>368</v>
      </c>
      <c r="AQ8" s="471" t="s">
        <v>367</v>
      </c>
      <c r="AR8" s="471" t="s">
        <v>368</v>
      </c>
      <c r="AS8" s="882"/>
      <c r="AT8" s="522" t="s">
        <v>367</v>
      </c>
      <c r="AU8" s="522" t="s">
        <v>368</v>
      </c>
      <c r="AV8" s="522" t="s">
        <v>367</v>
      </c>
      <c r="AW8" s="522" t="s">
        <v>368</v>
      </c>
      <c r="AX8" s="522" t="s">
        <v>367</v>
      </c>
      <c r="AY8" s="522" t="s">
        <v>368</v>
      </c>
      <c r="AZ8" s="522" t="s">
        <v>367</v>
      </c>
      <c r="BA8" s="522" t="s">
        <v>368</v>
      </c>
      <c r="BB8" s="522" t="s">
        <v>367</v>
      </c>
      <c r="BC8" s="522" t="s">
        <v>368</v>
      </c>
      <c r="BD8" s="826"/>
      <c r="BE8" s="471" t="s">
        <v>367</v>
      </c>
      <c r="BF8" s="471" t="s">
        <v>368</v>
      </c>
      <c r="BG8" s="471" t="s">
        <v>367</v>
      </c>
      <c r="BH8" s="471" t="s">
        <v>368</v>
      </c>
      <c r="BI8" s="471" t="s">
        <v>367</v>
      </c>
      <c r="BJ8" s="471" t="s">
        <v>368</v>
      </c>
      <c r="BK8" s="471" t="s">
        <v>367</v>
      </c>
      <c r="BL8" s="471" t="s">
        <v>368</v>
      </c>
      <c r="BM8" s="471" t="s">
        <v>367</v>
      </c>
      <c r="BN8" s="471" t="s">
        <v>368</v>
      </c>
      <c r="BO8" s="882"/>
      <c r="BP8" s="522" t="s">
        <v>367</v>
      </c>
      <c r="BQ8" s="522" t="s">
        <v>368</v>
      </c>
      <c r="BR8" s="522" t="s">
        <v>367</v>
      </c>
      <c r="BS8" s="522" t="s">
        <v>368</v>
      </c>
      <c r="BT8" s="522" t="s">
        <v>367</v>
      </c>
      <c r="BU8" s="522" t="s">
        <v>368</v>
      </c>
      <c r="BV8" s="522" t="s">
        <v>367</v>
      </c>
      <c r="BW8" s="522" t="s">
        <v>368</v>
      </c>
      <c r="BX8" s="522" t="s">
        <v>367</v>
      </c>
      <c r="BY8" s="522" t="s">
        <v>368</v>
      </c>
      <c r="BZ8" s="826"/>
    </row>
    <row r="9" spans="1:78" ht="18" customHeight="1">
      <c r="A9" s="248" t="s">
        <v>244</v>
      </c>
      <c r="B9" s="158">
        <v>0</v>
      </c>
      <c r="C9" s="160">
        <v>0</v>
      </c>
      <c r="D9" s="160">
        <v>0</v>
      </c>
      <c r="E9" s="160">
        <v>0</v>
      </c>
      <c r="F9" s="160">
        <v>3</v>
      </c>
      <c r="G9" s="160">
        <v>0</v>
      </c>
      <c r="H9" s="160">
        <v>11</v>
      </c>
      <c r="I9" s="160">
        <v>11</v>
      </c>
      <c r="J9" s="160">
        <v>2</v>
      </c>
      <c r="K9" s="160">
        <v>0</v>
      </c>
      <c r="L9" s="161">
        <f t="shared" ref="L9:L27" si="0">+SUM(B9:K9)</f>
        <v>27</v>
      </c>
      <c r="M9" s="158">
        <v>0</v>
      </c>
      <c r="N9" s="160">
        <v>0</v>
      </c>
      <c r="O9" s="160">
        <v>1</v>
      </c>
      <c r="P9" s="160">
        <v>1</v>
      </c>
      <c r="Q9" s="160">
        <v>1</v>
      </c>
      <c r="R9" s="160">
        <v>3</v>
      </c>
      <c r="S9" s="160">
        <v>26</v>
      </c>
      <c r="T9" s="160">
        <v>22</v>
      </c>
      <c r="U9" s="160">
        <v>0</v>
      </c>
      <c r="V9" s="160">
        <v>1</v>
      </c>
      <c r="W9" s="163">
        <f t="shared" ref="W9:W27" si="1">+SUM(M9:V9)</f>
        <v>55</v>
      </c>
      <c r="X9" s="158">
        <v>0</v>
      </c>
      <c r="Y9" s="160">
        <v>0</v>
      </c>
      <c r="Z9" s="160">
        <v>0</v>
      </c>
      <c r="AA9" s="160">
        <v>0</v>
      </c>
      <c r="AB9" s="160">
        <v>2</v>
      </c>
      <c r="AC9" s="160">
        <v>1</v>
      </c>
      <c r="AD9" s="160">
        <v>18</v>
      </c>
      <c r="AE9" s="160">
        <v>16</v>
      </c>
      <c r="AF9" s="160">
        <v>0</v>
      </c>
      <c r="AG9" s="160">
        <v>0</v>
      </c>
      <c r="AH9" s="161">
        <f>+SUM(X9:AG9)</f>
        <v>37</v>
      </c>
      <c r="AI9" s="158">
        <v>0</v>
      </c>
      <c r="AJ9" s="160">
        <v>0</v>
      </c>
      <c r="AK9" s="160">
        <v>1</v>
      </c>
      <c r="AL9" s="160">
        <v>1</v>
      </c>
      <c r="AM9" s="160">
        <v>1</v>
      </c>
      <c r="AN9" s="160">
        <v>1</v>
      </c>
      <c r="AO9" s="160">
        <v>23</v>
      </c>
      <c r="AP9" s="160">
        <v>20</v>
      </c>
      <c r="AQ9" s="160">
        <v>0</v>
      </c>
      <c r="AR9" s="160">
        <v>0</v>
      </c>
      <c r="AS9" s="163">
        <f t="shared" ref="AS9:AS27" si="2">+SUM(AI9:AR9)</f>
        <v>47</v>
      </c>
      <c r="AT9" s="158">
        <v>0</v>
      </c>
      <c r="AU9" s="160">
        <v>0</v>
      </c>
      <c r="AV9" s="160">
        <v>2</v>
      </c>
      <c r="AW9" s="160">
        <v>1</v>
      </c>
      <c r="AX9" s="160">
        <v>4</v>
      </c>
      <c r="AY9" s="160">
        <v>1</v>
      </c>
      <c r="AZ9" s="160">
        <v>19</v>
      </c>
      <c r="BA9" s="160">
        <v>13</v>
      </c>
      <c r="BB9" s="160">
        <v>1</v>
      </c>
      <c r="BC9" s="160">
        <v>0</v>
      </c>
      <c r="BD9" s="161">
        <f>+SUM(AT9:BC9)</f>
        <v>41</v>
      </c>
      <c r="BE9" s="158">
        <v>0</v>
      </c>
      <c r="BF9" s="160">
        <v>0</v>
      </c>
      <c r="BG9" s="160">
        <v>0</v>
      </c>
      <c r="BH9" s="160">
        <v>0</v>
      </c>
      <c r="BI9" s="160">
        <v>1</v>
      </c>
      <c r="BJ9" s="160">
        <v>2</v>
      </c>
      <c r="BK9" s="160">
        <v>16</v>
      </c>
      <c r="BL9" s="160">
        <v>10</v>
      </c>
      <c r="BM9" s="160">
        <v>1</v>
      </c>
      <c r="BN9" s="160">
        <v>0</v>
      </c>
      <c r="BO9" s="163">
        <f t="shared" ref="BO9:BO27" si="3">+SUM(BE9:BN9)</f>
        <v>30</v>
      </c>
      <c r="BP9" s="158">
        <v>0</v>
      </c>
      <c r="BQ9" s="160">
        <v>0</v>
      </c>
      <c r="BR9" s="160">
        <v>1</v>
      </c>
      <c r="BS9" s="160">
        <v>0</v>
      </c>
      <c r="BT9" s="160">
        <v>4</v>
      </c>
      <c r="BU9" s="160">
        <v>1</v>
      </c>
      <c r="BV9" s="160">
        <v>16</v>
      </c>
      <c r="BW9" s="160">
        <v>10</v>
      </c>
      <c r="BX9" s="160">
        <v>0</v>
      </c>
      <c r="BY9" s="160">
        <v>0</v>
      </c>
      <c r="BZ9" s="163">
        <f>+SUM(BP9:BY9)</f>
        <v>32</v>
      </c>
    </row>
    <row r="10" spans="1:78" ht="18" customHeight="1">
      <c r="A10" s="249" t="s">
        <v>62</v>
      </c>
      <c r="B10" s="484">
        <v>0</v>
      </c>
      <c r="C10" s="485">
        <v>0</v>
      </c>
      <c r="D10" s="485">
        <v>2</v>
      </c>
      <c r="E10" s="485">
        <v>0</v>
      </c>
      <c r="F10" s="485">
        <v>10</v>
      </c>
      <c r="G10" s="485">
        <v>5</v>
      </c>
      <c r="H10" s="485">
        <v>21</v>
      </c>
      <c r="I10" s="485">
        <v>18</v>
      </c>
      <c r="J10" s="485">
        <v>0</v>
      </c>
      <c r="K10" s="485">
        <v>1</v>
      </c>
      <c r="L10" s="274">
        <f t="shared" si="0"/>
        <v>57</v>
      </c>
      <c r="M10" s="166">
        <v>0</v>
      </c>
      <c r="N10" s="136">
        <v>0</v>
      </c>
      <c r="O10" s="136">
        <v>2</v>
      </c>
      <c r="P10" s="136">
        <v>1</v>
      </c>
      <c r="Q10" s="136">
        <v>12</v>
      </c>
      <c r="R10" s="136">
        <v>3</v>
      </c>
      <c r="S10" s="136">
        <v>28</v>
      </c>
      <c r="T10" s="136">
        <v>16</v>
      </c>
      <c r="U10" s="136">
        <v>1</v>
      </c>
      <c r="V10" s="136">
        <v>0</v>
      </c>
      <c r="W10" s="167">
        <f t="shared" si="1"/>
        <v>63</v>
      </c>
      <c r="X10" s="484">
        <v>0</v>
      </c>
      <c r="Y10" s="485">
        <v>0</v>
      </c>
      <c r="Z10" s="485">
        <v>0</v>
      </c>
      <c r="AA10" s="485">
        <v>1</v>
      </c>
      <c r="AB10" s="485">
        <v>6</v>
      </c>
      <c r="AC10" s="485">
        <v>6</v>
      </c>
      <c r="AD10" s="485">
        <v>19</v>
      </c>
      <c r="AE10" s="485">
        <v>21</v>
      </c>
      <c r="AF10" s="485">
        <v>0</v>
      </c>
      <c r="AG10" s="485">
        <v>0</v>
      </c>
      <c r="AH10" s="274">
        <f>+SUM(X10:AG10)</f>
        <v>53</v>
      </c>
      <c r="AI10" s="166">
        <v>0</v>
      </c>
      <c r="AJ10" s="136">
        <v>0</v>
      </c>
      <c r="AK10" s="136">
        <v>1</v>
      </c>
      <c r="AL10" s="136">
        <v>0</v>
      </c>
      <c r="AM10" s="136">
        <v>11</v>
      </c>
      <c r="AN10" s="136">
        <v>4</v>
      </c>
      <c r="AO10" s="136">
        <v>18</v>
      </c>
      <c r="AP10" s="136">
        <v>15</v>
      </c>
      <c r="AQ10" s="136">
        <v>0</v>
      </c>
      <c r="AR10" s="136">
        <v>0</v>
      </c>
      <c r="AS10" s="167">
        <f t="shared" si="2"/>
        <v>49</v>
      </c>
      <c r="AT10" s="484">
        <v>0</v>
      </c>
      <c r="AU10" s="485">
        <v>0</v>
      </c>
      <c r="AV10" s="485">
        <v>3</v>
      </c>
      <c r="AW10" s="485">
        <v>0</v>
      </c>
      <c r="AX10" s="485">
        <v>8</v>
      </c>
      <c r="AY10" s="485">
        <v>9</v>
      </c>
      <c r="AZ10" s="485">
        <v>29</v>
      </c>
      <c r="BA10" s="485">
        <v>11</v>
      </c>
      <c r="BB10" s="485">
        <v>1</v>
      </c>
      <c r="BC10" s="485">
        <v>0</v>
      </c>
      <c r="BD10" s="274">
        <f>+SUM(AT10:BC10)</f>
        <v>61</v>
      </c>
      <c r="BE10" s="166">
        <v>0</v>
      </c>
      <c r="BF10" s="136">
        <v>0</v>
      </c>
      <c r="BG10" s="136">
        <v>1</v>
      </c>
      <c r="BH10" s="136">
        <v>1</v>
      </c>
      <c r="BI10" s="136">
        <v>5</v>
      </c>
      <c r="BJ10" s="136">
        <v>4</v>
      </c>
      <c r="BK10" s="136">
        <v>16</v>
      </c>
      <c r="BL10" s="136">
        <v>8</v>
      </c>
      <c r="BM10" s="136">
        <v>0</v>
      </c>
      <c r="BN10" s="136">
        <v>0</v>
      </c>
      <c r="BO10" s="167">
        <f t="shared" si="3"/>
        <v>35</v>
      </c>
      <c r="BP10" s="484">
        <v>0</v>
      </c>
      <c r="BQ10" s="485">
        <v>0</v>
      </c>
      <c r="BR10" s="485">
        <v>1</v>
      </c>
      <c r="BS10" s="485">
        <v>3</v>
      </c>
      <c r="BT10" s="485">
        <v>15</v>
      </c>
      <c r="BU10" s="485">
        <v>4</v>
      </c>
      <c r="BV10" s="485">
        <v>20</v>
      </c>
      <c r="BW10" s="485">
        <v>15</v>
      </c>
      <c r="BX10" s="485">
        <v>1</v>
      </c>
      <c r="BY10" s="485">
        <v>0</v>
      </c>
      <c r="BZ10" s="274">
        <f>+SUM(BP10:BY10)</f>
        <v>59</v>
      </c>
    </row>
    <row r="11" spans="1:78" ht="18" customHeight="1">
      <c r="A11" s="248" t="s">
        <v>47</v>
      </c>
      <c r="B11" s="168">
        <v>0</v>
      </c>
      <c r="C11" s="170">
        <v>0</v>
      </c>
      <c r="D11" s="170">
        <v>2</v>
      </c>
      <c r="E11" s="170">
        <v>1</v>
      </c>
      <c r="F11" s="170">
        <v>10</v>
      </c>
      <c r="G11" s="170">
        <v>9</v>
      </c>
      <c r="H11" s="170">
        <v>14</v>
      </c>
      <c r="I11" s="170">
        <v>2</v>
      </c>
      <c r="J11" s="170">
        <v>0</v>
      </c>
      <c r="K11" s="170">
        <v>0</v>
      </c>
      <c r="L11" s="171">
        <f t="shared" si="0"/>
        <v>38</v>
      </c>
      <c r="M11" s="168">
        <v>0</v>
      </c>
      <c r="N11" s="170">
        <v>0</v>
      </c>
      <c r="O11" s="170">
        <v>1</v>
      </c>
      <c r="P11" s="170">
        <v>1</v>
      </c>
      <c r="Q11" s="170">
        <v>10</v>
      </c>
      <c r="R11" s="170">
        <v>5</v>
      </c>
      <c r="S11" s="170">
        <v>16</v>
      </c>
      <c r="T11" s="170">
        <v>6</v>
      </c>
      <c r="U11" s="170">
        <v>0</v>
      </c>
      <c r="V11" s="170">
        <v>0</v>
      </c>
      <c r="W11" s="172">
        <f t="shared" si="1"/>
        <v>39</v>
      </c>
      <c r="X11" s="168">
        <v>0</v>
      </c>
      <c r="Y11" s="170">
        <v>0</v>
      </c>
      <c r="Z11" s="170">
        <v>2</v>
      </c>
      <c r="AA11" s="170">
        <v>0</v>
      </c>
      <c r="AB11" s="170">
        <v>7</v>
      </c>
      <c r="AC11" s="170">
        <v>3</v>
      </c>
      <c r="AD11" s="170">
        <v>9</v>
      </c>
      <c r="AE11" s="170">
        <v>3</v>
      </c>
      <c r="AF11" s="170">
        <v>1</v>
      </c>
      <c r="AG11" s="170">
        <v>0</v>
      </c>
      <c r="AH11" s="171">
        <f>+SUM(X11:AG11)</f>
        <v>25</v>
      </c>
      <c r="AI11" s="168">
        <v>0</v>
      </c>
      <c r="AJ11" s="170">
        <v>2</v>
      </c>
      <c r="AK11" s="170">
        <v>1</v>
      </c>
      <c r="AL11" s="170">
        <v>1</v>
      </c>
      <c r="AM11" s="170">
        <v>8</v>
      </c>
      <c r="AN11" s="170">
        <v>7</v>
      </c>
      <c r="AO11" s="170">
        <v>10</v>
      </c>
      <c r="AP11" s="170">
        <v>5</v>
      </c>
      <c r="AQ11" s="170">
        <v>0</v>
      </c>
      <c r="AR11" s="170">
        <v>0</v>
      </c>
      <c r="AS11" s="172">
        <f t="shared" si="2"/>
        <v>34</v>
      </c>
      <c r="AT11" s="168">
        <v>0</v>
      </c>
      <c r="AU11" s="170">
        <v>0</v>
      </c>
      <c r="AV11" s="170">
        <v>1</v>
      </c>
      <c r="AW11" s="170">
        <v>2</v>
      </c>
      <c r="AX11" s="170">
        <v>7</v>
      </c>
      <c r="AY11" s="170">
        <v>3</v>
      </c>
      <c r="AZ11" s="170">
        <v>8</v>
      </c>
      <c r="BA11" s="170">
        <v>5</v>
      </c>
      <c r="BB11" s="170">
        <v>0</v>
      </c>
      <c r="BC11" s="170">
        <v>0</v>
      </c>
      <c r="BD11" s="171">
        <f>+SUM(AT11:BC11)</f>
        <v>26</v>
      </c>
      <c r="BE11" s="168">
        <v>0</v>
      </c>
      <c r="BF11" s="170">
        <v>1</v>
      </c>
      <c r="BG11" s="170">
        <v>0</v>
      </c>
      <c r="BH11" s="170">
        <v>1</v>
      </c>
      <c r="BI11" s="170">
        <v>11</v>
      </c>
      <c r="BJ11" s="170">
        <v>9</v>
      </c>
      <c r="BK11" s="170">
        <v>11</v>
      </c>
      <c r="BL11" s="170">
        <v>0</v>
      </c>
      <c r="BM11" s="170">
        <v>0</v>
      </c>
      <c r="BN11" s="170">
        <v>0</v>
      </c>
      <c r="BO11" s="172">
        <f t="shared" si="3"/>
        <v>33</v>
      </c>
      <c r="BP11" s="168">
        <v>1</v>
      </c>
      <c r="BQ11" s="170">
        <v>0</v>
      </c>
      <c r="BR11" s="170">
        <v>0</v>
      </c>
      <c r="BS11" s="170">
        <v>0</v>
      </c>
      <c r="BT11" s="170">
        <v>10</v>
      </c>
      <c r="BU11" s="170">
        <v>7</v>
      </c>
      <c r="BV11" s="170">
        <v>15</v>
      </c>
      <c r="BW11" s="170">
        <v>7</v>
      </c>
      <c r="BX11" s="170">
        <v>0</v>
      </c>
      <c r="BY11" s="170">
        <v>0</v>
      </c>
      <c r="BZ11" s="171">
        <f>+SUM(BP11:BY11)</f>
        <v>40</v>
      </c>
    </row>
    <row r="12" spans="1:78" ht="18" customHeight="1">
      <c r="A12" s="249" t="s">
        <v>48</v>
      </c>
      <c r="B12" s="484">
        <v>6</v>
      </c>
      <c r="C12" s="485">
        <v>10</v>
      </c>
      <c r="D12" s="485">
        <v>3</v>
      </c>
      <c r="E12" s="485">
        <v>4</v>
      </c>
      <c r="F12" s="485">
        <v>14</v>
      </c>
      <c r="G12" s="485">
        <v>9</v>
      </c>
      <c r="H12" s="485">
        <v>23</v>
      </c>
      <c r="I12" s="485">
        <v>8</v>
      </c>
      <c r="J12" s="485">
        <v>0</v>
      </c>
      <c r="K12" s="485">
        <v>0</v>
      </c>
      <c r="L12" s="274">
        <f t="shared" si="0"/>
        <v>77</v>
      </c>
      <c r="M12" s="166">
        <v>5</v>
      </c>
      <c r="N12" s="136">
        <v>11</v>
      </c>
      <c r="O12" s="136">
        <v>5</v>
      </c>
      <c r="P12" s="136">
        <v>1</v>
      </c>
      <c r="Q12" s="136">
        <v>25</v>
      </c>
      <c r="R12" s="136">
        <v>5</v>
      </c>
      <c r="S12" s="136">
        <v>25</v>
      </c>
      <c r="T12" s="136">
        <v>7</v>
      </c>
      <c r="U12" s="136">
        <v>1</v>
      </c>
      <c r="V12" s="136">
        <v>0</v>
      </c>
      <c r="W12" s="167">
        <f t="shared" si="1"/>
        <v>85</v>
      </c>
      <c r="X12" s="484">
        <v>7</v>
      </c>
      <c r="Y12" s="485">
        <v>12</v>
      </c>
      <c r="Z12" s="485">
        <v>0</v>
      </c>
      <c r="AA12" s="485">
        <v>2</v>
      </c>
      <c r="AB12" s="485">
        <v>25</v>
      </c>
      <c r="AC12" s="485">
        <v>7</v>
      </c>
      <c r="AD12" s="485">
        <v>14</v>
      </c>
      <c r="AE12" s="485">
        <v>7</v>
      </c>
      <c r="AF12" s="485">
        <v>0</v>
      </c>
      <c r="AG12" s="485">
        <v>0</v>
      </c>
      <c r="AH12" s="274">
        <f>+SUM(X12:AG12)</f>
        <v>74</v>
      </c>
      <c r="AI12" s="166">
        <v>6</v>
      </c>
      <c r="AJ12" s="136">
        <v>8</v>
      </c>
      <c r="AK12" s="136">
        <v>6</v>
      </c>
      <c r="AL12" s="136">
        <v>2</v>
      </c>
      <c r="AM12" s="136">
        <v>22</v>
      </c>
      <c r="AN12" s="136">
        <v>7</v>
      </c>
      <c r="AO12" s="136">
        <v>15</v>
      </c>
      <c r="AP12" s="136">
        <v>6</v>
      </c>
      <c r="AQ12" s="136">
        <v>0</v>
      </c>
      <c r="AR12" s="136">
        <v>0</v>
      </c>
      <c r="AS12" s="167">
        <f t="shared" si="2"/>
        <v>72</v>
      </c>
      <c r="AT12" s="484">
        <v>11</v>
      </c>
      <c r="AU12" s="485">
        <v>7</v>
      </c>
      <c r="AV12" s="485">
        <v>3</v>
      </c>
      <c r="AW12" s="485">
        <v>2</v>
      </c>
      <c r="AX12" s="485">
        <v>12</v>
      </c>
      <c r="AY12" s="485">
        <v>7</v>
      </c>
      <c r="AZ12" s="485">
        <v>21</v>
      </c>
      <c r="BA12" s="485">
        <v>4</v>
      </c>
      <c r="BB12" s="485">
        <v>0</v>
      </c>
      <c r="BC12" s="485">
        <v>0</v>
      </c>
      <c r="BD12" s="274">
        <f>+SUM(AT12:BC12)</f>
        <v>67</v>
      </c>
      <c r="BE12" s="166">
        <v>12</v>
      </c>
      <c r="BF12" s="136">
        <v>14</v>
      </c>
      <c r="BG12" s="136">
        <v>2</v>
      </c>
      <c r="BH12" s="136">
        <v>4</v>
      </c>
      <c r="BI12" s="136">
        <v>10</v>
      </c>
      <c r="BJ12" s="136">
        <v>8</v>
      </c>
      <c r="BK12" s="136">
        <v>14</v>
      </c>
      <c r="BL12" s="136">
        <v>3</v>
      </c>
      <c r="BM12" s="136">
        <v>0</v>
      </c>
      <c r="BN12" s="136">
        <v>0</v>
      </c>
      <c r="BO12" s="167">
        <f t="shared" si="3"/>
        <v>67</v>
      </c>
      <c r="BP12" s="484">
        <v>9</v>
      </c>
      <c r="BQ12" s="485">
        <v>17</v>
      </c>
      <c r="BR12" s="485">
        <v>3</v>
      </c>
      <c r="BS12" s="485">
        <v>1</v>
      </c>
      <c r="BT12" s="485">
        <v>20</v>
      </c>
      <c r="BU12" s="485">
        <v>7</v>
      </c>
      <c r="BV12" s="485">
        <v>11</v>
      </c>
      <c r="BW12" s="485">
        <v>6</v>
      </c>
      <c r="BX12" s="485">
        <v>1</v>
      </c>
      <c r="BY12" s="485">
        <v>0</v>
      </c>
      <c r="BZ12" s="274">
        <f>+SUM(BP12:BY12)</f>
        <v>75</v>
      </c>
    </row>
    <row r="13" spans="1:78" ht="18" customHeight="1">
      <c r="A13" s="248" t="s">
        <v>49</v>
      </c>
      <c r="B13" s="168">
        <v>46</v>
      </c>
      <c r="C13" s="170">
        <v>20</v>
      </c>
      <c r="D13" s="170">
        <v>44</v>
      </c>
      <c r="E13" s="170">
        <v>11</v>
      </c>
      <c r="F13" s="170">
        <v>142</v>
      </c>
      <c r="G13" s="170">
        <v>31</v>
      </c>
      <c r="H13" s="170">
        <v>51</v>
      </c>
      <c r="I13" s="170">
        <v>5</v>
      </c>
      <c r="J13" s="170">
        <v>1</v>
      </c>
      <c r="K13" s="170">
        <v>0</v>
      </c>
      <c r="L13" s="172">
        <f>+SUM(B13:K13)</f>
        <v>351</v>
      </c>
      <c r="M13" s="168">
        <v>36</v>
      </c>
      <c r="N13" s="170">
        <v>19</v>
      </c>
      <c r="O13" s="170">
        <v>49</v>
      </c>
      <c r="P13" s="170">
        <v>5</v>
      </c>
      <c r="Q13" s="170">
        <v>149</v>
      </c>
      <c r="R13" s="170">
        <v>30</v>
      </c>
      <c r="S13" s="170">
        <v>45</v>
      </c>
      <c r="T13" s="170">
        <v>2</v>
      </c>
      <c r="U13" s="170">
        <v>1</v>
      </c>
      <c r="V13" s="170">
        <v>3</v>
      </c>
      <c r="W13" s="172">
        <f t="shared" si="1"/>
        <v>339</v>
      </c>
      <c r="X13" s="168">
        <v>40</v>
      </c>
      <c r="Y13" s="170">
        <v>23</v>
      </c>
      <c r="Z13" s="170">
        <v>34</v>
      </c>
      <c r="AA13" s="170">
        <v>5</v>
      </c>
      <c r="AB13" s="170">
        <v>125</v>
      </c>
      <c r="AC13" s="170">
        <v>32</v>
      </c>
      <c r="AD13" s="170">
        <v>54</v>
      </c>
      <c r="AE13" s="170">
        <v>4</v>
      </c>
      <c r="AF13" s="170">
        <v>5</v>
      </c>
      <c r="AG13" s="170">
        <v>1</v>
      </c>
      <c r="AH13" s="172">
        <f>+SUM(X13:AG13)</f>
        <v>323</v>
      </c>
      <c r="AI13" s="168">
        <v>54</v>
      </c>
      <c r="AJ13" s="170">
        <v>30</v>
      </c>
      <c r="AK13" s="170">
        <v>30</v>
      </c>
      <c r="AL13" s="170">
        <v>8</v>
      </c>
      <c r="AM13" s="170">
        <v>103</v>
      </c>
      <c r="AN13" s="170">
        <v>24</v>
      </c>
      <c r="AO13" s="170">
        <v>43</v>
      </c>
      <c r="AP13" s="170">
        <v>5</v>
      </c>
      <c r="AQ13" s="170">
        <v>3</v>
      </c>
      <c r="AR13" s="170">
        <v>0</v>
      </c>
      <c r="AS13" s="172">
        <f t="shared" si="2"/>
        <v>300</v>
      </c>
      <c r="AT13" s="168">
        <v>56</v>
      </c>
      <c r="AU13" s="170">
        <v>36</v>
      </c>
      <c r="AV13" s="170">
        <v>30</v>
      </c>
      <c r="AW13" s="170">
        <v>3</v>
      </c>
      <c r="AX13" s="170">
        <v>142</v>
      </c>
      <c r="AY13" s="170">
        <v>23</v>
      </c>
      <c r="AZ13" s="170">
        <v>35</v>
      </c>
      <c r="BA13" s="170">
        <v>4</v>
      </c>
      <c r="BB13" s="170">
        <v>4</v>
      </c>
      <c r="BC13" s="170">
        <v>0</v>
      </c>
      <c r="BD13" s="172">
        <f>+SUM(AT13:BC13)</f>
        <v>333</v>
      </c>
      <c r="BE13" s="168">
        <v>48</v>
      </c>
      <c r="BF13" s="170">
        <v>34</v>
      </c>
      <c r="BG13" s="170">
        <v>43</v>
      </c>
      <c r="BH13" s="170">
        <v>6</v>
      </c>
      <c r="BI13" s="170">
        <v>91</v>
      </c>
      <c r="BJ13" s="170">
        <v>19</v>
      </c>
      <c r="BK13" s="170">
        <v>43</v>
      </c>
      <c r="BL13" s="170">
        <v>9</v>
      </c>
      <c r="BM13" s="170">
        <v>1</v>
      </c>
      <c r="BN13" s="170">
        <v>1</v>
      </c>
      <c r="BO13" s="172">
        <f t="shared" si="3"/>
        <v>295</v>
      </c>
      <c r="BP13" s="168">
        <v>67</v>
      </c>
      <c r="BQ13" s="170">
        <v>37</v>
      </c>
      <c r="BR13" s="170">
        <v>27</v>
      </c>
      <c r="BS13" s="170">
        <v>7</v>
      </c>
      <c r="BT13" s="170">
        <v>148</v>
      </c>
      <c r="BU13" s="170">
        <v>13</v>
      </c>
      <c r="BV13" s="170">
        <v>45</v>
      </c>
      <c r="BW13" s="170">
        <v>5</v>
      </c>
      <c r="BX13" s="170">
        <v>1</v>
      </c>
      <c r="BY13" s="170">
        <v>0</v>
      </c>
      <c r="BZ13" s="172">
        <f>+SUM(BP13:BY13)</f>
        <v>350</v>
      </c>
    </row>
    <row r="14" spans="1:78" ht="18" customHeight="1">
      <c r="A14" s="249" t="s">
        <v>50</v>
      </c>
      <c r="B14" s="484">
        <v>66</v>
      </c>
      <c r="C14" s="485">
        <v>13</v>
      </c>
      <c r="D14" s="485">
        <v>86</v>
      </c>
      <c r="E14" s="485">
        <v>4</v>
      </c>
      <c r="F14" s="485">
        <v>171</v>
      </c>
      <c r="G14" s="485">
        <v>29</v>
      </c>
      <c r="H14" s="485">
        <v>53</v>
      </c>
      <c r="I14" s="485">
        <v>3</v>
      </c>
      <c r="J14" s="485">
        <v>5</v>
      </c>
      <c r="K14" s="485">
        <v>1</v>
      </c>
      <c r="L14" s="274">
        <f t="shared" si="0"/>
        <v>431</v>
      </c>
      <c r="M14" s="166">
        <v>42</v>
      </c>
      <c r="N14" s="136">
        <v>6</v>
      </c>
      <c r="O14" s="136">
        <v>90</v>
      </c>
      <c r="P14" s="136">
        <v>10</v>
      </c>
      <c r="Q14" s="136">
        <v>184</v>
      </c>
      <c r="R14" s="136">
        <v>32</v>
      </c>
      <c r="S14" s="136">
        <v>44</v>
      </c>
      <c r="T14" s="136">
        <v>9</v>
      </c>
      <c r="U14" s="136">
        <v>7</v>
      </c>
      <c r="V14" s="136">
        <v>2</v>
      </c>
      <c r="W14" s="167">
        <f t="shared" si="1"/>
        <v>426</v>
      </c>
      <c r="X14" s="484">
        <v>50</v>
      </c>
      <c r="Y14" s="485">
        <v>12</v>
      </c>
      <c r="Z14" s="485">
        <v>83</v>
      </c>
      <c r="AA14" s="485">
        <v>12</v>
      </c>
      <c r="AB14" s="485">
        <v>168</v>
      </c>
      <c r="AC14" s="485">
        <v>19</v>
      </c>
      <c r="AD14" s="485">
        <v>53</v>
      </c>
      <c r="AE14" s="485">
        <v>9</v>
      </c>
      <c r="AF14" s="485">
        <v>1</v>
      </c>
      <c r="AG14" s="485">
        <v>3</v>
      </c>
      <c r="AH14" s="274">
        <f t="shared" ref="AH14:AH27" si="4">+SUM(X14:AG14)</f>
        <v>410</v>
      </c>
      <c r="AI14" s="166">
        <v>70</v>
      </c>
      <c r="AJ14" s="136">
        <v>14</v>
      </c>
      <c r="AK14" s="136">
        <v>65</v>
      </c>
      <c r="AL14" s="136">
        <v>13</v>
      </c>
      <c r="AM14" s="136">
        <v>177</v>
      </c>
      <c r="AN14" s="136">
        <v>30</v>
      </c>
      <c r="AO14" s="136">
        <v>44</v>
      </c>
      <c r="AP14" s="136">
        <v>10</v>
      </c>
      <c r="AQ14" s="136">
        <v>3</v>
      </c>
      <c r="AR14" s="136">
        <v>1</v>
      </c>
      <c r="AS14" s="167">
        <f t="shared" si="2"/>
        <v>427</v>
      </c>
      <c r="AT14" s="484">
        <v>66</v>
      </c>
      <c r="AU14" s="485">
        <v>18</v>
      </c>
      <c r="AV14" s="485">
        <v>97</v>
      </c>
      <c r="AW14" s="485">
        <v>7</v>
      </c>
      <c r="AX14" s="485">
        <v>203</v>
      </c>
      <c r="AY14" s="485">
        <v>28</v>
      </c>
      <c r="AZ14" s="485">
        <v>55</v>
      </c>
      <c r="BA14" s="485">
        <v>8</v>
      </c>
      <c r="BB14" s="485">
        <v>4</v>
      </c>
      <c r="BC14" s="485">
        <v>1</v>
      </c>
      <c r="BD14" s="274">
        <f t="shared" ref="BD14:BD27" si="5">+SUM(AT14:BC14)</f>
        <v>487</v>
      </c>
      <c r="BE14" s="166">
        <v>84</v>
      </c>
      <c r="BF14" s="136">
        <v>18</v>
      </c>
      <c r="BG14" s="136">
        <v>74</v>
      </c>
      <c r="BH14" s="136">
        <v>5</v>
      </c>
      <c r="BI14" s="136">
        <v>164</v>
      </c>
      <c r="BJ14" s="136">
        <v>23</v>
      </c>
      <c r="BK14" s="136">
        <v>49</v>
      </c>
      <c r="BL14" s="136">
        <v>2</v>
      </c>
      <c r="BM14" s="136">
        <v>3</v>
      </c>
      <c r="BN14" s="136">
        <v>0</v>
      </c>
      <c r="BO14" s="167">
        <f t="shared" si="3"/>
        <v>422</v>
      </c>
      <c r="BP14" s="484">
        <v>78</v>
      </c>
      <c r="BQ14" s="485">
        <v>34</v>
      </c>
      <c r="BR14" s="485">
        <v>61</v>
      </c>
      <c r="BS14" s="485">
        <v>11</v>
      </c>
      <c r="BT14" s="485">
        <v>198</v>
      </c>
      <c r="BU14" s="485">
        <v>25</v>
      </c>
      <c r="BV14" s="485">
        <v>39</v>
      </c>
      <c r="BW14" s="485">
        <v>8</v>
      </c>
      <c r="BX14" s="485">
        <v>2</v>
      </c>
      <c r="BY14" s="485">
        <v>1</v>
      </c>
      <c r="BZ14" s="274">
        <f t="shared" ref="BZ14:BZ26" si="6">+SUM(BP14:BY14)</f>
        <v>457</v>
      </c>
    </row>
    <row r="15" spans="1:78" ht="18" customHeight="1">
      <c r="A15" s="248" t="s">
        <v>51</v>
      </c>
      <c r="B15" s="168">
        <v>34</v>
      </c>
      <c r="C15" s="170">
        <v>10</v>
      </c>
      <c r="D15" s="170">
        <v>86</v>
      </c>
      <c r="E15" s="170">
        <v>6</v>
      </c>
      <c r="F15" s="170">
        <v>109</v>
      </c>
      <c r="G15" s="170">
        <v>13</v>
      </c>
      <c r="H15" s="170">
        <v>44</v>
      </c>
      <c r="I15" s="170">
        <v>7</v>
      </c>
      <c r="J15" s="170">
        <v>6</v>
      </c>
      <c r="K15" s="170">
        <v>0</v>
      </c>
      <c r="L15" s="171">
        <f t="shared" si="0"/>
        <v>315</v>
      </c>
      <c r="M15" s="168">
        <v>33</v>
      </c>
      <c r="N15" s="170">
        <v>9</v>
      </c>
      <c r="O15" s="170">
        <v>95</v>
      </c>
      <c r="P15" s="170">
        <v>3</v>
      </c>
      <c r="Q15" s="170">
        <v>116</v>
      </c>
      <c r="R15" s="170">
        <v>14</v>
      </c>
      <c r="S15" s="170">
        <v>45</v>
      </c>
      <c r="T15" s="170">
        <v>5</v>
      </c>
      <c r="U15" s="170">
        <v>4</v>
      </c>
      <c r="V15" s="170">
        <v>0</v>
      </c>
      <c r="W15" s="172">
        <f t="shared" si="1"/>
        <v>324</v>
      </c>
      <c r="X15" s="168">
        <v>36</v>
      </c>
      <c r="Y15" s="170">
        <v>10</v>
      </c>
      <c r="Z15" s="170">
        <v>84</v>
      </c>
      <c r="AA15" s="170">
        <v>8</v>
      </c>
      <c r="AB15" s="170">
        <v>121</v>
      </c>
      <c r="AC15" s="170">
        <v>17</v>
      </c>
      <c r="AD15" s="170">
        <v>46</v>
      </c>
      <c r="AE15" s="170">
        <v>5</v>
      </c>
      <c r="AF15" s="170">
        <v>4</v>
      </c>
      <c r="AG15" s="170">
        <v>0</v>
      </c>
      <c r="AH15" s="171">
        <f t="shared" si="4"/>
        <v>331</v>
      </c>
      <c r="AI15" s="168">
        <v>48</v>
      </c>
      <c r="AJ15" s="170">
        <v>10</v>
      </c>
      <c r="AK15" s="170">
        <v>70</v>
      </c>
      <c r="AL15" s="170">
        <v>9</v>
      </c>
      <c r="AM15" s="170">
        <v>131</v>
      </c>
      <c r="AN15" s="170">
        <v>17</v>
      </c>
      <c r="AO15" s="170">
        <v>45</v>
      </c>
      <c r="AP15" s="170">
        <v>2</v>
      </c>
      <c r="AQ15" s="170">
        <v>3</v>
      </c>
      <c r="AR15" s="170">
        <v>1</v>
      </c>
      <c r="AS15" s="172">
        <f t="shared" si="2"/>
        <v>336</v>
      </c>
      <c r="AT15" s="168">
        <v>54</v>
      </c>
      <c r="AU15" s="170">
        <v>14</v>
      </c>
      <c r="AV15" s="170">
        <v>92</v>
      </c>
      <c r="AW15" s="170">
        <v>7</v>
      </c>
      <c r="AX15" s="170">
        <v>111</v>
      </c>
      <c r="AY15" s="170">
        <v>20</v>
      </c>
      <c r="AZ15" s="170">
        <v>52</v>
      </c>
      <c r="BA15" s="170">
        <v>4</v>
      </c>
      <c r="BB15" s="170">
        <v>5</v>
      </c>
      <c r="BC15" s="170">
        <v>0</v>
      </c>
      <c r="BD15" s="171">
        <f t="shared" si="5"/>
        <v>359</v>
      </c>
      <c r="BE15" s="168">
        <v>54</v>
      </c>
      <c r="BF15" s="170">
        <v>7</v>
      </c>
      <c r="BG15" s="170">
        <v>81</v>
      </c>
      <c r="BH15" s="170">
        <v>8</v>
      </c>
      <c r="BI15" s="170">
        <v>120</v>
      </c>
      <c r="BJ15" s="170">
        <v>19</v>
      </c>
      <c r="BK15" s="170">
        <v>34</v>
      </c>
      <c r="BL15" s="170">
        <v>6</v>
      </c>
      <c r="BM15" s="170">
        <v>2</v>
      </c>
      <c r="BN15" s="170">
        <v>0</v>
      </c>
      <c r="BO15" s="172">
        <f t="shared" si="3"/>
        <v>331</v>
      </c>
      <c r="BP15" s="168">
        <v>59</v>
      </c>
      <c r="BQ15" s="170">
        <v>18</v>
      </c>
      <c r="BR15" s="170">
        <v>79</v>
      </c>
      <c r="BS15" s="170">
        <v>8</v>
      </c>
      <c r="BT15" s="170">
        <v>158</v>
      </c>
      <c r="BU15" s="170">
        <v>24</v>
      </c>
      <c r="BV15" s="170">
        <v>52</v>
      </c>
      <c r="BW15" s="170">
        <v>1</v>
      </c>
      <c r="BX15" s="170">
        <v>0</v>
      </c>
      <c r="BY15" s="170">
        <v>1</v>
      </c>
      <c r="BZ15" s="171">
        <f t="shared" si="6"/>
        <v>400</v>
      </c>
    </row>
    <row r="16" spans="1:78" ht="18" customHeight="1">
      <c r="A16" s="249" t="s">
        <v>52</v>
      </c>
      <c r="B16" s="484">
        <v>26</v>
      </c>
      <c r="C16" s="485">
        <v>5</v>
      </c>
      <c r="D16" s="485">
        <v>57</v>
      </c>
      <c r="E16" s="485">
        <v>6</v>
      </c>
      <c r="F16" s="485">
        <v>92</v>
      </c>
      <c r="G16" s="485">
        <v>8</v>
      </c>
      <c r="H16" s="485">
        <v>45</v>
      </c>
      <c r="I16" s="485">
        <v>7</v>
      </c>
      <c r="J16" s="485">
        <v>3</v>
      </c>
      <c r="K16" s="485">
        <v>0</v>
      </c>
      <c r="L16" s="274">
        <f t="shared" si="0"/>
        <v>249</v>
      </c>
      <c r="M16" s="166">
        <v>25</v>
      </c>
      <c r="N16" s="136">
        <v>4</v>
      </c>
      <c r="O16" s="136">
        <v>86</v>
      </c>
      <c r="P16" s="136">
        <v>11</v>
      </c>
      <c r="Q16" s="136">
        <v>88</v>
      </c>
      <c r="R16" s="136">
        <v>19</v>
      </c>
      <c r="S16" s="136">
        <v>30</v>
      </c>
      <c r="T16" s="136">
        <v>7</v>
      </c>
      <c r="U16" s="136">
        <v>4</v>
      </c>
      <c r="V16" s="136">
        <v>0</v>
      </c>
      <c r="W16" s="167">
        <f t="shared" si="1"/>
        <v>274</v>
      </c>
      <c r="X16" s="484">
        <v>28</v>
      </c>
      <c r="Y16" s="485">
        <v>6</v>
      </c>
      <c r="Z16" s="485">
        <v>56</v>
      </c>
      <c r="AA16" s="485">
        <v>3</v>
      </c>
      <c r="AB16" s="485">
        <v>103</v>
      </c>
      <c r="AC16" s="485">
        <v>16</v>
      </c>
      <c r="AD16" s="485">
        <v>31</v>
      </c>
      <c r="AE16" s="485">
        <v>7</v>
      </c>
      <c r="AF16" s="485">
        <v>3</v>
      </c>
      <c r="AG16" s="485">
        <v>1</v>
      </c>
      <c r="AH16" s="274">
        <f t="shared" si="4"/>
        <v>254</v>
      </c>
      <c r="AI16" s="166">
        <v>30</v>
      </c>
      <c r="AJ16" s="136">
        <v>11</v>
      </c>
      <c r="AK16" s="136">
        <v>47</v>
      </c>
      <c r="AL16" s="136">
        <v>8</v>
      </c>
      <c r="AM16" s="136">
        <v>85</v>
      </c>
      <c r="AN16" s="136">
        <v>11</v>
      </c>
      <c r="AO16" s="136">
        <v>33</v>
      </c>
      <c r="AP16" s="136">
        <v>4</v>
      </c>
      <c r="AQ16" s="136">
        <v>2</v>
      </c>
      <c r="AR16" s="136">
        <v>0</v>
      </c>
      <c r="AS16" s="167">
        <f t="shared" si="2"/>
        <v>231</v>
      </c>
      <c r="AT16" s="484">
        <v>27</v>
      </c>
      <c r="AU16" s="485">
        <v>10</v>
      </c>
      <c r="AV16" s="485">
        <v>56</v>
      </c>
      <c r="AW16" s="485">
        <v>8</v>
      </c>
      <c r="AX16" s="485">
        <v>117</v>
      </c>
      <c r="AY16" s="485">
        <v>14</v>
      </c>
      <c r="AZ16" s="485">
        <v>54</v>
      </c>
      <c r="BA16" s="485">
        <v>3</v>
      </c>
      <c r="BB16" s="485">
        <v>2</v>
      </c>
      <c r="BC16" s="485">
        <v>1</v>
      </c>
      <c r="BD16" s="274">
        <f t="shared" si="5"/>
        <v>292</v>
      </c>
      <c r="BE16" s="166">
        <v>40</v>
      </c>
      <c r="BF16" s="136">
        <v>6</v>
      </c>
      <c r="BG16" s="136">
        <v>56</v>
      </c>
      <c r="BH16" s="136">
        <v>4</v>
      </c>
      <c r="BI16" s="136">
        <v>112</v>
      </c>
      <c r="BJ16" s="136">
        <v>15</v>
      </c>
      <c r="BK16" s="136">
        <v>45</v>
      </c>
      <c r="BL16" s="136">
        <v>3</v>
      </c>
      <c r="BM16" s="136">
        <v>2</v>
      </c>
      <c r="BN16" s="136">
        <v>0</v>
      </c>
      <c r="BO16" s="167">
        <f t="shared" si="3"/>
        <v>283</v>
      </c>
      <c r="BP16" s="484">
        <v>38</v>
      </c>
      <c r="BQ16" s="485">
        <v>15</v>
      </c>
      <c r="BR16" s="485">
        <v>76</v>
      </c>
      <c r="BS16" s="485">
        <v>5</v>
      </c>
      <c r="BT16" s="485">
        <v>127</v>
      </c>
      <c r="BU16" s="485">
        <v>19</v>
      </c>
      <c r="BV16" s="485">
        <v>38</v>
      </c>
      <c r="BW16" s="485">
        <v>5</v>
      </c>
      <c r="BX16" s="485">
        <v>2</v>
      </c>
      <c r="BY16" s="485">
        <v>0</v>
      </c>
      <c r="BZ16" s="274">
        <f t="shared" si="6"/>
        <v>325</v>
      </c>
    </row>
    <row r="17" spans="1:78" ht="18" customHeight="1">
      <c r="A17" s="250" t="s">
        <v>53</v>
      </c>
      <c r="B17" s="168">
        <v>23</v>
      </c>
      <c r="C17" s="170">
        <v>7</v>
      </c>
      <c r="D17" s="170">
        <v>51</v>
      </c>
      <c r="E17" s="170">
        <v>6</v>
      </c>
      <c r="F17" s="170">
        <v>75</v>
      </c>
      <c r="G17" s="170">
        <v>12</v>
      </c>
      <c r="H17" s="170">
        <v>35</v>
      </c>
      <c r="I17" s="170">
        <v>2</v>
      </c>
      <c r="J17" s="170">
        <v>1</v>
      </c>
      <c r="K17" s="170">
        <v>0</v>
      </c>
      <c r="L17" s="172">
        <f t="shared" si="0"/>
        <v>212</v>
      </c>
      <c r="M17" s="168">
        <v>16</v>
      </c>
      <c r="N17" s="170">
        <v>7</v>
      </c>
      <c r="O17" s="170">
        <v>53</v>
      </c>
      <c r="P17" s="170">
        <v>10</v>
      </c>
      <c r="Q17" s="170">
        <v>77</v>
      </c>
      <c r="R17" s="170">
        <v>16</v>
      </c>
      <c r="S17" s="170">
        <v>42</v>
      </c>
      <c r="T17" s="170">
        <v>3</v>
      </c>
      <c r="U17" s="170">
        <v>4</v>
      </c>
      <c r="V17" s="170">
        <v>0</v>
      </c>
      <c r="W17" s="172">
        <f t="shared" si="1"/>
        <v>228</v>
      </c>
      <c r="X17" s="168">
        <v>14</v>
      </c>
      <c r="Y17" s="170">
        <v>7</v>
      </c>
      <c r="Z17" s="170">
        <v>58</v>
      </c>
      <c r="AA17" s="170">
        <v>7</v>
      </c>
      <c r="AB17" s="170">
        <v>83</v>
      </c>
      <c r="AC17" s="170">
        <v>16</v>
      </c>
      <c r="AD17" s="170">
        <v>40</v>
      </c>
      <c r="AE17" s="170">
        <v>5</v>
      </c>
      <c r="AF17" s="170">
        <v>3</v>
      </c>
      <c r="AG17" s="170">
        <v>0</v>
      </c>
      <c r="AH17" s="172">
        <f t="shared" si="4"/>
        <v>233</v>
      </c>
      <c r="AI17" s="168">
        <v>18</v>
      </c>
      <c r="AJ17" s="170">
        <v>12</v>
      </c>
      <c r="AK17" s="170">
        <v>47</v>
      </c>
      <c r="AL17" s="170">
        <v>7</v>
      </c>
      <c r="AM17" s="170">
        <v>77</v>
      </c>
      <c r="AN17" s="170">
        <v>11</v>
      </c>
      <c r="AO17" s="170">
        <v>26</v>
      </c>
      <c r="AP17" s="170">
        <v>4</v>
      </c>
      <c r="AQ17" s="170">
        <v>2</v>
      </c>
      <c r="AR17" s="170">
        <v>1</v>
      </c>
      <c r="AS17" s="172">
        <f t="shared" si="2"/>
        <v>205</v>
      </c>
      <c r="AT17" s="168">
        <v>29</v>
      </c>
      <c r="AU17" s="170">
        <v>5</v>
      </c>
      <c r="AV17" s="170">
        <v>68</v>
      </c>
      <c r="AW17" s="170">
        <v>8</v>
      </c>
      <c r="AX17" s="170">
        <v>87</v>
      </c>
      <c r="AY17" s="170">
        <v>18</v>
      </c>
      <c r="AZ17" s="170">
        <v>44</v>
      </c>
      <c r="BA17" s="170">
        <v>6</v>
      </c>
      <c r="BB17" s="170">
        <v>0</v>
      </c>
      <c r="BC17" s="170">
        <v>0</v>
      </c>
      <c r="BD17" s="172">
        <f t="shared" si="5"/>
        <v>265</v>
      </c>
      <c r="BE17" s="168">
        <v>31</v>
      </c>
      <c r="BF17" s="170">
        <v>14</v>
      </c>
      <c r="BG17" s="170">
        <v>38</v>
      </c>
      <c r="BH17" s="170">
        <v>10</v>
      </c>
      <c r="BI17" s="170">
        <v>104</v>
      </c>
      <c r="BJ17" s="170">
        <v>13</v>
      </c>
      <c r="BK17" s="170">
        <v>35</v>
      </c>
      <c r="BL17" s="170">
        <v>7</v>
      </c>
      <c r="BM17" s="170">
        <v>1</v>
      </c>
      <c r="BN17" s="170">
        <v>1</v>
      </c>
      <c r="BO17" s="172">
        <f t="shared" si="3"/>
        <v>254</v>
      </c>
      <c r="BP17" s="168">
        <v>26</v>
      </c>
      <c r="BQ17" s="170">
        <v>16</v>
      </c>
      <c r="BR17" s="170">
        <v>60</v>
      </c>
      <c r="BS17" s="170">
        <v>5</v>
      </c>
      <c r="BT17" s="170">
        <v>109</v>
      </c>
      <c r="BU17" s="170">
        <v>14</v>
      </c>
      <c r="BV17" s="170">
        <v>39</v>
      </c>
      <c r="BW17" s="170">
        <v>4</v>
      </c>
      <c r="BX17" s="170">
        <v>1</v>
      </c>
      <c r="BY17" s="170">
        <v>0</v>
      </c>
      <c r="BZ17" s="172">
        <f t="shared" si="6"/>
        <v>274</v>
      </c>
    </row>
    <row r="18" spans="1:78" ht="18" customHeight="1">
      <c r="A18" s="249" t="s">
        <v>54</v>
      </c>
      <c r="B18" s="484">
        <v>15</v>
      </c>
      <c r="C18" s="485">
        <v>4</v>
      </c>
      <c r="D18" s="485">
        <v>39</v>
      </c>
      <c r="E18" s="485">
        <v>4</v>
      </c>
      <c r="F18" s="485">
        <v>77</v>
      </c>
      <c r="G18" s="485">
        <v>11</v>
      </c>
      <c r="H18" s="485">
        <v>38</v>
      </c>
      <c r="I18" s="485">
        <v>8</v>
      </c>
      <c r="J18" s="485">
        <v>2</v>
      </c>
      <c r="K18" s="485">
        <v>1</v>
      </c>
      <c r="L18" s="274">
        <f t="shared" si="0"/>
        <v>199</v>
      </c>
      <c r="M18" s="166">
        <v>17</v>
      </c>
      <c r="N18" s="136">
        <v>3</v>
      </c>
      <c r="O18" s="136">
        <v>35</v>
      </c>
      <c r="P18" s="136">
        <v>4</v>
      </c>
      <c r="Q18" s="136">
        <v>71</v>
      </c>
      <c r="R18" s="136">
        <v>10</v>
      </c>
      <c r="S18" s="136">
        <v>46</v>
      </c>
      <c r="T18" s="136">
        <v>3</v>
      </c>
      <c r="U18" s="136">
        <v>2</v>
      </c>
      <c r="V18" s="136">
        <v>0</v>
      </c>
      <c r="W18" s="167">
        <f t="shared" si="1"/>
        <v>191</v>
      </c>
      <c r="X18" s="484">
        <v>16</v>
      </c>
      <c r="Y18" s="485">
        <v>4</v>
      </c>
      <c r="Z18" s="485">
        <v>24</v>
      </c>
      <c r="AA18" s="485">
        <v>6</v>
      </c>
      <c r="AB18" s="485">
        <v>59</v>
      </c>
      <c r="AC18" s="485">
        <v>16</v>
      </c>
      <c r="AD18" s="485">
        <v>35</v>
      </c>
      <c r="AE18" s="485">
        <v>7</v>
      </c>
      <c r="AF18" s="485">
        <v>0</v>
      </c>
      <c r="AG18" s="485">
        <v>1</v>
      </c>
      <c r="AH18" s="274">
        <f t="shared" si="4"/>
        <v>168</v>
      </c>
      <c r="AI18" s="166">
        <v>15</v>
      </c>
      <c r="AJ18" s="136">
        <v>2</v>
      </c>
      <c r="AK18" s="136">
        <v>36</v>
      </c>
      <c r="AL18" s="136">
        <v>5</v>
      </c>
      <c r="AM18" s="136">
        <v>60</v>
      </c>
      <c r="AN18" s="136">
        <v>9</v>
      </c>
      <c r="AO18" s="136">
        <v>35</v>
      </c>
      <c r="AP18" s="136">
        <v>5</v>
      </c>
      <c r="AQ18" s="136">
        <v>3</v>
      </c>
      <c r="AR18" s="136">
        <v>1</v>
      </c>
      <c r="AS18" s="167">
        <f t="shared" si="2"/>
        <v>171</v>
      </c>
      <c r="AT18" s="484">
        <v>19</v>
      </c>
      <c r="AU18" s="485">
        <v>4</v>
      </c>
      <c r="AV18" s="485">
        <v>31</v>
      </c>
      <c r="AW18" s="485">
        <v>5</v>
      </c>
      <c r="AX18" s="485">
        <v>82</v>
      </c>
      <c r="AY18" s="485">
        <v>8</v>
      </c>
      <c r="AZ18" s="485">
        <v>25</v>
      </c>
      <c r="BA18" s="485">
        <v>3</v>
      </c>
      <c r="BB18" s="485">
        <v>2</v>
      </c>
      <c r="BC18" s="485">
        <v>0</v>
      </c>
      <c r="BD18" s="274">
        <f t="shared" si="5"/>
        <v>179</v>
      </c>
      <c r="BE18" s="166">
        <v>15</v>
      </c>
      <c r="BF18" s="136">
        <v>3</v>
      </c>
      <c r="BG18" s="136">
        <v>30</v>
      </c>
      <c r="BH18" s="136">
        <v>8</v>
      </c>
      <c r="BI18" s="136">
        <v>67</v>
      </c>
      <c r="BJ18" s="136">
        <v>8</v>
      </c>
      <c r="BK18" s="136">
        <v>32</v>
      </c>
      <c r="BL18" s="136">
        <v>6</v>
      </c>
      <c r="BM18" s="136">
        <v>3</v>
      </c>
      <c r="BN18" s="136">
        <v>0</v>
      </c>
      <c r="BO18" s="167">
        <f t="shared" si="3"/>
        <v>172</v>
      </c>
      <c r="BP18" s="484">
        <v>14</v>
      </c>
      <c r="BQ18" s="485">
        <v>7</v>
      </c>
      <c r="BR18" s="485">
        <v>49</v>
      </c>
      <c r="BS18" s="485">
        <v>7</v>
      </c>
      <c r="BT18" s="485">
        <v>99</v>
      </c>
      <c r="BU18" s="485">
        <v>9</v>
      </c>
      <c r="BV18" s="485">
        <v>29</v>
      </c>
      <c r="BW18" s="485">
        <v>4</v>
      </c>
      <c r="BX18" s="485">
        <v>0</v>
      </c>
      <c r="BY18" s="485">
        <v>0</v>
      </c>
      <c r="BZ18" s="274">
        <f t="shared" si="6"/>
        <v>218</v>
      </c>
    </row>
    <row r="19" spans="1:78" ht="18" customHeight="1">
      <c r="A19" s="250" t="s">
        <v>55</v>
      </c>
      <c r="B19" s="168">
        <v>10</v>
      </c>
      <c r="C19" s="170">
        <v>6</v>
      </c>
      <c r="D19" s="170">
        <v>42</v>
      </c>
      <c r="E19" s="170">
        <v>4</v>
      </c>
      <c r="F19" s="170">
        <v>55</v>
      </c>
      <c r="G19" s="170">
        <v>15</v>
      </c>
      <c r="H19" s="170">
        <v>42</v>
      </c>
      <c r="I19" s="170">
        <v>9</v>
      </c>
      <c r="J19" s="170">
        <v>0</v>
      </c>
      <c r="K19" s="170">
        <v>1</v>
      </c>
      <c r="L19" s="172">
        <f t="shared" si="0"/>
        <v>184</v>
      </c>
      <c r="M19" s="168">
        <v>10</v>
      </c>
      <c r="N19" s="170">
        <v>7</v>
      </c>
      <c r="O19" s="170">
        <v>42</v>
      </c>
      <c r="P19" s="170">
        <v>5</v>
      </c>
      <c r="Q19" s="170">
        <v>61</v>
      </c>
      <c r="R19" s="170">
        <v>9</v>
      </c>
      <c r="S19" s="170">
        <v>35</v>
      </c>
      <c r="T19" s="170">
        <v>11</v>
      </c>
      <c r="U19" s="170">
        <v>0</v>
      </c>
      <c r="V19" s="170">
        <v>1</v>
      </c>
      <c r="W19" s="172">
        <f t="shared" si="1"/>
        <v>181</v>
      </c>
      <c r="X19" s="168">
        <v>6</v>
      </c>
      <c r="Y19" s="170">
        <v>2</v>
      </c>
      <c r="Z19" s="170">
        <v>36</v>
      </c>
      <c r="AA19" s="170">
        <v>5</v>
      </c>
      <c r="AB19" s="170">
        <v>69</v>
      </c>
      <c r="AC19" s="170">
        <v>13</v>
      </c>
      <c r="AD19" s="170">
        <v>43</v>
      </c>
      <c r="AE19" s="170">
        <v>4</v>
      </c>
      <c r="AF19" s="170">
        <v>1</v>
      </c>
      <c r="AG19" s="170">
        <v>0</v>
      </c>
      <c r="AH19" s="172">
        <f t="shared" si="4"/>
        <v>179</v>
      </c>
      <c r="AI19" s="168">
        <v>15</v>
      </c>
      <c r="AJ19" s="170">
        <v>6</v>
      </c>
      <c r="AK19" s="170">
        <v>26</v>
      </c>
      <c r="AL19" s="170">
        <v>2</v>
      </c>
      <c r="AM19" s="170">
        <v>65</v>
      </c>
      <c r="AN19" s="170">
        <v>10</v>
      </c>
      <c r="AO19" s="170">
        <v>27</v>
      </c>
      <c r="AP19" s="170">
        <v>8</v>
      </c>
      <c r="AQ19" s="170">
        <v>2</v>
      </c>
      <c r="AR19" s="170">
        <v>1</v>
      </c>
      <c r="AS19" s="172">
        <f t="shared" si="2"/>
        <v>162</v>
      </c>
      <c r="AT19" s="168">
        <v>17</v>
      </c>
      <c r="AU19" s="170">
        <v>11</v>
      </c>
      <c r="AV19" s="170">
        <v>48</v>
      </c>
      <c r="AW19" s="170">
        <v>5</v>
      </c>
      <c r="AX19" s="170">
        <v>62</v>
      </c>
      <c r="AY19" s="170">
        <v>12</v>
      </c>
      <c r="AZ19" s="170">
        <v>34</v>
      </c>
      <c r="BA19" s="170">
        <v>5</v>
      </c>
      <c r="BB19" s="170">
        <v>3</v>
      </c>
      <c r="BC19" s="170">
        <v>0</v>
      </c>
      <c r="BD19" s="172">
        <f t="shared" si="5"/>
        <v>197</v>
      </c>
      <c r="BE19" s="168">
        <v>17</v>
      </c>
      <c r="BF19" s="170">
        <v>7</v>
      </c>
      <c r="BG19" s="170">
        <v>29</v>
      </c>
      <c r="BH19" s="170">
        <v>3</v>
      </c>
      <c r="BI19" s="170">
        <v>49</v>
      </c>
      <c r="BJ19" s="170">
        <v>6</v>
      </c>
      <c r="BK19" s="170">
        <v>42</v>
      </c>
      <c r="BL19" s="170">
        <v>6</v>
      </c>
      <c r="BM19" s="170">
        <v>2</v>
      </c>
      <c r="BN19" s="170">
        <v>0</v>
      </c>
      <c r="BO19" s="172">
        <f t="shared" si="3"/>
        <v>161</v>
      </c>
      <c r="BP19" s="168">
        <v>18</v>
      </c>
      <c r="BQ19" s="170">
        <v>6</v>
      </c>
      <c r="BR19" s="170">
        <v>28</v>
      </c>
      <c r="BS19" s="170">
        <v>3</v>
      </c>
      <c r="BT19" s="170">
        <v>81</v>
      </c>
      <c r="BU19" s="170">
        <v>7</v>
      </c>
      <c r="BV19" s="170">
        <v>30</v>
      </c>
      <c r="BW19" s="170">
        <v>4</v>
      </c>
      <c r="BX19" s="170">
        <v>2</v>
      </c>
      <c r="BY19" s="170">
        <v>2</v>
      </c>
      <c r="BZ19" s="172">
        <f t="shared" si="6"/>
        <v>181</v>
      </c>
    </row>
    <row r="20" spans="1:78" ht="18" customHeight="1">
      <c r="A20" s="249" t="s">
        <v>56</v>
      </c>
      <c r="B20" s="484">
        <v>17</v>
      </c>
      <c r="C20" s="485">
        <v>6</v>
      </c>
      <c r="D20" s="485">
        <v>37</v>
      </c>
      <c r="E20" s="485">
        <v>4</v>
      </c>
      <c r="F20" s="485">
        <v>50</v>
      </c>
      <c r="G20" s="485">
        <v>13</v>
      </c>
      <c r="H20" s="485">
        <v>36</v>
      </c>
      <c r="I20" s="485">
        <v>6</v>
      </c>
      <c r="J20" s="485">
        <v>2</v>
      </c>
      <c r="K20" s="485">
        <v>0</v>
      </c>
      <c r="L20" s="274">
        <f t="shared" si="0"/>
        <v>171</v>
      </c>
      <c r="M20" s="166">
        <v>19</v>
      </c>
      <c r="N20" s="136">
        <v>6</v>
      </c>
      <c r="O20" s="136">
        <v>42</v>
      </c>
      <c r="P20" s="136">
        <v>4</v>
      </c>
      <c r="Q20" s="136">
        <v>58</v>
      </c>
      <c r="R20" s="136">
        <v>10</v>
      </c>
      <c r="S20" s="136">
        <v>43</v>
      </c>
      <c r="T20" s="136">
        <v>7</v>
      </c>
      <c r="U20" s="136">
        <v>1</v>
      </c>
      <c r="V20" s="136">
        <v>0</v>
      </c>
      <c r="W20" s="167">
        <f t="shared" si="1"/>
        <v>190</v>
      </c>
      <c r="X20" s="484">
        <v>17</v>
      </c>
      <c r="Y20" s="485">
        <v>3</v>
      </c>
      <c r="Z20" s="485">
        <v>23</v>
      </c>
      <c r="AA20" s="485">
        <v>5</v>
      </c>
      <c r="AB20" s="485">
        <v>62</v>
      </c>
      <c r="AC20" s="485">
        <v>10</v>
      </c>
      <c r="AD20" s="485">
        <v>35</v>
      </c>
      <c r="AE20" s="485">
        <v>2</v>
      </c>
      <c r="AF20" s="485">
        <v>0</v>
      </c>
      <c r="AG20" s="485">
        <v>0</v>
      </c>
      <c r="AH20" s="274">
        <f t="shared" si="4"/>
        <v>157</v>
      </c>
      <c r="AI20" s="166">
        <v>12</v>
      </c>
      <c r="AJ20" s="136">
        <v>5</v>
      </c>
      <c r="AK20" s="136">
        <v>28</v>
      </c>
      <c r="AL20" s="136">
        <v>3</v>
      </c>
      <c r="AM20" s="136">
        <v>68</v>
      </c>
      <c r="AN20" s="136">
        <v>12</v>
      </c>
      <c r="AO20" s="136">
        <v>42</v>
      </c>
      <c r="AP20" s="136">
        <v>7</v>
      </c>
      <c r="AQ20" s="136">
        <v>0</v>
      </c>
      <c r="AR20" s="136">
        <v>1</v>
      </c>
      <c r="AS20" s="167">
        <f t="shared" si="2"/>
        <v>178</v>
      </c>
      <c r="AT20" s="484">
        <v>16</v>
      </c>
      <c r="AU20" s="485">
        <v>4</v>
      </c>
      <c r="AV20" s="485">
        <v>31</v>
      </c>
      <c r="AW20" s="485">
        <v>1</v>
      </c>
      <c r="AX20" s="485">
        <v>77</v>
      </c>
      <c r="AY20" s="485">
        <v>13</v>
      </c>
      <c r="AZ20" s="485">
        <v>39</v>
      </c>
      <c r="BA20" s="485">
        <v>8</v>
      </c>
      <c r="BB20" s="485">
        <v>0</v>
      </c>
      <c r="BC20" s="485">
        <v>0</v>
      </c>
      <c r="BD20" s="274">
        <f t="shared" si="5"/>
        <v>189</v>
      </c>
      <c r="BE20" s="166">
        <v>14</v>
      </c>
      <c r="BF20" s="136">
        <v>9</v>
      </c>
      <c r="BG20" s="136">
        <v>26</v>
      </c>
      <c r="BH20" s="136">
        <v>6</v>
      </c>
      <c r="BI20" s="136">
        <v>71</v>
      </c>
      <c r="BJ20" s="136">
        <v>3</v>
      </c>
      <c r="BK20" s="136">
        <v>34</v>
      </c>
      <c r="BL20" s="136">
        <v>10</v>
      </c>
      <c r="BM20" s="136">
        <v>0</v>
      </c>
      <c r="BN20" s="136">
        <v>0</v>
      </c>
      <c r="BO20" s="167">
        <f t="shared" si="3"/>
        <v>173</v>
      </c>
      <c r="BP20" s="484">
        <v>24</v>
      </c>
      <c r="BQ20" s="485">
        <v>8</v>
      </c>
      <c r="BR20" s="485">
        <v>25</v>
      </c>
      <c r="BS20" s="485">
        <v>4</v>
      </c>
      <c r="BT20" s="485">
        <v>60</v>
      </c>
      <c r="BU20" s="485">
        <v>12</v>
      </c>
      <c r="BV20" s="485">
        <v>49</v>
      </c>
      <c r="BW20" s="485">
        <v>7</v>
      </c>
      <c r="BX20" s="485">
        <v>2</v>
      </c>
      <c r="BY20" s="485">
        <v>1</v>
      </c>
      <c r="BZ20" s="274">
        <f t="shared" si="6"/>
        <v>192</v>
      </c>
    </row>
    <row r="21" spans="1:78" ht="18" customHeight="1">
      <c r="A21" s="250" t="s">
        <v>57</v>
      </c>
      <c r="B21" s="168">
        <v>19</v>
      </c>
      <c r="C21" s="170">
        <v>3</v>
      </c>
      <c r="D21" s="170">
        <v>22</v>
      </c>
      <c r="E21" s="170">
        <v>2</v>
      </c>
      <c r="F21" s="170">
        <v>53</v>
      </c>
      <c r="G21" s="170">
        <v>8</v>
      </c>
      <c r="H21" s="170">
        <v>33</v>
      </c>
      <c r="I21" s="170">
        <v>11</v>
      </c>
      <c r="J21" s="170">
        <v>0</v>
      </c>
      <c r="K21" s="170">
        <v>0</v>
      </c>
      <c r="L21" s="172">
        <f t="shared" si="0"/>
        <v>151</v>
      </c>
      <c r="M21" s="168">
        <v>22</v>
      </c>
      <c r="N21" s="170">
        <v>5</v>
      </c>
      <c r="O21" s="170">
        <v>13</v>
      </c>
      <c r="P21" s="170">
        <v>2</v>
      </c>
      <c r="Q21" s="170">
        <v>49</v>
      </c>
      <c r="R21" s="170">
        <v>8</v>
      </c>
      <c r="S21" s="170">
        <v>45</v>
      </c>
      <c r="T21" s="170">
        <v>4</v>
      </c>
      <c r="U21" s="170">
        <v>2</v>
      </c>
      <c r="V21" s="170">
        <v>1</v>
      </c>
      <c r="W21" s="172">
        <f t="shared" si="1"/>
        <v>151</v>
      </c>
      <c r="X21" s="168">
        <v>13</v>
      </c>
      <c r="Y21" s="170">
        <v>2</v>
      </c>
      <c r="Z21" s="170">
        <v>16</v>
      </c>
      <c r="AA21" s="170">
        <v>5</v>
      </c>
      <c r="AB21" s="170">
        <v>58</v>
      </c>
      <c r="AC21" s="170">
        <v>11</v>
      </c>
      <c r="AD21" s="170">
        <v>29</v>
      </c>
      <c r="AE21" s="170">
        <v>8</v>
      </c>
      <c r="AF21" s="170">
        <v>5</v>
      </c>
      <c r="AG21" s="170">
        <v>0</v>
      </c>
      <c r="AH21" s="172">
        <f t="shared" si="4"/>
        <v>147</v>
      </c>
      <c r="AI21" s="168">
        <v>12</v>
      </c>
      <c r="AJ21" s="170">
        <v>3</v>
      </c>
      <c r="AK21" s="170">
        <v>22</v>
      </c>
      <c r="AL21" s="170">
        <v>0</v>
      </c>
      <c r="AM21" s="170">
        <v>53</v>
      </c>
      <c r="AN21" s="170">
        <v>10</v>
      </c>
      <c r="AO21" s="170">
        <v>40</v>
      </c>
      <c r="AP21" s="170">
        <v>11</v>
      </c>
      <c r="AQ21" s="170">
        <v>2</v>
      </c>
      <c r="AR21" s="170">
        <v>0</v>
      </c>
      <c r="AS21" s="172">
        <f t="shared" si="2"/>
        <v>153</v>
      </c>
      <c r="AT21" s="168">
        <v>21</v>
      </c>
      <c r="AU21" s="170">
        <v>3</v>
      </c>
      <c r="AV21" s="170">
        <v>22</v>
      </c>
      <c r="AW21" s="170">
        <v>4</v>
      </c>
      <c r="AX21" s="170">
        <v>59</v>
      </c>
      <c r="AY21" s="170">
        <v>11</v>
      </c>
      <c r="AZ21" s="170">
        <v>28</v>
      </c>
      <c r="BA21" s="170">
        <v>10</v>
      </c>
      <c r="BB21" s="170">
        <v>1</v>
      </c>
      <c r="BC21" s="170">
        <v>0</v>
      </c>
      <c r="BD21" s="172">
        <f t="shared" si="5"/>
        <v>159</v>
      </c>
      <c r="BE21" s="168">
        <v>14</v>
      </c>
      <c r="BF21" s="170">
        <v>3</v>
      </c>
      <c r="BG21" s="170">
        <v>17</v>
      </c>
      <c r="BH21" s="170">
        <v>2</v>
      </c>
      <c r="BI21" s="170">
        <v>65</v>
      </c>
      <c r="BJ21" s="170">
        <v>4</v>
      </c>
      <c r="BK21" s="170">
        <v>30</v>
      </c>
      <c r="BL21" s="170">
        <v>5</v>
      </c>
      <c r="BM21" s="170">
        <v>1</v>
      </c>
      <c r="BN21" s="170">
        <v>0</v>
      </c>
      <c r="BO21" s="172">
        <f t="shared" si="3"/>
        <v>141</v>
      </c>
      <c r="BP21" s="168">
        <v>16</v>
      </c>
      <c r="BQ21" s="170">
        <v>6</v>
      </c>
      <c r="BR21" s="170">
        <v>21</v>
      </c>
      <c r="BS21" s="170">
        <v>1</v>
      </c>
      <c r="BT21" s="170">
        <v>80</v>
      </c>
      <c r="BU21" s="170">
        <v>8</v>
      </c>
      <c r="BV21" s="170">
        <v>45</v>
      </c>
      <c r="BW21" s="170">
        <v>8</v>
      </c>
      <c r="BX21" s="170">
        <v>1</v>
      </c>
      <c r="BY21" s="170">
        <v>0</v>
      </c>
      <c r="BZ21" s="172">
        <f t="shared" si="6"/>
        <v>186</v>
      </c>
    </row>
    <row r="22" spans="1:78" ht="18" customHeight="1">
      <c r="A22" s="249" t="s">
        <v>58</v>
      </c>
      <c r="B22" s="484">
        <v>11</v>
      </c>
      <c r="C22" s="485">
        <v>3</v>
      </c>
      <c r="D22" s="485">
        <v>10</v>
      </c>
      <c r="E22" s="485">
        <v>2</v>
      </c>
      <c r="F22" s="485">
        <v>50</v>
      </c>
      <c r="G22" s="485">
        <v>4</v>
      </c>
      <c r="H22" s="485">
        <v>41</v>
      </c>
      <c r="I22" s="485">
        <v>9</v>
      </c>
      <c r="J22" s="485">
        <v>0</v>
      </c>
      <c r="K22" s="485">
        <v>0</v>
      </c>
      <c r="L22" s="274">
        <f t="shared" si="0"/>
        <v>130</v>
      </c>
      <c r="M22" s="166">
        <v>12</v>
      </c>
      <c r="N22" s="136">
        <v>3</v>
      </c>
      <c r="O22" s="136">
        <v>22</v>
      </c>
      <c r="P22" s="136">
        <v>2</v>
      </c>
      <c r="Q22" s="136">
        <v>26</v>
      </c>
      <c r="R22" s="136">
        <v>14</v>
      </c>
      <c r="S22" s="136">
        <v>31</v>
      </c>
      <c r="T22" s="136">
        <v>10</v>
      </c>
      <c r="U22" s="136">
        <v>2</v>
      </c>
      <c r="V22" s="136">
        <v>1</v>
      </c>
      <c r="W22" s="167">
        <f t="shared" si="1"/>
        <v>123</v>
      </c>
      <c r="X22" s="484">
        <v>14</v>
      </c>
      <c r="Y22" s="485">
        <v>2</v>
      </c>
      <c r="Z22" s="485">
        <v>12</v>
      </c>
      <c r="AA22" s="485">
        <v>3</v>
      </c>
      <c r="AB22" s="485">
        <v>47</v>
      </c>
      <c r="AC22" s="485">
        <v>11</v>
      </c>
      <c r="AD22" s="485">
        <v>33</v>
      </c>
      <c r="AE22" s="485">
        <v>8</v>
      </c>
      <c r="AF22" s="485">
        <v>1</v>
      </c>
      <c r="AG22" s="485">
        <v>0</v>
      </c>
      <c r="AH22" s="274">
        <f t="shared" si="4"/>
        <v>131</v>
      </c>
      <c r="AI22" s="166">
        <v>12</v>
      </c>
      <c r="AJ22" s="136">
        <v>6</v>
      </c>
      <c r="AK22" s="136">
        <v>13</v>
      </c>
      <c r="AL22" s="136">
        <v>4</v>
      </c>
      <c r="AM22" s="136">
        <v>34</v>
      </c>
      <c r="AN22" s="136">
        <v>12</v>
      </c>
      <c r="AO22" s="136">
        <v>34</v>
      </c>
      <c r="AP22" s="136">
        <v>5</v>
      </c>
      <c r="AQ22" s="136">
        <v>2</v>
      </c>
      <c r="AR22" s="136">
        <v>0</v>
      </c>
      <c r="AS22" s="167">
        <f t="shared" si="2"/>
        <v>122</v>
      </c>
      <c r="AT22" s="484">
        <v>17</v>
      </c>
      <c r="AU22" s="485">
        <v>3</v>
      </c>
      <c r="AV22" s="485">
        <v>20</v>
      </c>
      <c r="AW22" s="485">
        <v>1</v>
      </c>
      <c r="AX22" s="485">
        <v>50</v>
      </c>
      <c r="AY22" s="485">
        <v>3</v>
      </c>
      <c r="AZ22" s="485">
        <v>45</v>
      </c>
      <c r="BA22" s="485">
        <v>12</v>
      </c>
      <c r="BB22" s="485">
        <v>1</v>
      </c>
      <c r="BC22" s="485">
        <v>0</v>
      </c>
      <c r="BD22" s="274">
        <f t="shared" si="5"/>
        <v>152</v>
      </c>
      <c r="BE22" s="166">
        <v>19</v>
      </c>
      <c r="BF22" s="136">
        <v>4</v>
      </c>
      <c r="BG22" s="136">
        <v>9</v>
      </c>
      <c r="BH22" s="136">
        <v>1</v>
      </c>
      <c r="BI22" s="136">
        <v>44</v>
      </c>
      <c r="BJ22" s="136">
        <v>4</v>
      </c>
      <c r="BK22" s="136">
        <v>38</v>
      </c>
      <c r="BL22" s="136">
        <v>10</v>
      </c>
      <c r="BM22" s="136">
        <v>2</v>
      </c>
      <c r="BN22" s="136">
        <v>0</v>
      </c>
      <c r="BO22" s="167">
        <f t="shared" si="3"/>
        <v>131</v>
      </c>
      <c r="BP22" s="484">
        <v>17</v>
      </c>
      <c r="BQ22" s="485">
        <v>4</v>
      </c>
      <c r="BR22" s="485">
        <v>17</v>
      </c>
      <c r="BS22" s="485">
        <v>6</v>
      </c>
      <c r="BT22" s="485">
        <v>60</v>
      </c>
      <c r="BU22" s="485">
        <v>10</v>
      </c>
      <c r="BV22" s="485">
        <v>30</v>
      </c>
      <c r="BW22" s="485">
        <v>14</v>
      </c>
      <c r="BX22" s="485">
        <v>1</v>
      </c>
      <c r="BY22" s="485">
        <v>0</v>
      </c>
      <c r="BZ22" s="274">
        <f t="shared" si="6"/>
        <v>159</v>
      </c>
    </row>
    <row r="23" spans="1:78" ht="18" customHeight="1">
      <c r="A23" s="262" t="s">
        <v>59</v>
      </c>
      <c r="B23" s="168">
        <v>7</v>
      </c>
      <c r="C23" s="170">
        <v>4</v>
      </c>
      <c r="D23" s="170">
        <v>6</v>
      </c>
      <c r="E23" s="170">
        <v>3</v>
      </c>
      <c r="F23" s="170">
        <v>26</v>
      </c>
      <c r="G23" s="170">
        <v>8</v>
      </c>
      <c r="H23" s="170">
        <v>27</v>
      </c>
      <c r="I23" s="170">
        <v>9</v>
      </c>
      <c r="J23" s="170">
        <v>0</v>
      </c>
      <c r="K23" s="170">
        <v>0</v>
      </c>
      <c r="L23" s="172">
        <f t="shared" si="0"/>
        <v>90</v>
      </c>
      <c r="M23" s="168">
        <v>8</v>
      </c>
      <c r="N23" s="170">
        <v>3</v>
      </c>
      <c r="O23" s="170">
        <v>8</v>
      </c>
      <c r="P23" s="170">
        <v>0</v>
      </c>
      <c r="Q23" s="170">
        <v>26</v>
      </c>
      <c r="R23" s="170">
        <v>5</v>
      </c>
      <c r="S23" s="170">
        <v>25</v>
      </c>
      <c r="T23" s="170">
        <v>13</v>
      </c>
      <c r="U23" s="170">
        <v>1</v>
      </c>
      <c r="V23" s="170">
        <v>0</v>
      </c>
      <c r="W23" s="172">
        <f t="shared" si="1"/>
        <v>89</v>
      </c>
      <c r="X23" s="168">
        <v>9</v>
      </c>
      <c r="Y23" s="170">
        <v>3</v>
      </c>
      <c r="Z23" s="170">
        <v>7</v>
      </c>
      <c r="AA23" s="170">
        <v>0</v>
      </c>
      <c r="AB23" s="170">
        <v>27</v>
      </c>
      <c r="AC23" s="170">
        <v>11</v>
      </c>
      <c r="AD23" s="170">
        <v>20</v>
      </c>
      <c r="AE23" s="170">
        <v>7</v>
      </c>
      <c r="AF23" s="170">
        <v>1</v>
      </c>
      <c r="AG23" s="170">
        <v>1</v>
      </c>
      <c r="AH23" s="172">
        <f t="shared" si="4"/>
        <v>86</v>
      </c>
      <c r="AI23" s="168">
        <v>14</v>
      </c>
      <c r="AJ23" s="170">
        <v>3</v>
      </c>
      <c r="AK23" s="170">
        <v>10</v>
      </c>
      <c r="AL23" s="170">
        <v>2</v>
      </c>
      <c r="AM23" s="170">
        <v>38</v>
      </c>
      <c r="AN23" s="170">
        <v>3</v>
      </c>
      <c r="AO23" s="170">
        <v>31</v>
      </c>
      <c r="AP23" s="170">
        <v>10</v>
      </c>
      <c r="AQ23" s="170">
        <v>2</v>
      </c>
      <c r="AR23" s="170">
        <v>0</v>
      </c>
      <c r="AS23" s="172">
        <f t="shared" si="2"/>
        <v>113</v>
      </c>
      <c r="AT23" s="168">
        <v>14</v>
      </c>
      <c r="AU23" s="170">
        <v>1</v>
      </c>
      <c r="AV23" s="170">
        <v>8</v>
      </c>
      <c r="AW23" s="170">
        <v>1</v>
      </c>
      <c r="AX23" s="170">
        <v>39</v>
      </c>
      <c r="AY23" s="170">
        <v>5</v>
      </c>
      <c r="AZ23" s="170">
        <v>35</v>
      </c>
      <c r="BA23" s="170">
        <v>15</v>
      </c>
      <c r="BB23" s="170">
        <v>0</v>
      </c>
      <c r="BC23" s="170">
        <v>0</v>
      </c>
      <c r="BD23" s="172">
        <f t="shared" si="5"/>
        <v>118</v>
      </c>
      <c r="BE23" s="168">
        <v>16</v>
      </c>
      <c r="BF23" s="170">
        <v>5</v>
      </c>
      <c r="BG23" s="170">
        <v>4</v>
      </c>
      <c r="BH23" s="170">
        <v>1</v>
      </c>
      <c r="BI23" s="170">
        <v>30</v>
      </c>
      <c r="BJ23" s="170">
        <v>6</v>
      </c>
      <c r="BK23" s="170">
        <v>33</v>
      </c>
      <c r="BL23" s="170">
        <v>12</v>
      </c>
      <c r="BM23" s="170">
        <v>2</v>
      </c>
      <c r="BN23" s="170">
        <v>0</v>
      </c>
      <c r="BO23" s="172">
        <f t="shared" si="3"/>
        <v>109</v>
      </c>
      <c r="BP23" s="168">
        <v>12</v>
      </c>
      <c r="BQ23" s="170">
        <v>5</v>
      </c>
      <c r="BR23" s="170">
        <v>4</v>
      </c>
      <c r="BS23" s="170">
        <v>1</v>
      </c>
      <c r="BT23" s="170">
        <v>38</v>
      </c>
      <c r="BU23" s="170">
        <v>5</v>
      </c>
      <c r="BV23" s="170">
        <v>35</v>
      </c>
      <c r="BW23" s="170">
        <v>12</v>
      </c>
      <c r="BX23" s="170">
        <v>3</v>
      </c>
      <c r="BY23" s="170">
        <v>0</v>
      </c>
      <c r="BZ23" s="172">
        <f t="shared" si="6"/>
        <v>115</v>
      </c>
    </row>
    <row r="24" spans="1:78" ht="18" customHeight="1">
      <c r="A24" s="249" t="s">
        <v>60</v>
      </c>
      <c r="B24" s="484">
        <v>6</v>
      </c>
      <c r="C24" s="485">
        <v>1</v>
      </c>
      <c r="D24" s="485">
        <v>5</v>
      </c>
      <c r="E24" s="485">
        <v>0</v>
      </c>
      <c r="F24" s="485">
        <v>21</v>
      </c>
      <c r="G24" s="485">
        <v>3</v>
      </c>
      <c r="H24" s="485">
        <v>29</v>
      </c>
      <c r="I24" s="485">
        <v>18</v>
      </c>
      <c r="J24" s="485">
        <v>0</v>
      </c>
      <c r="K24" s="485">
        <v>0</v>
      </c>
      <c r="L24" s="274">
        <f t="shared" si="0"/>
        <v>83</v>
      </c>
      <c r="M24" s="166">
        <v>11</v>
      </c>
      <c r="N24" s="136">
        <v>1</v>
      </c>
      <c r="O24" s="136">
        <v>4</v>
      </c>
      <c r="P24" s="136">
        <v>3</v>
      </c>
      <c r="Q24" s="136">
        <v>20</v>
      </c>
      <c r="R24" s="136">
        <v>8</v>
      </c>
      <c r="S24" s="136">
        <v>29</v>
      </c>
      <c r="T24" s="136">
        <v>18</v>
      </c>
      <c r="U24" s="136">
        <v>0</v>
      </c>
      <c r="V24" s="136">
        <v>0</v>
      </c>
      <c r="W24" s="167">
        <f t="shared" si="1"/>
        <v>94</v>
      </c>
      <c r="X24" s="484">
        <v>7</v>
      </c>
      <c r="Y24" s="485">
        <v>5</v>
      </c>
      <c r="Z24" s="485">
        <v>6</v>
      </c>
      <c r="AA24" s="485">
        <v>1</v>
      </c>
      <c r="AB24" s="485">
        <v>18</v>
      </c>
      <c r="AC24" s="485">
        <v>2</v>
      </c>
      <c r="AD24" s="485">
        <v>23</v>
      </c>
      <c r="AE24" s="485">
        <v>10</v>
      </c>
      <c r="AF24" s="485">
        <v>1</v>
      </c>
      <c r="AG24" s="485">
        <v>0</v>
      </c>
      <c r="AH24" s="274">
        <f t="shared" si="4"/>
        <v>73</v>
      </c>
      <c r="AI24" s="166">
        <v>10</v>
      </c>
      <c r="AJ24" s="136">
        <v>0</v>
      </c>
      <c r="AK24" s="136">
        <v>4</v>
      </c>
      <c r="AL24" s="136">
        <v>1</v>
      </c>
      <c r="AM24" s="136">
        <v>13</v>
      </c>
      <c r="AN24" s="136">
        <v>6</v>
      </c>
      <c r="AO24" s="136">
        <v>26</v>
      </c>
      <c r="AP24" s="136">
        <v>18</v>
      </c>
      <c r="AQ24" s="136">
        <v>0</v>
      </c>
      <c r="AR24" s="136">
        <v>0</v>
      </c>
      <c r="AS24" s="167">
        <f t="shared" si="2"/>
        <v>78</v>
      </c>
      <c r="AT24" s="484">
        <v>11</v>
      </c>
      <c r="AU24" s="485">
        <v>3</v>
      </c>
      <c r="AV24" s="485">
        <v>8</v>
      </c>
      <c r="AW24" s="485">
        <v>1</v>
      </c>
      <c r="AX24" s="485">
        <v>20</v>
      </c>
      <c r="AY24" s="485">
        <v>5</v>
      </c>
      <c r="AZ24" s="485">
        <v>38</v>
      </c>
      <c r="BA24" s="485">
        <v>7</v>
      </c>
      <c r="BB24" s="485">
        <v>0</v>
      </c>
      <c r="BC24" s="485">
        <v>0</v>
      </c>
      <c r="BD24" s="274">
        <f t="shared" si="5"/>
        <v>93</v>
      </c>
      <c r="BE24" s="166">
        <v>5</v>
      </c>
      <c r="BF24" s="136">
        <v>1</v>
      </c>
      <c r="BG24" s="136">
        <v>6</v>
      </c>
      <c r="BH24" s="136">
        <v>2</v>
      </c>
      <c r="BI24" s="136">
        <v>16</v>
      </c>
      <c r="BJ24" s="136">
        <v>6</v>
      </c>
      <c r="BK24" s="136">
        <v>26</v>
      </c>
      <c r="BL24" s="136">
        <v>10</v>
      </c>
      <c r="BM24" s="136">
        <v>0</v>
      </c>
      <c r="BN24" s="136">
        <v>2</v>
      </c>
      <c r="BO24" s="167">
        <f t="shared" si="3"/>
        <v>74</v>
      </c>
      <c r="BP24" s="484">
        <v>5</v>
      </c>
      <c r="BQ24" s="485">
        <v>4</v>
      </c>
      <c r="BR24" s="485">
        <v>4</v>
      </c>
      <c r="BS24" s="485">
        <v>1</v>
      </c>
      <c r="BT24" s="485">
        <v>22</v>
      </c>
      <c r="BU24" s="485">
        <v>9</v>
      </c>
      <c r="BV24" s="485">
        <v>22</v>
      </c>
      <c r="BW24" s="485">
        <v>9</v>
      </c>
      <c r="BX24" s="485">
        <v>1</v>
      </c>
      <c r="BY24" s="485">
        <v>0</v>
      </c>
      <c r="BZ24" s="274">
        <f t="shared" si="6"/>
        <v>77</v>
      </c>
    </row>
    <row r="25" spans="1:78" ht="18" customHeight="1">
      <c r="A25" s="262" t="s">
        <v>350</v>
      </c>
      <c r="B25" s="168">
        <v>1</v>
      </c>
      <c r="C25" s="170">
        <v>1</v>
      </c>
      <c r="D25" s="170">
        <v>8</v>
      </c>
      <c r="E25" s="170">
        <v>5</v>
      </c>
      <c r="F25" s="170">
        <v>20</v>
      </c>
      <c r="G25" s="170">
        <v>4</v>
      </c>
      <c r="H25" s="170">
        <v>78</v>
      </c>
      <c r="I25" s="170">
        <v>116</v>
      </c>
      <c r="J25" s="170">
        <v>2</v>
      </c>
      <c r="K25" s="170">
        <v>2</v>
      </c>
      <c r="L25" s="172">
        <f t="shared" si="0"/>
        <v>237</v>
      </c>
      <c r="M25" s="168">
        <v>12</v>
      </c>
      <c r="N25" s="170">
        <v>0</v>
      </c>
      <c r="O25" s="170">
        <v>4</v>
      </c>
      <c r="P25" s="170">
        <v>0</v>
      </c>
      <c r="Q25" s="170">
        <v>23</v>
      </c>
      <c r="R25" s="170">
        <v>17</v>
      </c>
      <c r="S25" s="170">
        <v>92</v>
      </c>
      <c r="T25" s="170">
        <v>149</v>
      </c>
      <c r="U25" s="170">
        <v>1</v>
      </c>
      <c r="V25" s="170">
        <v>1</v>
      </c>
      <c r="W25" s="172">
        <f t="shared" si="1"/>
        <v>299</v>
      </c>
      <c r="X25" s="168">
        <v>7</v>
      </c>
      <c r="Y25" s="170">
        <v>2</v>
      </c>
      <c r="Z25" s="170">
        <v>8</v>
      </c>
      <c r="AA25" s="170">
        <v>1</v>
      </c>
      <c r="AB25" s="170">
        <v>20</v>
      </c>
      <c r="AC25" s="170">
        <v>8</v>
      </c>
      <c r="AD25" s="170">
        <v>95</v>
      </c>
      <c r="AE25" s="170">
        <v>119</v>
      </c>
      <c r="AF25" s="170">
        <v>0</v>
      </c>
      <c r="AG25" s="170">
        <v>1</v>
      </c>
      <c r="AH25" s="172">
        <f t="shared" si="4"/>
        <v>261</v>
      </c>
      <c r="AI25" s="168">
        <v>13</v>
      </c>
      <c r="AJ25" s="170">
        <v>0</v>
      </c>
      <c r="AK25" s="170">
        <v>2</v>
      </c>
      <c r="AL25" s="170">
        <v>5</v>
      </c>
      <c r="AM25" s="170">
        <v>34</v>
      </c>
      <c r="AN25" s="170">
        <v>8</v>
      </c>
      <c r="AO25" s="170">
        <v>111</v>
      </c>
      <c r="AP25" s="170">
        <v>126</v>
      </c>
      <c r="AQ25" s="170">
        <v>1</v>
      </c>
      <c r="AR25" s="170">
        <v>0</v>
      </c>
      <c r="AS25" s="172">
        <f t="shared" si="2"/>
        <v>300</v>
      </c>
      <c r="AT25" s="168">
        <v>13</v>
      </c>
      <c r="AU25" s="170">
        <v>3</v>
      </c>
      <c r="AV25" s="170">
        <v>7</v>
      </c>
      <c r="AW25" s="170">
        <v>4</v>
      </c>
      <c r="AX25" s="170">
        <v>21</v>
      </c>
      <c r="AY25" s="170">
        <v>10</v>
      </c>
      <c r="AZ25" s="170">
        <v>85</v>
      </c>
      <c r="BA25" s="170">
        <v>106</v>
      </c>
      <c r="BB25" s="170">
        <v>0</v>
      </c>
      <c r="BC25" s="170">
        <v>0</v>
      </c>
      <c r="BD25" s="172">
        <f t="shared" si="5"/>
        <v>249</v>
      </c>
      <c r="BE25" s="168">
        <v>15</v>
      </c>
      <c r="BF25" s="170">
        <v>4</v>
      </c>
      <c r="BG25" s="170">
        <v>12</v>
      </c>
      <c r="BH25" s="170">
        <v>0</v>
      </c>
      <c r="BI25" s="170">
        <v>25</v>
      </c>
      <c r="BJ25" s="170">
        <v>9</v>
      </c>
      <c r="BK25" s="170">
        <v>83</v>
      </c>
      <c r="BL25" s="170">
        <v>81</v>
      </c>
      <c r="BM25" s="170">
        <v>3</v>
      </c>
      <c r="BN25" s="170">
        <v>1</v>
      </c>
      <c r="BO25" s="172">
        <f t="shared" si="3"/>
        <v>233</v>
      </c>
      <c r="BP25" s="168">
        <v>12</v>
      </c>
      <c r="BQ25" s="170">
        <v>1</v>
      </c>
      <c r="BR25" s="170">
        <v>7</v>
      </c>
      <c r="BS25" s="170">
        <v>4</v>
      </c>
      <c r="BT25" s="170">
        <v>18</v>
      </c>
      <c r="BU25" s="170">
        <v>9</v>
      </c>
      <c r="BV25" s="170">
        <v>83</v>
      </c>
      <c r="BW25" s="170">
        <v>90</v>
      </c>
      <c r="BX25" s="170">
        <v>1</v>
      </c>
      <c r="BY25" s="170">
        <v>1</v>
      </c>
      <c r="BZ25" s="172">
        <f t="shared" si="6"/>
        <v>226</v>
      </c>
    </row>
    <row r="26" spans="1:78" ht="18" customHeight="1">
      <c r="A26" s="249" t="s">
        <v>45</v>
      </c>
      <c r="B26" s="484">
        <v>1</v>
      </c>
      <c r="C26" s="485">
        <v>1</v>
      </c>
      <c r="D26" s="485">
        <v>2</v>
      </c>
      <c r="E26" s="485">
        <v>1</v>
      </c>
      <c r="F26" s="485">
        <v>5</v>
      </c>
      <c r="G26" s="485">
        <v>0</v>
      </c>
      <c r="H26" s="485">
        <v>6</v>
      </c>
      <c r="I26" s="485">
        <v>1</v>
      </c>
      <c r="J26" s="485">
        <v>1</v>
      </c>
      <c r="K26" s="485">
        <v>0</v>
      </c>
      <c r="L26" s="274">
        <f t="shared" si="0"/>
        <v>18</v>
      </c>
      <c r="M26" s="166">
        <v>3</v>
      </c>
      <c r="N26" s="136">
        <v>1</v>
      </c>
      <c r="O26" s="136">
        <v>9</v>
      </c>
      <c r="P26" s="136">
        <v>0</v>
      </c>
      <c r="Q26" s="136">
        <v>4</v>
      </c>
      <c r="R26" s="136">
        <v>0</v>
      </c>
      <c r="S26" s="136">
        <v>3</v>
      </c>
      <c r="T26" s="136">
        <v>0</v>
      </c>
      <c r="U26" s="136">
        <v>0</v>
      </c>
      <c r="V26" s="136">
        <v>1</v>
      </c>
      <c r="W26" s="167">
        <f t="shared" si="1"/>
        <v>21</v>
      </c>
      <c r="X26" s="484">
        <v>1</v>
      </c>
      <c r="Y26" s="485">
        <v>1</v>
      </c>
      <c r="Z26" s="485">
        <v>0</v>
      </c>
      <c r="AA26" s="485">
        <v>0</v>
      </c>
      <c r="AB26" s="485">
        <v>2</v>
      </c>
      <c r="AC26" s="485">
        <v>0</v>
      </c>
      <c r="AD26" s="485">
        <v>4</v>
      </c>
      <c r="AE26" s="485">
        <v>2</v>
      </c>
      <c r="AF26" s="485">
        <v>0</v>
      </c>
      <c r="AG26" s="485">
        <v>0</v>
      </c>
      <c r="AH26" s="274">
        <f t="shared" si="4"/>
        <v>10</v>
      </c>
      <c r="AI26" s="166">
        <v>2</v>
      </c>
      <c r="AJ26" s="136">
        <v>0</v>
      </c>
      <c r="AK26" s="136">
        <v>0</v>
      </c>
      <c r="AL26" s="136">
        <v>0</v>
      </c>
      <c r="AM26" s="136">
        <v>4</v>
      </c>
      <c r="AN26" s="136">
        <v>0</v>
      </c>
      <c r="AO26" s="136">
        <v>3</v>
      </c>
      <c r="AP26" s="136">
        <v>0</v>
      </c>
      <c r="AQ26" s="136">
        <v>0</v>
      </c>
      <c r="AR26" s="136">
        <v>0</v>
      </c>
      <c r="AS26" s="167">
        <f t="shared" si="2"/>
        <v>9</v>
      </c>
      <c r="AT26" s="484">
        <v>0</v>
      </c>
      <c r="AU26" s="485">
        <v>0</v>
      </c>
      <c r="AV26" s="485">
        <v>2</v>
      </c>
      <c r="AW26" s="485">
        <v>0</v>
      </c>
      <c r="AX26" s="485">
        <v>3</v>
      </c>
      <c r="AY26" s="485">
        <v>1</v>
      </c>
      <c r="AZ26" s="485">
        <v>1</v>
      </c>
      <c r="BA26" s="485">
        <v>0</v>
      </c>
      <c r="BB26" s="485">
        <v>0</v>
      </c>
      <c r="BC26" s="485">
        <v>0</v>
      </c>
      <c r="BD26" s="274">
        <f t="shared" si="5"/>
        <v>7</v>
      </c>
      <c r="BE26" s="166">
        <v>0</v>
      </c>
      <c r="BF26" s="136">
        <v>0</v>
      </c>
      <c r="BG26" s="136">
        <v>1</v>
      </c>
      <c r="BH26" s="136">
        <v>0</v>
      </c>
      <c r="BI26" s="136">
        <v>5</v>
      </c>
      <c r="BJ26" s="136">
        <v>1</v>
      </c>
      <c r="BK26" s="136">
        <v>0</v>
      </c>
      <c r="BL26" s="136">
        <v>0</v>
      </c>
      <c r="BM26" s="136">
        <v>0</v>
      </c>
      <c r="BN26" s="136">
        <v>0</v>
      </c>
      <c r="BO26" s="167">
        <f t="shared" si="3"/>
        <v>7</v>
      </c>
      <c r="BP26" s="484">
        <v>0</v>
      </c>
      <c r="BQ26" s="485">
        <v>0</v>
      </c>
      <c r="BR26" s="485">
        <v>0</v>
      </c>
      <c r="BS26" s="485">
        <v>0</v>
      </c>
      <c r="BT26" s="485">
        <v>2</v>
      </c>
      <c r="BU26" s="485">
        <v>1</v>
      </c>
      <c r="BV26" s="485">
        <v>2</v>
      </c>
      <c r="BW26" s="485">
        <v>0</v>
      </c>
      <c r="BX26" s="485">
        <v>0</v>
      </c>
      <c r="BY26" s="485">
        <v>0</v>
      </c>
      <c r="BZ26" s="274">
        <f t="shared" si="6"/>
        <v>5</v>
      </c>
    </row>
    <row r="27" spans="1:78" s="164" customFormat="1" ht="24.95" customHeight="1">
      <c r="A27" s="204" t="s">
        <v>36</v>
      </c>
      <c r="B27" s="523">
        <f t="shared" ref="B27:K27" si="7">+SUM(B9:B26)</f>
        <v>288</v>
      </c>
      <c r="C27" s="524">
        <f t="shared" si="7"/>
        <v>94</v>
      </c>
      <c r="D27" s="524">
        <f t="shared" si="7"/>
        <v>502</v>
      </c>
      <c r="E27" s="524">
        <f t="shared" si="7"/>
        <v>63</v>
      </c>
      <c r="F27" s="524">
        <f t="shared" si="7"/>
        <v>983</v>
      </c>
      <c r="G27" s="524">
        <f t="shared" si="7"/>
        <v>182</v>
      </c>
      <c r="H27" s="524">
        <f t="shared" si="7"/>
        <v>627</v>
      </c>
      <c r="I27" s="524">
        <f t="shared" si="7"/>
        <v>250</v>
      </c>
      <c r="J27" s="524">
        <f t="shared" si="7"/>
        <v>25</v>
      </c>
      <c r="K27" s="525">
        <f t="shared" si="7"/>
        <v>6</v>
      </c>
      <c r="L27" s="526">
        <f t="shared" si="0"/>
        <v>3020</v>
      </c>
      <c r="M27" s="23">
        <f t="shared" ref="M27:V27" si="8">+SUM(M9:M26)</f>
        <v>271</v>
      </c>
      <c r="N27" s="24">
        <f t="shared" si="8"/>
        <v>85</v>
      </c>
      <c r="O27" s="24">
        <f t="shared" si="8"/>
        <v>561</v>
      </c>
      <c r="P27" s="24">
        <f t="shared" si="8"/>
        <v>63</v>
      </c>
      <c r="Q27" s="24">
        <f t="shared" si="8"/>
        <v>1000</v>
      </c>
      <c r="R27" s="24">
        <f t="shared" si="8"/>
        <v>208</v>
      </c>
      <c r="S27" s="24">
        <f t="shared" si="8"/>
        <v>650</v>
      </c>
      <c r="T27" s="24">
        <f t="shared" si="8"/>
        <v>292</v>
      </c>
      <c r="U27" s="24">
        <f t="shared" si="8"/>
        <v>31</v>
      </c>
      <c r="V27" s="24">
        <f t="shared" si="8"/>
        <v>11</v>
      </c>
      <c r="W27" s="25">
        <f t="shared" si="1"/>
        <v>3172</v>
      </c>
      <c r="X27" s="523">
        <f t="shared" ref="X27:AG27" si="9">+SUM(X9:X26)</f>
        <v>265</v>
      </c>
      <c r="Y27" s="524">
        <f t="shared" si="9"/>
        <v>94</v>
      </c>
      <c r="Z27" s="524">
        <f t="shared" si="9"/>
        <v>449</v>
      </c>
      <c r="AA27" s="524">
        <f t="shared" si="9"/>
        <v>64</v>
      </c>
      <c r="AB27" s="524">
        <f t="shared" si="9"/>
        <v>1002</v>
      </c>
      <c r="AC27" s="524">
        <f t="shared" si="9"/>
        <v>199</v>
      </c>
      <c r="AD27" s="524">
        <f t="shared" si="9"/>
        <v>601</v>
      </c>
      <c r="AE27" s="524">
        <f t="shared" si="9"/>
        <v>244</v>
      </c>
      <c r="AF27" s="524">
        <f t="shared" si="9"/>
        <v>26</v>
      </c>
      <c r="AG27" s="525">
        <f t="shared" si="9"/>
        <v>8</v>
      </c>
      <c r="AH27" s="526">
        <f t="shared" si="4"/>
        <v>2952</v>
      </c>
      <c r="AI27" s="23">
        <f t="shared" ref="AI27:AR27" si="10">+SUM(AI9:AI26)</f>
        <v>331</v>
      </c>
      <c r="AJ27" s="24">
        <f t="shared" si="10"/>
        <v>112</v>
      </c>
      <c r="AK27" s="24">
        <f t="shared" si="10"/>
        <v>409</v>
      </c>
      <c r="AL27" s="24">
        <f t="shared" si="10"/>
        <v>71</v>
      </c>
      <c r="AM27" s="24">
        <f t="shared" si="10"/>
        <v>984</v>
      </c>
      <c r="AN27" s="24">
        <f t="shared" si="10"/>
        <v>182</v>
      </c>
      <c r="AO27" s="24">
        <f t="shared" si="10"/>
        <v>606</v>
      </c>
      <c r="AP27" s="24">
        <f t="shared" si="10"/>
        <v>261</v>
      </c>
      <c r="AQ27" s="24">
        <f t="shared" si="10"/>
        <v>25</v>
      </c>
      <c r="AR27" s="24">
        <f t="shared" si="10"/>
        <v>6</v>
      </c>
      <c r="AS27" s="25">
        <f t="shared" si="2"/>
        <v>2987</v>
      </c>
      <c r="AT27" s="523">
        <f t="shared" ref="AT27:BC27" si="11">+SUM(AT9:AT26)</f>
        <v>371</v>
      </c>
      <c r="AU27" s="524">
        <f t="shared" si="11"/>
        <v>122</v>
      </c>
      <c r="AV27" s="524">
        <v>529</v>
      </c>
      <c r="AW27" s="524">
        <v>60</v>
      </c>
      <c r="AX27" s="524">
        <f t="shared" si="11"/>
        <v>1104</v>
      </c>
      <c r="AY27" s="524">
        <f t="shared" si="11"/>
        <v>191</v>
      </c>
      <c r="AZ27" s="524">
        <f t="shared" si="11"/>
        <v>647</v>
      </c>
      <c r="BA27" s="524">
        <f t="shared" si="11"/>
        <v>224</v>
      </c>
      <c r="BB27" s="524">
        <f t="shared" si="11"/>
        <v>24</v>
      </c>
      <c r="BC27" s="525">
        <f t="shared" si="11"/>
        <v>2</v>
      </c>
      <c r="BD27" s="526">
        <f t="shared" si="5"/>
        <v>3274</v>
      </c>
      <c r="BE27" s="23">
        <f t="shared" ref="BE27:BN27" si="12">+SUM(BE9:BE26)</f>
        <v>384</v>
      </c>
      <c r="BF27" s="24">
        <f t="shared" si="12"/>
        <v>130</v>
      </c>
      <c r="BG27" s="24">
        <f t="shared" si="12"/>
        <v>429</v>
      </c>
      <c r="BH27" s="24">
        <f t="shared" si="12"/>
        <v>62</v>
      </c>
      <c r="BI27" s="24">
        <f t="shared" si="12"/>
        <v>990</v>
      </c>
      <c r="BJ27" s="24">
        <f t="shared" si="12"/>
        <v>159</v>
      </c>
      <c r="BK27" s="24">
        <f t="shared" si="12"/>
        <v>581</v>
      </c>
      <c r="BL27" s="24">
        <f t="shared" si="12"/>
        <v>188</v>
      </c>
      <c r="BM27" s="24">
        <f t="shared" si="12"/>
        <v>23</v>
      </c>
      <c r="BN27" s="24">
        <f t="shared" si="12"/>
        <v>5</v>
      </c>
      <c r="BO27" s="25">
        <f t="shared" si="3"/>
        <v>2951</v>
      </c>
      <c r="BP27" s="523">
        <f t="shared" ref="BP27:BX27" si="13">+SUM(BP9:BP26)</f>
        <v>396</v>
      </c>
      <c r="BQ27" s="524">
        <f t="shared" si="13"/>
        <v>178</v>
      </c>
      <c r="BR27" s="524">
        <f t="shared" si="13"/>
        <v>463</v>
      </c>
      <c r="BS27" s="524">
        <f t="shared" si="13"/>
        <v>67</v>
      </c>
      <c r="BT27" s="524">
        <f t="shared" si="13"/>
        <v>1249</v>
      </c>
      <c r="BU27" s="524">
        <f t="shared" si="13"/>
        <v>184</v>
      </c>
      <c r="BV27" s="524">
        <f t="shared" si="13"/>
        <v>600</v>
      </c>
      <c r="BW27" s="524">
        <f t="shared" si="13"/>
        <v>209</v>
      </c>
      <c r="BX27" s="524">
        <f t="shared" si="13"/>
        <v>19</v>
      </c>
      <c r="BY27" s="525">
        <f t="shared" ref="BY27" si="14">+SUM(BY9:BY26)</f>
        <v>6</v>
      </c>
      <c r="BZ27" s="526">
        <f>+SUM(BP27:BY27)</f>
        <v>3371</v>
      </c>
    </row>
    <row r="28" spans="1:78" ht="4.5" customHeight="1">
      <c r="B28" s="94"/>
      <c r="C28" s="94"/>
      <c r="D28" s="94"/>
      <c r="E28" s="94"/>
      <c r="F28" s="94"/>
      <c r="G28" s="94"/>
      <c r="H28" s="122"/>
      <c r="I28" s="122"/>
      <c r="J28" s="122"/>
      <c r="K28" s="94"/>
      <c r="L28" s="119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19"/>
      <c r="X28" s="94"/>
      <c r="Y28" s="94"/>
      <c r="Z28" s="94"/>
      <c r="AA28" s="94"/>
      <c r="AB28" s="94"/>
      <c r="AC28" s="94"/>
      <c r="AD28" s="122"/>
      <c r="AE28" s="122"/>
      <c r="AF28" s="122"/>
      <c r="AG28" s="94"/>
      <c r="AH28" s="119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119"/>
      <c r="AT28" s="94"/>
      <c r="AU28" s="94"/>
      <c r="AV28" s="94"/>
      <c r="AW28" s="94"/>
      <c r="AX28" s="94"/>
      <c r="AY28" s="94"/>
      <c r="AZ28" s="122"/>
      <c r="BA28" s="122"/>
      <c r="BB28" s="122"/>
      <c r="BC28" s="94"/>
      <c r="BD28" s="119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119"/>
      <c r="BP28" s="94"/>
      <c r="BQ28" s="94"/>
      <c r="BR28" s="94"/>
      <c r="BS28" s="94"/>
      <c r="BT28" s="94"/>
      <c r="BU28" s="94"/>
      <c r="BV28" s="122"/>
      <c r="BW28" s="122"/>
      <c r="BX28" s="122"/>
      <c r="BY28" s="94"/>
      <c r="BZ28" s="119"/>
    </row>
    <row r="29" spans="1:78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</row>
    <row r="30" spans="1:78" ht="18" customHeight="1">
      <c r="A30" s="263"/>
    </row>
    <row r="31" spans="1:78" s="99" customFormat="1" ht="18" customHeight="1">
      <c r="A31" s="221"/>
      <c r="B31" s="123"/>
      <c r="C31" s="123"/>
      <c r="D31" s="123"/>
      <c r="E31" s="123"/>
      <c r="F31" s="123"/>
      <c r="G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X31" s="123"/>
      <c r="Y31" s="123"/>
      <c r="Z31" s="123"/>
      <c r="AA31" s="123"/>
      <c r="AB31" s="123"/>
      <c r="AC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T31" s="123"/>
      <c r="AU31" s="123"/>
      <c r="AV31" s="123"/>
      <c r="AW31" s="123"/>
      <c r="AX31" s="123"/>
      <c r="AY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P31" s="123"/>
      <c r="BQ31" s="123"/>
      <c r="BR31" s="123"/>
      <c r="BS31" s="123"/>
      <c r="BT31" s="123"/>
      <c r="BU31" s="123"/>
    </row>
    <row r="32" spans="1:78" s="99" customFormat="1" ht="18" customHeight="1">
      <c r="A32" s="221"/>
      <c r="B32" s="123"/>
      <c r="C32" s="123"/>
      <c r="D32" s="123"/>
      <c r="E32" s="123"/>
      <c r="F32" s="123"/>
      <c r="G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X32" s="123"/>
      <c r="Y32" s="123"/>
      <c r="Z32" s="123"/>
      <c r="AA32" s="123"/>
      <c r="AB32" s="123"/>
      <c r="AC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T32" s="123"/>
      <c r="AU32" s="123"/>
      <c r="AV32" s="123"/>
      <c r="AW32" s="123"/>
      <c r="AX32" s="123"/>
      <c r="AY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P32" s="123"/>
      <c r="BQ32" s="123"/>
      <c r="BR32" s="123"/>
      <c r="BS32" s="123"/>
      <c r="BT32" s="123"/>
      <c r="BU32" s="123"/>
    </row>
    <row r="33" spans="1:73" s="99" customFormat="1" ht="18" customHeight="1">
      <c r="A33" s="221"/>
      <c r="B33" s="123"/>
      <c r="C33" s="123"/>
      <c r="D33" s="123"/>
      <c r="E33" s="123"/>
      <c r="F33" s="123"/>
      <c r="G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X33" s="123"/>
      <c r="Y33" s="123"/>
      <c r="Z33" s="123"/>
      <c r="AA33" s="123"/>
      <c r="AB33" s="123"/>
      <c r="AC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T33" s="123"/>
      <c r="AU33" s="123"/>
      <c r="AV33" s="123"/>
      <c r="AW33" s="123"/>
      <c r="AX33" s="123"/>
      <c r="AY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P33" s="123"/>
      <c r="BQ33" s="123"/>
      <c r="BR33" s="123"/>
      <c r="BS33" s="123"/>
      <c r="BT33" s="123"/>
      <c r="BU33" s="123"/>
    </row>
  </sheetData>
  <mergeCells count="56">
    <mergeCell ref="B5:BZ5"/>
    <mergeCell ref="BP6:BZ6"/>
    <mergeCell ref="BP7:BQ7"/>
    <mergeCell ref="BR7:BS7"/>
    <mergeCell ref="BT7:BU7"/>
    <mergeCell ref="BV7:BW7"/>
    <mergeCell ref="BX7:BY7"/>
    <mergeCell ref="BZ7:BZ8"/>
    <mergeCell ref="AZ7:BA7"/>
    <mergeCell ref="BB7:BC7"/>
    <mergeCell ref="BD7:BD8"/>
    <mergeCell ref="AV7:AW7"/>
    <mergeCell ref="AX7:AY7"/>
    <mergeCell ref="BE6:BO6"/>
    <mergeCell ref="BE7:BF7"/>
    <mergeCell ref="BG7:BH7"/>
    <mergeCell ref="J7:K7"/>
    <mergeCell ref="L7:L8"/>
    <mergeCell ref="M7:N7"/>
    <mergeCell ref="A29:W29"/>
    <mergeCell ref="AO7:AP7"/>
    <mergeCell ref="AD7:AE7"/>
    <mergeCell ref="AF7:AG7"/>
    <mergeCell ref="AH7:AH8"/>
    <mergeCell ref="AI7:AJ7"/>
    <mergeCell ref="AK7:AL7"/>
    <mergeCell ref="H7:I7"/>
    <mergeCell ref="AB7:AC7"/>
    <mergeCell ref="S7:T7"/>
    <mergeCell ref="U7:V7"/>
    <mergeCell ref="W7:W8"/>
    <mergeCell ref="X7:Y7"/>
    <mergeCell ref="AI6:AS6"/>
    <mergeCell ref="AT6:BD6"/>
    <mergeCell ref="AM7:AN7"/>
    <mergeCell ref="A1:W1"/>
    <mergeCell ref="A3:W3"/>
    <mergeCell ref="A4:B4"/>
    <mergeCell ref="A5:A8"/>
    <mergeCell ref="O7:P7"/>
    <mergeCell ref="Q7:R7"/>
    <mergeCell ref="A2:AE2"/>
    <mergeCell ref="B6:L6"/>
    <mergeCell ref="M6:W6"/>
    <mergeCell ref="X6:AH6"/>
    <mergeCell ref="B7:C7"/>
    <mergeCell ref="D7:E7"/>
    <mergeCell ref="F7:G7"/>
    <mergeCell ref="Z7:AA7"/>
    <mergeCell ref="BI7:BJ7"/>
    <mergeCell ref="BK7:BL7"/>
    <mergeCell ref="BM7:BN7"/>
    <mergeCell ref="BO7:BO8"/>
    <mergeCell ref="AQ7:AR7"/>
    <mergeCell ref="AS7:AS8"/>
    <mergeCell ref="AT7:AU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38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121" customWidth="1"/>
    <col min="2" max="3" width="8.85546875" style="123" customWidth="1"/>
    <col min="4" max="4" width="9.85546875" style="123" customWidth="1"/>
    <col min="5" max="5" width="8.85546875" style="123" customWidth="1"/>
    <col min="6" max="7" width="11.28515625" style="99" customWidth="1"/>
    <col min="8" max="8" width="6.7109375" style="99" customWidth="1"/>
    <col min="9" max="9" width="9" style="123" customWidth="1"/>
    <col min="10" max="10" width="7.28515625" style="123" customWidth="1"/>
    <col min="11" max="11" width="10" style="123" customWidth="1"/>
    <col min="12" max="12" width="7.28515625" style="123" customWidth="1"/>
    <col min="13" max="13" width="11.28515625" style="123" customWidth="1"/>
    <col min="14" max="14" width="11.28515625" style="99" customWidth="1"/>
    <col min="15" max="15" width="6.7109375" style="99" customWidth="1"/>
    <col min="16" max="17" width="8.85546875" style="123" customWidth="1"/>
    <col min="18" max="18" width="10.140625" style="123" customWidth="1"/>
    <col min="19" max="19" width="8.85546875" style="123" customWidth="1"/>
    <col min="20" max="21" width="11.28515625" style="99" customWidth="1"/>
    <col min="22" max="22" width="6.7109375" style="99" customWidth="1"/>
    <col min="23" max="23" width="9" style="123" customWidth="1"/>
    <col min="24" max="24" width="7.28515625" style="123" customWidth="1"/>
    <col min="25" max="25" width="10" style="123" customWidth="1"/>
    <col min="26" max="26" width="7.28515625" style="123" customWidth="1"/>
    <col min="27" max="27" width="11.28515625" style="123" customWidth="1"/>
    <col min="28" max="28" width="11.28515625" style="99" customWidth="1"/>
    <col min="29" max="29" width="6.7109375" style="99" customWidth="1"/>
    <col min="30" max="31" width="8.85546875" style="123" customWidth="1"/>
    <col min="32" max="32" width="10.140625" style="123" customWidth="1"/>
    <col min="33" max="33" width="8.85546875" style="123" customWidth="1"/>
    <col min="34" max="35" width="11.28515625" style="99" customWidth="1"/>
    <col min="36" max="36" width="6.7109375" style="99" customWidth="1"/>
    <col min="37" max="37" width="9" style="123" customWidth="1"/>
    <col min="38" max="38" width="7.28515625" style="123" customWidth="1"/>
    <col min="39" max="39" width="10" style="123" customWidth="1"/>
    <col min="40" max="40" width="7.28515625" style="123" customWidth="1"/>
    <col min="41" max="41" width="11.28515625" style="123" customWidth="1"/>
    <col min="42" max="42" width="11.28515625" style="99" customWidth="1"/>
    <col min="43" max="43" width="6.7109375" style="99" customWidth="1"/>
    <col min="44" max="45" width="8.85546875" style="123" customWidth="1"/>
    <col min="46" max="46" width="10.140625" style="123" customWidth="1"/>
    <col min="47" max="47" width="8.85546875" style="123" customWidth="1"/>
    <col min="48" max="49" width="11.28515625" style="99" customWidth="1"/>
    <col min="50" max="50" width="6.7109375" style="99" customWidth="1"/>
    <col min="51" max="79" width="6.28515625" style="97" customWidth="1"/>
    <col min="80" max="16384" width="11.42578125" style="97"/>
  </cols>
  <sheetData>
    <row r="1" spans="1:50" ht="18" customHeight="1">
      <c r="A1" s="801" t="s">
        <v>502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385"/>
      <c r="Q1" s="385"/>
      <c r="R1" s="385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</row>
    <row r="2" spans="1:50" ht="18" customHeight="1">
      <c r="A2" s="784" t="s">
        <v>351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</row>
    <row r="3" spans="1:50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</row>
    <row r="4" spans="1:50" ht="3.95" customHeight="1">
      <c r="A4" s="802"/>
      <c r="B4" s="802"/>
      <c r="C4" s="192"/>
      <c r="D4" s="192"/>
      <c r="E4" s="192"/>
      <c r="F4" s="98"/>
      <c r="G4" s="98"/>
      <c r="H4" s="216"/>
      <c r="I4" s="216"/>
      <c r="J4" s="216"/>
      <c r="K4" s="216"/>
      <c r="L4" s="216"/>
      <c r="M4" s="216"/>
      <c r="N4" s="98"/>
      <c r="O4" s="216"/>
      <c r="P4" s="97"/>
      <c r="Q4" s="192"/>
      <c r="R4" s="192"/>
      <c r="S4" s="192"/>
      <c r="T4" s="98"/>
      <c r="U4" s="98"/>
      <c r="V4" s="216"/>
      <c r="W4" s="216"/>
      <c r="X4" s="216"/>
      <c r="Y4" s="216"/>
      <c r="Z4" s="216"/>
      <c r="AA4" s="216"/>
      <c r="AB4" s="98"/>
      <c r="AC4" s="216"/>
      <c r="AD4" s="97"/>
      <c r="AE4" s="192"/>
      <c r="AF4" s="192"/>
      <c r="AG4" s="192"/>
      <c r="AH4" s="98"/>
      <c r="AI4" s="98"/>
      <c r="AJ4" s="216"/>
      <c r="AK4" s="602"/>
      <c r="AL4" s="602"/>
      <c r="AM4" s="602"/>
      <c r="AN4" s="602"/>
      <c r="AO4" s="602"/>
      <c r="AP4" s="98"/>
      <c r="AQ4" s="602"/>
      <c r="AR4" s="97"/>
      <c r="AS4" s="709"/>
      <c r="AT4" s="709"/>
      <c r="AU4" s="709"/>
      <c r="AV4" s="98"/>
      <c r="AW4" s="98"/>
      <c r="AX4" s="710"/>
    </row>
    <row r="5" spans="1:50" ht="18" customHeight="1">
      <c r="A5" s="803" t="s">
        <v>0</v>
      </c>
      <c r="B5" s="787" t="s">
        <v>552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</row>
    <row r="6" spans="1:50" ht="18" customHeight="1">
      <c r="A6" s="804"/>
      <c r="B6" s="771">
        <v>2015</v>
      </c>
      <c r="C6" s="792"/>
      <c r="D6" s="792"/>
      <c r="E6" s="792"/>
      <c r="F6" s="792"/>
      <c r="G6" s="792"/>
      <c r="H6" s="811"/>
      <c r="I6" s="762">
        <v>2016</v>
      </c>
      <c r="J6" s="798"/>
      <c r="K6" s="798"/>
      <c r="L6" s="798"/>
      <c r="M6" s="798"/>
      <c r="N6" s="798"/>
      <c r="O6" s="810"/>
      <c r="P6" s="771">
        <v>2017</v>
      </c>
      <c r="Q6" s="792"/>
      <c r="R6" s="792"/>
      <c r="S6" s="792"/>
      <c r="T6" s="792"/>
      <c r="U6" s="792"/>
      <c r="V6" s="811"/>
      <c r="W6" s="762">
        <v>2018</v>
      </c>
      <c r="X6" s="798"/>
      <c r="Y6" s="798"/>
      <c r="Z6" s="798"/>
      <c r="AA6" s="798"/>
      <c r="AB6" s="798"/>
      <c r="AC6" s="810"/>
      <c r="AD6" s="771">
        <v>2019</v>
      </c>
      <c r="AE6" s="792"/>
      <c r="AF6" s="792"/>
      <c r="AG6" s="792"/>
      <c r="AH6" s="792"/>
      <c r="AI6" s="792"/>
      <c r="AJ6" s="811"/>
      <c r="AK6" s="762">
        <v>2020</v>
      </c>
      <c r="AL6" s="798"/>
      <c r="AM6" s="798"/>
      <c r="AN6" s="798"/>
      <c r="AO6" s="798"/>
      <c r="AP6" s="798"/>
      <c r="AQ6" s="810"/>
      <c r="AR6" s="771">
        <v>2021</v>
      </c>
      <c r="AS6" s="792"/>
      <c r="AT6" s="792"/>
      <c r="AU6" s="792"/>
      <c r="AV6" s="792"/>
      <c r="AW6" s="792"/>
      <c r="AX6" s="811"/>
    </row>
    <row r="7" spans="1:50" ht="18" customHeight="1">
      <c r="A7" s="804"/>
      <c r="B7" s="777" t="s">
        <v>342</v>
      </c>
      <c r="C7" s="778"/>
      <c r="D7" s="778"/>
      <c r="E7" s="783"/>
      <c r="F7" s="877" t="s">
        <v>338</v>
      </c>
      <c r="G7" s="877" t="s">
        <v>339</v>
      </c>
      <c r="H7" s="888" t="s">
        <v>34</v>
      </c>
      <c r="I7" s="767" t="s">
        <v>342</v>
      </c>
      <c r="J7" s="768"/>
      <c r="K7" s="768"/>
      <c r="L7" s="770"/>
      <c r="M7" s="878" t="s">
        <v>338</v>
      </c>
      <c r="N7" s="878" t="s">
        <v>339</v>
      </c>
      <c r="O7" s="886" t="s">
        <v>34</v>
      </c>
      <c r="P7" s="777" t="s">
        <v>342</v>
      </c>
      <c r="Q7" s="778"/>
      <c r="R7" s="778"/>
      <c r="S7" s="783"/>
      <c r="T7" s="877" t="s">
        <v>338</v>
      </c>
      <c r="U7" s="877" t="s">
        <v>339</v>
      </c>
      <c r="V7" s="888" t="s">
        <v>34</v>
      </c>
      <c r="W7" s="767" t="s">
        <v>342</v>
      </c>
      <c r="X7" s="768"/>
      <c r="Y7" s="768"/>
      <c r="Z7" s="770"/>
      <c r="AA7" s="878" t="s">
        <v>338</v>
      </c>
      <c r="AB7" s="878" t="s">
        <v>339</v>
      </c>
      <c r="AC7" s="886" t="s">
        <v>34</v>
      </c>
      <c r="AD7" s="777" t="s">
        <v>342</v>
      </c>
      <c r="AE7" s="778"/>
      <c r="AF7" s="778"/>
      <c r="AG7" s="783"/>
      <c r="AH7" s="877" t="s">
        <v>338</v>
      </c>
      <c r="AI7" s="877" t="s">
        <v>339</v>
      </c>
      <c r="AJ7" s="888" t="s">
        <v>34</v>
      </c>
      <c r="AK7" s="767" t="s">
        <v>342</v>
      </c>
      <c r="AL7" s="768"/>
      <c r="AM7" s="768"/>
      <c r="AN7" s="770"/>
      <c r="AO7" s="878" t="s">
        <v>338</v>
      </c>
      <c r="AP7" s="878" t="s">
        <v>339</v>
      </c>
      <c r="AQ7" s="886" t="s">
        <v>34</v>
      </c>
      <c r="AR7" s="777" t="s">
        <v>342</v>
      </c>
      <c r="AS7" s="778"/>
      <c r="AT7" s="778"/>
      <c r="AU7" s="783"/>
      <c r="AV7" s="877" t="s">
        <v>338</v>
      </c>
      <c r="AW7" s="877" t="s">
        <v>339</v>
      </c>
      <c r="AX7" s="888" t="s">
        <v>34</v>
      </c>
    </row>
    <row r="8" spans="1:50" ht="18" customHeight="1">
      <c r="A8" s="805"/>
      <c r="B8" s="370" t="s">
        <v>340</v>
      </c>
      <c r="C8" s="509" t="s">
        <v>341</v>
      </c>
      <c r="D8" s="509" t="s">
        <v>336</v>
      </c>
      <c r="E8" s="509" t="s">
        <v>337</v>
      </c>
      <c r="F8" s="877"/>
      <c r="G8" s="877"/>
      <c r="H8" s="889"/>
      <c r="I8" s="456" t="s">
        <v>340</v>
      </c>
      <c r="J8" s="361" t="s">
        <v>341</v>
      </c>
      <c r="K8" s="361" t="s">
        <v>336</v>
      </c>
      <c r="L8" s="361" t="s">
        <v>337</v>
      </c>
      <c r="M8" s="878"/>
      <c r="N8" s="878"/>
      <c r="O8" s="887"/>
      <c r="P8" s="370" t="s">
        <v>340</v>
      </c>
      <c r="Q8" s="509" t="s">
        <v>341</v>
      </c>
      <c r="R8" s="509" t="s">
        <v>336</v>
      </c>
      <c r="S8" s="509" t="s">
        <v>337</v>
      </c>
      <c r="T8" s="877"/>
      <c r="U8" s="877"/>
      <c r="V8" s="889"/>
      <c r="W8" s="456" t="s">
        <v>340</v>
      </c>
      <c r="X8" s="361" t="s">
        <v>341</v>
      </c>
      <c r="Y8" s="361" t="s">
        <v>336</v>
      </c>
      <c r="Z8" s="361" t="s">
        <v>337</v>
      </c>
      <c r="AA8" s="878"/>
      <c r="AB8" s="878"/>
      <c r="AC8" s="887"/>
      <c r="AD8" s="370" t="s">
        <v>340</v>
      </c>
      <c r="AE8" s="509" t="s">
        <v>341</v>
      </c>
      <c r="AF8" s="509" t="s">
        <v>336</v>
      </c>
      <c r="AG8" s="509" t="s">
        <v>337</v>
      </c>
      <c r="AH8" s="877"/>
      <c r="AI8" s="877"/>
      <c r="AJ8" s="889"/>
      <c r="AK8" s="456" t="s">
        <v>340</v>
      </c>
      <c r="AL8" s="597" t="s">
        <v>341</v>
      </c>
      <c r="AM8" s="597" t="s">
        <v>336</v>
      </c>
      <c r="AN8" s="597" t="s">
        <v>337</v>
      </c>
      <c r="AO8" s="878"/>
      <c r="AP8" s="878"/>
      <c r="AQ8" s="887"/>
      <c r="AR8" s="705" t="s">
        <v>340</v>
      </c>
      <c r="AS8" s="509" t="s">
        <v>341</v>
      </c>
      <c r="AT8" s="509" t="s">
        <v>336</v>
      </c>
      <c r="AU8" s="509" t="s">
        <v>337</v>
      </c>
      <c r="AV8" s="877"/>
      <c r="AW8" s="877"/>
      <c r="AX8" s="889"/>
    </row>
    <row r="9" spans="1:50" ht="18" customHeight="1">
      <c r="A9" s="89" t="s">
        <v>8</v>
      </c>
      <c r="B9" s="158">
        <v>9</v>
      </c>
      <c r="C9" s="160">
        <v>8</v>
      </c>
      <c r="D9" s="160">
        <v>42</v>
      </c>
      <c r="E9" s="160">
        <v>13</v>
      </c>
      <c r="F9" s="159">
        <v>4</v>
      </c>
      <c r="G9" s="160">
        <v>0</v>
      </c>
      <c r="H9" s="161">
        <f t="shared" ref="H9:H27" si="0">+SUM(B9:G9)</f>
        <v>76</v>
      </c>
      <c r="I9" s="158">
        <v>4</v>
      </c>
      <c r="J9" s="160">
        <v>1</v>
      </c>
      <c r="K9" s="160">
        <v>45</v>
      </c>
      <c r="L9" s="160">
        <v>7</v>
      </c>
      <c r="M9" s="160">
        <v>0</v>
      </c>
      <c r="N9" s="159">
        <v>0</v>
      </c>
      <c r="O9" s="163">
        <f t="shared" ref="O9:O28" si="1">+SUM(I9:N9)</f>
        <v>57</v>
      </c>
      <c r="P9" s="158">
        <v>12</v>
      </c>
      <c r="Q9" s="160">
        <v>0</v>
      </c>
      <c r="R9" s="160">
        <v>34</v>
      </c>
      <c r="S9" s="160">
        <v>8</v>
      </c>
      <c r="T9" s="159">
        <v>0</v>
      </c>
      <c r="U9" s="160">
        <v>0</v>
      </c>
      <c r="V9" s="161">
        <f>+SUM(P9:U9)</f>
        <v>54</v>
      </c>
      <c r="W9" s="158">
        <v>9</v>
      </c>
      <c r="X9" s="160">
        <v>3</v>
      </c>
      <c r="Y9" s="160">
        <v>48</v>
      </c>
      <c r="Z9" s="160">
        <v>5</v>
      </c>
      <c r="AA9" s="160">
        <v>0</v>
      </c>
      <c r="AB9" s="159">
        <v>0</v>
      </c>
      <c r="AC9" s="163">
        <f t="shared" ref="AC9:AC28" si="2">+SUM(W9:AB9)</f>
        <v>65</v>
      </c>
      <c r="AD9" s="158">
        <v>16</v>
      </c>
      <c r="AE9" s="160">
        <v>1</v>
      </c>
      <c r="AF9" s="160">
        <v>60</v>
      </c>
      <c r="AG9" s="160">
        <v>6</v>
      </c>
      <c r="AH9" s="159">
        <v>0</v>
      </c>
      <c r="AI9" s="160">
        <v>0</v>
      </c>
      <c r="AJ9" s="161">
        <f>+SUM(AD9:AI9)</f>
        <v>83</v>
      </c>
      <c r="AK9" s="158">
        <v>7</v>
      </c>
      <c r="AL9" s="160">
        <v>1</v>
      </c>
      <c r="AM9" s="160">
        <v>56</v>
      </c>
      <c r="AN9" s="160">
        <v>8</v>
      </c>
      <c r="AO9" s="160">
        <v>0</v>
      </c>
      <c r="AP9" s="159">
        <v>0</v>
      </c>
      <c r="AQ9" s="163">
        <f t="shared" ref="AQ9:AQ28" si="3">+SUM(AK9:AP9)</f>
        <v>72</v>
      </c>
      <c r="AR9" s="158">
        <v>24</v>
      </c>
      <c r="AS9" s="160">
        <v>3</v>
      </c>
      <c r="AT9" s="160">
        <v>58</v>
      </c>
      <c r="AU9" s="160">
        <v>9</v>
      </c>
      <c r="AV9" s="159">
        <v>1</v>
      </c>
      <c r="AW9" s="160">
        <v>1</v>
      </c>
      <c r="AX9" s="161">
        <f>+SUM(AR9:AW9)</f>
        <v>96</v>
      </c>
    </row>
    <row r="10" spans="1:50" ht="18" customHeight="1">
      <c r="A10" s="90" t="s">
        <v>9</v>
      </c>
      <c r="B10" s="484">
        <v>14</v>
      </c>
      <c r="C10" s="485">
        <v>1</v>
      </c>
      <c r="D10" s="485">
        <v>49</v>
      </c>
      <c r="E10" s="485">
        <v>18</v>
      </c>
      <c r="F10" s="485">
        <v>0</v>
      </c>
      <c r="G10" s="485">
        <v>1</v>
      </c>
      <c r="H10" s="274">
        <f t="shared" si="0"/>
        <v>83</v>
      </c>
      <c r="I10" s="166">
        <v>13</v>
      </c>
      <c r="J10" s="136">
        <v>0</v>
      </c>
      <c r="K10" s="136">
        <v>41</v>
      </c>
      <c r="L10" s="136">
        <v>7</v>
      </c>
      <c r="M10" s="136">
        <v>0</v>
      </c>
      <c r="N10" s="136">
        <v>0</v>
      </c>
      <c r="O10" s="167">
        <f t="shared" si="1"/>
        <v>61</v>
      </c>
      <c r="P10" s="484">
        <v>13</v>
      </c>
      <c r="Q10" s="485">
        <v>3</v>
      </c>
      <c r="R10" s="485">
        <v>50</v>
      </c>
      <c r="S10" s="485">
        <v>8</v>
      </c>
      <c r="T10" s="485">
        <v>0</v>
      </c>
      <c r="U10" s="485">
        <v>0</v>
      </c>
      <c r="V10" s="274">
        <f>+SUM(P10:U10)</f>
        <v>74</v>
      </c>
      <c r="W10" s="166">
        <v>10</v>
      </c>
      <c r="X10" s="136">
        <v>2</v>
      </c>
      <c r="Y10" s="136">
        <v>28</v>
      </c>
      <c r="Z10" s="136">
        <v>12</v>
      </c>
      <c r="AA10" s="136">
        <v>0</v>
      </c>
      <c r="AB10" s="136">
        <v>0</v>
      </c>
      <c r="AC10" s="167">
        <f t="shared" si="2"/>
        <v>52</v>
      </c>
      <c r="AD10" s="484">
        <v>18</v>
      </c>
      <c r="AE10" s="485">
        <v>4</v>
      </c>
      <c r="AF10" s="485">
        <v>61</v>
      </c>
      <c r="AG10" s="485">
        <v>13</v>
      </c>
      <c r="AH10" s="485">
        <v>0</v>
      </c>
      <c r="AI10" s="485">
        <v>0</v>
      </c>
      <c r="AJ10" s="274">
        <f>+SUM(AD10:AI10)</f>
        <v>96</v>
      </c>
      <c r="AK10" s="166">
        <v>19</v>
      </c>
      <c r="AL10" s="136">
        <v>7</v>
      </c>
      <c r="AM10" s="136">
        <v>69</v>
      </c>
      <c r="AN10" s="136">
        <v>14</v>
      </c>
      <c r="AO10" s="136">
        <v>1</v>
      </c>
      <c r="AP10" s="136">
        <v>0</v>
      </c>
      <c r="AQ10" s="167">
        <f t="shared" si="3"/>
        <v>110</v>
      </c>
      <c r="AR10" s="484">
        <v>25</v>
      </c>
      <c r="AS10" s="485">
        <v>3</v>
      </c>
      <c r="AT10" s="485">
        <v>85</v>
      </c>
      <c r="AU10" s="485">
        <v>11</v>
      </c>
      <c r="AV10" s="485">
        <v>0</v>
      </c>
      <c r="AW10" s="485">
        <v>0</v>
      </c>
      <c r="AX10" s="274">
        <f>+SUM(AR10:AW10)</f>
        <v>124</v>
      </c>
    </row>
    <row r="11" spans="1:50" ht="18" customHeight="1">
      <c r="A11" s="89" t="s">
        <v>10</v>
      </c>
      <c r="B11" s="168">
        <v>9</v>
      </c>
      <c r="C11" s="170">
        <v>1</v>
      </c>
      <c r="D11" s="170">
        <v>39</v>
      </c>
      <c r="E11" s="170">
        <v>15</v>
      </c>
      <c r="F11" s="169">
        <v>0</v>
      </c>
      <c r="G11" s="170">
        <v>0</v>
      </c>
      <c r="H11" s="171">
        <f t="shared" si="0"/>
        <v>64</v>
      </c>
      <c r="I11" s="168">
        <v>16</v>
      </c>
      <c r="J11" s="170">
        <v>1</v>
      </c>
      <c r="K11" s="170">
        <v>53</v>
      </c>
      <c r="L11" s="170">
        <v>5</v>
      </c>
      <c r="M11" s="170">
        <v>0</v>
      </c>
      <c r="N11" s="169">
        <v>0</v>
      </c>
      <c r="O11" s="172">
        <f t="shared" si="1"/>
        <v>75</v>
      </c>
      <c r="P11" s="168">
        <v>30</v>
      </c>
      <c r="Q11" s="170">
        <v>2</v>
      </c>
      <c r="R11" s="170">
        <v>41</v>
      </c>
      <c r="S11" s="170">
        <v>7</v>
      </c>
      <c r="T11" s="169">
        <v>0</v>
      </c>
      <c r="U11" s="170">
        <v>0</v>
      </c>
      <c r="V11" s="171">
        <f>+SUM(P11:U11)</f>
        <v>80</v>
      </c>
      <c r="W11" s="168">
        <v>17</v>
      </c>
      <c r="X11" s="170">
        <v>1</v>
      </c>
      <c r="Y11" s="170">
        <v>46</v>
      </c>
      <c r="Z11" s="170">
        <v>12</v>
      </c>
      <c r="AA11" s="170">
        <v>0</v>
      </c>
      <c r="AB11" s="169">
        <v>0</v>
      </c>
      <c r="AC11" s="172">
        <f t="shared" si="2"/>
        <v>76</v>
      </c>
      <c r="AD11" s="168">
        <v>21</v>
      </c>
      <c r="AE11" s="170">
        <v>4</v>
      </c>
      <c r="AF11" s="170">
        <v>46</v>
      </c>
      <c r="AG11" s="170">
        <v>6</v>
      </c>
      <c r="AH11" s="169">
        <v>0</v>
      </c>
      <c r="AI11" s="170">
        <v>0</v>
      </c>
      <c r="AJ11" s="171">
        <f>+SUM(AD11:AI11)</f>
        <v>77</v>
      </c>
      <c r="AK11" s="168">
        <v>16</v>
      </c>
      <c r="AL11" s="170">
        <v>1</v>
      </c>
      <c r="AM11" s="170">
        <v>32</v>
      </c>
      <c r="AN11" s="170">
        <v>8</v>
      </c>
      <c r="AO11" s="170">
        <v>0</v>
      </c>
      <c r="AP11" s="169">
        <v>0</v>
      </c>
      <c r="AQ11" s="172">
        <f t="shared" si="3"/>
        <v>57</v>
      </c>
      <c r="AR11" s="168">
        <v>14</v>
      </c>
      <c r="AS11" s="170">
        <v>1</v>
      </c>
      <c r="AT11" s="170">
        <v>40</v>
      </c>
      <c r="AU11" s="170">
        <v>7</v>
      </c>
      <c r="AV11" s="169">
        <v>0</v>
      </c>
      <c r="AW11" s="170">
        <v>0</v>
      </c>
      <c r="AX11" s="171">
        <f>+SUM(AR11:AW11)</f>
        <v>62</v>
      </c>
    </row>
    <row r="12" spans="1:50" ht="18" customHeight="1">
      <c r="A12" s="90" t="s">
        <v>11</v>
      </c>
      <c r="B12" s="484">
        <v>5</v>
      </c>
      <c r="C12" s="485">
        <v>2</v>
      </c>
      <c r="D12" s="485">
        <v>16</v>
      </c>
      <c r="E12" s="485">
        <v>1</v>
      </c>
      <c r="F12" s="485">
        <v>0</v>
      </c>
      <c r="G12" s="485">
        <v>0</v>
      </c>
      <c r="H12" s="274">
        <f t="shared" si="0"/>
        <v>24</v>
      </c>
      <c r="I12" s="166">
        <v>8</v>
      </c>
      <c r="J12" s="136">
        <v>1</v>
      </c>
      <c r="K12" s="136">
        <v>21</v>
      </c>
      <c r="L12" s="136">
        <v>4</v>
      </c>
      <c r="M12" s="136">
        <v>0</v>
      </c>
      <c r="N12" s="136">
        <v>0</v>
      </c>
      <c r="O12" s="167">
        <f t="shared" si="1"/>
        <v>34</v>
      </c>
      <c r="P12" s="484">
        <v>5</v>
      </c>
      <c r="Q12" s="485">
        <v>3</v>
      </c>
      <c r="R12" s="485">
        <v>22</v>
      </c>
      <c r="S12" s="485">
        <v>2</v>
      </c>
      <c r="T12" s="485">
        <v>0</v>
      </c>
      <c r="U12" s="485">
        <v>0</v>
      </c>
      <c r="V12" s="274">
        <f>+SUM(P12:U12)</f>
        <v>32</v>
      </c>
      <c r="W12" s="166">
        <v>10</v>
      </c>
      <c r="X12" s="136">
        <v>2</v>
      </c>
      <c r="Y12" s="136">
        <v>15</v>
      </c>
      <c r="Z12" s="136">
        <v>5</v>
      </c>
      <c r="AA12" s="136">
        <v>0</v>
      </c>
      <c r="AB12" s="136">
        <v>0</v>
      </c>
      <c r="AC12" s="167">
        <f t="shared" si="2"/>
        <v>32</v>
      </c>
      <c r="AD12" s="484">
        <v>10</v>
      </c>
      <c r="AE12" s="485">
        <v>1</v>
      </c>
      <c r="AF12" s="485">
        <v>23</v>
      </c>
      <c r="AG12" s="485">
        <v>0</v>
      </c>
      <c r="AH12" s="485">
        <v>0</v>
      </c>
      <c r="AI12" s="485">
        <v>0</v>
      </c>
      <c r="AJ12" s="274">
        <f>+SUM(AD12:AI12)</f>
        <v>34</v>
      </c>
      <c r="AK12" s="166">
        <v>11</v>
      </c>
      <c r="AL12" s="136">
        <v>3</v>
      </c>
      <c r="AM12" s="136">
        <v>21</v>
      </c>
      <c r="AN12" s="136">
        <v>7</v>
      </c>
      <c r="AO12" s="136">
        <v>0</v>
      </c>
      <c r="AP12" s="136">
        <v>0</v>
      </c>
      <c r="AQ12" s="167">
        <f t="shared" si="3"/>
        <v>42</v>
      </c>
      <c r="AR12" s="484">
        <v>13</v>
      </c>
      <c r="AS12" s="485">
        <v>0</v>
      </c>
      <c r="AT12" s="485">
        <v>22</v>
      </c>
      <c r="AU12" s="485">
        <v>3</v>
      </c>
      <c r="AV12" s="485">
        <v>0</v>
      </c>
      <c r="AW12" s="485">
        <v>0</v>
      </c>
      <c r="AX12" s="274">
        <f>+SUM(AR12:AW12)</f>
        <v>38</v>
      </c>
    </row>
    <row r="13" spans="1:50" ht="18" customHeight="1">
      <c r="A13" s="89" t="s">
        <v>12</v>
      </c>
      <c r="B13" s="168">
        <v>21</v>
      </c>
      <c r="C13" s="170">
        <v>5</v>
      </c>
      <c r="D13" s="170">
        <v>43</v>
      </c>
      <c r="E13" s="170">
        <v>6</v>
      </c>
      <c r="F13" s="169">
        <v>0</v>
      </c>
      <c r="G13" s="170">
        <v>0</v>
      </c>
      <c r="H13" s="172">
        <f>+SUM(B13:G13)</f>
        <v>75</v>
      </c>
      <c r="I13" s="168">
        <v>24</v>
      </c>
      <c r="J13" s="170">
        <v>2</v>
      </c>
      <c r="K13" s="170">
        <v>52</v>
      </c>
      <c r="L13" s="170">
        <v>5</v>
      </c>
      <c r="M13" s="170">
        <v>0</v>
      </c>
      <c r="N13" s="169">
        <v>0</v>
      </c>
      <c r="O13" s="172">
        <f t="shared" si="1"/>
        <v>83</v>
      </c>
      <c r="P13" s="168">
        <v>19</v>
      </c>
      <c r="Q13" s="170">
        <v>5</v>
      </c>
      <c r="R13" s="170">
        <v>68</v>
      </c>
      <c r="S13" s="170">
        <v>5</v>
      </c>
      <c r="T13" s="169">
        <v>0</v>
      </c>
      <c r="U13" s="170">
        <v>0</v>
      </c>
      <c r="V13" s="172">
        <f>+SUM(P13:U13)</f>
        <v>97</v>
      </c>
      <c r="W13" s="168">
        <v>14</v>
      </c>
      <c r="X13" s="170">
        <v>4</v>
      </c>
      <c r="Y13" s="170">
        <v>43</v>
      </c>
      <c r="Z13" s="170">
        <v>7</v>
      </c>
      <c r="AA13" s="170">
        <v>0</v>
      </c>
      <c r="AB13" s="169">
        <v>0</v>
      </c>
      <c r="AC13" s="172">
        <f t="shared" si="2"/>
        <v>68</v>
      </c>
      <c r="AD13" s="168">
        <v>31</v>
      </c>
      <c r="AE13" s="170">
        <v>7</v>
      </c>
      <c r="AF13" s="170">
        <v>63</v>
      </c>
      <c r="AG13" s="170">
        <v>10</v>
      </c>
      <c r="AH13" s="169">
        <v>0</v>
      </c>
      <c r="AI13" s="170">
        <v>0</v>
      </c>
      <c r="AJ13" s="172">
        <f>+SUM(AD13:AI13)</f>
        <v>111</v>
      </c>
      <c r="AK13" s="168">
        <v>17</v>
      </c>
      <c r="AL13" s="170">
        <v>6</v>
      </c>
      <c r="AM13" s="170">
        <v>54</v>
      </c>
      <c r="AN13" s="170">
        <v>6</v>
      </c>
      <c r="AO13" s="170">
        <v>0</v>
      </c>
      <c r="AP13" s="169">
        <v>0</v>
      </c>
      <c r="AQ13" s="172">
        <f t="shared" si="3"/>
        <v>83</v>
      </c>
      <c r="AR13" s="168">
        <v>18</v>
      </c>
      <c r="AS13" s="170">
        <v>4</v>
      </c>
      <c r="AT13" s="170">
        <v>80</v>
      </c>
      <c r="AU13" s="170">
        <v>5</v>
      </c>
      <c r="AV13" s="169">
        <v>0</v>
      </c>
      <c r="AW13" s="170">
        <v>0</v>
      </c>
      <c r="AX13" s="172">
        <f>+SUM(AR13:AW13)</f>
        <v>107</v>
      </c>
    </row>
    <row r="14" spans="1:50" ht="18" customHeight="1">
      <c r="A14" s="90" t="s">
        <v>13</v>
      </c>
      <c r="B14" s="484">
        <v>2</v>
      </c>
      <c r="C14" s="485">
        <v>1</v>
      </c>
      <c r="D14" s="485">
        <v>10</v>
      </c>
      <c r="E14" s="485">
        <v>2</v>
      </c>
      <c r="F14" s="485">
        <v>0</v>
      </c>
      <c r="G14" s="485">
        <v>0</v>
      </c>
      <c r="H14" s="274">
        <f t="shared" si="0"/>
        <v>15</v>
      </c>
      <c r="I14" s="166">
        <v>0</v>
      </c>
      <c r="J14" s="136">
        <v>1</v>
      </c>
      <c r="K14" s="136">
        <v>8</v>
      </c>
      <c r="L14" s="136">
        <v>4</v>
      </c>
      <c r="M14" s="136">
        <v>0</v>
      </c>
      <c r="N14" s="136">
        <v>0</v>
      </c>
      <c r="O14" s="167">
        <f t="shared" si="1"/>
        <v>13</v>
      </c>
      <c r="P14" s="484">
        <v>2</v>
      </c>
      <c r="Q14" s="485">
        <v>2</v>
      </c>
      <c r="R14" s="485">
        <v>13</v>
      </c>
      <c r="S14" s="485">
        <v>2</v>
      </c>
      <c r="T14" s="485">
        <v>0</v>
      </c>
      <c r="U14" s="485">
        <v>0</v>
      </c>
      <c r="V14" s="274">
        <f t="shared" ref="V14:V27" si="4">+SUM(P14:U14)</f>
        <v>19</v>
      </c>
      <c r="W14" s="166">
        <v>4</v>
      </c>
      <c r="X14" s="136">
        <v>0</v>
      </c>
      <c r="Y14" s="136">
        <v>11</v>
      </c>
      <c r="Z14" s="136">
        <v>5</v>
      </c>
      <c r="AA14" s="136">
        <v>0</v>
      </c>
      <c r="AB14" s="136">
        <v>0</v>
      </c>
      <c r="AC14" s="167">
        <f t="shared" si="2"/>
        <v>20</v>
      </c>
      <c r="AD14" s="484">
        <v>3</v>
      </c>
      <c r="AE14" s="485">
        <v>3</v>
      </c>
      <c r="AF14" s="485">
        <v>9</v>
      </c>
      <c r="AG14" s="485">
        <v>0</v>
      </c>
      <c r="AH14" s="485">
        <v>0</v>
      </c>
      <c r="AI14" s="485">
        <v>0</v>
      </c>
      <c r="AJ14" s="274">
        <f t="shared" ref="AJ14:AJ27" si="5">+SUM(AD14:AI14)</f>
        <v>15</v>
      </c>
      <c r="AK14" s="166">
        <v>7</v>
      </c>
      <c r="AL14" s="136">
        <v>1</v>
      </c>
      <c r="AM14" s="136">
        <v>19</v>
      </c>
      <c r="AN14" s="136">
        <v>6</v>
      </c>
      <c r="AO14" s="136">
        <v>0</v>
      </c>
      <c r="AP14" s="136">
        <v>0</v>
      </c>
      <c r="AQ14" s="167">
        <f t="shared" si="3"/>
        <v>33</v>
      </c>
      <c r="AR14" s="484">
        <v>11</v>
      </c>
      <c r="AS14" s="485">
        <v>0</v>
      </c>
      <c r="AT14" s="485">
        <v>18</v>
      </c>
      <c r="AU14" s="485">
        <v>3</v>
      </c>
      <c r="AV14" s="485">
        <v>0</v>
      </c>
      <c r="AW14" s="485">
        <v>0</v>
      </c>
      <c r="AX14" s="274">
        <f t="shared" ref="AX14:AX27" si="6">+SUM(AR14:AW14)</f>
        <v>32</v>
      </c>
    </row>
    <row r="15" spans="1:50" ht="18" customHeight="1">
      <c r="A15" s="89" t="s">
        <v>14</v>
      </c>
      <c r="B15" s="168">
        <v>20</v>
      </c>
      <c r="C15" s="170">
        <v>6</v>
      </c>
      <c r="D15" s="170">
        <v>51</v>
      </c>
      <c r="E15" s="170">
        <v>16</v>
      </c>
      <c r="F15" s="169">
        <v>0</v>
      </c>
      <c r="G15" s="170">
        <v>0</v>
      </c>
      <c r="H15" s="171">
        <f t="shared" si="0"/>
        <v>93</v>
      </c>
      <c r="I15" s="168">
        <v>22</v>
      </c>
      <c r="J15" s="170">
        <v>6</v>
      </c>
      <c r="K15" s="170">
        <v>80</v>
      </c>
      <c r="L15" s="170">
        <v>9</v>
      </c>
      <c r="M15" s="170">
        <v>0</v>
      </c>
      <c r="N15" s="169">
        <v>0</v>
      </c>
      <c r="O15" s="172">
        <f t="shared" si="1"/>
        <v>117</v>
      </c>
      <c r="P15" s="168">
        <v>24</v>
      </c>
      <c r="Q15" s="170">
        <v>5</v>
      </c>
      <c r="R15" s="170">
        <v>63</v>
      </c>
      <c r="S15" s="170">
        <v>7</v>
      </c>
      <c r="T15" s="169">
        <v>0</v>
      </c>
      <c r="U15" s="170">
        <v>1</v>
      </c>
      <c r="V15" s="171">
        <f t="shared" si="4"/>
        <v>100</v>
      </c>
      <c r="W15" s="168">
        <v>25</v>
      </c>
      <c r="X15" s="170">
        <v>5</v>
      </c>
      <c r="Y15" s="170">
        <v>62</v>
      </c>
      <c r="Z15" s="170">
        <v>11</v>
      </c>
      <c r="AA15" s="170">
        <v>0</v>
      </c>
      <c r="AB15" s="169">
        <v>0</v>
      </c>
      <c r="AC15" s="172">
        <f t="shared" si="2"/>
        <v>103</v>
      </c>
      <c r="AD15" s="168">
        <v>31</v>
      </c>
      <c r="AE15" s="170">
        <v>3</v>
      </c>
      <c r="AF15" s="170">
        <v>58</v>
      </c>
      <c r="AG15" s="170">
        <v>5</v>
      </c>
      <c r="AH15" s="169">
        <v>0</v>
      </c>
      <c r="AI15" s="170">
        <v>1</v>
      </c>
      <c r="AJ15" s="171">
        <f t="shared" si="5"/>
        <v>98</v>
      </c>
      <c r="AK15" s="168">
        <v>15</v>
      </c>
      <c r="AL15" s="170">
        <v>4</v>
      </c>
      <c r="AM15" s="170">
        <v>76</v>
      </c>
      <c r="AN15" s="170">
        <v>5</v>
      </c>
      <c r="AO15" s="170">
        <v>0</v>
      </c>
      <c r="AP15" s="169">
        <v>1</v>
      </c>
      <c r="AQ15" s="172">
        <f t="shared" si="3"/>
        <v>101</v>
      </c>
      <c r="AR15" s="168">
        <v>45</v>
      </c>
      <c r="AS15" s="170">
        <v>5</v>
      </c>
      <c r="AT15" s="170">
        <v>91</v>
      </c>
      <c r="AU15" s="170">
        <v>7</v>
      </c>
      <c r="AV15" s="169">
        <v>0</v>
      </c>
      <c r="AW15" s="170">
        <v>0</v>
      </c>
      <c r="AX15" s="171">
        <f t="shared" si="6"/>
        <v>148</v>
      </c>
    </row>
    <row r="16" spans="1:50" ht="18" customHeight="1">
      <c r="A16" s="90" t="s">
        <v>15</v>
      </c>
      <c r="B16" s="484">
        <v>5</v>
      </c>
      <c r="C16" s="485">
        <v>4</v>
      </c>
      <c r="D16" s="485">
        <v>15</v>
      </c>
      <c r="E16" s="485">
        <v>6</v>
      </c>
      <c r="F16" s="485">
        <v>0</v>
      </c>
      <c r="G16" s="485">
        <v>0</v>
      </c>
      <c r="H16" s="274">
        <f t="shared" si="0"/>
        <v>30</v>
      </c>
      <c r="I16" s="166">
        <v>14</v>
      </c>
      <c r="J16" s="136">
        <v>0</v>
      </c>
      <c r="K16" s="136">
        <v>15</v>
      </c>
      <c r="L16" s="136">
        <v>7</v>
      </c>
      <c r="M16" s="136">
        <v>0</v>
      </c>
      <c r="N16" s="136">
        <v>0</v>
      </c>
      <c r="O16" s="167">
        <f t="shared" si="1"/>
        <v>36</v>
      </c>
      <c r="P16" s="484">
        <v>8</v>
      </c>
      <c r="Q16" s="485">
        <v>0</v>
      </c>
      <c r="R16" s="485">
        <v>16</v>
      </c>
      <c r="S16" s="485">
        <v>10</v>
      </c>
      <c r="T16" s="485">
        <v>0</v>
      </c>
      <c r="U16" s="485">
        <v>0</v>
      </c>
      <c r="V16" s="274">
        <f t="shared" si="4"/>
        <v>34</v>
      </c>
      <c r="W16" s="166">
        <v>6</v>
      </c>
      <c r="X16" s="136">
        <v>3</v>
      </c>
      <c r="Y16" s="136">
        <v>16</v>
      </c>
      <c r="Z16" s="136">
        <v>4</v>
      </c>
      <c r="AA16" s="136">
        <v>0</v>
      </c>
      <c r="AB16" s="136">
        <v>1</v>
      </c>
      <c r="AC16" s="167">
        <f t="shared" si="2"/>
        <v>30</v>
      </c>
      <c r="AD16" s="484">
        <v>6</v>
      </c>
      <c r="AE16" s="485">
        <v>1</v>
      </c>
      <c r="AF16" s="485">
        <v>17</v>
      </c>
      <c r="AG16" s="485">
        <v>6</v>
      </c>
      <c r="AH16" s="485">
        <v>0</v>
      </c>
      <c r="AI16" s="485">
        <v>0</v>
      </c>
      <c r="AJ16" s="274">
        <f t="shared" si="5"/>
        <v>30</v>
      </c>
      <c r="AK16" s="166">
        <v>11</v>
      </c>
      <c r="AL16" s="136">
        <v>0</v>
      </c>
      <c r="AM16" s="136">
        <v>22</v>
      </c>
      <c r="AN16" s="136">
        <v>7</v>
      </c>
      <c r="AO16" s="136">
        <v>0</v>
      </c>
      <c r="AP16" s="136">
        <v>0</v>
      </c>
      <c r="AQ16" s="167">
        <f t="shared" si="3"/>
        <v>40</v>
      </c>
      <c r="AR16" s="484">
        <v>13</v>
      </c>
      <c r="AS16" s="485">
        <v>4</v>
      </c>
      <c r="AT16" s="485">
        <v>11</v>
      </c>
      <c r="AU16" s="485">
        <v>1</v>
      </c>
      <c r="AV16" s="485">
        <v>0</v>
      </c>
      <c r="AW16" s="485">
        <v>0</v>
      </c>
      <c r="AX16" s="274">
        <f t="shared" si="6"/>
        <v>29</v>
      </c>
    </row>
    <row r="17" spans="1:50" ht="18" customHeight="1">
      <c r="A17" s="92" t="s">
        <v>16</v>
      </c>
      <c r="B17" s="168">
        <v>12</v>
      </c>
      <c r="C17" s="170">
        <v>1</v>
      </c>
      <c r="D17" s="170">
        <v>30</v>
      </c>
      <c r="E17" s="170">
        <v>8</v>
      </c>
      <c r="F17" s="170">
        <v>0</v>
      </c>
      <c r="G17" s="170">
        <v>0</v>
      </c>
      <c r="H17" s="172">
        <f t="shared" si="0"/>
        <v>51</v>
      </c>
      <c r="I17" s="168">
        <v>21</v>
      </c>
      <c r="J17" s="170">
        <v>1</v>
      </c>
      <c r="K17" s="170">
        <v>40</v>
      </c>
      <c r="L17" s="170">
        <v>11</v>
      </c>
      <c r="M17" s="170">
        <v>0</v>
      </c>
      <c r="N17" s="169">
        <v>0</v>
      </c>
      <c r="O17" s="172">
        <f t="shared" si="1"/>
        <v>73</v>
      </c>
      <c r="P17" s="168">
        <v>19</v>
      </c>
      <c r="Q17" s="170">
        <v>0</v>
      </c>
      <c r="R17" s="170">
        <v>28</v>
      </c>
      <c r="S17" s="170">
        <v>7</v>
      </c>
      <c r="T17" s="170">
        <v>0</v>
      </c>
      <c r="U17" s="170">
        <v>0</v>
      </c>
      <c r="V17" s="172">
        <f t="shared" si="4"/>
        <v>54</v>
      </c>
      <c r="W17" s="168">
        <v>10</v>
      </c>
      <c r="X17" s="170">
        <v>2</v>
      </c>
      <c r="Y17" s="170">
        <v>40</v>
      </c>
      <c r="Z17" s="170">
        <v>5</v>
      </c>
      <c r="AA17" s="170">
        <v>0</v>
      </c>
      <c r="AB17" s="169">
        <v>0</v>
      </c>
      <c r="AC17" s="172">
        <f t="shared" si="2"/>
        <v>57</v>
      </c>
      <c r="AD17" s="168">
        <v>14</v>
      </c>
      <c r="AE17" s="170">
        <v>5</v>
      </c>
      <c r="AF17" s="170">
        <v>29</v>
      </c>
      <c r="AG17" s="170">
        <v>5</v>
      </c>
      <c r="AH17" s="170">
        <v>0</v>
      </c>
      <c r="AI17" s="170">
        <v>0</v>
      </c>
      <c r="AJ17" s="172">
        <f t="shared" si="5"/>
        <v>53</v>
      </c>
      <c r="AK17" s="168">
        <v>8</v>
      </c>
      <c r="AL17" s="170">
        <v>0</v>
      </c>
      <c r="AM17" s="170">
        <v>32</v>
      </c>
      <c r="AN17" s="170">
        <v>4</v>
      </c>
      <c r="AO17" s="170">
        <v>1</v>
      </c>
      <c r="AP17" s="169">
        <v>0</v>
      </c>
      <c r="AQ17" s="172">
        <f t="shared" si="3"/>
        <v>45</v>
      </c>
      <c r="AR17" s="168">
        <v>16</v>
      </c>
      <c r="AS17" s="170">
        <v>3</v>
      </c>
      <c r="AT17" s="170">
        <v>47</v>
      </c>
      <c r="AU17" s="170">
        <v>5</v>
      </c>
      <c r="AV17" s="170">
        <v>1</v>
      </c>
      <c r="AW17" s="170">
        <v>1</v>
      </c>
      <c r="AX17" s="172">
        <f t="shared" si="6"/>
        <v>73</v>
      </c>
    </row>
    <row r="18" spans="1:50" ht="18" customHeight="1">
      <c r="A18" s="90" t="s">
        <v>17</v>
      </c>
      <c r="B18" s="484">
        <v>52</v>
      </c>
      <c r="C18" s="485">
        <v>3</v>
      </c>
      <c r="D18" s="485">
        <v>83</v>
      </c>
      <c r="E18" s="485">
        <v>31</v>
      </c>
      <c r="F18" s="485">
        <v>0</v>
      </c>
      <c r="G18" s="485">
        <v>0</v>
      </c>
      <c r="H18" s="274">
        <f t="shared" si="0"/>
        <v>169</v>
      </c>
      <c r="I18" s="166">
        <v>52</v>
      </c>
      <c r="J18" s="136">
        <v>5</v>
      </c>
      <c r="K18" s="136">
        <v>91</v>
      </c>
      <c r="L18" s="136">
        <v>15</v>
      </c>
      <c r="M18" s="136">
        <v>0</v>
      </c>
      <c r="N18" s="136">
        <v>0</v>
      </c>
      <c r="O18" s="167">
        <f t="shared" si="1"/>
        <v>163</v>
      </c>
      <c r="P18" s="484">
        <v>39</v>
      </c>
      <c r="Q18" s="485">
        <v>4</v>
      </c>
      <c r="R18" s="485">
        <v>115</v>
      </c>
      <c r="S18" s="485">
        <v>18</v>
      </c>
      <c r="T18" s="485">
        <v>0</v>
      </c>
      <c r="U18" s="485">
        <v>0</v>
      </c>
      <c r="V18" s="274">
        <f t="shared" si="4"/>
        <v>176</v>
      </c>
      <c r="W18" s="166">
        <v>48</v>
      </c>
      <c r="X18" s="136">
        <v>7</v>
      </c>
      <c r="Y18" s="136">
        <v>86</v>
      </c>
      <c r="Z18" s="136">
        <v>15</v>
      </c>
      <c r="AA18" s="136">
        <v>0</v>
      </c>
      <c r="AB18" s="136">
        <v>0</v>
      </c>
      <c r="AC18" s="167">
        <f t="shared" si="2"/>
        <v>156</v>
      </c>
      <c r="AD18" s="484">
        <v>43</v>
      </c>
      <c r="AE18" s="485">
        <v>5</v>
      </c>
      <c r="AF18" s="485">
        <v>98</v>
      </c>
      <c r="AG18" s="485">
        <v>18</v>
      </c>
      <c r="AH18" s="485">
        <v>0</v>
      </c>
      <c r="AI18" s="485">
        <v>0</v>
      </c>
      <c r="AJ18" s="274">
        <f t="shared" si="5"/>
        <v>164</v>
      </c>
      <c r="AK18" s="166">
        <v>28</v>
      </c>
      <c r="AL18" s="136">
        <v>2</v>
      </c>
      <c r="AM18" s="136">
        <v>72</v>
      </c>
      <c r="AN18" s="136">
        <v>14</v>
      </c>
      <c r="AO18" s="136">
        <v>0</v>
      </c>
      <c r="AP18" s="136">
        <v>0</v>
      </c>
      <c r="AQ18" s="167">
        <f t="shared" si="3"/>
        <v>116</v>
      </c>
      <c r="AR18" s="484">
        <v>42</v>
      </c>
      <c r="AS18" s="485">
        <v>4</v>
      </c>
      <c r="AT18" s="485">
        <v>115</v>
      </c>
      <c r="AU18" s="485">
        <v>19</v>
      </c>
      <c r="AV18" s="485">
        <v>0</v>
      </c>
      <c r="AW18" s="485">
        <v>1</v>
      </c>
      <c r="AX18" s="274">
        <f t="shared" si="6"/>
        <v>181</v>
      </c>
    </row>
    <row r="19" spans="1:50" ht="18" customHeight="1">
      <c r="A19" s="92" t="s">
        <v>18</v>
      </c>
      <c r="B19" s="168">
        <v>83</v>
      </c>
      <c r="C19" s="170">
        <v>17</v>
      </c>
      <c r="D19" s="170">
        <v>157</v>
      </c>
      <c r="E19" s="170">
        <v>44</v>
      </c>
      <c r="F19" s="170">
        <v>0</v>
      </c>
      <c r="G19" s="170">
        <v>0</v>
      </c>
      <c r="H19" s="172">
        <f t="shared" si="0"/>
        <v>301</v>
      </c>
      <c r="I19" s="168">
        <v>86</v>
      </c>
      <c r="J19" s="170">
        <v>15</v>
      </c>
      <c r="K19" s="170">
        <v>134</v>
      </c>
      <c r="L19" s="170">
        <v>44</v>
      </c>
      <c r="M19" s="170">
        <v>0</v>
      </c>
      <c r="N19" s="169">
        <v>2</v>
      </c>
      <c r="O19" s="172">
        <f t="shared" si="1"/>
        <v>281</v>
      </c>
      <c r="P19" s="168">
        <v>89</v>
      </c>
      <c r="Q19" s="170">
        <v>11</v>
      </c>
      <c r="R19" s="170">
        <v>145</v>
      </c>
      <c r="S19" s="170">
        <v>41</v>
      </c>
      <c r="T19" s="170">
        <v>0</v>
      </c>
      <c r="U19" s="170">
        <v>1</v>
      </c>
      <c r="V19" s="172">
        <f t="shared" si="4"/>
        <v>287</v>
      </c>
      <c r="W19" s="168">
        <v>93</v>
      </c>
      <c r="X19" s="170">
        <v>15</v>
      </c>
      <c r="Y19" s="170">
        <v>134</v>
      </c>
      <c r="Z19" s="170">
        <v>49</v>
      </c>
      <c r="AA19" s="170">
        <v>0</v>
      </c>
      <c r="AB19" s="169">
        <v>0</v>
      </c>
      <c r="AC19" s="172">
        <f t="shared" si="2"/>
        <v>291</v>
      </c>
      <c r="AD19" s="168">
        <v>92</v>
      </c>
      <c r="AE19" s="170">
        <v>12</v>
      </c>
      <c r="AF19" s="170">
        <v>164</v>
      </c>
      <c r="AG19" s="170">
        <v>54</v>
      </c>
      <c r="AH19" s="170">
        <v>1</v>
      </c>
      <c r="AI19" s="170">
        <v>0</v>
      </c>
      <c r="AJ19" s="172">
        <f t="shared" si="5"/>
        <v>323</v>
      </c>
      <c r="AK19" s="168">
        <v>49</v>
      </c>
      <c r="AL19" s="170">
        <v>4</v>
      </c>
      <c r="AM19" s="170">
        <v>146</v>
      </c>
      <c r="AN19" s="170">
        <v>41</v>
      </c>
      <c r="AO19" s="170">
        <v>0</v>
      </c>
      <c r="AP19" s="169">
        <v>0</v>
      </c>
      <c r="AQ19" s="172">
        <f t="shared" si="3"/>
        <v>240</v>
      </c>
      <c r="AR19" s="168">
        <v>63</v>
      </c>
      <c r="AS19" s="170">
        <v>11</v>
      </c>
      <c r="AT19" s="170">
        <v>165</v>
      </c>
      <c r="AU19" s="170">
        <v>42</v>
      </c>
      <c r="AV19" s="170">
        <v>0</v>
      </c>
      <c r="AW19" s="170">
        <v>10</v>
      </c>
      <c r="AX19" s="172">
        <f t="shared" si="6"/>
        <v>291</v>
      </c>
    </row>
    <row r="20" spans="1:50" ht="18" customHeight="1">
      <c r="A20" s="90" t="s">
        <v>19</v>
      </c>
      <c r="B20" s="484">
        <v>2</v>
      </c>
      <c r="C20" s="485">
        <v>1</v>
      </c>
      <c r="D20" s="485">
        <v>2</v>
      </c>
      <c r="E20" s="485">
        <v>1</v>
      </c>
      <c r="F20" s="485">
        <v>1</v>
      </c>
      <c r="G20" s="485">
        <v>0</v>
      </c>
      <c r="H20" s="274">
        <f t="shared" si="0"/>
        <v>7</v>
      </c>
      <c r="I20" s="166">
        <v>0</v>
      </c>
      <c r="J20" s="136">
        <v>1</v>
      </c>
      <c r="K20" s="136">
        <v>6</v>
      </c>
      <c r="L20" s="136">
        <v>2</v>
      </c>
      <c r="M20" s="136">
        <v>0</v>
      </c>
      <c r="N20" s="136">
        <v>0</v>
      </c>
      <c r="O20" s="167">
        <f t="shared" si="1"/>
        <v>9</v>
      </c>
      <c r="P20" s="484">
        <v>1</v>
      </c>
      <c r="Q20" s="485">
        <v>1</v>
      </c>
      <c r="R20" s="485">
        <v>8</v>
      </c>
      <c r="S20" s="485">
        <v>0</v>
      </c>
      <c r="T20" s="485">
        <v>0</v>
      </c>
      <c r="U20" s="485">
        <v>0</v>
      </c>
      <c r="V20" s="274">
        <f t="shared" si="4"/>
        <v>10</v>
      </c>
      <c r="W20" s="166">
        <v>3</v>
      </c>
      <c r="X20" s="136">
        <v>1</v>
      </c>
      <c r="Y20" s="136">
        <v>9</v>
      </c>
      <c r="Z20" s="136">
        <v>0</v>
      </c>
      <c r="AA20" s="136">
        <v>0</v>
      </c>
      <c r="AB20" s="136">
        <v>0</v>
      </c>
      <c r="AC20" s="167">
        <f t="shared" si="2"/>
        <v>13</v>
      </c>
      <c r="AD20" s="484">
        <v>1</v>
      </c>
      <c r="AE20" s="485">
        <v>0</v>
      </c>
      <c r="AF20" s="485">
        <v>6</v>
      </c>
      <c r="AG20" s="485">
        <v>1</v>
      </c>
      <c r="AH20" s="485">
        <v>0</v>
      </c>
      <c r="AI20" s="485">
        <v>0</v>
      </c>
      <c r="AJ20" s="274">
        <f t="shared" si="5"/>
        <v>8</v>
      </c>
      <c r="AK20" s="166">
        <v>2</v>
      </c>
      <c r="AL20" s="136">
        <v>1</v>
      </c>
      <c r="AM20" s="136">
        <v>4</v>
      </c>
      <c r="AN20" s="136">
        <v>0</v>
      </c>
      <c r="AO20" s="136">
        <v>0</v>
      </c>
      <c r="AP20" s="136">
        <v>0</v>
      </c>
      <c r="AQ20" s="167">
        <f t="shared" si="3"/>
        <v>7</v>
      </c>
      <c r="AR20" s="484">
        <v>8</v>
      </c>
      <c r="AS20" s="485">
        <v>0</v>
      </c>
      <c r="AT20" s="485">
        <v>10</v>
      </c>
      <c r="AU20" s="485">
        <v>4</v>
      </c>
      <c r="AV20" s="485">
        <v>1</v>
      </c>
      <c r="AW20" s="485">
        <v>0</v>
      </c>
      <c r="AX20" s="274">
        <f t="shared" si="6"/>
        <v>23</v>
      </c>
    </row>
    <row r="21" spans="1:50" ht="18" customHeight="1">
      <c r="A21" s="92" t="s">
        <v>20</v>
      </c>
      <c r="B21" s="168">
        <v>6</v>
      </c>
      <c r="C21" s="170">
        <v>5</v>
      </c>
      <c r="D21" s="170">
        <v>11</v>
      </c>
      <c r="E21" s="170">
        <v>1</v>
      </c>
      <c r="F21" s="170">
        <v>0</v>
      </c>
      <c r="G21" s="170">
        <v>0</v>
      </c>
      <c r="H21" s="172">
        <f t="shared" si="0"/>
        <v>23</v>
      </c>
      <c r="I21" s="168">
        <v>9</v>
      </c>
      <c r="J21" s="170">
        <v>1</v>
      </c>
      <c r="K21" s="170">
        <v>27</v>
      </c>
      <c r="L21" s="170">
        <v>10</v>
      </c>
      <c r="M21" s="170">
        <v>0</v>
      </c>
      <c r="N21" s="169">
        <v>2</v>
      </c>
      <c r="O21" s="172">
        <f t="shared" si="1"/>
        <v>49</v>
      </c>
      <c r="P21" s="168">
        <v>7</v>
      </c>
      <c r="Q21" s="170">
        <v>1</v>
      </c>
      <c r="R21" s="170">
        <v>31</v>
      </c>
      <c r="S21" s="170">
        <v>6</v>
      </c>
      <c r="T21" s="170">
        <v>0</v>
      </c>
      <c r="U21" s="170">
        <v>0</v>
      </c>
      <c r="V21" s="172">
        <f t="shared" si="4"/>
        <v>45</v>
      </c>
      <c r="W21" s="168">
        <v>13</v>
      </c>
      <c r="X21" s="170">
        <v>1</v>
      </c>
      <c r="Y21" s="170">
        <v>30</v>
      </c>
      <c r="Z21" s="170">
        <v>4</v>
      </c>
      <c r="AA21" s="170">
        <v>0</v>
      </c>
      <c r="AB21" s="169">
        <v>0</v>
      </c>
      <c r="AC21" s="172">
        <f t="shared" si="2"/>
        <v>48</v>
      </c>
      <c r="AD21" s="168">
        <v>10</v>
      </c>
      <c r="AE21" s="170">
        <v>3</v>
      </c>
      <c r="AF21" s="170">
        <v>37</v>
      </c>
      <c r="AG21" s="170">
        <v>7</v>
      </c>
      <c r="AH21" s="170">
        <v>0</v>
      </c>
      <c r="AI21" s="170">
        <v>0</v>
      </c>
      <c r="AJ21" s="172">
        <f t="shared" si="5"/>
        <v>57</v>
      </c>
      <c r="AK21" s="168">
        <v>20</v>
      </c>
      <c r="AL21" s="170">
        <v>4</v>
      </c>
      <c r="AM21" s="170">
        <v>25</v>
      </c>
      <c r="AN21" s="170">
        <v>4</v>
      </c>
      <c r="AO21" s="170">
        <v>0</v>
      </c>
      <c r="AP21" s="169">
        <v>0</v>
      </c>
      <c r="AQ21" s="172">
        <f t="shared" si="3"/>
        <v>53</v>
      </c>
      <c r="AR21" s="168">
        <v>9</v>
      </c>
      <c r="AS21" s="170">
        <v>2</v>
      </c>
      <c r="AT21" s="170">
        <v>30</v>
      </c>
      <c r="AU21" s="170">
        <v>2</v>
      </c>
      <c r="AV21" s="170">
        <v>0</v>
      </c>
      <c r="AW21" s="170">
        <v>0</v>
      </c>
      <c r="AX21" s="172">
        <f t="shared" si="6"/>
        <v>43</v>
      </c>
    </row>
    <row r="22" spans="1:50" ht="18" customHeight="1">
      <c r="A22" s="90" t="s">
        <v>21</v>
      </c>
      <c r="B22" s="484">
        <v>7</v>
      </c>
      <c r="C22" s="485">
        <v>2</v>
      </c>
      <c r="D22" s="485">
        <v>22</v>
      </c>
      <c r="E22" s="485">
        <v>4</v>
      </c>
      <c r="F22" s="485">
        <v>1</v>
      </c>
      <c r="G22" s="485">
        <v>0</v>
      </c>
      <c r="H22" s="274">
        <f t="shared" si="0"/>
        <v>36</v>
      </c>
      <c r="I22" s="166">
        <v>17</v>
      </c>
      <c r="J22" s="136">
        <v>3</v>
      </c>
      <c r="K22" s="136">
        <v>21</v>
      </c>
      <c r="L22" s="136">
        <v>4</v>
      </c>
      <c r="M22" s="136">
        <v>0</v>
      </c>
      <c r="N22" s="136">
        <v>0</v>
      </c>
      <c r="O22" s="167">
        <f t="shared" si="1"/>
        <v>45</v>
      </c>
      <c r="P22" s="484">
        <v>12</v>
      </c>
      <c r="Q22" s="485">
        <v>4</v>
      </c>
      <c r="R22" s="485">
        <v>26</v>
      </c>
      <c r="S22" s="485">
        <v>6</v>
      </c>
      <c r="T22" s="485">
        <v>0</v>
      </c>
      <c r="U22" s="485">
        <v>0</v>
      </c>
      <c r="V22" s="274">
        <f t="shared" si="4"/>
        <v>48</v>
      </c>
      <c r="W22" s="166">
        <v>10</v>
      </c>
      <c r="X22" s="136">
        <v>3</v>
      </c>
      <c r="Y22" s="136">
        <v>24</v>
      </c>
      <c r="Z22" s="136">
        <v>10</v>
      </c>
      <c r="AA22" s="136">
        <v>0</v>
      </c>
      <c r="AB22" s="136">
        <v>0</v>
      </c>
      <c r="AC22" s="167">
        <f t="shared" si="2"/>
        <v>47</v>
      </c>
      <c r="AD22" s="484">
        <v>12</v>
      </c>
      <c r="AE22" s="485">
        <v>3</v>
      </c>
      <c r="AF22" s="485">
        <v>23</v>
      </c>
      <c r="AG22" s="485">
        <v>3</v>
      </c>
      <c r="AH22" s="485">
        <v>0</v>
      </c>
      <c r="AI22" s="485">
        <v>0</v>
      </c>
      <c r="AJ22" s="274">
        <f t="shared" si="5"/>
        <v>41</v>
      </c>
      <c r="AK22" s="166">
        <v>11</v>
      </c>
      <c r="AL22" s="136">
        <v>1</v>
      </c>
      <c r="AM22" s="136">
        <v>32</v>
      </c>
      <c r="AN22" s="136">
        <v>4</v>
      </c>
      <c r="AO22" s="136">
        <v>0</v>
      </c>
      <c r="AP22" s="136">
        <v>0</v>
      </c>
      <c r="AQ22" s="167">
        <f t="shared" si="3"/>
        <v>48</v>
      </c>
      <c r="AR22" s="484">
        <v>19</v>
      </c>
      <c r="AS22" s="485">
        <v>2</v>
      </c>
      <c r="AT22" s="485">
        <v>38</v>
      </c>
      <c r="AU22" s="485">
        <v>14</v>
      </c>
      <c r="AV22" s="485">
        <v>0</v>
      </c>
      <c r="AW22" s="485">
        <v>0</v>
      </c>
      <c r="AX22" s="274">
        <f t="shared" si="6"/>
        <v>73</v>
      </c>
    </row>
    <row r="23" spans="1:50" ht="18" customHeight="1">
      <c r="A23" s="11" t="s">
        <v>22</v>
      </c>
      <c r="B23" s="168">
        <v>6</v>
      </c>
      <c r="C23" s="170">
        <v>1</v>
      </c>
      <c r="D23" s="170">
        <v>15</v>
      </c>
      <c r="E23" s="170">
        <v>10</v>
      </c>
      <c r="F23" s="170">
        <v>0</v>
      </c>
      <c r="G23" s="170">
        <v>0</v>
      </c>
      <c r="H23" s="172">
        <f t="shared" si="0"/>
        <v>32</v>
      </c>
      <c r="I23" s="168">
        <v>10</v>
      </c>
      <c r="J23" s="170">
        <v>0</v>
      </c>
      <c r="K23" s="170">
        <v>13</v>
      </c>
      <c r="L23" s="170">
        <v>9</v>
      </c>
      <c r="M23" s="170">
        <v>0</v>
      </c>
      <c r="N23" s="169">
        <v>0</v>
      </c>
      <c r="O23" s="172">
        <f t="shared" si="1"/>
        <v>32</v>
      </c>
      <c r="P23" s="168">
        <v>4</v>
      </c>
      <c r="Q23" s="170">
        <v>0</v>
      </c>
      <c r="R23" s="170">
        <v>15</v>
      </c>
      <c r="S23" s="170">
        <v>3</v>
      </c>
      <c r="T23" s="170">
        <v>0</v>
      </c>
      <c r="U23" s="170">
        <v>0</v>
      </c>
      <c r="V23" s="172">
        <f t="shared" si="4"/>
        <v>22</v>
      </c>
      <c r="W23" s="168">
        <v>4</v>
      </c>
      <c r="X23" s="170">
        <v>3</v>
      </c>
      <c r="Y23" s="170">
        <v>27</v>
      </c>
      <c r="Z23" s="170">
        <v>5</v>
      </c>
      <c r="AA23" s="170">
        <v>0</v>
      </c>
      <c r="AB23" s="169">
        <v>0</v>
      </c>
      <c r="AC23" s="172">
        <f t="shared" si="2"/>
        <v>39</v>
      </c>
      <c r="AD23" s="168">
        <v>5</v>
      </c>
      <c r="AE23" s="170">
        <v>2</v>
      </c>
      <c r="AF23" s="170">
        <v>23</v>
      </c>
      <c r="AG23" s="170">
        <v>1</v>
      </c>
      <c r="AH23" s="170">
        <v>0</v>
      </c>
      <c r="AI23" s="170">
        <v>0</v>
      </c>
      <c r="AJ23" s="172">
        <f t="shared" si="5"/>
        <v>31</v>
      </c>
      <c r="AK23" s="168">
        <v>3</v>
      </c>
      <c r="AL23" s="170">
        <v>0</v>
      </c>
      <c r="AM23" s="170">
        <v>23</v>
      </c>
      <c r="AN23" s="170">
        <v>2</v>
      </c>
      <c r="AO23" s="170">
        <v>0</v>
      </c>
      <c r="AP23" s="169">
        <v>0</v>
      </c>
      <c r="AQ23" s="172">
        <f t="shared" si="3"/>
        <v>28</v>
      </c>
      <c r="AR23" s="168">
        <v>4</v>
      </c>
      <c r="AS23" s="170">
        <v>2</v>
      </c>
      <c r="AT23" s="170">
        <v>19</v>
      </c>
      <c r="AU23" s="170">
        <v>5</v>
      </c>
      <c r="AV23" s="170">
        <v>0</v>
      </c>
      <c r="AW23" s="170">
        <v>0</v>
      </c>
      <c r="AX23" s="172">
        <f t="shared" si="6"/>
        <v>30</v>
      </c>
    </row>
    <row r="24" spans="1:50" ht="18" customHeight="1">
      <c r="A24" s="90" t="s">
        <v>23</v>
      </c>
      <c r="B24" s="484">
        <v>5</v>
      </c>
      <c r="C24" s="485">
        <v>1</v>
      </c>
      <c r="D24" s="485">
        <v>8</v>
      </c>
      <c r="E24" s="485">
        <v>5</v>
      </c>
      <c r="F24" s="485">
        <v>0</v>
      </c>
      <c r="G24" s="485">
        <v>0</v>
      </c>
      <c r="H24" s="274">
        <f t="shared" si="0"/>
        <v>19</v>
      </c>
      <c r="I24" s="166">
        <v>12</v>
      </c>
      <c r="J24" s="136">
        <v>0</v>
      </c>
      <c r="K24" s="136">
        <v>5</v>
      </c>
      <c r="L24" s="136">
        <v>4</v>
      </c>
      <c r="M24" s="136">
        <v>0</v>
      </c>
      <c r="N24" s="136">
        <v>0</v>
      </c>
      <c r="O24" s="167">
        <f t="shared" si="1"/>
        <v>21</v>
      </c>
      <c r="P24" s="484">
        <v>4</v>
      </c>
      <c r="Q24" s="485">
        <v>1</v>
      </c>
      <c r="R24" s="485">
        <v>10</v>
      </c>
      <c r="S24" s="485">
        <v>3</v>
      </c>
      <c r="T24" s="485">
        <v>0</v>
      </c>
      <c r="U24" s="485">
        <v>0</v>
      </c>
      <c r="V24" s="274">
        <f t="shared" si="4"/>
        <v>18</v>
      </c>
      <c r="W24" s="166">
        <v>3</v>
      </c>
      <c r="X24" s="136">
        <v>2</v>
      </c>
      <c r="Y24" s="136">
        <v>8</v>
      </c>
      <c r="Z24" s="136">
        <v>1</v>
      </c>
      <c r="AA24" s="136">
        <v>0</v>
      </c>
      <c r="AB24" s="136">
        <v>0</v>
      </c>
      <c r="AC24" s="167">
        <f t="shared" si="2"/>
        <v>14</v>
      </c>
      <c r="AD24" s="484">
        <v>7</v>
      </c>
      <c r="AE24" s="485">
        <v>0</v>
      </c>
      <c r="AF24" s="485">
        <v>8</v>
      </c>
      <c r="AG24" s="485">
        <v>3</v>
      </c>
      <c r="AH24" s="485">
        <v>0</v>
      </c>
      <c r="AI24" s="485">
        <v>0</v>
      </c>
      <c r="AJ24" s="274">
        <f t="shared" si="5"/>
        <v>18</v>
      </c>
      <c r="AK24" s="166">
        <v>3</v>
      </c>
      <c r="AL24" s="136">
        <v>1</v>
      </c>
      <c r="AM24" s="136">
        <v>7</v>
      </c>
      <c r="AN24" s="136">
        <v>3</v>
      </c>
      <c r="AO24" s="136">
        <v>0</v>
      </c>
      <c r="AP24" s="136">
        <v>0</v>
      </c>
      <c r="AQ24" s="167">
        <f t="shared" si="3"/>
        <v>14</v>
      </c>
      <c r="AR24" s="484">
        <v>8</v>
      </c>
      <c r="AS24" s="485">
        <v>0</v>
      </c>
      <c r="AT24" s="485">
        <v>9</v>
      </c>
      <c r="AU24" s="485">
        <v>6</v>
      </c>
      <c r="AV24" s="485">
        <v>0</v>
      </c>
      <c r="AW24" s="485">
        <v>3</v>
      </c>
      <c r="AX24" s="274">
        <f t="shared" si="6"/>
        <v>26</v>
      </c>
    </row>
    <row r="25" spans="1:50" ht="18" customHeight="1">
      <c r="A25" s="11" t="s">
        <v>24</v>
      </c>
      <c r="B25" s="168">
        <v>0</v>
      </c>
      <c r="C25" s="170">
        <v>1</v>
      </c>
      <c r="D25" s="170">
        <v>1</v>
      </c>
      <c r="E25" s="170">
        <v>1</v>
      </c>
      <c r="F25" s="170">
        <v>0</v>
      </c>
      <c r="G25" s="170">
        <v>0</v>
      </c>
      <c r="H25" s="172">
        <f t="shared" si="0"/>
        <v>3</v>
      </c>
      <c r="I25" s="168">
        <v>0</v>
      </c>
      <c r="J25" s="170">
        <v>0</v>
      </c>
      <c r="K25" s="170">
        <v>1</v>
      </c>
      <c r="L25" s="170">
        <v>0</v>
      </c>
      <c r="M25" s="170">
        <v>0</v>
      </c>
      <c r="N25" s="169">
        <v>0</v>
      </c>
      <c r="O25" s="172">
        <f t="shared" si="1"/>
        <v>1</v>
      </c>
      <c r="P25" s="168">
        <v>1</v>
      </c>
      <c r="Q25" s="170">
        <v>0</v>
      </c>
      <c r="R25" s="170">
        <v>2</v>
      </c>
      <c r="S25" s="170">
        <v>1</v>
      </c>
      <c r="T25" s="170">
        <v>0</v>
      </c>
      <c r="U25" s="170">
        <v>0</v>
      </c>
      <c r="V25" s="172">
        <f t="shared" si="4"/>
        <v>4</v>
      </c>
      <c r="W25" s="168">
        <v>0</v>
      </c>
      <c r="X25" s="170">
        <v>0</v>
      </c>
      <c r="Y25" s="170">
        <v>2</v>
      </c>
      <c r="Z25" s="170">
        <v>0</v>
      </c>
      <c r="AA25" s="170">
        <v>0</v>
      </c>
      <c r="AB25" s="169">
        <v>0</v>
      </c>
      <c r="AC25" s="172">
        <f t="shared" si="2"/>
        <v>2</v>
      </c>
      <c r="AD25" s="168">
        <v>3</v>
      </c>
      <c r="AE25" s="170">
        <v>0</v>
      </c>
      <c r="AF25" s="170">
        <v>0</v>
      </c>
      <c r="AG25" s="170">
        <v>2</v>
      </c>
      <c r="AH25" s="170">
        <v>0</v>
      </c>
      <c r="AI25" s="170">
        <v>0</v>
      </c>
      <c r="AJ25" s="172">
        <f t="shared" si="5"/>
        <v>5</v>
      </c>
      <c r="AK25" s="168">
        <v>0</v>
      </c>
      <c r="AL25" s="170">
        <v>0</v>
      </c>
      <c r="AM25" s="170">
        <v>1</v>
      </c>
      <c r="AN25" s="170">
        <v>0</v>
      </c>
      <c r="AO25" s="170">
        <v>0</v>
      </c>
      <c r="AP25" s="169">
        <v>0</v>
      </c>
      <c r="AQ25" s="172">
        <f t="shared" si="3"/>
        <v>1</v>
      </c>
      <c r="AR25" s="168">
        <v>5</v>
      </c>
      <c r="AS25" s="170">
        <v>1</v>
      </c>
      <c r="AT25" s="170">
        <v>5</v>
      </c>
      <c r="AU25" s="170">
        <v>0</v>
      </c>
      <c r="AV25" s="170">
        <v>0</v>
      </c>
      <c r="AW25" s="170">
        <v>0</v>
      </c>
      <c r="AX25" s="172">
        <f t="shared" si="6"/>
        <v>11</v>
      </c>
    </row>
    <row r="26" spans="1:50" ht="18" customHeight="1">
      <c r="A26" s="90" t="s">
        <v>25</v>
      </c>
      <c r="B26" s="484">
        <v>17</v>
      </c>
      <c r="C26" s="485">
        <v>6</v>
      </c>
      <c r="D26" s="485">
        <v>23</v>
      </c>
      <c r="E26" s="485">
        <v>8</v>
      </c>
      <c r="F26" s="485">
        <v>0</v>
      </c>
      <c r="G26" s="485">
        <v>1</v>
      </c>
      <c r="H26" s="274">
        <f t="shared" si="0"/>
        <v>55</v>
      </c>
      <c r="I26" s="166">
        <v>30</v>
      </c>
      <c r="J26" s="136">
        <v>1</v>
      </c>
      <c r="K26" s="136">
        <v>15</v>
      </c>
      <c r="L26" s="136">
        <v>8</v>
      </c>
      <c r="M26" s="136">
        <v>0</v>
      </c>
      <c r="N26" s="136">
        <v>1</v>
      </c>
      <c r="O26" s="167">
        <f t="shared" si="1"/>
        <v>55</v>
      </c>
      <c r="P26" s="484">
        <v>5</v>
      </c>
      <c r="Q26" s="485">
        <v>5</v>
      </c>
      <c r="R26" s="485">
        <v>23</v>
      </c>
      <c r="S26" s="485">
        <v>9</v>
      </c>
      <c r="T26" s="485">
        <v>0</v>
      </c>
      <c r="U26" s="485">
        <v>1</v>
      </c>
      <c r="V26" s="274">
        <f t="shared" si="4"/>
        <v>43</v>
      </c>
      <c r="W26" s="166">
        <v>17</v>
      </c>
      <c r="X26" s="136">
        <v>4</v>
      </c>
      <c r="Y26" s="136">
        <v>17</v>
      </c>
      <c r="Z26" s="136">
        <v>6</v>
      </c>
      <c r="AA26" s="136">
        <v>0</v>
      </c>
      <c r="AB26" s="136">
        <v>3</v>
      </c>
      <c r="AC26" s="167">
        <f t="shared" si="2"/>
        <v>47</v>
      </c>
      <c r="AD26" s="484">
        <v>15</v>
      </c>
      <c r="AE26" s="485">
        <v>4</v>
      </c>
      <c r="AF26" s="485">
        <v>17</v>
      </c>
      <c r="AG26" s="485">
        <v>6</v>
      </c>
      <c r="AH26" s="485">
        <v>0</v>
      </c>
      <c r="AI26" s="485">
        <v>0</v>
      </c>
      <c r="AJ26" s="274">
        <f t="shared" si="5"/>
        <v>42</v>
      </c>
      <c r="AK26" s="166">
        <v>13</v>
      </c>
      <c r="AL26" s="136">
        <v>2</v>
      </c>
      <c r="AM26" s="136">
        <v>31</v>
      </c>
      <c r="AN26" s="136">
        <v>9</v>
      </c>
      <c r="AO26" s="136">
        <v>0</v>
      </c>
      <c r="AP26" s="136">
        <v>0</v>
      </c>
      <c r="AQ26" s="167">
        <f t="shared" si="3"/>
        <v>55</v>
      </c>
      <c r="AR26" s="484">
        <v>14</v>
      </c>
      <c r="AS26" s="485">
        <v>2</v>
      </c>
      <c r="AT26" s="485">
        <v>18</v>
      </c>
      <c r="AU26" s="485">
        <v>5</v>
      </c>
      <c r="AV26" s="485">
        <v>0</v>
      </c>
      <c r="AW26" s="485">
        <v>1</v>
      </c>
      <c r="AX26" s="274">
        <f t="shared" si="6"/>
        <v>40</v>
      </c>
    </row>
    <row r="27" spans="1:50" ht="18" customHeight="1">
      <c r="A27" s="92" t="s">
        <v>26</v>
      </c>
      <c r="B27" s="173">
        <v>5</v>
      </c>
      <c r="C27" s="174">
        <v>0</v>
      </c>
      <c r="D27" s="174">
        <v>3</v>
      </c>
      <c r="E27" s="174">
        <v>1</v>
      </c>
      <c r="F27" s="174">
        <v>0</v>
      </c>
      <c r="G27" s="174">
        <v>0</v>
      </c>
      <c r="H27" s="175">
        <f t="shared" si="0"/>
        <v>9</v>
      </c>
      <c r="I27" s="168">
        <v>0</v>
      </c>
      <c r="J27" s="170">
        <v>0</v>
      </c>
      <c r="K27" s="170">
        <v>2</v>
      </c>
      <c r="L27" s="170">
        <v>0</v>
      </c>
      <c r="M27" s="170">
        <v>1</v>
      </c>
      <c r="N27" s="169">
        <v>0</v>
      </c>
      <c r="O27" s="172">
        <f t="shared" si="1"/>
        <v>3</v>
      </c>
      <c r="P27" s="173">
        <v>2</v>
      </c>
      <c r="Q27" s="174">
        <v>0</v>
      </c>
      <c r="R27" s="174">
        <v>1</v>
      </c>
      <c r="S27" s="174">
        <v>1</v>
      </c>
      <c r="T27" s="174">
        <v>0</v>
      </c>
      <c r="U27" s="174">
        <v>0</v>
      </c>
      <c r="V27" s="175">
        <f t="shared" si="4"/>
        <v>4</v>
      </c>
      <c r="W27" s="168">
        <v>3</v>
      </c>
      <c r="X27" s="170">
        <v>1</v>
      </c>
      <c r="Y27" s="170">
        <v>1</v>
      </c>
      <c r="Z27" s="170">
        <v>1</v>
      </c>
      <c r="AA27" s="170">
        <v>0</v>
      </c>
      <c r="AB27" s="169">
        <v>0</v>
      </c>
      <c r="AC27" s="172">
        <f t="shared" si="2"/>
        <v>6</v>
      </c>
      <c r="AD27" s="173">
        <v>3</v>
      </c>
      <c r="AE27" s="174">
        <v>0</v>
      </c>
      <c r="AF27" s="174">
        <v>5</v>
      </c>
      <c r="AG27" s="174">
        <v>0</v>
      </c>
      <c r="AH27" s="174">
        <v>0</v>
      </c>
      <c r="AI27" s="174">
        <v>1</v>
      </c>
      <c r="AJ27" s="175">
        <f t="shared" si="5"/>
        <v>9</v>
      </c>
      <c r="AK27" s="168">
        <v>0</v>
      </c>
      <c r="AL27" s="170">
        <v>0</v>
      </c>
      <c r="AM27" s="170">
        <v>3</v>
      </c>
      <c r="AN27" s="170">
        <v>1</v>
      </c>
      <c r="AO27" s="170">
        <v>0</v>
      </c>
      <c r="AP27" s="169">
        <v>0</v>
      </c>
      <c r="AQ27" s="172">
        <f t="shared" si="3"/>
        <v>4</v>
      </c>
      <c r="AR27" s="173">
        <v>4</v>
      </c>
      <c r="AS27" s="174">
        <v>0</v>
      </c>
      <c r="AT27" s="174">
        <v>1</v>
      </c>
      <c r="AU27" s="174">
        <v>1</v>
      </c>
      <c r="AV27" s="174">
        <v>0</v>
      </c>
      <c r="AW27" s="174">
        <v>0</v>
      </c>
      <c r="AX27" s="175">
        <f t="shared" si="6"/>
        <v>6</v>
      </c>
    </row>
    <row r="28" spans="1:50" ht="24.95" customHeight="1">
      <c r="A28" s="93" t="s">
        <v>36</v>
      </c>
      <c r="B28" s="68">
        <f t="shared" ref="B28:G28" si="7">+SUM(B9:B27)</f>
        <v>280</v>
      </c>
      <c r="C28" s="70">
        <f t="shared" si="7"/>
        <v>66</v>
      </c>
      <c r="D28" s="70">
        <f t="shared" si="7"/>
        <v>620</v>
      </c>
      <c r="E28" s="70">
        <f t="shared" si="7"/>
        <v>191</v>
      </c>
      <c r="F28" s="70">
        <f t="shared" si="7"/>
        <v>6</v>
      </c>
      <c r="G28" s="70">
        <f t="shared" si="7"/>
        <v>2</v>
      </c>
      <c r="H28" s="52">
        <f>+SUM(B28:G28)</f>
        <v>1165</v>
      </c>
      <c r="I28" s="23">
        <f t="shared" ref="I28:N28" si="8">+SUM(I9:I27)</f>
        <v>338</v>
      </c>
      <c r="J28" s="24">
        <f t="shared" si="8"/>
        <v>39</v>
      </c>
      <c r="K28" s="24">
        <f t="shared" si="8"/>
        <v>670</v>
      </c>
      <c r="L28" s="24">
        <f t="shared" si="8"/>
        <v>155</v>
      </c>
      <c r="M28" s="24">
        <f t="shared" si="8"/>
        <v>1</v>
      </c>
      <c r="N28" s="24">
        <f t="shared" si="8"/>
        <v>5</v>
      </c>
      <c r="O28" s="25">
        <f t="shared" si="1"/>
        <v>1208</v>
      </c>
      <c r="P28" s="68">
        <f t="shared" ref="P28:U28" si="9">+SUM(P9:P27)</f>
        <v>296</v>
      </c>
      <c r="Q28" s="70">
        <f t="shared" si="9"/>
        <v>47</v>
      </c>
      <c r="R28" s="70">
        <f t="shared" si="9"/>
        <v>711</v>
      </c>
      <c r="S28" s="70">
        <f t="shared" si="9"/>
        <v>144</v>
      </c>
      <c r="T28" s="70">
        <f t="shared" si="9"/>
        <v>0</v>
      </c>
      <c r="U28" s="70">
        <f t="shared" si="9"/>
        <v>3</v>
      </c>
      <c r="V28" s="52">
        <f>+SUM(P28:U28)</f>
        <v>1201</v>
      </c>
      <c r="W28" s="23">
        <f t="shared" ref="W28:AB28" si="10">+SUM(W9:W27)</f>
        <v>299</v>
      </c>
      <c r="X28" s="24">
        <f t="shared" si="10"/>
        <v>59</v>
      </c>
      <c r="Y28" s="24">
        <f t="shared" si="10"/>
        <v>647</v>
      </c>
      <c r="Z28" s="24">
        <f t="shared" si="10"/>
        <v>157</v>
      </c>
      <c r="AA28" s="24">
        <f t="shared" si="10"/>
        <v>0</v>
      </c>
      <c r="AB28" s="24">
        <f t="shared" si="10"/>
        <v>4</v>
      </c>
      <c r="AC28" s="25">
        <f t="shared" si="2"/>
        <v>1166</v>
      </c>
      <c r="AD28" s="68">
        <f t="shared" ref="AD28:AI28" si="11">+SUM(AD9:AD27)</f>
        <v>341</v>
      </c>
      <c r="AE28" s="70">
        <f t="shared" si="11"/>
        <v>58</v>
      </c>
      <c r="AF28" s="70">
        <f t="shared" si="11"/>
        <v>747</v>
      </c>
      <c r="AG28" s="70">
        <f t="shared" si="11"/>
        <v>146</v>
      </c>
      <c r="AH28" s="70">
        <f t="shared" si="11"/>
        <v>1</v>
      </c>
      <c r="AI28" s="70">
        <f t="shared" si="11"/>
        <v>2</v>
      </c>
      <c r="AJ28" s="52">
        <f>+SUM(AD28:AI28)</f>
        <v>1295</v>
      </c>
      <c r="AK28" s="23">
        <f t="shared" ref="AK28:AP28" si="12">+SUM(AK9:AK27)</f>
        <v>240</v>
      </c>
      <c r="AL28" s="24">
        <f t="shared" si="12"/>
        <v>38</v>
      </c>
      <c r="AM28" s="24">
        <f t="shared" si="12"/>
        <v>725</v>
      </c>
      <c r="AN28" s="24">
        <f t="shared" si="12"/>
        <v>143</v>
      </c>
      <c r="AO28" s="24">
        <f t="shared" si="12"/>
        <v>2</v>
      </c>
      <c r="AP28" s="24">
        <f t="shared" si="12"/>
        <v>1</v>
      </c>
      <c r="AQ28" s="25">
        <f t="shared" si="3"/>
        <v>1149</v>
      </c>
      <c r="AR28" s="68">
        <f t="shared" ref="AR28:AW28" si="13">+SUM(AR9:AR27)</f>
        <v>355</v>
      </c>
      <c r="AS28" s="70">
        <f t="shared" si="13"/>
        <v>47</v>
      </c>
      <c r="AT28" s="70">
        <f t="shared" si="13"/>
        <v>862</v>
      </c>
      <c r="AU28" s="70">
        <f t="shared" si="13"/>
        <v>149</v>
      </c>
      <c r="AV28" s="70">
        <f t="shared" si="13"/>
        <v>3</v>
      </c>
      <c r="AW28" s="70">
        <f t="shared" si="13"/>
        <v>17</v>
      </c>
      <c r="AX28" s="52">
        <f>+SUM(AR28:AW28)</f>
        <v>1433</v>
      </c>
    </row>
    <row r="29" spans="1:50" ht="4.5" customHeight="1">
      <c r="B29" s="94"/>
      <c r="C29" s="94"/>
      <c r="D29" s="94"/>
      <c r="E29" s="94"/>
      <c r="F29" s="122"/>
      <c r="G29" s="94"/>
      <c r="H29" s="119"/>
      <c r="I29" s="94"/>
      <c r="J29" s="94"/>
      <c r="K29" s="94"/>
      <c r="L29" s="94"/>
      <c r="M29" s="94"/>
      <c r="N29" s="122"/>
      <c r="O29" s="119"/>
      <c r="P29" s="94"/>
      <c r="Q29" s="94"/>
      <c r="R29" s="94"/>
      <c r="S29" s="94"/>
      <c r="T29" s="122"/>
      <c r="U29" s="94"/>
      <c r="V29" s="119"/>
      <c r="W29" s="94"/>
      <c r="X29" s="94"/>
      <c r="Y29" s="94"/>
      <c r="Z29" s="94"/>
      <c r="AA29" s="94"/>
      <c r="AB29" s="122"/>
      <c r="AC29" s="119"/>
      <c r="AD29" s="94"/>
      <c r="AE29" s="94"/>
      <c r="AF29" s="94"/>
      <c r="AG29" s="94"/>
      <c r="AH29" s="122"/>
      <c r="AI29" s="94"/>
      <c r="AJ29" s="119"/>
      <c r="AK29" s="94"/>
      <c r="AL29" s="94"/>
      <c r="AM29" s="94"/>
      <c r="AN29" s="94"/>
      <c r="AO29" s="94"/>
      <c r="AP29" s="122"/>
      <c r="AQ29" s="119"/>
      <c r="AR29" s="94"/>
      <c r="AS29" s="94"/>
      <c r="AT29" s="94"/>
      <c r="AU29" s="94"/>
      <c r="AV29" s="122"/>
      <c r="AW29" s="94"/>
      <c r="AX29" s="119"/>
    </row>
    <row r="30" spans="1:50" s="404" customFormat="1" ht="12" customHeight="1">
      <c r="A30" s="774" t="s">
        <v>533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</row>
    <row r="31" spans="1:50" s="404" customFormat="1" ht="3" customHeight="1">
      <c r="A31" s="405"/>
      <c r="B31" s="409"/>
      <c r="C31" s="409"/>
      <c r="D31" s="409"/>
      <c r="E31" s="409"/>
      <c r="F31" s="403"/>
      <c r="G31" s="403"/>
      <c r="H31" s="403"/>
      <c r="I31" s="409"/>
      <c r="J31" s="409"/>
      <c r="K31" s="409"/>
      <c r="L31" s="409"/>
      <c r="M31" s="409"/>
      <c r="N31" s="403"/>
      <c r="O31" s="403"/>
      <c r="P31" s="409"/>
      <c r="Q31" s="409"/>
      <c r="R31" s="409"/>
      <c r="S31" s="409"/>
      <c r="T31" s="403"/>
      <c r="U31" s="403"/>
      <c r="V31" s="403"/>
      <c r="W31" s="409"/>
      <c r="X31" s="409"/>
      <c r="Y31" s="409"/>
      <c r="Z31" s="409"/>
      <c r="AA31" s="409"/>
      <c r="AB31" s="403"/>
      <c r="AC31" s="403"/>
      <c r="AD31" s="409"/>
      <c r="AE31" s="409"/>
      <c r="AF31" s="409"/>
      <c r="AG31" s="409"/>
      <c r="AH31" s="403"/>
      <c r="AI31" s="403"/>
      <c r="AJ31" s="403"/>
      <c r="AK31" s="409"/>
      <c r="AL31" s="409"/>
      <c r="AM31" s="409"/>
      <c r="AN31" s="409"/>
      <c r="AO31" s="409"/>
      <c r="AP31" s="403"/>
      <c r="AQ31" s="403"/>
      <c r="AR31" s="409"/>
      <c r="AS31" s="409"/>
      <c r="AT31" s="409"/>
      <c r="AU31" s="409"/>
      <c r="AV31" s="403"/>
      <c r="AW31" s="403"/>
      <c r="AX31" s="403"/>
    </row>
    <row r="32" spans="1:50" s="403" customFormat="1" ht="12" customHeight="1">
      <c r="A32" s="447" t="s">
        <v>349</v>
      </c>
      <c r="B32" s="409"/>
      <c r="C32" s="409"/>
      <c r="D32" s="409"/>
      <c r="E32" s="409"/>
      <c r="I32" s="409"/>
      <c r="J32" s="409"/>
      <c r="K32" s="409"/>
      <c r="L32" s="409"/>
      <c r="M32" s="409"/>
      <c r="P32" s="409"/>
      <c r="Q32" s="409"/>
      <c r="R32" s="409"/>
      <c r="S32" s="409"/>
      <c r="W32" s="409"/>
      <c r="X32" s="409"/>
      <c r="Y32" s="409"/>
      <c r="Z32" s="409"/>
      <c r="AA32" s="409"/>
      <c r="AD32" s="409"/>
      <c r="AE32" s="409"/>
      <c r="AF32" s="409"/>
      <c r="AG32" s="409"/>
      <c r="AK32" s="409"/>
      <c r="AL32" s="409"/>
      <c r="AM32" s="409"/>
      <c r="AN32" s="409"/>
      <c r="AO32" s="409"/>
      <c r="AR32" s="409"/>
      <c r="AS32" s="409"/>
      <c r="AT32" s="409"/>
      <c r="AU32" s="409"/>
    </row>
    <row r="33" spans="1:50" s="403" customFormat="1" ht="12" customHeight="1">
      <c r="A33" s="890" t="s">
        <v>343</v>
      </c>
      <c r="B33" s="890"/>
      <c r="C33" s="890"/>
      <c r="D33" s="890"/>
      <c r="E33" s="890"/>
      <c r="F33" s="890"/>
      <c r="I33" s="409"/>
      <c r="J33" s="409"/>
      <c r="K33" s="409"/>
      <c r="L33" s="409"/>
      <c r="M33" s="409"/>
      <c r="P33" s="409"/>
      <c r="Q33" s="409"/>
      <c r="R33" s="409"/>
      <c r="S33" s="409"/>
      <c r="W33" s="409"/>
      <c r="X33" s="409"/>
      <c r="Y33" s="409"/>
      <c r="Z33" s="409"/>
      <c r="AA33" s="409"/>
      <c r="AD33" s="409"/>
      <c r="AE33" s="409"/>
      <c r="AF33" s="409"/>
      <c r="AG33" s="409"/>
      <c r="AK33" s="409"/>
      <c r="AL33" s="409"/>
      <c r="AM33" s="409"/>
      <c r="AN33" s="409"/>
      <c r="AO33" s="409"/>
      <c r="AR33" s="409"/>
      <c r="AS33" s="409"/>
      <c r="AT33" s="409"/>
      <c r="AU33" s="409"/>
    </row>
    <row r="34" spans="1:50" s="404" customFormat="1" ht="12" customHeight="1">
      <c r="A34" s="890" t="s">
        <v>344</v>
      </c>
      <c r="B34" s="890"/>
      <c r="C34" s="890"/>
      <c r="D34" s="890"/>
      <c r="E34" s="890"/>
      <c r="F34" s="890"/>
      <c r="G34" s="403"/>
      <c r="H34" s="403"/>
      <c r="I34" s="409"/>
      <c r="J34" s="409"/>
      <c r="K34" s="409"/>
      <c r="L34" s="409"/>
      <c r="M34" s="409"/>
      <c r="N34" s="403"/>
      <c r="O34" s="403"/>
      <c r="P34" s="409"/>
      <c r="Q34" s="409"/>
      <c r="R34" s="409"/>
      <c r="S34" s="409"/>
      <c r="T34" s="403"/>
      <c r="U34" s="403"/>
      <c r="V34" s="403"/>
      <c r="W34" s="409"/>
      <c r="X34" s="409"/>
      <c r="Y34" s="409"/>
      <c r="Z34" s="409"/>
      <c r="AA34" s="409"/>
      <c r="AB34" s="403"/>
      <c r="AC34" s="403"/>
      <c r="AD34" s="409"/>
      <c r="AE34" s="409"/>
      <c r="AF34" s="409"/>
      <c r="AG34" s="409"/>
      <c r="AH34" s="403"/>
      <c r="AI34" s="403"/>
      <c r="AJ34" s="403"/>
      <c r="AK34" s="409"/>
      <c r="AL34" s="409"/>
      <c r="AM34" s="409"/>
      <c r="AN34" s="409"/>
      <c r="AO34" s="409"/>
      <c r="AP34" s="403"/>
      <c r="AQ34" s="403"/>
      <c r="AR34" s="409"/>
      <c r="AS34" s="409"/>
      <c r="AT34" s="409"/>
      <c r="AU34" s="409"/>
      <c r="AV34" s="403"/>
      <c r="AW34" s="403"/>
      <c r="AX34" s="403"/>
    </row>
    <row r="35" spans="1:50" s="404" customFormat="1" ht="12" customHeight="1">
      <c r="A35" s="890" t="s">
        <v>345</v>
      </c>
      <c r="B35" s="890"/>
      <c r="C35" s="890"/>
      <c r="D35" s="890"/>
      <c r="E35" s="890"/>
      <c r="F35" s="890"/>
      <c r="G35" s="403"/>
      <c r="H35" s="403"/>
      <c r="I35" s="409"/>
      <c r="J35" s="409"/>
      <c r="K35" s="409"/>
      <c r="L35" s="409"/>
      <c r="M35" s="409"/>
      <c r="N35" s="403"/>
      <c r="O35" s="403"/>
      <c r="P35" s="409"/>
      <c r="Q35" s="409"/>
      <c r="R35" s="409"/>
      <c r="S35" s="409"/>
      <c r="T35" s="403"/>
      <c r="U35" s="403"/>
      <c r="V35" s="403"/>
      <c r="W35" s="409"/>
      <c r="X35" s="409"/>
      <c r="Y35" s="409"/>
      <c r="Z35" s="409"/>
      <c r="AA35" s="409"/>
      <c r="AB35" s="403"/>
      <c r="AC35" s="403"/>
      <c r="AD35" s="409"/>
      <c r="AE35" s="409"/>
      <c r="AF35" s="409"/>
      <c r="AG35" s="409"/>
      <c r="AH35" s="403"/>
      <c r="AI35" s="403"/>
      <c r="AJ35" s="403"/>
      <c r="AK35" s="409"/>
      <c r="AL35" s="409"/>
      <c r="AM35" s="409"/>
      <c r="AN35" s="409"/>
      <c r="AO35" s="409"/>
      <c r="AP35" s="403"/>
      <c r="AQ35" s="403"/>
      <c r="AR35" s="409"/>
      <c r="AS35" s="409"/>
      <c r="AT35" s="409"/>
      <c r="AU35" s="409"/>
      <c r="AV35" s="403"/>
      <c r="AW35" s="403"/>
      <c r="AX35" s="403"/>
    </row>
    <row r="36" spans="1:50" s="404" customFormat="1" ht="12" customHeight="1">
      <c r="A36" s="890" t="s">
        <v>346</v>
      </c>
      <c r="B36" s="890"/>
      <c r="C36" s="890"/>
      <c r="D36" s="890"/>
      <c r="E36" s="890"/>
      <c r="F36" s="890"/>
      <c r="G36" s="890"/>
      <c r="H36" s="890"/>
      <c r="I36" s="890"/>
      <c r="J36" s="890"/>
      <c r="K36" s="890"/>
      <c r="L36" s="890"/>
      <c r="M36" s="890"/>
      <c r="N36" s="890"/>
      <c r="O36" s="890"/>
      <c r="P36" s="890"/>
      <c r="Q36" s="890"/>
      <c r="R36" s="890"/>
      <c r="S36" s="409"/>
      <c r="T36" s="403"/>
      <c r="U36" s="403"/>
      <c r="V36" s="403"/>
      <c r="W36" s="409"/>
      <c r="X36" s="409"/>
      <c r="Y36" s="409"/>
      <c r="Z36" s="409"/>
      <c r="AA36" s="409"/>
      <c r="AB36" s="403"/>
      <c r="AC36" s="403"/>
      <c r="AD36" s="409"/>
      <c r="AE36" s="409"/>
      <c r="AF36" s="409"/>
      <c r="AG36" s="409"/>
      <c r="AH36" s="403"/>
      <c r="AI36" s="403"/>
      <c r="AJ36" s="403"/>
      <c r="AK36" s="409"/>
      <c r="AL36" s="409"/>
      <c r="AM36" s="409"/>
      <c r="AN36" s="409"/>
      <c r="AO36" s="409"/>
      <c r="AP36" s="403"/>
      <c r="AQ36" s="403"/>
      <c r="AR36" s="409"/>
      <c r="AS36" s="409"/>
      <c r="AT36" s="409"/>
      <c r="AU36" s="409"/>
      <c r="AV36" s="403"/>
      <c r="AW36" s="403"/>
      <c r="AX36" s="403"/>
    </row>
    <row r="37" spans="1:50" s="404" customFormat="1" ht="12" customHeight="1">
      <c r="A37" s="890" t="s">
        <v>347</v>
      </c>
      <c r="B37" s="890"/>
      <c r="C37" s="890"/>
      <c r="D37" s="890"/>
      <c r="E37" s="890"/>
      <c r="F37" s="890"/>
      <c r="G37" s="403"/>
      <c r="H37" s="403"/>
      <c r="I37" s="409"/>
      <c r="J37" s="409"/>
      <c r="K37" s="409"/>
      <c r="L37" s="409"/>
      <c r="M37" s="409"/>
      <c r="N37" s="403"/>
      <c r="O37" s="403"/>
      <c r="P37" s="409"/>
      <c r="Q37" s="409"/>
      <c r="R37" s="409"/>
      <c r="S37" s="409"/>
      <c r="T37" s="403"/>
      <c r="U37" s="403"/>
      <c r="V37" s="403"/>
      <c r="W37" s="409"/>
      <c r="X37" s="409"/>
      <c r="Y37" s="409"/>
      <c r="Z37" s="409"/>
      <c r="AA37" s="409"/>
      <c r="AB37" s="403"/>
      <c r="AC37" s="403"/>
      <c r="AD37" s="409"/>
      <c r="AE37" s="409"/>
      <c r="AF37" s="409"/>
      <c r="AG37" s="409"/>
      <c r="AH37" s="403"/>
      <c r="AI37" s="403"/>
      <c r="AJ37" s="403"/>
      <c r="AK37" s="409"/>
      <c r="AL37" s="409"/>
      <c r="AM37" s="409"/>
      <c r="AN37" s="409"/>
      <c r="AO37" s="409"/>
      <c r="AP37" s="403"/>
      <c r="AQ37" s="403"/>
      <c r="AR37" s="409"/>
      <c r="AS37" s="409"/>
      <c r="AT37" s="409"/>
      <c r="AU37" s="409"/>
      <c r="AV37" s="403"/>
      <c r="AW37" s="403"/>
      <c r="AX37" s="403"/>
    </row>
    <row r="38" spans="1:50" s="404" customFormat="1" ht="12" customHeight="1">
      <c r="A38" s="890" t="s">
        <v>348</v>
      </c>
      <c r="B38" s="890"/>
      <c r="C38" s="890"/>
      <c r="D38" s="890"/>
      <c r="E38" s="890"/>
      <c r="F38" s="890"/>
      <c r="G38" s="403"/>
      <c r="H38" s="403"/>
      <c r="I38" s="409"/>
      <c r="J38" s="409"/>
      <c r="K38" s="409"/>
      <c r="L38" s="409"/>
      <c r="M38" s="409"/>
      <c r="N38" s="403"/>
      <c r="O38" s="403"/>
      <c r="P38" s="409"/>
      <c r="Q38" s="409"/>
      <c r="R38" s="409"/>
      <c r="S38" s="409"/>
      <c r="T38" s="403"/>
      <c r="U38" s="403"/>
      <c r="V38" s="403"/>
      <c r="W38" s="409"/>
      <c r="X38" s="409"/>
      <c r="Y38" s="409"/>
      <c r="Z38" s="409"/>
      <c r="AA38" s="409"/>
      <c r="AB38" s="403"/>
      <c r="AC38" s="403"/>
      <c r="AD38" s="409"/>
      <c r="AE38" s="409"/>
      <c r="AF38" s="409"/>
      <c r="AG38" s="409"/>
      <c r="AH38" s="403"/>
      <c r="AI38" s="403"/>
      <c r="AJ38" s="403"/>
      <c r="AK38" s="409"/>
      <c r="AL38" s="409"/>
      <c r="AM38" s="409"/>
      <c r="AN38" s="409"/>
      <c r="AO38" s="409"/>
      <c r="AP38" s="403"/>
      <c r="AQ38" s="403"/>
      <c r="AR38" s="409"/>
      <c r="AS38" s="409"/>
      <c r="AT38" s="409"/>
      <c r="AU38" s="409"/>
      <c r="AV38" s="403"/>
      <c r="AW38" s="403"/>
      <c r="AX38" s="403"/>
    </row>
  </sheetData>
  <mergeCells count="48">
    <mergeCell ref="AR6:AX6"/>
    <mergeCell ref="AR7:AU7"/>
    <mergeCell ref="AV7:AV8"/>
    <mergeCell ref="AW7:AW8"/>
    <mergeCell ref="AX7:AX8"/>
    <mergeCell ref="A33:F33"/>
    <mergeCell ref="A30:O30"/>
    <mergeCell ref="F7:F8"/>
    <mergeCell ref="G7:G8"/>
    <mergeCell ref="H7:H8"/>
    <mergeCell ref="B7:E7"/>
    <mergeCell ref="I7:L7"/>
    <mergeCell ref="M7:M8"/>
    <mergeCell ref="N7:N8"/>
    <mergeCell ref="O7:O8"/>
    <mergeCell ref="A34:F34"/>
    <mergeCell ref="A35:F35"/>
    <mergeCell ref="A37:F37"/>
    <mergeCell ref="A38:F38"/>
    <mergeCell ref="A36:R36"/>
    <mergeCell ref="A1:O1"/>
    <mergeCell ref="A3:O3"/>
    <mergeCell ref="A4:B4"/>
    <mergeCell ref="A5:A8"/>
    <mergeCell ref="A2:R2"/>
    <mergeCell ref="B6:H6"/>
    <mergeCell ref="I6:O6"/>
    <mergeCell ref="P6:V6"/>
    <mergeCell ref="P7:S7"/>
    <mergeCell ref="T7:T8"/>
    <mergeCell ref="U7:U8"/>
    <mergeCell ref="V7:V8"/>
    <mergeCell ref="B5:AX5"/>
    <mergeCell ref="AK6:AQ6"/>
    <mergeCell ref="AK7:AN7"/>
    <mergeCell ref="AO7:AO8"/>
    <mergeCell ref="W6:AC6"/>
    <mergeCell ref="AD7:AG7"/>
    <mergeCell ref="AH7:AH8"/>
    <mergeCell ref="AI7:AI8"/>
    <mergeCell ref="AJ7:AJ8"/>
    <mergeCell ref="AD6:AJ6"/>
    <mergeCell ref="AC7:AC8"/>
    <mergeCell ref="AQ7:AQ8"/>
    <mergeCell ref="AP7:AP8"/>
    <mergeCell ref="W7:Z7"/>
    <mergeCell ref="AA7:AA8"/>
    <mergeCell ref="AB7:AB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37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18.7109375" style="99" customWidth="1"/>
    <col min="2" max="3" width="8.85546875" style="123" customWidth="1"/>
    <col min="4" max="4" width="10.140625" style="123" customWidth="1"/>
    <col min="5" max="5" width="8.85546875" style="123" customWidth="1"/>
    <col min="6" max="7" width="11.28515625" style="99" customWidth="1"/>
    <col min="8" max="8" width="6.7109375" style="99" customWidth="1"/>
    <col min="9" max="9" width="9" style="123" customWidth="1"/>
    <col min="10" max="10" width="7.28515625" style="123" customWidth="1"/>
    <col min="11" max="11" width="10" style="123" customWidth="1"/>
    <col min="12" max="12" width="7.28515625" style="123" customWidth="1"/>
    <col min="13" max="13" width="11.28515625" style="123" customWidth="1"/>
    <col min="14" max="14" width="11.28515625" style="99" customWidth="1"/>
    <col min="15" max="15" width="6.7109375" style="99" customWidth="1"/>
    <col min="16" max="17" width="8.85546875" style="123" customWidth="1"/>
    <col min="18" max="18" width="10.140625" style="123" customWidth="1"/>
    <col min="19" max="19" width="8.85546875" style="123" customWidth="1"/>
    <col min="20" max="21" width="11.28515625" style="99" customWidth="1"/>
    <col min="22" max="22" width="6.7109375" style="99" customWidth="1"/>
    <col min="23" max="23" width="9" style="123" customWidth="1"/>
    <col min="24" max="24" width="7.28515625" style="123" customWidth="1"/>
    <col min="25" max="25" width="10" style="123" customWidth="1"/>
    <col min="26" max="26" width="7.28515625" style="123" customWidth="1"/>
    <col min="27" max="27" width="11.28515625" style="123" customWidth="1"/>
    <col min="28" max="28" width="11.28515625" style="99" customWidth="1"/>
    <col min="29" max="29" width="6.7109375" style="99" customWidth="1"/>
    <col min="30" max="31" width="8.85546875" style="123" customWidth="1"/>
    <col min="32" max="32" width="10.140625" style="123" customWidth="1"/>
    <col min="33" max="33" width="8.85546875" style="123" customWidth="1"/>
    <col min="34" max="35" width="11.28515625" style="99" customWidth="1"/>
    <col min="36" max="36" width="6.7109375" style="99" customWidth="1"/>
    <col min="37" max="37" width="9" style="123" customWidth="1"/>
    <col min="38" max="38" width="7.28515625" style="123" customWidth="1"/>
    <col min="39" max="39" width="10" style="123" customWidth="1"/>
    <col min="40" max="40" width="7.28515625" style="123" customWidth="1"/>
    <col min="41" max="41" width="11.28515625" style="123" customWidth="1"/>
    <col min="42" max="42" width="11.28515625" style="99" customWidth="1"/>
    <col min="43" max="43" width="6.7109375" style="99" customWidth="1"/>
    <col min="44" max="45" width="8.85546875" style="123" customWidth="1"/>
    <col min="46" max="46" width="10.140625" style="123" customWidth="1"/>
    <col min="47" max="47" width="8.85546875" style="123" customWidth="1"/>
    <col min="48" max="49" width="11.28515625" style="99" customWidth="1"/>
    <col min="50" max="50" width="6.7109375" style="99" customWidth="1"/>
    <col min="51" max="79" width="6.28515625" style="97" customWidth="1"/>
    <col min="80" max="16384" width="11.42578125" style="97"/>
  </cols>
  <sheetData>
    <row r="1" spans="1:50" ht="18" customHeight="1">
      <c r="A1" s="801" t="s">
        <v>503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385"/>
      <c r="Q1" s="385"/>
      <c r="R1" s="385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</row>
    <row r="2" spans="1:50" ht="18" customHeight="1">
      <c r="A2" s="784" t="s">
        <v>352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</row>
    <row r="3" spans="1:50" ht="18" customHeight="1">
      <c r="A3" s="785" t="s">
        <v>621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266"/>
      <c r="Q3" s="266"/>
      <c r="R3" s="266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</row>
    <row r="4" spans="1:50" ht="3.95" customHeight="1">
      <c r="A4" s="802"/>
      <c r="B4" s="802"/>
      <c r="C4" s="192"/>
      <c r="D4" s="192"/>
      <c r="E4" s="192"/>
      <c r="F4" s="98"/>
      <c r="G4" s="98"/>
      <c r="H4" s="216"/>
      <c r="I4" s="216"/>
      <c r="J4" s="216"/>
      <c r="K4" s="216"/>
      <c r="L4" s="216"/>
      <c r="M4" s="216"/>
      <c r="N4" s="98"/>
      <c r="O4" s="216"/>
      <c r="P4" s="97"/>
      <c r="Q4" s="192"/>
      <c r="R4" s="192"/>
      <c r="S4" s="192"/>
      <c r="T4" s="98"/>
      <c r="U4" s="98"/>
      <c r="V4" s="216"/>
      <c r="W4" s="216"/>
      <c r="X4" s="216"/>
      <c r="Y4" s="216"/>
      <c r="Z4" s="216"/>
      <c r="AA4" s="216"/>
      <c r="AB4" s="98"/>
      <c r="AC4" s="216"/>
      <c r="AD4" s="97"/>
      <c r="AE4" s="192"/>
      <c r="AF4" s="192"/>
      <c r="AG4" s="192"/>
      <c r="AH4" s="98"/>
      <c r="AI4" s="98"/>
      <c r="AJ4" s="216"/>
      <c r="AK4" s="602"/>
      <c r="AL4" s="602"/>
      <c r="AM4" s="602"/>
      <c r="AN4" s="602"/>
      <c r="AO4" s="602"/>
      <c r="AP4" s="98"/>
      <c r="AQ4" s="602"/>
      <c r="AR4" s="97"/>
      <c r="AS4" s="709"/>
      <c r="AT4" s="709"/>
      <c r="AU4" s="709"/>
      <c r="AV4" s="98"/>
      <c r="AW4" s="98"/>
      <c r="AX4" s="710"/>
    </row>
    <row r="5" spans="1:50" ht="18" customHeight="1">
      <c r="A5" s="803" t="s">
        <v>46</v>
      </c>
      <c r="B5" s="891" t="s">
        <v>552</v>
      </c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892"/>
      <c r="N5" s="892"/>
      <c r="O5" s="892"/>
      <c r="P5" s="892"/>
      <c r="Q5" s="892"/>
      <c r="R5" s="892"/>
      <c r="S5" s="892"/>
      <c r="T5" s="892"/>
      <c r="U5" s="892"/>
      <c r="V5" s="892"/>
      <c r="W5" s="892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892"/>
      <c r="AI5" s="892"/>
      <c r="AJ5" s="892"/>
      <c r="AK5" s="892"/>
      <c r="AL5" s="892"/>
      <c r="AM5" s="892"/>
      <c r="AN5" s="892"/>
      <c r="AO5" s="892"/>
      <c r="AP5" s="892"/>
      <c r="AQ5" s="892"/>
      <c r="AR5" s="892"/>
      <c r="AS5" s="892"/>
      <c r="AT5" s="892"/>
      <c r="AU5" s="892"/>
      <c r="AV5" s="892"/>
      <c r="AW5" s="892"/>
      <c r="AX5" s="892"/>
    </row>
    <row r="6" spans="1:50" ht="18" customHeight="1">
      <c r="A6" s="804"/>
      <c r="B6" s="771">
        <v>2015</v>
      </c>
      <c r="C6" s="792"/>
      <c r="D6" s="792"/>
      <c r="E6" s="792"/>
      <c r="F6" s="792"/>
      <c r="G6" s="792"/>
      <c r="H6" s="811"/>
      <c r="I6" s="762">
        <v>2016</v>
      </c>
      <c r="J6" s="798"/>
      <c r="K6" s="798"/>
      <c r="L6" s="798"/>
      <c r="M6" s="798"/>
      <c r="N6" s="798"/>
      <c r="O6" s="810"/>
      <c r="P6" s="771">
        <v>2017</v>
      </c>
      <c r="Q6" s="792"/>
      <c r="R6" s="792"/>
      <c r="S6" s="792"/>
      <c r="T6" s="792"/>
      <c r="U6" s="792"/>
      <c r="V6" s="811"/>
      <c r="W6" s="762">
        <v>2018</v>
      </c>
      <c r="X6" s="798"/>
      <c r="Y6" s="798"/>
      <c r="Z6" s="798"/>
      <c r="AA6" s="798"/>
      <c r="AB6" s="798"/>
      <c r="AC6" s="810"/>
      <c r="AD6" s="771">
        <v>2019</v>
      </c>
      <c r="AE6" s="792"/>
      <c r="AF6" s="792"/>
      <c r="AG6" s="792"/>
      <c r="AH6" s="792"/>
      <c r="AI6" s="792"/>
      <c r="AJ6" s="811"/>
      <c r="AK6" s="762">
        <v>2020</v>
      </c>
      <c r="AL6" s="798"/>
      <c r="AM6" s="798"/>
      <c r="AN6" s="798"/>
      <c r="AO6" s="798"/>
      <c r="AP6" s="798"/>
      <c r="AQ6" s="810"/>
      <c r="AR6" s="771">
        <v>2021</v>
      </c>
      <c r="AS6" s="792"/>
      <c r="AT6" s="792"/>
      <c r="AU6" s="792"/>
      <c r="AV6" s="792"/>
      <c r="AW6" s="792"/>
      <c r="AX6" s="811"/>
    </row>
    <row r="7" spans="1:50" ht="18" customHeight="1">
      <c r="A7" s="804"/>
      <c r="B7" s="777" t="s">
        <v>342</v>
      </c>
      <c r="C7" s="778"/>
      <c r="D7" s="778"/>
      <c r="E7" s="783"/>
      <c r="F7" s="877" t="s">
        <v>338</v>
      </c>
      <c r="G7" s="877" t="s">
        <v>339</v>
      </c>
      <c r="H7" s="888" t="s">
        <v>34</v>
      </c>
      <c r="I7" s="767" t="s">
        <v>342</v>
      </c>
      <c r="J7" s="768"/>
      <c r="K7" s="768"/>
      <c r="L7" s="770"/>
      <c r="M7" s="878" t="s">
        <v>338</v>
      </c>
      <c r="N7" s="878" t="s">
        <v>339</v>
      </c>
      <c r="O7" s="886" t="s">
        <v>34</v>
      </c>
      <c r="P7" s="777" t="s">
        <v>342</v>
      </c>
      <c r="Q7" s="778"/>
      <c r="R7" s="778"/>
      <c r="S7" s="783"/>
      <c r="T7" s="877" t="s">
        <v>338</v>
      </c>
      <c r="U7" s="877" t="s">
        <v>339</v>
      </c>
      <c r="V7" s="888" t="s">
        <v>34</v>
      </c>
      <c r="W7" s="767" t="s">
        <v>342</v>
      </c>
      <c r="X7" s="768"/>
      <c r="Y7" s="768"/>
      <c r="Z7" s="770"/>
      <c r="AA7" s="878" t="s">
        <v>338</v>
      </c>
      <c r="AB7" s="878" t="s">
        <v>339</v>
      </c>
      <c r="AC7" s="886" t="s">
        <v>34</v>
      </c>
      <c r="AD7" s="777" t="s">
        <v>342</v>
      </c>
      <c r="AE7" s="778"/>
      <c r="AF7" s="778"/>
      <c r="AG7" s="783"/>
      <c r="AH7" s="877" t="s">
        <v>338</v>
      </c>
      <c r="AI7" s="877" t="s">
        <v>339</v>
      </c>
      <c r="AJ7" s="888" t="s">
        <v>34</v>
      </c>
      <c r="AK7" s="767" t="s">
        <v>342</v>
      </c>
      <c r="AL7" s="768"/>
      <c r="AM7" s="768"/>
      <c r="AN7" s="770"/>
      <c r="AO7" s="878" t="s">
        <v>338</v>
      </c>
      <c r="AP7" s="878" t="s">
        <v>339</v>
      </c>
      <c r="AQ7" s="886" t="s">
        <v>34</v>
      </c>
      <c r="AR7" s="777" t="s">
        <v>342</v>
      </c>
      <c r="AS7" s="778"/>
      <c r="AT7" s="778"/>
      <c r="AU7" s="783"/>
      <c r="AV7" s="877" t="s">
        <v>338</v>
      </c>
      <c r="AW7" s="877" t="s">
        <v>339</v>
      </c>
      <c r="AX7" s="888" t="s">
        <v>34</v>
      </c>
    </row>
    <row r="8" spans="1:50" ht="18" customHeight="1">
      <c r="A8" s="805"/>
      <c r="B8" s="370" t="s">
        <v>340</v>
      </c>
      <c r="C8" s="509" t="s">
        <v>341</v>
      </c>
      <c r="D8" s="509" t="s">
        <v>336</v>
      </c>
      <c r="E8" s="509" t="s">
        <v>337</v>
      </c>
      <c r="F8" s="877"/>
      <c r="G8" s="877"/>
      <c r="H8" s="889"/>
      <c r="I8" s="456" t="s">
        <v>340</v>
      </c>
      <c r="J8" s="361" t="s">
        <v>341</v>
      </c>
      <c r="K8" s="361" t="s">
        <v>336</v>
      </c>
      <c r="L8" s="361" t="s">
        <v>337</v>
      </c>
      <c r="M8" s="878"/>
      <c r="N8" s="878"/>
      <c r="O8" s="887"/>
      <c r="P8" s="370" t="s">
        <v>340</v>
      </c>
      <c r="Q8" s="509" t="s">
        <v>341</v>
      </c>
      <c r="R8" s="509" t="s">
        <v>336</v>
      </c>
      <c r="S8" s="509" t="s">
        <v>337</v>
      </c>
      <c r="T8" s="877"/>
      <c r="U8" s="877"/>
      <c r="V8" s="889"/>
      <c r="W8" s="456" t="s">
        <v>340</v>
      </c>
      <c r="X8" s="361" t="s">
        <v>341</v>
      </c>
      <c r="Y8" s="361" t="s">
        <v>336</v>
      </c>
      <c r="Z8" s="361" t="s">
        <v>337</v>
      </c>
      <c r="AA8" s="878"/>
      <c r="AB8" s="878"/>
      <c r="AC8" s="887"/>
      <c r="AD8" s="370" t="s">
        <v>340</v>
      </c>
      <c r="AE8" s="509" t="s">
        <v>341</v>
      </c>
      <c r="AF8" s="509" t="s">
        <v>336</v>
      </c>
      <c r="AG8" s="509" t="s">
        <v>337</v>
      </c>
      <c r="AH8" s="877"/>
      <c r="AI8" s="877"/>
      <c r="AJ8" s="889"/>
      <c r="AK8" s="456" t="s">
        <v>340</v>
      </c>
      <c r="AL8" s="597" t="s">
        <v>341</v>
      </c>
      <c r="AM8" s="597" t="s">
        <v>336</v>
      </c>
      <c r="AN8" s="597" t="s">
        <v>337</v>
      </c>
      <c r="AO8" s="878"/>
      <c r="AP8" s="878"/>
      <c r="AQ8" s="887"/>
      <c r="AR8" s="705" t="s">
        <v>340</v>
      </c>
      <c r="AS8" s="509" t="s">
        <v>341</v>
      </c>
      <c r="AT8" s="509" t="s">
        <v>336</v>
      </c>
      <c r="AU8" s="509" t="s">
        <v>337</v>
      </c>
      <c r="AV8" s="877"/>
      <c r="AW8" s="877"/>
      <c r="AX8" s="889"/>
    </row>
    <row r="9" spans="1:50" ht="18" customHeight="1">
      <c r="A9" s="248" t="s">
        <v>244</v>
      </c>
      <c r="B9" s="158">
        <v>1</v>
      </c>
      <c r="C9" s="160">
        <v>0</v>
      </c>
      <c r="D9" s="160">
        <v>1</v>
      </c>
      <c r="E9" s="160">
        <v>1</v>
      </c>
      <c r="F9" s="159">
        <v>0</v>
      </c>
      <c r="G9" s="160">
        <v>0</v>
      </c>
      <c r="H9" s="161">
        <f t="shared" ref="H9:H26" si="0">+SUM(B9:G9)</f>
        <v>3</v>
      </c>
      <c r="I9" s="158">
        <v>2</v>
      </c>
      <c r="J9" s="160">
        <v>1</v>
      </c>
      <c r="K9" s="160">
        <v>1</v>
      </c>
      <c r="L9" s="160">
        <v>0</v>
      </c>
      <c r="M9" s="160">
        <v>0</v>
      </c>
      <c r="N9" s="159">
        <v>0</v>
      </c>
      <c r="O9" s="163">
        <f t="shared" ref="O9:O27" si="1">+SUM(I9:N9)</f>
        <v>4</v>
      </c>
      <c r="P9" s="158">
        <v>0</v>
      </c>
      <c r="Q9" s="160">
        <v>1</v>
      </c>
      <c r="R9" s="160">
        <v>0</v>
      </c>
      <c r="S9" s="160">
        <v>2</v>
      </c>
      <c r="T9" s="159">
        <v>0</v>
      </c>
      <c r="U9" s="160">
        <v>0</v>
      </c>
      <c r="V9" s="161">
        <f>+SUM(P9:U9)</f>
        <v>3</v>
      </c>
      <c r="W9" s="158">
        <v>0</v>
      </c>
      <c r="X9" s="160">
        <v>1</v>
      </c>
      <c r="Y9" s="160">
        <v>1</v>
      </c>
      <c r="Z9" s="160">
        <v>0</v>
      </c>
      <c r="AA9" s="160">
        <v>0</v>
      </c>
      <c r="AB9" s="159">
        <v>0</v>
      </c>
      <c r="AC9" s="163">
        <f t="shared" ref="AC9:AC27" si="2">+SUM(W9:AB9)</f>
        <v>2</v>
      </c>
      <c r="AD9" s="158">
        <v>3</v>
      </c>
      <c r="AE9" s="160">
        <v>0</v>
      </c>
      <c r="AF9" s="160">
        <v>2</v>
      </c>
      <c r="AG9" s="160">
        <v>0</v>
      </c>
      <c r="AH9" s="159">
        <v>0</v>
      </c>
      <c r="AI9" s="160">
        <v>0</v>
      </c>
      <c r="AJ9" s="161">
        <f>+SUM(AD9:AI9)</f>
        <v>5</v>
      </c>
      <c r="AK9" s="158">
        <v>2</v>
      </c>
      <c r="AL9" s="160">
        <v>0</v>
      </c>
      <c r="AM9" s="160">
        <v>1</v>
      </c>
      <c r="AN9" s="160">
        <v>0</v>
      </c>
      <c r="AO9" s="160">
        <v>0</v>
      </c>
      <c r="AP9" s="159">
        <v>0</v>
      </c>
      <c r="AQ9" s="163">
        <f t="shared" ref="AQ9:AQ27" si="3">+SUM(AK9:AP9)</f>
        <v>3</v>
      </c>
      <c r="AR9" s="158">
        <v>1</v>
      </c>
      <c r="AS9" s="160">
        <v>2</v>
      </c>
      <c r="AT9" s="160">
        <v>2</v>
      </c>
      <c r="AU9" s="160">
        <v>0</v>
      </c>
      <c r="AV9" s="159">
        <v>0</v>
      </c>
      <c r="AW9" s="160">
        <v>0</v>
      </c>
      <c r="AX9" s="161">
        <f>+SUM(AR9:AW9)</f>
        <v>5</v>
      </c>
    </row>
    <row r="10" spans="1:50" ht="18" customHeight="1">
      <c r="A10" s="249" t="s">
        <v>62</v>
      </c>
      <c r="B10" s="41">
        <v>7</v>
      </c>
      <c r="C10" s="42">
        <v>1</v>
      </c>
      <c r="D10" s="42">
        <v>5</v>
      </c>
      <c r="E10" s="42">
        <v>2</v>
      </c>
      <c r="F10" s="42">
        <v>0</v>
      </c>
      <c r="G10" s="42">
        <v>0</v>
      </c>
      <c r="H10" s="165">
        <f t="shared" si="0"/>
        <v>15</v>
      </c>
      <c r="I10" s="166">
        <v>11</v>
      </c>
      <c r="J10" s="136">
        <v>2</v>
      </c>
      <c r="K10" s="136">
        <v>2</v>
      </c>
      <c r="L10" s="136">
        <v>0</v>
      </c>
      <c r="M10" s="136">
        <v>0</v>
      </c>
      <c r="N10" s="136">
        <v>0</v>
      </c>
      <c r="O10" s="167">
        <f t="shared" si="1"/>
        <v>15</v>
      </c>
      <c r="P10" s="41">
        <v>6</v>
      </c>
      <c r="Q10" s="42">
        <v>1</v>
      </c>
      <c r="R10" s="42">
        <v>4</v>
      </c>
      <c r="S10" s="42">
        <v>1</v>
      </c>
      <c r="T10" s="42">
        <v>0</v>
      </c>
      <c r="U10" s="42">
        <v>0</v>
      </c>
      <c r="V10" s="165">
        <f>+SUM(P10:U10)</f>
        <v>12</v>
      </c>
      <c r="W10" s="166">
        <v>6</v>
      </c>
      <c r="X10" s="136">
        <v>1</v>
      </c>
      <c r="Y10" s="136">
        <v>6</v>
      </c>
      <c r="Z10" s="136">
        <v>2</v>
      </c>
      <c r="AA10" s="136">
        <v>0</v>
      </c>
      <c r="AB10" s="136">
        <v>0</v>
      </c>
      <c r="AC10" s="167">
        <f t="shared" si="2"/>
        <v>15</v>
      </c>
      <c r="AD10" s="41">
        <v>7</v>
      </c>
      <c r="AE10" s="42">
        <v>2</v>
      </c>
      <c r="AF10" s="42">
        <v>6</v>
      </c>
      <c r="AG10" s="42">
        <v>2</v>
      </c>
      <c r="AH10" s="42">
        <v>0</v>
      </c>
      <c r="AI10" s="42">
        <v>0</v>
      </c>
      <c r="AJ10" s="165">
        <f>+SUM(AD10:AI10)</f>
        <v>17</v>
      </c>
      <c r="AK10" s="166">
        <v>3</v>
      </c>
      <c r="AL10" s="136">
        <v>1</v>
      </c>
      <c r="AM10" s="136">
        <v>3</v>
      </c>
      <c r="AN10" s="136">
        <v>2</v>
      </c>
      <c r="AO10" s="136">
        <v>0</v>
      </c>
      <c r="AP10" s="136">
        <v>0</v>
      </c>
      <c r="AQ10" s="167">
        <f t="shared" si="3"/>
        <v>9</v>
      </c>
      <c r="AR10" s="41">
        <v>12</v>
      </c>
      <c r="AS10" s="42">
        <v>1</v>
      </c>
      <c r="AT10" s="42">
        <v>4</v>
      </c>
      <c r="AU10" s="42">
        <v>2</v>
      </c>
      <c r="AV10" s="42">
        <v>0</v>
      </c>
      <c r="AW10" s="42">
        <v>0</v>
      </c>
      <c r="AX10" s="165">
        <f>+SUM(AR10:AW10)</f>
        <v>19</v>
      </c>
    </row>
    <row r="11" spans="1:50" ht="18" customHeight="1">
      <c r="A11" s="248" t="s">
        <v>47</v>
      </c>
      <c r="B11" s="168">
        <v>11</v>
      </c>
      <c r="C11" s="170">
        <v>3</v>
      </c>
      <c r="D11" s="170">
        <v>1</v>
      </c>
      <c r="E11" s="170">
        <v>1</v>
      </c>
      <c r="F11" s="169">
        <v>3</v>
      </c>
      <c r="G11" s="170">
        <v>0</v>
      </c>
      <c r="H11" s="171">
        <f t="shared" si="0"/>
        <v>19</v>
      </c>
      <c r="I11" s="168">
        <v>4</v>
      </c>
      <c r="J11" s="170">
        <v>3</v>
      </c>
      <c r="K11" s="170">
        <v>6</v>
      </c>
      <c r="L11" s="170">
        <v>2</v>
      </c>
      <c r="M11" s="170">
        <v>0</v>
      </c>
      <c r="N11" s="169">
        <v>0</v>
      </c>
      <c r="O11" s="172">
        <f t="shared" si="1"/>
        <v>15</v>
      </c>
      <c r="P11" s="168">
        <v>4</v>
      </c>
      <c r="Q11" s="170">
        <v>2</v>
      </c>
      <c r="R11" s="170">
        <v>3</v>
      </c>
      <c r="S11" s="170">
        <v>1</v>
      </c>
      <c r="T11" s="169">
        <v>0</v>
      </c>
      <c r="U11" s="170">
        <v>0</v>
      </c>
      <c r="V11" s="171">
        <f>+SUM(P11:U11)</f>
        <v>10</v>
      </c>
      <c r="W11" s="168">
        <v>9</v>
      </c>
      <c r="X11" s="170">
        <v>1</v>
      </c>
      <c r="Y11" s="170">
        <v>5</v>
      </c>
      <c r="Z11" s="170">
        <v>0</v>
      </c>
      <c r="AA11" s="170">
        <v>0</v>
      </c>
      <c r="AB11" s="169">
        <v>0</v>
      </c>
      <c r="AC11" s="172">
        <f t="shared" si="2"/>
        <v>15</v>
      </c>
      <c r="AD11" s="168">
        <v>5</v>
      </c>
      <c r="AE11" s="170">
        <v>0</v>
      </c>
      <c r="AF11" s="170">
        <v>4</v>
      </c>
      <c r="AG11" s="170">
        <v>1</v>
      </c>
      <c r="AH11" s="169">
        <v>0</v>
      </c>
      <c r="AI11" s="170">
        <v>0</v>
      </c>
      <c r="AJ11" s="171">
        <f>+SUM(AD11:AI11)</f>
        <v>10</v>
      </c>
      <c r="AK11" s="168">
        <v>10</v>
      </c>
      <c r="AL11" s="170">
        <v>0</v>
      </c>
      <c r="AM11" s="170">
        <v>7</v>
      </c>
      <c r="AN11" s="170">
        <v>3</v>
      </c>
      <c r="AO11" s="170">
        <v>0</v>
      </c>
      <c r="AP11" s="169">
        <v>0</v>
      </c>
      <c r="AQ11" s="172">
        <f t="shared" si="3"/>
        <v>20</v>
      </c>
      <c r="AR11" s="168">
        <v>5</v>
      </c>
      <c r="AS11" s="170">
        <v>5</v>
      </c>
      <c r="AT11" s="170">
        <v>6</v>
      </c>
      <c r="AU11" s="170">
        <v>1</v>
      </c>
      <c r="AV11" s="169">
        <v>0</v>
      </c>
      <c r="AW11" s="170">
        <v>0</v>
      </c>
      <c r="AX11" s="171">
        <f>+SUM(AR11:AW11)</f>
        <v>17</v>
      </c>
    </row>
    <row r="12" spans="1:50" ht="18" customHeight="1">
      <c r="A12" s="249" t="s">
        <v>48</v>
      </c>
      <c r="B12" s="41">
        <v>6</v>
      </c>
      <c r="C12" s="42">
        <v>1</v>
      </c>
      <c r="D12" s="42">
        <v>9</v>
      </c>
      <c r="E12" s="42">
        <v>7</v>
      </c>
      <c r="F12" s="42">
        <v>0</v>
      </c>
      <c r="G12" s="42">
        <v>0</v>
      </c>
      <c r="H12" s="165">
        <f t="shared" si="0"/>
        <v>23</v>
      </c>
      <c r="I12" s="166">
        <v>8</v>
      </c>
      <c r="J12" s="136">
        <v>3</v>
      </c>
      <c r="K12" s="136">
        <v>16</v>
      </c>
      <c r="L12" s="136">
        <v>3</v>
      </c>
      <c r="M12" s="136">
        <v>0</v>
      </c>
      <c r="N12" s="136">
        <v>0</v>
      </c>
      <c r="O12" s="167">
        <f t="shared" si="1"/>
        <v>30</v>
      </c>
      <c r="P12" s="41">
        <v>7</v>
      </c>
      <c r="Q12" s="42">
        <v>1</v>
      </c>
      <c r="R12" s="42">
        <v>18</v>
      </c>
      <c r="S12" s="42">
        <v>6</v>
      </c>
      <c r="T12" s="42">
        <v>0</v>
      </c>
      <c r="U12" s="42">
        <v>0</v>
      </c>
      <c r="V12" s="165">
        <f>+SUM(P12:U12)</f>
        <v>32</v>
      </c>
      <c r="W12" s="166">
        <v>7</v>
      </c>
      <c r="X12" s="136">
        <v>2</v>
      </c>
      <c r="Y12" s="136">
        <v>15</v>
      </c>
      <c r="Z12" s="136">
        <v>5</v>
      </c>
      <c r="AA12" s="136">
        <v>0</v>
      </c>
      <c r="AB12" s="136">
        <v>0</v>
      </c>
      <c r="AC12" s="167">
        <f t="shared" si="2"/>
        <v>29</v>
      </c>
      <c r="AD12" s="41">
        <v>11</v>
      </c>
      <c r="AE12" s="42">
        <v>2</v>
      </c>
      <c r="AF12" s="42">
        <v>4</v>
      </c>
      <c r="AG12" s="42">
        <v>2</v>
      </c>
      <c r="AH12" s="42">
        <v>0</v>
      </c>
      <c r="AI12" s="42">
        <v>0</v>
      </c>
      <c r="AJ12" s="165">
        <f>+SUM(AD12:AI12)</f>
        <v>19</v>
      </c>
      <c r="AK12" s="166">
        <v>4</v>
      </c>
      <c r="AL12" s="136">
        <v>0</v>
      </c>
      <c r="AM12" s="136">
        <v>10</v>
      </c>
      <c r="AN12" s="136">
        <v>4</v>
      </c>
      <c r="AO12" s="136">
        <v>0</v>
      </c>
      <c r="AP12" s="136">
        <v>0</v>
      </c>
      <c r="AQ12" s="167">
        <f t="shared" si="3"/>
        <v>18</v>
      </c>
      <c r="AR12" s="41">
        <v>10</v>
      </c>
      <c r="AS12" s="42">
        <v>0</v>
      </c>
      <c r="AT12" s="42">
        <v>11</v>
      </c>
      <c r="AU12" s="42">
        <v>6</v>
      </c>
      <c r="AV12" s="42">
        <v>0</v>
      </c>
      <c r="AW12" s="42">
        <v>0</v>
      </c>
      <c r="AX12" s="165">
        <f>+SUM(AR12:AW12)</f>
        <v>27</v>
      </c>
    </row>
    <row r="13" spans="1:50" ht="18" customHeight="1">
      <c r="A13" s="248" t="s">
        <v>49</v>
      </c>
      <c r="B13" s="168">
        <v>23</v>
      </c>
      <c r="C13" s="170">
        <v>5</v>
      </c>
      <c r="D13" s="170">
        <v>123</v>
      </c>
      <c r="E13" s="170">
        <v>22</v>
      </c>
      <c r="F13" s="169">
        <v>0</v>
      </c>
      <c r="G13" s="170">
        <v>0</v>
      </c>
      <c r="H13" s="172">
        <f>+SUM(B13:G13)</f>
        <v>173</v>
      </c>
      <c r="I13" s="168">
        <v>37</v>
      </c>
      <c r="J13" s="170">
        <v>2</v>
      </c>
      <c r="K13" s="170">
        <v>123</v>
      </c>
      <c r="L13" s="170">
        <v>17</v>
      </c>
      <c r="M13" s="170">
        <v>0</v>
      </c>
      <c r="N13" s="169">
        <v>0</v>
      </c>
      <c r="O13" s="172">
        <f t="shared" si="1"/>
        <v>179</v>
      </c>
      <c r="P13" s="168">
        <v>27</v>
      </c>
      <c r="Q13" s="170">
        <v>5</v>
      </c>
      <c r="R13" s="170">
        <v>114</v>
      </c>
      <c r="S13" s="170">
        <v>11</v>
      </c>
      <c r="T13" s="169">
        <v>0</v>
      </c>
      <c r="U13" s="170">
        <v>0</v>
      </c>
      <c r="V13" s="172">
        <f>+SUM(P13:U13)</f>
        <v>157</v>
      </c>
      <c r="W13" s="168">
        <v>23</v>
      </c>
      <c r="X13" s="170">
        <v>3</v>
      </c>
      <c r="Y13" s="170">
        <v>89</v>
      </c>
      <c r="Z13" s="170">
        <v>12</v>
      </c>
      <c r="AA13" s="170">
        <v>0</v>
      </c>
      <c r="AB13" s="169">
        <v>0</v>
      </c>
      <c r="AC13" s="172">
        <f t="shared" si="2"/>
        <v>127</v>
      </c>
      <c r="AD13" s="168">
        <v>24</v>
      </c>
      <c r="AE13" s="170">
        <v>3</v>
      </c>
      <c r="AF13" s="170">
        <v>118</v>
      </c>
      <c r="AG13" s="170">
        <v>19</v>
      </c>
      <c r="AH13" s="169">
        <v>1</v>
      </c>
      <c r="AI13" s="170">
        <v>0</v>
      </c>
      <c r="AJ13" s="172">
        <f>+SUM(AD13:AI13)</f>
        <v>165</v>
      </c>
      <c r="AK13" s="168">
        <v>11</v>
      </c>
      <c r="AL13" s="170">
        <v>1</v>
      </c>
      <c r="AM13" s="170">
        <v>87</v>
      </c>
      <c r="AN13" s="170">
        <v>11</v>
      </c>
      <c r="AO13" s="170">
        <v>0</v>
      </c>
      <c r="AP13" s="169">
        <v>0</v>
      </c>
      <c r="AQ13" s="172">
        <f t="shared" si="3"/>
        <v>110</v>
      </c>
      <c r="AR13" s="168">
        <v>20</v>
      </c>
      <c r="AS13" s="170">
        <v>1</v>
      </c>
      <c r="AT13" s="170">
        <v>126</v>
      </c>
      <c r="AU13" s="170">
        <v>13</v>
      </c>
      <c r="AV13" s="169">
        <v>1</v>
      </c>
      <c r="AW13" s="170">
        <v>0</v>
      </c>
      <c r="AX13" s="172">
        <f>+SUM(AR13:AW13)</f>
        <v>161</v>
      </c>
    </row>
    <row r="14" spans="1:50" ht="18" customHeight="1">
      <c r="A14" s="249" t="s">
        <v>50</v>
      </c>
      <c r="B14" s="41">
        <v>41</v>
      </c>
      <c r="C14" s="42">
        <v>8</v>
      </c>
      <c r="D14" s="42">
        <v>124</v>
      </c>
      <c r="E14" s="42">
        <v>26</v>
      </c>
      <c r="F14" s="42">
        <v>1</v>
      </c>
      <c r="G14" s="42">
        <v>0</v>
      </c>
      <c r="H14" s="165">
        <f t="shared" si="0"/>
        <v>200</v>
      </c>
      <c r="I14" s="166">
        <v>44</v>
      </c>
      <c r="J14" s="136">
        <v>0</v>
      </c>
      <c r="K14" s="136">
        <v>148</v>
      </c>
      <c r="L14" s="136">
        <v>22</v>
      </c>
      <c r="M14" s="136">
        <v>0</v>
      </c>
      <c r="N14" s="136">
        <v>2</v>
      </c>
      <c r="O14" s="167">
        <f t="shared" si="1"/>
        <v>216</v>
      </c>
      <c r="P14" s="41">
        <v>35</v>
      </c>
      <c r="Q14" s="42">
        <v>6</v>
      </c>
      <c r="R14" s="42">
        <v>129</v>
      </c>
      <c r="S14" s="42">
        <v>17</v>
      </c>
      <c r="T14" s="42">
        <v>0</v>
      </c>
      <c r="U14" s="42">
        <v>0</v>
      </c>
      <c r="V14" s="165">
        <f t="shared" ref="V14:V26" si="4">+SUM(P14:U14)</f>
        <v>187</v>
      </c>
      <c r="W14" s="166">
        <v>37</v>
      </c>
      <c r="X14" s="136">
        <v>5</v>
      </c>
      <c r="Y14" s="136">
        <v>146</v>
      </c>
      <c r="Z14" s="136">
        <v>19</v>
      </c>
      <c r="AA14" s="136">
        <v>0</v>
      </c>
      <c r="AB14" s="136">
        <v>0</v>
      </c>
      <c r="AC14" s="167">
        <f t="shared" si="2"/>
        <v>207</v>
      </c>
      <c r="AD14" s="41">
        <v>53</v>
      </c>
      <c r="AE14" s="42">
        <v>2</v>
      </c>
      <c r="AF14" s="42">
        <v>163</v>
      </c>
      <c r="AG14" s="42">
        <v>13</v>
      </c>
      <c r="AH14" s="42">
        <v>0</v>
      </c>
      <c r="AI14" s="42">
        <v>0</v>
      </c>
      <c r="AJ14" s="165">
        <f t="shared" ref="AJ14:AJ26" si="5">+SUM(AD14:AI14)</f>
        <v>231</v>
      </c>
      <c r="AK14" s="166">
        <v>29</v>
      </c>
      <c r="AL14" s="136">
        <v>5</v>
      </c>
      <c r="AM14" s="136">
        <v>134</v>
      </c>
      <c r="AN14" s="136">
        <v>19</v>
      </c>
      <c r="AO14" s="136">
        <v>0</v>
      </c>
      <c r="AP14" s="136">
        <v>0</v>
      </c>
      <c r="AQ14" s="167">
        <f t="shared" si="3"/>
        <v>187</v>
      </c>
      <c r="AR14" s="41">
        <v>45</v>
      </c>
      <c r="AS14" s="42">
        <v>8</v>
      </c>
      <c r="AT14" s="42">
        <v>153</v>
      </c>
      <c r="AU14" s="42">
        <v>16</v>
      </c>
      <c r="AV14" s="42">
        <v>0</v>
      </c>
      <c r="AW14" s="42">
        <v>1</v>
      </c>
      <c r="AX14" s="165">
        <f t="shared" ref="AX14:AX26" si="6">+SUM(AR14:AW14)</f>
        <v>223</v>
      </c>
    </row>
    <row r="15" spans="1:50" ht="18" customHeight="1">
      <c r="A15" s="248" t="s">
        <v>51</v>
      </c>
      <c r="B15" s="168">
        <v>24</v>
      </c>
      <c r="C15" s="170">
        <v>8</v>
      </c>
      <c r="D15" s="170">
        <v>68</v>
      </c>
      <c r="E15" s="170">
        <v>20</v>
      </c>
      <c r="F15" s="169">
        <v>1</v>
      </c>
      <c r="G15" s="170">
        <v>1</v>
      </c>
      <c r="H15" s="171">
        <f t="shared" si="0"/>
        <v>122</v>
      </c>
      <c r="I15" s="168">
        <v>34</v>
      </c>
      <c r="J15" s="170">
        <v>4</v>
      </c>
      <c r="K15" s="170">
        <v>77</v>
      </c>
      <c r="L15" s="170">
        <v>14</v>
      </c>
      <c r="M15" s="170">
        <v>0</v>
      </c>
      <c r="N15" s="169">
        <v>1</v>
      </c>
      <c r="O15" s="172">
        <f t="shared" si="1"/>
        <v>130</v>
      </c>
      <c r="P15" s="168">
        <v>23</v>
      </c>
      <c r="Q15" s="170">
        <v>5</v>
      </c>
      <c r="R15" s="170">
        <v>94</v>
      </c>
      <c r="S15" s="170">
        <v>15</v>
      </c>
      <c r="T15" s="169">
        <v>0</v>
      </c>
      <c r="U15" s="170">
        <v>1</v>
      </c>
      <c r="V15" s="171">
        <f t="shared" si="4"/>
        <v>138</v>
      </c>
      <c r="W15" s="168">
        <v>29</v>
      </c>
      <c r="X15" s="170">
        <v>8</v>
      </c>
      <c r="Y15" s="170">
        <v>94</v>
      </c>
      <c r="Z15" s="170">
        <v>17</v>
      </c>
      <c r="AA15" s="170">
        <v>0</v>
      </c>
      <c r="AB15" s="169">
        <v>0</v>
      </c>
      <c r="AC15" s="172">
        <f t="shared" si="2"/>
        <v>148</v>
      </c>
      <c r="AD15" s="168">
        <v>41</v>
      </c>
      <c r="AE15" s="170">
        <v>5</v>
      </c>
      <c r="AF15" s="170">
        <v>74</v>
      </c>
      <c r="AG15" s="170">
        <v>10</v>
      </c>
      <c r="AH15" s="169">
        <v>0</v>
      </c>
      <c r="AI15" s="170">
        <v>1</v>
      </c>
      <c r="AJ15" s="171">
        <f t="shared" si="5"/>
        <v>131</v>
      </c>
      <c r="AK15" s="168">
        <v>27</v>
      </c>
      <c r="AL15" s="170">
        <v>4</v>
      </c>
      <c r="AM15" s="170">
        <v>94</v>
      </c>
      <c r="AN15" s="170">
        <v>12</v>
      </c>
      <c r="AO15" s="170">
        <v>2</v>
      </c>
      <c r="AP15" s="169">
        <v>0</v>
      </c>
      <c r="AQ15" s="172">
        <f t="shared" si="3"/>
        <v>139</v>
      </c>
      <c r="AR15" s="168">
        <v>29</v>
      </c>
      <c r="AS15" s="170">
        <v>3</v>
      </c>
      <c r="AT15" s="170">
        <v>128</v>
      </c>
      <c r="AU15" s="170">
        <v>18</v>
      </c>
      <c r="AV15" s="169">
        <v>0</v>
      </c>
      <c r="AW15" s="170">
        <v>4</v>
      </c>
      <c r="AX15" s="171">
        <f t="shared" si="6"/>
        <v>182</v>
      </c>
    </row>
    <row r="16" spans="1:50" ht="18" customHeight="1">
      <c r="A16" s="249" t="s">
        <v>52</v>
      </c>
      <c r="B16" s="41">
        <v>26</v>
      </c>
      <c r="C16" s="42">
        <v>5</v>
      </c>
      <c r="D16" s="42">
        <v>54</v>
      </c>
      <c r="E16" s="42">
        <v>15</v>
      </c>
      <c r="F16" s="42">
        <v>0</v>
      </c>
      <c r="G16" s="42">
        <v>0</v>
      </c>
      <c r="H16" s="46">
        <f t="shared" si="0"/>
        <v>100</v>
      </c>
      <c r="I16" s="166">
        <v>34</v>
      </c>
      <c r="J16" s="136">
        <v>4</v>
      </c>
      <c r="K16" s="136">
        <v>55</v>
      </c>
      <c r="L16" s="136">
        <v>13</v>
      </c>
      <c r="M16" s="136">
        <v>0</v>
      </c>
      <c r="N16" s="136">
        <v>1</v>
      </c>
      <c r="O16" s="167">
        <f t="shared" si="1"/>
        <v>107</v>
      </c>
      <c r="P16" s="41">
        <v>33</v>
      </c>
      <c r="Q16" s="42">
        <v>4</v>
      </c>
      <c r="R16" s="42">
        <v>69</v>
      </c>
      <c r="S16" s="42">
        <v>13</v>
      </c>
      <c r="T16" s="42">
        <v>0</v>
      </c>
      <c r="U16" s="42">
        <v>0</v>
      </c>
      <c r="V16" s="46">
        <f t="shared" si="4"/>
        <v>119</v>
      </c>
      <c r="W16" s="166">
        <v>24</v>
      </c>
      <c r="X16" s="136">
        <v>6</v>
      </c>
      <c r="Y16" s="136">
        <v>54</v>
      </c>
      <c r="Z16" s="136">
        <v>12</v>
      </c>
      <c r="AA16" s="136">
        <v>0</v>
      </c>
      <c r="AB16" s="136">
        <v>0</v>
      </c>
      <c r="AC16" s="167">
        <f t="shared" si="2"/>
        <v>96</v>
      </c>
      <c r="AD16" s="41">
        <v>29</v>
      </c>
      <c r="AE16" s="42">
        <v>5</v>
      </c>
      <c r="AF16" s="42">
        <v>83</v>
      </c>
      <c r="AG16" s="42">
        <v>14</v>
      </c>
      <c r="AH16" s="42">
        <v>0</v>
      </c>
      <c r="AI16" s="42">
        <v>0</v>
      </c>
      <c r="AJ16" s="46">
        <f t="shared" si="5"/>
        <v>131</v>
      </c>
      <c r="AK16" s="166">
        <v>32</v>
      </c>
      <c r="AL16" s="136">
        <v>1</v>
      </c>
      <c r="AM16" s="136">
        <v>84</v>
      </c>
      <c r="AN16" s="136">
        <v>10</v>
      </c>
      <c r="AO16" s="136">
        <v>0</v>
      </c>
      <c r="AP16" s="136">
        <v>0</v>
      </c>
      <c r="AQ16" s="167">
        <f t="shared" si="3"/>
        <v>127</v>
      </c>
      <c r="AR16" s="41">
        <v>42</v>
      </c>
      <c r="AS16" s="42">
        <v>5</v>
      </c>
      <c r="AT16" s="42">
        <v>81</v>
      </c>
      <c r="AU16" s="42">
        <v>14</v>
      </c>
      <c r="AV16" s="42">
        <v>0</v>
      </c>
      <c r="AW16" s="42">
        <v>4</v>
      </c>
      <c r="AX16" s="46">
        <f t="shared" si="6"/>
        <v>146</v>
      </c>
    </row>
    <row r="17" spans="1:50" ht="18" customHeight="1">
      <c r="A17" s="250" t="s">
        <v>53</v>
      </c>
      <c r="B17" s="168">
        <v>27</v>
      </c>
      <c r="C17" s="170">
        <v>3</v>
      </c>
      <c r="D17" s="170">
        <v>47</v>
      </c>
      <c r="E17" s="170">
        <v>10</v>
      </c>
      <c r="F17" s="170">
        <v>0</v>
      </c>
      <c r="G17" s="170">
        <v>0</v>
      </c>
      <c r="H17" s="172">
        <f t="shared" si="0"/>
        <v>87</v>
      </c>
      <c r="I17" s="168">
        <v>30</v>
      </c>
      <c r="J17" s="170">
        <v>3</v>
      </c>
      <c r="K17" s="170">
        <v>49</v>
      </c>
      <c r="L17" s="170">
        <v>10</v>
      </c>
      <c r="M17" s="170">
        <v>1</v>
      </c>
      <c r="N17" s="169">
        <v>0</v>
      </c>
      <c r="O17" s="172">
        <f t="shared" si="1"/>
        <v>93</v>
      </c>
      <c r="P17" s="168">
        <v>25</v>
      </c>
      <c r="Q17" s="170">
        <v>2</v>
      </c>
      <c r="R17" s="170">
        <v>55</v>
      </c>
      <c r="S17" s="170">
        <v>17</v>
      </c>
      <c r="T17" s="170">
        <v>0</v>
      </c>
      <c r="U17" s="170">
        <v>0</v>
      </c>
      <c r="V17" s="172">
        <f t="shared" si="4"/>
        <v>99</v>
      </c>
      <c r="W17" s="168">
        <v>24</v>
      </c>
      <c r="X17" s="170">
        <v>3</v>
      </c>
      <c r="Y17" s="170">
        <v>52</v>
      </c>
      <c r="Z17" s="170">
        <v>8</v>
      </c>
      <c r="AA17" s="170">
        <v>0</v>
      </c>
      <c r="AB17" s="169">
        <v>1</v>
      </c>
      <c r="AC17" s="172">
        <f t="shared" si="2"/>
        <v>88</v>
      </c>
      <c r="AD17" s="168">
        <v>21</v>
      </c>
      <c r="AE17" s="170">
        <v>3</v>
      </c>
      <c r="AF17" s="170">
        <v>72</v>
      </c>
      <c r="AG17" s="170">
        <v>9</v>
      </c>
      <c r="AH17" s="170">
        <v>0</v>
      </c>
      <c r="AI17" s="170">
        <v>0</v>
      </c>
      <c r="AJ17" s="172">
        <f t="shared" si="5"/>
        <v>105</v>
      </c>
      <c r="AK17" s="168">
        <v>25</v>
      </c>
      <c r="AL17" s="170">
        <v>4</v>
      </c>
      <c r="AM17" s="170">
        <v>79</v>
      </c>
      <c r="AN17" s="170">
        <v>8</v>
      </c>
      <c r="AO17" s="170">
        <v>0</v>
      </c>
      <c r="AP17" s="169">
        <v>1</v>
      </c>
      <c r="AQ17" s="172">
        <f t="shared" si="3"/>
        <v>117</v>
      </c>
      <c r="AR17" s="168">
        <v>35</v>
      </c>
      <c r="AS17" s="170">
        <v>1</v>
      </c>
      <c r="AT17" s="170">
        <v>73</v>
      </c>
      <c r="AU17" s="170">
        <v>14</v>
      </c>
      <c r="AV17" s="170">
        <v>0</v>
      </c>
      <c r="AW17" s="170">
        <v>0</v>
      </c>
      <c r="AX17" s="172">
        <f t="shared" si="6"/>
        <v>123</v>
      </c>
    </row>
    <row r="18" spans="1:50" ht="18" customHeight="1">
      <c r="A18" s="249" t="s">
        <v>54</v>
      </c>
      <c r="B18" s="41">
        <v>22</v>
      </c>
      <c r="C18" s="42">
        <v>5</v>
      </c>
      <c r="D18" s="42">
        <v>43</v>
      </c>
      <c r="E18" s="42">
        <v>17</v>
      </c>
      <c r="F18" s="42">
        <v>1</v>
      </c>
      <c r="G18" s="42">
        <v>0</v>
      </c>
      <c r="H18" s="46">
        <f t="shared" si="0"/>
        <v>88</v>
      </c>
      <c r="I18" s="166">
        <v>22</v>
      </c>
      <c r="J18" s="136">
        <v>3</v>
      </c>
      <c r="K18" s="136">
        <v>48</v>
      </c>
      <c r="L18" s="136">
        <v>8</v>
      </c>
      <c r="M18" s="136">
        <v>0</v>
      </c>
      <c r="N18" s="136">
        <v>0</v>
      </c>
      <c r="O18" s="167">
        <f t="shared" si="1"/>
        <v>81</v>
      </c>
      <c r="P18" s="41">
        <v>26</v>
      </c>
      <c r="Q18" s="42">
        <v>4</v>
      </c>
      <c r="R18" s="42">
        <v>39</v>
      </c>
      <c r="S18" s="42">
        <v>5</v>
      </c>
      <c r="T18" s="42">
        <v>0</v>
      </c>
      <c r="U18" s="42">
        <v>1</v>
      </c>
      <c r="V18" s="46">
        <f t="shared" si="4"/>
        <v>75</v>
      </c>
      <c r="W18" s="166">
        <v>13</v>
      </c>
      <c r="X18" s="136">
        <v>3</v>
      </c>
      <c r="Y18" s="136">
        <v>31</v>
      </c>
      <c r="Z18" s="136">
        <v>22</v>
      </c>
      <c r="AA18" s="136">
        <v>0</v>
      </c>
      <c r="AB18" s="136">
        <v>0</v>
      </c>
      <c r="AC18" s="167">
        <f t="shared" si="2"/>
        <v>69</v>
      </c>
      <c r="AD18" s="41">
        <v>27</v>
      </c>
      <c r="AE18" s="42">
        <v>5</v>
      </c>
      <c r="AF18" s="42">
        <v>47</v>
      </c>
      <c r="AG18" s="42">
        <v>10</v>
      </c>
      <c r="AH18" s="42">
        <v>0</v>
      </c>
      <c r="AI18" s="42">
        <v>1</v>
      </c>
      <c r="AJ18" s="46">
        <f t="shared" si="5"/>
        <v>90</v>
      </c>
      <c r="AK18" s="166">
        <v>14</v>
      </c>
      <c r="AL18" s="136">
        <v>4</v>
      </c>
      <c r="AM18" s="136">
        <v>48</v>
      </c>
      <c r="AN18" s="136">
        <v>9</v>
      </c>
      <c r="AO18" s="136">
        <v>0</v>
      </c>
      <c r="AP18" s="136">
        <v>0</v>
      </c>
      <c r="AQ18" s="167">
        <f t="shared" si="3"/>
        <v>75</v>
      </c>
      <c r="AR18" s="41">
        <v>31</v>
      </c>
      <c r="AS18" s="42">
        <v>2</v>
      </c>
      <c r="AT18" s="42">
        <v>58</v>
      </c>
      <c r="AU18" s="42">
        <v>13</v>
      </c>
      <c r="AV18" s="42">
        <v>0</v>
      </c>
      <c r="AW18" s="42">
        <v>4</v>
      </c>
      <c r="AX18" s="46">
        <f t="shared" si="6"/>
        <v>108</v>
      </c>
    </row>
    <row r="19" spans="1:50" ht="18" customHeight="1">
      <c r="A19" s="250" t="s">
        <v>55</v>
      </c>
      <c r="B19" s="168">
        <v>19</v>
      </c>
      <c r="C19" s="170">
        <v>4</v>
      </c>
      <c r="D19" s="170">
        <v>36</v>
      </c>
      <c r="E19" s="170">
        <v>11</v>
      </c>
      <c r="F19" s="170">
        <v>0</v>
      </c>
      <c r="G19" s="170">
        <v>0</v>
      </c>
      <c r="H19" s="172">
        <f t="shared" si="0"/>
        <v>70</v>
      </c>
      <c r="I19" s="168">
        <v>22</v>
      </c>
      <c r="J19" s="170">
        <v>2</v>
      </c>
      <c r="K19" s="170">
        <v>31</v>
      </c>
      <c r="L19" s="170">
        <v>15</v>
      </c>
      <c r="M19" s="170">
        <v>0</v>
      </c>
      <c r="N19" s="169">
        <v>0</v>
      </c>
      <c r="O19" s="172">
        <f t="shared" si="1"/>
        <v>70</v>
      </c>
      <c r="P19" s="168">
        <v>20</v>
      </c>
      <c r="Q19" s="170">
        <v>3</v>
      </c>
      <c r="R19" s="170">
        <v>43</v>
      </c>
      <c r="S19" s="170">
        <v>16</v>
      </c>
      <c r="T19" s="170">
        <v>0</v>
      </c>
      <c r="U19" s="170">
        <v>0</v>
      </c>
      <c r="V19" s="172">
        <f t="shared" si="4"/>
        <v>82</v>
      </c>
      <c r="W19" s="168">
        <v>29</v>
      </c>
      <c r="X19" s="170">
        <v>3</v>
      </c>
      <c r="Y19" s="170">
        <v>35</v>
      </c>
      <c r="Z19" s="170">
        <v>7</v>
      </c>
      <c r="AA19" s="170">
        <v>0</v>
      </c>
      <c r="AB19" s="169">
        <v>1</v>
      </c>
      <c r="AC19" s="172">
        <f t="shared" si="2"/>
        <v>75</v>
      </c>
      <c r="AD19" s="168">
        <v>22</v>
      </c>
      <c r="AE19" s="170">
        <v>4</v>
      </c>
      <c r="AF19" s="170">
        <v>38</v>
      </c>
      <c r="AG19" s="170">
        <v>10</v>
      </c>
      <c r="AH19" s="170">
        <v>0</v>
      </c>
      <c r="AI19" s="170">
        <v>0</v>
      </c>
      <c r="AJ19" s="172">
        <f t="shared" si="5"/>
        <v>74</v>
      </c>
      <c r="AK19" s="168">
        <v>8</v>
      </c>
      <c r="AL19" s="170">
        <v>4</v>
      </c>
      <c r="AM19" s="170">
        <v>33</v>
      </c>
      <c r="AN19" s="170">
        <v>10</v>
      </c>
      <c r="AO19" s="170">
        <v>0</v>
      </c>
      <c r="AP19" s="169">
        <v>0</v>
      </c>
      <c r="AQ19" s="172">
        <f t="shared" si="3"/>
        <v>55</v>
      </c>
      <c r="AR19" s="168">
        <v>20</v>
      </c>
      <c r="AS19" s="170">
        <v>0</v>
      </c>
      <c r="AT19" s="170">
        <v>53</v>
      </c>
      <c r="AU19" s="170">
        <v>13</v>
      </c>
      <c r="AV19" s="170">
        <v>0</v>
      </c>
      <c r="AW19" s="170">
        <v>2</v>
      </c>
      <c r="AX19" s="172">
        <f t="shared" si="6"/>
        <v>88</v>
      </c>
    </row>
    <row r="20" spans="1:50" ht="18" customHeight="1">
      <c r="A20" s="249" t="s">
        <v>56</v>
      </c>
      <c r="B20" s="41">
        <v>14</v>
      </c>
      <c r="C20" s="42">
        <v>8</v>
      </c>
      <c r="D20" s="42">
        <v>25</v>
      </c>
      <c r="E20" s="42">
        <v>16</v>
      </c>
      <c r="F20" s="42">
        <v>0</v>
      </c>
      <c r="G20" s="42">
        <v>0</v>
      </c>
      <c r="H20" s="46">
        <f t="shared" si="0"/>
        <v>63</v>
      </c>
      <c r="I20" s="166">
        <v>15</v>
      </c>
      <c r="J20" s="136">
        <v>4</v>
      </c>
      <c r="K20" s="136">
        <v>34</v>
      </c>
      <c r="L20" s="136">
        <v>15</v>
      </c>
      <c r="M20" s="136">
        <v>0</v>
      </c>
      <c r="N20" s="136">
        <v>0</v>
      </c>
      <c r="O20" s="167">
        <f t="shared" si="1"/>
        <v>68</v>
      </c>
      <c r="P20" s="41">
        <v>22</v>
      </c>
      <c r="Q20" s="42">
        <v>5</v>
      </c>
      <c r="R20" s="42">
        <v>38</v>
      </c>
      <c r="S20" s="42">
        <v>7</v>
      </c>
      <c r="T20" s="42">
        <v>0</v>
      </c>
      <c r="U20" s="42">
        <v>0</v>
      </c>
      <c r="V20" s="46">
        <f t="shared" si="4"/>
        <v>72</v>
      </c>
      <c r="W20" s="166">
        <v>26</v>
      </c>
      <c r="X20" s="136">
        <v>5</v>
      </c>
      <c r="Y20" s="136">
        <v>40</v>
      </c>
      <c r="Z20" s="136">
        <v>8</v>
      </c>
      <c r="AA20" s="136">
        <v>0</v>
      </c>
      <c r="AB20" s="136">
        <v>1</v>
      </c>
      <c r="AC20" s="167">
        <f t="shared" si="2"/>
        <v>80</v>
      </c>
      <c r="AD20" s="41">
        <v>21</v>
      </c>
      <c r="AE20" s="42">
        <v>11</v>
      </c>
      <c r="AF20" s="42">
        <v>44</v>
      </c>
      <c r="AG20" s="42">
        <v>14</v>
      </c>
      <c r="AH20" s="42">
        <v>0</v>
      </c>
      <c r="AI20" s="42">
        <v>0</v>
      </c>
      <c r="AJ20" s="46">
        <f t="shared" si="5"/>
        <v>90</v>
      </c>
      <c r="AK20" s="166">
        <v>13</v>
      </c>
      <c r="AL20" s="136">
        <v>3</v>
      </c>
      <c r="AM20" s="136">
        <v>47</v>
      </c>
      <c r="AN20" s="136">
        <v>11</v>
      </c>
      <c r="AO20" s="136">
        <v>0</v>
      </c>
      <c r="AP20" s="136">
        <v>0</v>
      </c>
      <c r="AQ20" s="167">
        <f t="shared" si="3"/>
        <v>74</v>
      </c>
      <c r="AR20" s="41">
        <v>18</v>
      </c>
      <c r="AS20" s="42">
        <v>5</v>
      </c>
      <c r="AT20" s="42">
        <v>45</v>
      </c>
      <c r="AU20" s="42">
        <v>3</v>
      </c>
      <c r="AV20" s="42">
        <v>0</v>
      </c>
      <c r="AW20" s="42">
        <v>1</v>
      </c>
      <c r="AX20" s="46">
        <f t="shared" si="6"/>
        <v>72</v>
      </c>
    </row>
    <row r="21" spans="1:50" ht="18" customHeight="1">
      <c r="A21" s="250" t="s">
        <v>57</v>
      </c>
      <c r="B21" s="168">
        <v>15</v>
      </c>
      <c r="C21" s="170">
        <v>5</v>
      </c>
      <c r="D21" s="170">
        <v>30</v>
      </c>
      <c r="E21" s="170">
        <v>10</v>
      </c>
      <c r="F21" s="170">
        <v>0</v>
      </c>
      <c r="G21" s="170">
        <v>1</v>
      </c>
      <c r="H21" s="172">
        <f t="shared" si="0"/>
        <v>61</v>
      </c>
      <c r="I21" s="168">
        <v>15</v>
      </c>
      <c r="J21" s="170">
        <v>3</v>
      </c>
      <c r="K21" s="170">
        <v>29</v>
      </c>
      <c r="L21" s="170">
        <v>9</v>
      </c>
      <c r="M21" s="170">
        <v>0</v>
      </c>
      <c r="N21" s="169">
        <v>1</v>
      </c>
      <c r="O21" s="172">
        <f t="shared" si="1"/>
        <v>57</v>
      </c>
      <c r="P21" s="168">
        <v>23</v>
      </c>
      <c r="Q21" s="170">
        <v>4</v>
      </c>
      <c r="R21" s="170">
        <v>35</v>
      </c>
      <c r="S21" s="170">
        <v>7</v>
      </c>
      <c r="T21" s="170">
        <v>0</v>
      </c>
      <c r="U21" s="170">
        <v>0</v>
      </c>
      <c r="V21" s="172">
        <f t="shared" si="4"/>
        <v>69</v>
      </c>
      <c r="W21" s="168">
        <v>23</v>
      </c>
      <c r="X21" s="170">
        <v>6</v>
      </c>
      <c r="Y21" s="170">
        <v>23</v>
      </c>
      <c r="Z21" s="170">
        <v>11</v>
      </c>
      <c r="AA21" s="170">
        <v>0</v>
      </c>
      <c r="AB21" s="169">
        <v>0</v>
      </c>
      <c r="AC21" s="172">
        <f t="shared" si="2"/>
        <v>63</v>
      </c>
      <c r="AD21" s="168">
        <v>26</v>
      </c>
      <c r="AE21" s="170">
        <v>4</v>
      </c>
      <c r="AF21" s="170">
        <v>30</v>
      </c>
      <c r="AG21" s="170">
        <v>10</v>
      </c>
      <c r="AH21" s="170">
        <v>0</v>
      </c>
      <c r="AI21" s="170">
        <v>0</v>
      </c>
      <c r="AJ21" s="172">
        <f t="shared" si="5"/>
        <v>70</v>
      </c>
      <c r="AK21" s="168">
        <v>21</v>
      </c>
      <c r="AL21" s="170">
        <v>1</v>
      </c>
      <c r="AM21" s="170">
        <v>32</v>
      </c>
      <c r="AN21" s="170">
        <v>15</v>
      </c>
      <c r="AO21" s="170">
        <v>0</v>
      </c>
      <c r="AP21" s="169">
        <v>0</v>
      </c>
      <c r="AQ21" s="172">
        <f t="shared" si="3"/>
        <v>69</v>
      </c>
      <c r="AR21" s="168">
        <v>32</v>
      </c>
      <c r="AS21" s="170">
        <v>3</v>
      </c>
      <c r="AT21" s="170">
        <v>40</v>
      </c>
      <c r="AU21" s="170">
        <v>12</v>
      </c>
      <c r="AV21" s="170">
        <v>1</v>
      </c>
      <c r="AW21" s="170">
        <v>0</v>
      </c>
      <c r="AX21" s="172">
        <f t="shared" si="6"/>
        <v>88</v>
      </c>
    </row>
    <row r="22" spans="1:50" ht="18" customHeight="1">
      <c r="A22" s="249" t="s">
        <v>58</v>
      </c>
      <c r="B22" s="41">
        <v>18</v>
      </c>
      <c r="C22" s="42">
        <v>4</v>
      </c>
      <c r="D22" s="42">
        <v>20</v>
      </c>
      <c r="E22" s="42">
        <v>12</v>
      </c>
      <c r="F22" s="42">
        <v>0</v>
      </c>
      <c r="G22" s="42">
        <v>0</v>
      </c>
      <c r="H22" s="46">
        <f t="shared" si="0"/>
        <v>54</v>
      </c>
      <c r="I22" s="166">
        <v>19</v>
      </c>
      <c r="J22" s="136">
        <v>1</v>
      </c>
      <c r="K22" s="136">
        <v>16</v>
      </c>
      <c r="L22" s="136">
        <v>4</v>
      </c>
      <c r="M22" s="136">
        <v>0</v>
      </c>
      <c r="N22" s="136">
        <v>0</v>
      </c>
      <c r="O22" s="167">
        <f t="shared" si="1"/>
        <v>40</v>
      </c>
      <c r="P22" s="41">
        <v>14</v>
      </c>
      <c r="Q22" s="42">
        <v>3</v>
      </c>
      <c r="R22" s="42">
        <v>29</v>
      </c>
      <c r="S22" s="42">
        <v>12</v>
      </c>
      <c r="T22" s="42">
        <v>0</v>
      </c>
      <c r="U22" s="42">
        <v>0</v>
      </c>
      <c r="V22" s="46">
        <f t="shared" si="4"/>
        <v>58</v>
      </c>
      <c r="W22" s="166">
        <v>15</v>
      </c>
      <c r="X22" s="136">
        <v>2</v>
      </c>
      <c r="Y22" s="136">
        <v>21</v>
      </c>
      <c r="Z22" s="136">
        <v>8</v>
      </c>
      <c r="AA22" s="136">
        <v>0</v>
      </c>
      <c r="AB22" s="136">
        <v>0</v>
      </c>
      <c r="AC22" s="167">
        <f t="shared" si="2"/>
        <v>46</v>
      </c>
      <c r="AD22" s="41">
        <v>12</v>
      </c>
      <c r="AE22" s="42">
        <v>4</v>
      </c>
      <c r="AF22" s="42">
        <v>26</v>
      </c>
      <c r="AG22" s="42">
        <v>11</v>
      </c>
      <c r="AH22" s="42">
        <v>0</v>
      </c>
      <c r="AI22" s="42">
        <v>0</v>
      </c>
      <c r="AJ22" s="46">
        <f t="shared" si="5"/>
        <v>53</v>
      </c>
      <c r="AK22" s="166">
        <v>15</v>
      </c>
      <c r="AL22" s="136">
        <v>1</v>
      </c>
      <c r="AM22" s="136">
        <v>26</v>
      </c>
      <c r="AN22" s="136">
        <v>6</v>
      </c>
      <c r="AO22" s="136">
        <v>0</v>
      </c>
      <c r="AP22" s="136">
        <v>0</v>
      </c>
      <c r="AQ22" s="167">
        <f t="shared" si="3"/>
        <v>48</v>
      </c>
      <c r="AR22" s="41">
        <v>17</v>
      </c>
      <c r="AS22" s="42">
        <v>5</v>
      </c>
      <c r="AT22" s="42">
        <v>36</v>
      </c>
      <c r="AU22" s="42">
        <v>10</v>
      </c>
      <c r="AV22" s="42">
        <v>1</v>
      </c>
      <c r="AW22" s="42">
        <v>1</v>
      </c>
      <c r="AX22" s="46">
        <f t="shared" si="6"/>
        <v>70</v>
      </c>
    </row>
    <row r="23" spans="1:50" ht="18" customHeight="1">
      <c r="A23" s="262" t="s">
        <v>59</v>
      </c>
      <c r="B23" s="168">
        <v>15</v>
      </c>
      <c r="C23" s="170">
        <v>1</v>
      </c>
      <c r="D23" s="170">
        <v>8</v>
      </c>
      <c r="E23" s="170">
        <v>10</v>
      </c>
      <c r="F23" s="170">
        <v>0</v>
      </c>
      <c r="G23" s="170">
        <v>0</v>
      </c>
      <c r="H23" s="172">
        <f t="shared" si="0"/>
        <v>34</v>
      </c>
      <c r="I23" s="168">
        <v>11</v>
      </c>
      <c r="J23" s="170">
        <v>2</v>
      </c>
      <c r="K23" s="170">
        <v>10</v>
      </c>
      <c r="L23" s="170">
        <v>8</v>
      </c>
      <c r="M23" s="170">
        <v>0</v>
      </c>
      <c r="N23" s="169">
        <v>0</v>
      </c>
      <c r="O23" s="172">
        <f t="shared" si="1"/>
        <v>31</v>
      </c>
      <c r="P23" s="168">
        <v>14</v>
      </c>
      <c r="Q23" s="170">
        <v>0</v>
      </c>
      <c r="R23" s="170">
        <v>18</v>
      </c>
      <c r="S23" s="170">
        <v>6</v>
      </c>
      <c r="T23" s="170">
        <v>0</v>
      </c>
      <c r="U23" s="170">
        <v>0</v>
      </c>
      <c r="V23" s="172">
        <f t="shared" si="4"/>
        <v>38</v>
      </c>
      <c r="W23" s="168">
        <v>13</v>
      </c>
      <c r="X23" s="170">
        <v>4</v>
      </c>
      <c r="Y23" s="170">
        <v>14</v>
      </c>
      <c r="Z23" s="170">
        <v>10</v>
      </c>
      <c r="AA23" s="170">
        <v>0</v>
      </c>
      <c r="AB23" s="169">
        <v>0</v>
      </c>
      <c r="AC23" s="172">
        <f t="shared" si="2"/>
        <v>41</v>
      </c>
      <c r="AD23" s="168">
        <v>15</v>
      </c>
      <c r="AE23" s="170">
        <v>5</v>
      </c>
      <c r="AF23" s="170">
        <v>16</v>
      </c>
      <c r="AG23" s="170">
        <v>8</v>
      </c>
      <c r="AH23" s="170">
        <v>0</v>
      </c>
      <c r="AI23" s="170">
        <v>0</v>
      </c>
      <c r="AJ23" s="172">
        <f t="shared" si="5"/>
        <v>44</v>
      </c>
      <c r="AK23" s="168">
        <v>12</v>
      </c>
      <c r="AL23" s="170">
        <v>1</v>
      </c>
      <c r="AM23" s="170">
        <v>14</v>
      </c>
      <c r="AN23" s="170">
        <v>9</v>
      </c>
      <c r="AO23" s="170">
        <v>0</v>
      </c>
      <c r="AP23" s="169">
        <v>0</v>
      </c>
      <c r="AQ23" s="172">
        <f t="shared" si="3"/>
        <v>36</v>
      </c>
      <c r="AR23" s="168">
        <v>12</v>
      </c>
      <c r="AS23" s="170">
        <v>2</v>
      </c>
      <c r="AT23" s="170">
        <v>20</v>
      </c>
      <c r="AU23" s="170">
        <v>9</v>
      </c>
      <c r="AV23" s="170">
        <v>0</v>
      </c>
      <c r="AW23" s="170">
        <v>0</v>
      </c>
      <c r="AX23" s="172">
        <f t="shared" si="6"/>
        <v>43</v>
      </c>
    </row>
    <row r="24" spans="1:50" ht="18" customHeight="1">
      <c r="A24" s="249" t="s">
        <v>60</v>
      </c>
      <c r="B24" s="41">
        <v>3</v>
      </c>
      <c r="C24" s="42">
        <v>2</v>
      </c>
      <c r="D24" s="42">
        <v>15</v>
      </c>
      <c r="E24" s="42">
        <v>4</v>
      </c>
      <c r="F24" s="42">
        <v>0</v>
      </c>
      <c r="G24" s="42">
        <v>0</v>
      </c>
      <c r="H24" s="46">
        <f t="shared" si="0"/>
        <v>24</v>
      </c>
      <c r="I24" s="166">
        <v>10</v>
      </c>
      <c r="J24" s="136">
        <v>2</v>
      </c>
      <c r="K24" s="136">
        <v>9</v>
      </c>
      <c r="L24" s="136">
        <v>7</v>
      </c>
      <c r="M24" s="136">
        <v>0</v>
      </c>
      <c r="N24" s="136">
        <v>0</v>
      </c>
      <c r="O24" s="167">
        <f t="shared" si="1"/>
        <v>28</v>
      </c>
      <c r="P24" s="41">
        <v>5</v>
      </c>
      <c r="Q24" s="42">
        <v>1</v>
      </c>
      <c r="R24" s="42">
        <v>9</v>
      </c>
      <c r="S24" s="42">
        <v>4</v>
      </c>
      <c r="T24" s="42">
        <v>0</v>
      </c>
      <c r="U24" s="42">
        <v>1</v>
      </c>
      <c r="V24" s="46">
        <f t="shared" si="4"/>
        <v>20</v>
      </c>
      <c r="W24" s="166">
        <v>6</v>
      </c>
      <c r="X24" s="136">
        <v>0</v>
      </c>
      <c r="Y24" s="136">
        <v>8</v>
      </c>
      <c r="Z24" s="136">
        <v>4</v>
      </c>
      <c r="AA24" s="136">
        <v>0</v>
      </c>
      <c r="AB24" s="136">
        <v>1</v>
      </c>
      <c r="AC24" s="167">
        <f t="shared" si="2"/>
        <v>19</v>
      </c>
      <c r="AD24" s="41">
        <v>11</v>
      </c>
      <c r="AE24" s="42">
        <v>2</v>
      </c>
      <c r="AF24" s="42">
        <v>8</v>
      </c>
      <c r="AG24" s="42">
        <v>4</v>
      </c>
      <c r="AH24" s="42">
        <v>0</v>
      </c>
      <c r="AI24" s="42">
        <v>0</v>
      </c>
      <c r="AJ24" s="46">
        <f t="shared" si="5"/>
        <v>25</v>
      </c>
      <c r="AK24" s="166">
        <v>6</v>
      </c>
      <c r="AL24" s="136">
        <v>4</v>
      </c>
      <c r="AM24" s="136">
        <v>7</v>
      </c>
      <c r="AN24" s="136">
        <v>5</v>
      </c>
      <c r="AO24" s="136">
        <v>0</v>
      </c>
      <c r="AP24" s="136">
        <v>0</v>
      </c>
      <c r="AQ24" s="167">
        <f t="shared" si="3"/>
        <v>22</v>
      </c>
      <c r="AR24" s="41">
        <v>13</v>
      </c>
      <c r="AS24" s="42">
        <v>1</v>
      </c>
      <c r="AT24" s="42">
        <v>15</v>
      </c>
      <c r="AU24" s="42">
        <v>2</v>
      </c>
      <c r="AV24" s="42">
        <v>0</v>
      </c>
      <c r="AW24" s="42">
        <v>0</v>
      </c>
      <c r="AX24" s="46">
        <f t="shared" si="6"/>
        <v>31</v>
      </c>
    </row>
    <row r="25" spans="1:50" ht="18" customHeight="1">
      <c r="A25" s="262" t="s">
        <v>350</v>
      </c>
      <c r="B25" s="168">
        <v>7</v>
      </c>
      <c r="C25" s="170">
        <v>2</v>
      </c>
      <c r="D25" s="170">
        <v>8</v>
      </c>
      <c r="E25" s="170">
        <v>7</v>
      </c>
      <c r="F25" s="170">
        <v>0</v>
      </c>
      <c r="G25" s="170">
        <v>0</v>
      </c>
      <c r="H25" s="172">
        <f t="shared" si="0"/>
        <v>24</v>
      </c>
      <c r="I25" s="168">
        <v>18</v>
      </c>
      <c r="J25" s="170">
        <v>0</v>
      </c>
      <c r="K25" s="170">
        <v>14</v>
      </c>
      <c r="L25" s="170">
        <v>8</v>
      </c>
      <c r="M25" s="170">
        <v>0</v>
      </c>
      <c r="N25" s="169">
        <v>0</v>
      </c>
      <c r="O25" s="172">
        <f t="shared" si="1"/>
        <v>40</v>
      </c>
      <c r="P25" s="168">
        <v>12</v>
      </c>
      <c r="Q25" s="170">
        <v>0</v>
      </c>
      <c r="R25" s="170">
        <v>12</v>
      </c>
      <c r="S25" s="170">
        <v>4</v>
      </c>
      <c r="T25" s="170">
        <v>0</v>
      </c>
      <c r="U25" s="170">
        <v>0</v>
      </c>
      <c r="V25" s="172">
        <f t="shared" si="4"/>
        <v>28</v>
      </c>
      <c r="W25" s="168">
        <v>14</v>
      </c>
      <c r="X25" s="170">
        <v>6</v>
      </c>
      <c r="Y25" s="170">
        <v>11</v>
      </c>
      <c r="Z25" s="170">
        <v>11</v>
      </c>
      <c r="AA25" s="170">
        <v>0</v>
      </c>
      <c r="AB25" s="169">
        <v>0</v>
      </c>
      <c r="AC25" s="172">
        <f t="shared" si="2"/>
        <v>42</v>
      </c>
      <c r="AD25" s="168">
        <v>13</v>
      </c>
      <c r="AE25" s="170">
        <v>0</v>
      </c>
      <c r="AF25" s="170">
        <v>11</v>
      </c>
      <c r="AG25" s="170">
        <v>7</v>
      </c>
      <c r="AH25" s="170">
        <v>0</v>
      </c>
      <c r="AI25" s="170">
        <v>0</v>
      </c>
      <c r="AJ25" s="172">
        <f t="shared" si="5"/>
        <v>31</v>
      </c>
      <c r="AK25" s="168">
        <v>8</v>
      </c>
      <c r="AL25" s="170">
        <v>2</v>
      </c>
      <c r="AM25" s="170">
        <v>16</v>
      </c>
      <c r="AN25" s="170">
        <v>8</v>
      </c>
      <c r="AO25" s="170">
        <v>0</v>
      </c>
      <c r="AP25" s="169">
        <v>0</v>
      </c>
      <c r="AQ25" s="172">
        <f t="shared" si="3"/>
        <v>34</v>
      </c>
      <c r="AR25" s="168">
        <v>12</v>
      </c>
      <c r="AS25" s="170">
        <v>3</v>
      </c>
      <c r="AT25" s="170">
        <v>10</v>
      </c>
      <c r="AU25" s="170">
        <v>2</v>
      </c>
      <c r="AV25" s="170">
        <v>0</v>
      </c>
      <c r="AW25" s="170">
        <v>0</v>
      </c>
      <c r="AX25" s="172">
        <f t="shared" si="6"/>
        <v>27</v>
      </c>
    </row>
    <row r="26" spans="1:50" ht="18" customHeight="1">
      <c r="A26" s="249" t="s">
        <v>45</v>
      </c>
      <c r="B26" s="41">
        <v>1</v>
      </c>
      <c r="C26" s="42">
        <v>1</v>
      </c>
      <c r="D26" s="42">
        <v>3</v>
      </c>
      <c r="E26" s="42">
        <v>0</v>
      </c>
      <c r="F26" s="42">
        <v>0</v>
      </c>
      <c r="G26" s="42">
        <v>0</v>
      </c>
      <c r="H26" s="46">
        <f t="shared" si="0"/>
        <v>5</v>
      </c>
      <c r="I26" s="166">
        <v>2</v>
      </c>
      <c r="J26" s="136">
        <v>0</v>
      </c>
      <c r="K26" s="136">
        <v>2</v>
      </c>
      <c r="L26" s="136">
        <v>0</v>
      </c>
      <c r="M26" s="136">
        <v>0</v>
      </c>
      <c r="N26" s="136">
        <v>0</v>
      </c>
      <c r="O26" s="167">
        <f t="shared" si="1"/>
        <v>4</v>
      </c>
      <c r="P26" s="41">
        <v>0</v>
      </c>
      <c r="Q26" s="42">
        <v>0</v>
      </c>
      <c r="R26" s="42">
        <v>2</v>
      </c>
      <c r="S26" s="42">
        <v>0</v>
      </c>
      <c r="T26" s="42">
        <v>0</v>
      </c>
      <c r="U26" s="42">
        <v>0</v>
      </c>
      <c r="V26" s="46">
        <f t="shared" si="4"/>
        <v>2</v>
      </c>
      <c r="W26" s="166">
        <v>1</v>
      </c>
      <c r="X26" s="136">
        <v>0</v>
      </c>
      <c r="Y26" s="136">
        <v>2</v>
      </c>
      <c r="Z26" s="136">
        <v>1</v>
      </c>
      <c r="AA26" s="136">
        <v>0</v>
      </c>
      <c r="AB26" s="136">
        <v>0</v>
      </c>
      <c r="AC26" s="167">
        <f t="shared" si="2"/>
        <v>4</v>
      </c>
      <c r="AD26" s="41">
        <v>0</v>
      </c>
      <c r="AE26" s="42">
        <v>1</v>
      </c>
      <c r="AF26" s="42">
        <v>1</v>
      </c>
      <c r="AG26" s="42">
        <v>2</v>
      </c>
      <c r="AH26" s="42">
        <v>0</v>
      </c>
      <c r="AI26" s="42">
        <v>0</v>
      </c>
      <c r="AJ26" s="46">
        <f t="shared" si="5"/>
        <v>4</v>
      </c>
      <c r="AK26" s="166">
        <v>0</v>
      </c>
      <c r="AL26" s="136">
        <v>2</v>
      </c>
      <c r="AM26" s="136">
        <v>3</v>
      </c>
      <c r="AN26" s="136">
        <v>1</v>
      </c>
      <c r="AO26" s="136">
        <v>0</v>
      </c>
      <c r="AP26" s="136">
        <v>0</v>
      </c>
      <c r="AQ26" s="167">
        <f t="shared" si="3"/>
        <v>6</v>
      </c>
      <c r="AR26" s="41">
        <v>1</v>
      </c>
      <c r="AS26" s="42">
        <v>0</v>
      </c>
      <c r="AT26" s="42">
        <v>1</v>
      </c>
      <c r="AU26" s="42">
        <v>1</v>
      </c>
      <c r="AV26" s="42">
        <v>0</v>
      </c>
      <c r="AW26" s="42">
        <v>0</v>
      </c>
      <c r="AX26" s="46">
        <f t="shared" si="6"/>
        <v>3</v>
      </c>
    </row>
    <row r="27" spans="1:50" ht="24.95" customHeight="1">
      <c r="A27" s="93" t="s">
        <v>36</v>
      </c>
      <c r="B27" s="68">
        <f t="shared" ref="B27:G27" si="7">+SUM(B9:B26)</f>
        <v>280</v>
      </c>
      <c r="C27" s="70">
        <f t="shared" si="7"/>
        <v>66</v>
      </c>
      <c r="D27" s="70">
        <f t="shared" si="7"/>
        <v>620</v>
      </c>
      <c r="E27" s="70">
        <f t="shared" si="7"/>
        <v>191</v>
      </c>
      <c r="F27" s="70">
        <f t="shared" si="7"/>
        <v>6</v>
      </c>
      <c r="G27" s="70">
        <f t="shared" si="7"/>
        <v>2</v>
      </c>
      <c r="H27" s="52">
        <f>+SUM(B27:G27)</f>
        <v>1165</v>
      </c>
      <c r="I27" s="23">
        <f t="shared" ref="I27:N27" si="8">+SUM(I9:I26)</f>
        <v>338</v>
      </c>
      <c r="J27" s="24">
        <f t="shared" si="8"/>
        <v>39</v>
      </c>
      <c r="K27" s="24">
        <f t="shared" si="8"/>
        <v>670</v>
      </c>
      <c r="L27" s="24">
        <f t="shared" si="8"/>
        <v>155</v>
      </c>
      <c r="M27" s="24">
        <f t="shared" si="8"/>
        <v>1</v>
      </c>
      <c r="N27" s="24">
        <f t="shared" si="8"/>
        <v>5</v>
      </c>
      <c r="O27" s="25">
        <f t="shared" si="1"/>
        <v>1208</v>
      </c>
      <c r="P27" s="68">
        <f t="shared" ref="P27:U27" si="9">+SUM(P9:P26)</f>
        <v>296</v>
      </c>
      <c r="Q27" s="70">
        <f t="shared" si="9"/>
        <v>47</v>
      </c>
      <c r="R27" s="70">
        <f t="shared" si="9"/>
        <v>711</v>
      </c>
      <c r="S27" s="70">
        <f t="shared" si="9"/>
        <v>144</v>
      </c>
      <c r="T27" s="70">
        <f t="shared" si="9"/>
        <v>0</v>
      </c>
      <c r="U27" s="70">
        <f t="shared" si="9"/>
        <v>3</v>
      </c>
      <c r="V27" s="52">
        <f>+SUM(P27:U27)</f>
        <v>1201</v>
      </c>
      <c r="W27" s="23">
        <f t="shared" ref="W27:AB27" si="10">+SUM(W9:W26)</f>
        <v>299</v>
      </c>
      <c r="X27" s="24">
        <f t="shared" si="10"/>
        <v>59</v>
      </c>
      <c r="Y27" s="24">
        <f t="shared" si="10"/>
        <v>647</v>
      </c>
      <c r="Z27" s="24">
        <f t="shared" si="10"/>
        <v>157</v>
      </c>
      <c r="AA27" s="24">
        <f t="shared" si="10"/>
        <v>0</v>
      </c>
      <c r="AB27" s="24">
        <f t="shared" si="10"/>
        <v>4</v>
      </c>
      <c r="AC27" s="25">
        <f t="shared" si="2"/>
        <v>1166</v>
      </c>
      <c r="AD27" s="68">
        <f t="shared" ref="AD27:AI27" si="11">+SUM(AD9:AD26)</f>
        <v>341</v>
      </c>
      <c r="AE27" s="70">
        <f t="shared" si="11"/>
        <v>58</v>
      </c>
      <c r="AF27" s="70">
        <f t="shared" si="11"/>
        <v>747</v>
      </c>
      <c r="AG27" s="70">
        <f t="shared" si="11"/>
        <v>146</v>
      </c>
      <c r="AH27" s="70">
        <f t="shared" si="11"/>
        <v>1</v>
      </c>
      <c r="AI27" s="70">
        <f t="shared" si="11"/>
        <v>2</v>
      </c>
      <c r="AJ27" s="52">
        <f>+SUM(AD27:AI27)</f>
        <v>1295</v>
      </c>
      <c r="AK27" s="23">
        <f t="shared" ref="AK27:AP27" si="12">+SUM(AK9:AK26)</f>
        <v>240</v>
      </c>
      <c r="AL27" s="24">
        <f t="shared" si="12"/>
        <v>38</v>
      </c>
      <c r="AM27" s="24">
        <f t="shared" si="12"/>
        <v>725</v>
      </c>
      <c r="AN27" s="24">
        <f t="shared" si="12"/>
        <v>143</v>
      </c>
      <c r="AO27" s="24">
        <f t="shared" si="12"/>
        <v>2</v>
      </c>
      <c r="AP27" s="24">
        <f t="shared" si="12"/>
        <v>1</v>
      </c>
      <c r="AQ27" s="25">
        <f t="shared" si="3"/>
        <v>1149</v>
      </c>
      <c r="AR27" s="68">
        <f t="shared" ref="AR27:AW27" si="13">+SUM(AR9:AR26)</f>
        <v>355</v>
      </c>
      <c r="AS27" s="70">
        <f t="shared" si="13"/>
        <v>47</v>
      </c>
      <c r="AT27" s="70">
        <f t="shared" si="13"/>
        <v>862</v>
      </c>
      <c r="AU27" s="70">
        <f t="shared" si="13"/>
        <v>149</v>
      </c>
      <c r="AV27" s="70">
        <f t="shared" si="13"/>
        <v>3</v>
      </c>
      <c r="AW27" s="70">
        <f t="shared" si="13"/>
        <v>17</v>
      </c>
      <c r="AX27" s="52">
        <f>+SUM(AR27:AW27)</f>
        <v>1433</v>
      </c>
    </row>
    <row r="28" spans="1:50" ht="3" customHeight="1">
      <c r="B28" s="94"/>
      <c r="C28" s="94"/>
      <c r="D28" s="94"/>
      <c r="E28" s="94"/>
      <c r="F28" s="122"/>
      <c r="G28" s="94"/>
      <c r="H28" s="119"/>
      <c r="I28" s="94"/>
      <c r="J28" s="94"/>
      <c r="K28" s="94"/>
      <c r="L28" s="94"/>
      <c r="M28" s="94"/>
      <c r="N28" s="122"/>
      <c r="O28" s="119"/>
      <c r="P28" s="94"/>
      <c r="Q28" s="94"/>
      <c r="R28" s="94"/>
      <c r="S28" s="94"/>
      <c r="T28" s="122"/>
      <c r="U28" s="94"/>
      <c r="V28" s="119"/>
      <c r="W28" s="94"/>
      <c r="X28" s="94"/>
      <c r="Y28" s="94"/>
      <c r="Z28" s="94"/>
      <c r="AA28" s="94"/>
      <c r="AB28" s="122"/>
      <c r="AC28" s="119"/>
      <c r="AD28" s="94"/>
      <c r="AE28" s="94"/>
      <c r="AF28" s="94"/>
      <c r="AG28" s="94"/>
      <c r="AH28" s="122"/>
      <c r="AI28" s="94"/>
      <c r="AJ28" s="119"/>
      <c r="AK28" s="94"/>
      <c r="AL28" s="94"/>
      <c r="AM28" s="94"/>
      <c r="AN28" s="94"/>
      <c r="AO28" s="94"/>
      <c r="AP28" s="122"/>
      <c r="AQ28" s="119"/>
      <c r="AR28" s="94"/>
      <c r="AS28" s="94"/>
      <c r="AT28" s="94"/>
      <c r="AU28" s="94"/>
      <c r="AV28" s="122"/>
      <c r="AW28" s="94"/>
      <c r="AX28" s="119"/>
    </row>
    <row r="29" spans="1:50" ht="18" customHeight="1">
      <c r="A29" s="813" t="s">
        <v>408</v>
      </c>
      <c r="B29" s="813"/>
      <c r="C29" s="813"/>
      <c r="D29" s="813"/>
      <c r="E29" s="813"/>
      <c r="F29" s="813"/>
      <c r="G29" s="813"/>
      <c r="H29" s="813"/>
      <c r="I29" s="813"/>
      <c r="J29" s="813"/>
      <c r="K29" s="813"/>
      <c r="L29" s="813"/>
      <c r="M29" s="813"/>
      <c r="N29" s="813"/>
      <c r="O29" s="813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</row>
    <row r="30" spans="1:50" ht="3.75" customHeight="1">
      <c r="A30" s="263"/>
    </row>
    <row r="31" spans="1:50" s="403" customFormat="1" ht="12" customHeight="1">
      <c r="A31" s="448" t="s">
        <v>349</v>
      </c>
      <c r="B31" s="409"/>
      <c r="C31" s="409"/>
      <c r="D31" s="409"/>
      <c r="E31" s="409"/>
      <c r="I31" s="409"/>
      <c r="J31" s="409"/>
      <c r="K31" s="409"/>
      <c r="L31" s="409"/>
      <c r="M31" s="409"/>
      <c r="P31" s="409"/>
      <c r="Q31" s="409"/>
      <c r="R31" s="409"/>
      <c r="S31" s="409"/>
      <c r="W31" s="409"/>
      <c r="X31" s="409"/>
      <c r="Y31" s="409"/>
      <c r="Z31" s="409"/>
      <c r="AA31" s="409"/>
      <c r="AD31" s="409"/>
      <c r="AE31" s="409"/>
      <c r="AF31" s="409"/>
      <c r="AG31" s="409"/>
      <c r="AK31" s="409"/>
      <c r="AL31" s="409"/>
      <c r="AM31" s="409"/>
      <c r="AN31" s="409"/>
      <c r="AO31" s="409"/>
      <c r="AR31" s="409"/>
      <c r="AS31" s="409"/>
      <c r="AT31" s="409"/>
      <c r="AU31" s="409"/>
    </row>
    <row r="32" spans="1:50" s="403" customFormat="1" ht="12" customHeight="1">
      <c r="A32" s="890" t="s">
        <v>343</v>
      </c>
      <c r="B32" s="890"/>
      <c r="C32" s="890"/>
      <c r="D32" s="890"/>
      <c r="E32" s="890"/>
      <c r="F32" s="890"/>
      <c r="I32" s="409"/>
      <c r="J32" s="409"/>
      <c r="K32" s="409"/>
      <c r="L32" s="409"/>
      <c r="M32" s="409"/>
      <c r="P32" s="409"/>
      <c r="Q32" s="409"/>
      <c r="R32" s="409"/>
      <c r="S32" s="409"/>
      <c r="W32" s="409"/>
      <c r="X32" s="409"/>
      <c r="Y32" s="409"/>
      <c r="Z32" s="409"/>
      <c r="AA32" s="409"/>
      <c r="AD32" s="409"/>
      <c r="AE32" s="409"/>
      <c r="AF32" s="409"/>
      <c r="AG32" s="409"/>
      <c r="AK32" s="409"/>
      <c r="AL32" s="409"/>
      <c r="AM32" s="409"/>
      <c r="AN32" s="409"/>
      <c r="AO32" s="409"/>
      <c r="AR32" s="409"/>
      <c r="AS32" s="409"/>
      <c r="AT32" s="409"/>
      <c r="AU32" s="409"/>
    </row>
    <row r="33" spans="1:47" s="403" customFormat="1" ht="12" customHeight="1">
      <c r="A33" s="890" t="s">
        <v>344</v>
      </c>
      <c r="B33" s="890"/>
      <c r="C33" s="890"/>
      <c r="D33" s="890"/>
      <c r="E33" s="890"/>
      <c r="F33" s="890"/>
      <c r="I33" s="409"/>
      <c r="J33" s="409"/>
      <c r="K33" s="409"/>
      <c r="L33" s="409"/>
      <c r="M33" s="409"/>
      <c r="P33" s="409"/>
      <c r="Q33" s="409"/>
      <c r="R33" s="409"/>
      <c r="S33" s="409"/>
      <c r="W33" s="409"/>
      <c r="X33" s="409"/>
      <c r="Y33" s="409"/>
      <c r="Z33" s="409"/>
      <c r="AA33" s="409"/>
      <c r="AD33" s="409"/>
      <c r="AE33" s="409"/>
      <c r="AF33" s="409"/>
      <c r="AG33" s="409"/>
      <c r="AK33" s="409"/>
      <c r="AL33" s="409"/>
      <c r="AM33" s="409"/>
      <c r="AN33" s="409"/>
      <c r="AO33" s="409"/>
      <c r="AR33" s="409"/>
      <c r="AS33" s="409"/>
      <c r="AT33" s="409"/>
      <c r="AU33" s="409"/>
    </row>
    <row r="34" spans="1:47" s="403" customFormat="1" ht="12" customHeight="1">
      <c r="A34" s="890" t="s">
        <v>345</v>
      </c>
      <c r="B34" s="890"/>
      <c r="C34" s="890"/>
      <c r="D34" s="890"/>
      <c r="E34" s="890"/>
      <c r="F34" s="890"/>
      <c r="I34" s="409"/>
      <c r="J34" s="409"/>
      <c r="K34" s="409"/>
      <c r="L34" s="409"/>
      <c r="M34" s="409"/>
      <c r="P34" s="409"/>
      <c r="Q34" s="409"/>
      <c r="R34" s="409"/>
      <c r="S34" s="409"/>
      <c r="W34" s="409"/>
      <c r="X34" s="409"/>
      <c r="Y34" s="409"/>
      <c r="Z34" s="409"/>
      <c r="AA34" s="409"/>
      <c r="AD34" s="409"/>
      <c r="AE34" s="409"/>
      <c r="AF34" s="409"/>
      <c r="AG34" s="409"/>
      <c r="AK34" s="409"/>
      <c r="AL34" s="409"/>
      <c r="AM34" s="409"/>
      <c r="AN34" s="409"/>
      <c r="AO34" s="409"/>
      <c r="AR34" s="409"/>
      <c r="AS34" s="409"/>
      <c r="AT34" s="409"/>
      <c r="AU34" s="409"/>
    </row>
    <row r="35" spans="1:47" s="403" customFormat="1" ht="12" customHeight="1">
      <c r="A35" s="890" t="s">
        <v>346</v>
      </c>
      <c r="B35" s="890"/>
      <c r="C35" s="890"/>
      <c r="D35" s="890"/>
      <c r="E35" s="890"/>
      <c r="F35" s="890"/>
      <c r="G35" s="890"/>
      <c r="H35" s="890"/>
      <c r="I35" s="890"/>
      <c r="J35" s="890"/>
      <c r="K35" s="890"/>
      <c r="L35" s="890"/>
      <c r="M35" s="890"/>
      <c r="N35" s="890"/>
      <c r="O35" s="890"/>
      <c r="P35" s="890"/>
      <c r="Q35" s="890"/>
      <c r="R35" s="890"/>
      <c r="S35" s="409"/>
      <c r="W35" s="409"/>
      <c r="X35" s="409"/>
      <c r="Y35" s="409"/>
      <c r="Z35" s="409"/>
      <c r="AA35" s="409"/>
      <c r="AD35" s="409"/>
      <c r="AE35" s="409"/>
      <c r="AF35" s="409"/>
      <c r="AG35" s="409"/>
      <c r="AK35" s="409"/>
      <c r="AL35" s="409"/>
      <c r="AM35" s="409"/>
      <c r="AN35" s="409"/>
      <c r="AO35" s="409"/>
      <c r="AR35" s="409"/>
      <c r="AS35" s="409"/>
      <c r="AT35" s="409"/>
      <c r="AU35" s="409"/>
    </row>
    <row r="36" spans="1:47" s="403" customFormat="1" ht="12" customHeight="1">
      <c r="A36" s="890" t="s">
        <v>347</v>
      </c>
      <c r="B36" s="890"/>
      <c r="C36" s="890"/>
      <c r="D36" s="890"/>
      <c r="E36" s="890"/>
      <c r="F36" s="890"/>
      <c r="I36" s="409"/>
      <c r="J36" s="409"/>
      <c r="K36" s="409"/>
      <c r="L36" s="409"/>
      <c r="M36" s="409"/>
      <c r="P36" s="409"/>
      <c r="Q36" s="409"/>
      <c r="R36" s="409"/>
      <c r="S36" s="409"/>
      <c r="W36" s="409"/>
      <c r="X36" s="409"/>
      <c r="Y36" s="409"/>
      <c r="Z36" s="409"/>
      <c r="AA36" s="409"/>
      <c r="AD36" s="409"/>
      <c r="AE36" s="409"/>
      <c r="AF36" s="409"/>
      <c r="AG36" s="409"/>
      <c r="AK36" s="409"/>
      <c r="AL36" s="409"/>
      <c r="AM36" s="409"/>
      <c r="AN36" s="409"/>
      <c r="AO36" s="409"/>
      <c r="AR36" s="409"/>
      <c r="AS36" s="409"/>
      <c r="AT36" s="409"/>
      <c r="AU36" s="409"/>
    </row>
    <row r="37" spans="1:47" s="403" customFormat="1" ht="12" customHeight="1">
      <c r="A37" s="890" t="s">
        <v>348</v>
      </c>
      <c r="B37" s="890"/>
      <c r="C37" s="890"/>
      <c r="D37" s="890"/>
      <c r="E37" s="890"/>
      <c r="F37" s="890"/>
      <c r="I37" s="409"/>
      <c r="J37" s="409"/>
      <c r="K37" s="409"/>
      <c r="L37" s="409"/>
      <c r="M37" s="409"/>
      <c r="P37" s="409"/>
      <c r="Q37" s="409"/>
      <c r="R37" s="409"/>
      <c r="S37" s="409"/>
      <c r="W37" s="409"/>
      <c r="X37" s="409"/>
      <c r="Y37" s="409"/>
      <c r="Z37" s="409"/>
      <c r="AA37" s="409"/>
      <c r="AD37" s="409"/>
      <c r="AE37" s="409"/>
      <c r="AF37" s="409"/>
      <c r="AG37" s="409"/>
      <c r="AK37" s="409"/>
      <c r="AL37" s="409"/>
      <c r="AM37" s="409"/>
      <c r="AN37" s="409"/>
      <c r="AO37" s="409"/>
      <c r="AR37" s="409"/>
      <c r="AS37" s="409"/>
      <c r="AT37" s="409"/>
      <c r="AU37" s="409"/>
    </row>
  </sheetData>
  <mergeCells count="48">
    <mergeCell ref="B5:AX5"/>
    <mergeCell ref="AR6:AX6"/>
    <mergeCell ref="AR7:AU7"/>
    <mergeCell ref="AV7:AV8"/>
    <mergeCell ref="AW7:AW8"/>
    <mergeCell ref="AX7:AX8"/>
    <mergeCell ref="AK6:AQ6"/>
    <mergeCell ref="AK7:AN7"/>
    <mergeCell ref="AO7:AO8"/>
    <mergeCell ref="AP7:AP8"/>
    <mergeCell ref="AQ7:AQ8"/>
    <mergeCell ref="AD6:AJ6"/>
    <mergeCell ref="AJ7:AJ8"/>
    <mergeCell ref="AA7:AA8"/>
    <mergeCell ref="AC7:AC8"/>
    <mergeCell ref="AI7:AI8"/>
    <mergeCell ref="A37:F37"/>
    <mergeCell ref="AB7:AB8"/>
    <mergeCell ref="AD7:AG7"/>
    <mergeCell ref="AH7:AH8"/>
    <mergeCell ref="A32:F32"/>
    <mergeCell ref="A33:F33"/>
    <mergeCell ref="A34:F34"/>
    <mergeCell ref="A35:R35"/>
    <mergeCell ref="A36:F36"/>
    <mergeCell ref="A29:O29"/>
    <mergeCell ref="P7:S7"/>
    <mergeCell ref="T7:T8"/>
    <mergeCell ref="U7:U8"/>
    <mergeCell ref="V7:V8"/>
    <mergeCell ref="O7:O8"/>
    <mergeCell ref="W7:Z7"/>
    <mergeCell ref="W6:AC6"/>
    <mergeCell ref="A1:O1"/>
    <mergeCell ref="A3:O3"/>
    <mergeCell ref="A4:B4"/>
    <mergeCell ref="A5:A8"/>
    <mergeCell ref="A2:R2"/>
    <mergeCell ref="B6:H6"/>
    <mergeCell ref="I6:O6"/>
    <mergeCell ref="P6:V6"/>
    <mergeCell ref="B7:E7"/>
    <mergeCell ref="F7:F8"/>
    <mergeCell ref="G7:G8"/>
    <mergeCell ref="H7:H8"/>
    <mergeCell ref="I7:L7"/>
    <mergeCell ref="M7:M8"/>
    <mergeCell ref="N7:N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1"/>
  <sheetViews>
    <sheetView showGridLines="0" workbookViewId="0">
      <selection activeCell="AD1" sqref="A1:XFD1048576"/>
    </sheetView>
  </sheetViews>
  <sheetFormatPr baseColWidth="10" defaultColWidth="11.42578125" defaultRowHeight="18" customHeight="1"/>
  <cols>
    <col min="1" max="1" width="18.7109375" style="121" customWidth="1"/>
    <col min="2" max="3" width="8.85546875" style="123" customWidth="1"/>
    <col min="4" max="4" width="10.140625" style="123" customWidth="1"/>
    <col min="5" max="5" width="12.42578125" style="123" customWidth="1"/>
    <col min="6" max="6" width="9.5703125" style="99" customWidth="1"/>
    <col min="7" max="7" width="6.7109375" style="99" customWidth="1"/>
    <col min="8" max="8" width="9" style="123" customWidth="1"/>
    <col min="9" max="9" width="7.28515625" style="123" customWidth="1"/>
    <col min="10" max="10" width="10" style="123" customWidth="1"/>
    <col min="11" max="11" width="12.7109375" style="123" customWidth="1"/>
    <col min="12" max="12" width="9.42578125" style="123" customWidth="1"/>
    <col min="13" max="13" width="6.7109375" style="99" customWidth="1"/>
    <col min="14" max="15" width="8.85546875" style="123" customWidth="1"/>
    <col min="16" max="16" width="10.140625" style="123" customWidth="1"/>
    <col min="17" max="17" width="13.140625" style="123" customWidth="1"/>
    <col min="18" max="18" width="9.5703125" style="99" customWidth="1"/>
    <col min="19" max="19" width="6.7109375" style="99" customWidth="1"/>
    <col min="20" max="20" width="9" style="123" customWidth="1"/>
    <col min="21" max="21" width="7.28515625" style="123" customWidth="1"/>
    <col min="22" max="22" width="10" style="123" customWidth="1"/>
    <col min="23" max="23" width="12.140625" style="123" customWidth="1"/>
    <col min="24" max="24" width="9.42578125" style="123" customWidth="1"/>
    <col min="25" max="25" width="6.7109375" style="99" customWidth="1"/>
    <col min="26" max="26" width="8.85546875" style="123" customWidth="1"/>
    <col min="27" max="27" width="10.140625" style="123" customWidth="1"/>
    <col min="28" max="28" width="8.85546875" style="123" customWidth="1"/>
    <col min="29" max="29" width="13.28515625" style="99" customWidth="1"/>
    <col min="30" max="30" width="9.5703125" style="99" customWidth="1"/>
    <col min="31" max="31" width="6.7109375" style="99" customWidth="1"/>
    <col min="32" max="32" width="9" style="123" customWidth="1"/>
    <col min="33" max="33" width="7.28515625" style="123" customWidth="1"/>
    <col min="34" max="34" width="10" style="123" customWidth="1"/>
    <col min="35" max="35" width="12.7109375" style="123" customWidth="1"/>
    <col min="36" max="36" width="9.42578125" style="123" customWidth="1"/>
    <col min="37" max="37" width="6.7109375" style="99" customWidth="1"/>
    <col min="38" max="38" width="8.85546875" style="123" customWidth="1"/>
    <col min="39" max="39" width="10.140625" style="123" customWidth="1"/>
    <col min="40" max="40" width="8.85546875" style="123" customWidth="1"/>
    <col min="41" max="41" width="13.28515625" style="99" customWidth="1"/>
    <col min="42" max="42" width="9.5703125" style="99" customWidth="1"/>
    <col min="43" max="43" width="6.7109375" style="99" customWidth="1"/>
    <col min="44" max="73" width="6.28515625" style="97" customWidth="1"/>
    <col min="74" max="16384" width="11.42578125" style="97"/>
  </cols>
  <sheetData>
    <row r="1" spans="1:43" ht="18" customHeight="1">
      <c r="A1" s="801" t="s">
        <v>504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385"/>
      <c r="O1" s="385"/>
      <c r="P1" s="385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8" customHeight="1">
      <c r="A2" s="784" t="s">
        <v>353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43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3" ht="3.95" customHeight="1">
      <c r="A4" s="802"/>
      <c r="B4" s="802"/>
      <c r="C4" s="192"/>
      <c r="D4" s="192"/>
      <c r="E4" s="192"/>
      <c r="F4" s="98"/>
      <c r="G4" s="216"/>
      <c r="H4" s="216"/>
      <c r="I4" s="216"/>
      <c r="J4" s="216"/>
      <c r="K4" s="216"/>
      <c r="L4" s="216"/>
      <c r="M4" s="216"/>
      <c r="N4" s="97"/>
      <c r="O4" s="192"/>
      <c r="P4" s="192"/>
      <c r="Q4" s="192"/>
      <c r="R4" s="98"/>
      <c r="S4" s="216"/>
      <c r="T4" s="216"/>
      <c r="U4" s="216"/>
      <c r="V4" s="216"/>
      <c r="W4" s="216"/>
      <c r="X4" s="216"/>
      <c r="Y4" s="216"/>
      <c r="Z4" s="192"/>
      <c r="AA4" s="192"/>
      <c r="AB4" s="192"/>
      <c r="AC4" s="98"/>
      <c r="AD4" s="98"/>
      <c r="AE4" s="216"/>
      <c r="AF4" s="602"/>
      <c r="AG4" s="602"/>
      <c r="AH4" s="602"/>
      <c r="AI4" s="602"/>
      <c r="AJ4" s="602"/>
      <c r="AK4" s="602"/>
      <c r="AL4" s="709"/>
      <c r="AM4" s="709"/>
      <c r="AN4" s="709"/>
      <c r="AO4" s="98"/>
      <c r="AP4" s="98"/>
      <c r="AQ4" s="710"/>
    </row>
    <row r="5" spans="1:43" ht="18" customHeight="1">
      <c r="A5" s="803" t="s">
        <v>0</v>
      </c>
      <c r="B5" s="787" t="s">
        <v>598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</row>
    <row r="6" spans="1:43" ht="18" customHeight="1">
      <c r="A6" s="781"/>
      <c r="B6" s="806">
        <v>2015</v>
      </c>
      <c r="C6" s="772"/>
      <c r="D6" s="772"/>
      <c r="E6" s="772"/>
      <c r="F6" s="772"/>
      <c r="G6" s="811"/>
      <c r="H6" s="762">
        <v>2016</v>
      </c>
      <c r="I6" s="798"/>
      <c r="J6" s="798"/>
      <c r="K6" s="798"/>
      <c r="L6" s="798"/>
      <c r="M6" s="810"/>
      <c r="N6" s="806">
        <v>2017</v>
      </c>
      <c r="O6" s="772"/>
      <c r="P6" s="772"/>
      <c r="Q6" s="772"/>
      <c r="R6" s="772"/>
      <c r="S6" s="811"/>
      <c r="T6" s="762">
        <v>2018</v>
      </c>
      <c r="U6" s="798"/>
      <c r="V6" s="798"/>
      <c r="W6" s="798"/>
      <c r="X6" s="798"/>
      <c r="Y6" s="810"/>
      <c r="Z6" s="806">
        <v>2019</v>
      </c>
      <c r="AA6" s="772"/>
      <c r="AB6" s="772"/>
      <c r="AC6" s="772"/>
      <c r="AD6" s="772"/>
      <c r="AE6" s="811"/>
      <c r="AF6" s="762">
        <v>2020</v>
      </c>
      <c r="AG6" s="798"/>
      <c r="AH6" s="798"/>
      <c r="AI6" s="798"/>
      <c r="AJ6" s="798"/>
      <c r="AK6" s="810"/>
      <c r="AL6" s="806">
        <v>2021</v>
      </c>
      <c r="AM6" s="772"/>
      <c r="AN6" s="772"/>
      <c r="AO6" s="772"/>
      <c r="AP6" s="772"/>
      <c r="AQ6" s="811"/>
    </row>
    <row r="7" spans="1:43" ht="36" customHeight="1">
      <c r="A7" s="782"/>
      <c r="B7" s="528" t="s">
        <v>357</v>
      </c>
      <c r="C7" s="529" t="s">
        <v>358</v>
      </c>
      <c r="D7" s="529" t="s">
        <v>359</v>
      </c>
      <c r="E7" s="529" t="s">
        <v>360</v>
      </c>
      <c r="F7" s="530" t="s">
        <v>361</v>
      </c>
      <c r="G7" s="531" t="s">
        <v>34</v>
      </c>
      <c r="H7" s="474" t="s">
        <v>357</v>
      </c>
      <c r="I7" s="475" t="s">
        <v>358</v>
      </c>
      <c r="J7" s="475" t="s">
        <v>359</v>
      </c>
      <c r="K7" s="475" t="s">
        <v>360</v>
      </c>
      <c r="L7" s="476" t="s">
        <v>361</v>
      </c>
      <c r="M7" s="457" t="s">
        <v>34</v>
      </c>
      <c r="N7" s="528" t="s">
        <v>357</v>
      </c>
      <c r="O7" s="529" t="s">
        <v>358</v>
      </c>
      <c r="P7" s="529" t="s">
        <v>359</v>
      </c>
      <c r="Q7" s="529" t="s">
        <v>360</v>
      </c>
      <c r="R7" s="530" t="s">
        <v>361</v>
      </c>
      <c r="S7" s="531" t="s">
        <v>34</v>
      </c>
      <c r="T7" s="474" t="s">
        <v>357</v>
      </c>
      <c r="U7" s="475" t="s">
        <v>358</v>
      </c>
      <c r="V7" s="475" t="s">
        <v>359</v>
      </c>
      <c r="W7" s="475" t="s">
        <v>360</v>
      </c>
      <c r="X7" s="476" t="s">
        <v>361</v>
      </c>
      <c r="Y7" s="457" t="s">
        <v>34</v>
      </c>
      <c r="Z7" s="528" t="s">
        <v>357</v>
      </c>
      <c r="AA7" s="529" t="s">
        <v>358</v>
      </c>
      <c r="AB7" s="529" t="s">
        <v>359</v>
      </c>
      <c r="AC7" s="529" t="s">
        <v>360</v>
      </c>
      <c r="AD7" s="530" t="s">
        <v>361</v>
      </c>
      <c r="AE7" s="531" t="s">
        <v>34</v>
      </c>
      <c r="AF7" s="474" t="s">
        <v>357</v>
      </c>
      <c r="AG7" s="475" t="s">
        <v>358</v>
      </c>
      <c r="AH7" s="475" t="s">
        <v>359</v>
      </c>
      <c r="AI7" s="475" t="s">
        <v>360</v>
      </c>
      <c r="AJ7" s="476" t="s">
        <v>361</v>
      </c>
      <c r="AK7" s="609" t="s">
        <v>34</v>
      </c>
      <c r="AL7" s="528" t="s">
        <v>357</v>
      </c>
      <c r="AM7" s="529" t="s">
        <v>358</v>
      </c>
      <c r="AN7" s="529" t="s">
        <v>359</v>
      </c>
      <c r="AO7" s="529" t="s">
        <v>360</v>
      </c>
      <c r="AP7" s="530" t="s">
        <v>361</v>
      </c>
      <c r="AQ7" s="714" t="s">
        <v>34</v>
      </c>
    </row>
    <row r="8" spans="1:43" ht="18" customHeight="1">
      <c r="A8" s="89" t="s">
        <v>8</v>
      </c>
      <c r="B8" s="168">
        <v>0</v>
      </c>
      <c r="C8" s="170">
        <v>8</v>
      </c>
      <c r="D8" s="170">
        <v>0</v>
      </c>
      <c r="E8" s="170">
        <v>2</v>
      </c>
      <c r="F8" s="169">
        <v>0</v>
      </c>
      <c r="G8" s="161">
        <f t="shared" ref="G8:G27" si="0">+SUM(B8:F8)</f>
        <v>10</v>
      </c>
      <c r="H8" s="158">
        <v>1</v>
      </c>
      <c r="I8" s="160">
        <v>9</v>
      </c>
      <c r="J8" s="160">
        <v>0</v>
      </c>
      <c r="K8" s="160">
        <v>3</v>
      </c>
      <c r="L8" s="160">
        <v>0</v>
      </c>
      <c r="M8" s="163">
        <f t="shared" ref="M8:M27" si="1">+SUM(H8:L8)</f>
        <v>13</v>
      </c>
      <c r="N8" s="168">
        <v>0</v>
      </c>
      <c r="O8" s="170">
        <v>7</v>
      </c>
      <c r="P8" s="170">
        <v>0</v>
      </c>
      <c r="Q8" s="170">
        <v>0</v>
      </c>
      <c r="R8" s="169">
        <v>0</v>
      </c>
      <c r="S8" s="161">
        <f t="shared" ref="S8:S27" si="2">+SUM(N8:R8)</f>
        <v>7</v>
      </c>
      <c r="T8" s="158">
        <v>1</v>
      </c>
      <c r="U8" s="160">
        <v>13</v>
      </c>
      <c r="V8" s="160">
        <v>0</v>
      </c>
      <c r="W8" s="160">
        <v>3</v>
      </c>
      <c r="X8" s="160">
        <v>1</v>
      </c>
      <c r="Y8" s="163">
        <f t="shared" ref="Y8:Y27" si="3">+SUM(T8:X8)</f>
        <v>18</v>
      </c>
      <c r="Z8" s="168">
        <v>0</v>
      </c>
      <c r="AA8" s="170">
        <v>14</v>
      </c>
      <c r="AB8" s="170">
        <v>0</v>
      </c>
      <c r="AC8" s="170">
        <v>5</v>
      </c>
      <c r="AD8" s="169">
        <v>1</v>
      </c>
      <c r="AE8" s="161">
        <f t="shared" ref="AE8:AE27" si="4">+SUM(Z8:AD8)</f>
        <v>20</v>
      </c>
      <c r="AF8" s="158">
        <v>0</v>
      </c>
      <c r="AG8" s="160">
        <v>24</v>
      </c>
      <c r="AH8" s="160">
        <v>1</v>
      </c>
      <c r="AI8" s="160">
        <v>3</v>
      </c>
      <c r="AJ8" s="160">
        <v>2</v>
      </c>
      <c r="AK8" s="163">
        <f t="shared" ref="AK8:AK27" si="5">+SUM(AF8:AJ8)</f>
        <v>30</v>
      </c>
      <c r="AL8" s="168">
        <v>1</v>
      </c>
      <c r="AM8" s="170">
        <v>14</v>
      </c>
      <c r="AN8" s="170">
        <v>0</v>
      </c>
      <c r="AO8" s="170">
        <v>4</v>
      </c>
      <c r="AP8" s="169">
        <v>1</v>
      </c>
      <c r="AQ8" s="161">
        <f t="shared" ref="AQ8:AQ27" si="6">+SUM(AL8:AP8)</f>
        <v>20</v>
      </c>
    </row>
    <row r="9" spans="1:43" ht="18" customHeight="1">
      <c r="A9" s="90" t="s">
        <v>9</v>
      </c>
      <c r="B9" s="484">
        <v>2</v>
      </c>
      <c r="C9" s="485">
        <v>13</v>
      </c>
      <c r="D9" s="485">
        <v>0</v>
      </c>
      <c r="E9" s="485">
        <v>4</v>
      </c>
      <c r="F9" s="485">
        <v>1</v>
      </c>
      <c r="G9" s="274">
        <f t="shared" si="0"/>
        <v>20</v>
      </c>
      <c r="H9" s="166">
        <v>0</v>
      </c>
      <c r="I9" s="136">
        <v>5</v>
      </c>
      <c r="J9" s="136">
        <v>0</v>
      </c>
      <c r="K9" s="136">
        <v>5</v>
      </c>
      <c r="L9" s="136">
        <v>0</v>
      </c>
      <c r="M9" s="167">
        <f t="shared" si="1"/>
        <v>10</v>
      </c>
      <c r="N9" s="484">
        <v>1</v>
      </c>
      <c r="O9" s="485">
        <v>2</v>
      </c>
      <c r="P9" s="485">
        <v>0</v>
      </c>
      <c r="Q9" s="485">
        <v>4</v>
      </c>
      <c r="R9" s="485">
        <v>1</v>
      </c>
      <c r="S9" s="274">
        <f t="shared" si="2"/>
        <v>8</v>
      </c>
      <c r="T9" s="166">
        <v>0</v>
      </c>
      <c r="U9" s="136">
        <v>7</v>
      </c>
      <c r="V9" s="136">
        <v>0</v>
      </c>
      <c r="W9" s="136">
        <v>3</v>
      </c>
      <c r="X9" s="136">
        <v>3</v>
      </c>
      <c r="Y9" s="167">
        <f t="shared" si="3"/>
        <v>13</v>
      </c>
      <c r="Z9" s="484">
        <v>1</v>
      </c>
      <c r="AA9" s="485">
        <v>17</v>
      </c>
      <c r="AB9" s="485">
        <v>0</v>
      </c>
      <c r="AC9" s="485">
        <v>2</v>
      </c>
      <c r="AD9" s="485">
        <v>0</v>
      </c>
      <c r="AE9" s="274">
        <f t="shared" si="4"/>
        <v>20</v>
      </c>
      <c r="AF9" s="166">
        <v>1</v>
      </c>
      <c r="AG9" s="136">
        <v>13</v>
      </c>
      <c r="AH9" s="136">
        <v>0</v>
      </c>
      <c r="AI9" s="136">
        <v>6</v>
      </c>
      <c r="AJ9" s="136">
        <v>0</v>
      </c>
      <c r="AK9" s="167">
        <f t="shared" si="5"/>
        <v>20</v>
      </c>
      <c r="AL9" s="484">
        <v>1</v>
      </c>
      <c r="AM9" s="485">
        <v>34</v>
      </c>
      <c r="AN9" s="485">
        <v>0</v>
      </c>
      <c r="AO9" s="485">
        <v>3</v>
      </c>
      <c r="AP9" s="485">
        <v>1</v>
      </c>
      <c r="AQ9" s="274">
        <f t="shared" si="6"/>
        <v>39</v>
      </c>
    </row>
    <row r="10" spans="1:43" ht="18" customHeight="1">
      <c r="A10" s="89" t="s">
        <v>10</v>
      </c>
      <c r="B10" s="168">
        <v>1</v>
      </c>
      <c r="C10" s="170">
        <v>13</v>
      </c>
      <c r="D10" s="170">
        <v>0</v>
      </c>
      <c r="E10" s="170">
        <v>3</v>
      </c>
      <c r="F10" s="169">
        <v>0</v>
      </c>
      <c r="G10" s="171">
        <f t="shared" si="0"/>
        <v>17</v>
      </c>
      <c r="H10" s="168">
        <v>1</v>
      </c>
      <c r="I10" s="170">
        <v>14</v>
      </c>
      <c r="J10" s="170">
        <v>0</v>
      </c>
      <c r="K10" s="170">
        <v>2</v>
      </c>
      <c r="L10" s="170">
        <v>1</v>
      </c>
      <c r="M10" s="172">
        <f t="shared" si="1"/>
        <v>18</v>
      </c>
      <c r="N10" s="168">
        <v>1</v>
      </c>
      <c r="O10" s="170">
        <v>15</v>
      </c>
      <c r="P10" s="170">
        <v>0</v>
      </c>
      <c r="Q10" s="170">
        <v>3</v>
      </c>
      <c r="R10" s="169">
        <v>0</v>
      </c>
      <c r="S10" s="171">
        <f t="shared" si="2"/>
        <v>19</v>
      </c>
      <c r="T10" s="168">
        <v>0</v>
      </c>
      <c r="U10" s="170">
        <v>21</v>
      </c>
      <c r="V10" s="170">
        <v>0</v>
      </c>
      <c r="W10" s="170">
        <v>2</v>
      </c>
      <c r="X10" s="170">
        <v>1</v>
      </c>
      <c r="Y10" s="172">
        <f t="shared" si="3"/>
        <v>24</v>
      </c>
      <c r="Z10" s="168">
        <v>1</v>
      </c>
      <c r="AA10" s="170">
        <v>13</v>
      </c>
      <c r="AB10" s="170">
        <v>0</v>
      </c>
      <c r="AC10" s="170">
        <v>2</v>
      </c>
      <c r="AD10" s="169">
        <v>2</v>
      </c>
      <c r="AE10" s="171">
        <f t="shared" si="4"/>
        <v>18</v>
      </c>
      <c r="AF10" s="168">
        <v>1</v>
      </c>
      <c r="AG10" s="170">
        <v>14</v>
      </c>
      <c r="AH10" s="170">
        <v>0</v>
      </c>
      <c r="AI10" s="170">
        <v>2</v>
      </c>
      <c r="AJ10" s="170">
        <v>0</v>
      </c>
      <c r="AK10" s="172">
        <f t="shared" si="5"/>
        <v>17</v>
      </c>
      <c r="AL10" s="168">
        <v>2</v>
      </c>
      <c r="AM10" s="170">
        <v>24</v>
      </c>
      <c r="AN10" s="170">
        <v>0</v>
      </c>
      <c r="AO10" s="170">
        <v>4</v>
      </c>
      <c r="AP10" s="169">
        <v>0</v>
      </c>
      <c r="AQ10" s="171">
        <f t="shared" si="6"/>
        <v>30</v>
      </c>
    </row>
    <row r="11" spans="1:43" ht="18" customHeight="1">
      <c r="A11" s="90" t="s">
        <v>11</v>
      </c>
      <c r="B11" s="484">
        <v>1</v>
      </c>
      <c r="C11" s="485">
        <v>10</v>
      </c>
      <c r="D11" s="485">
        <v>1</v>
      </c>
      <c r="E11" s="485">
        <v>1</v>
      </c>
      <c r="F11" s="485">
        <v>0</v>
      </c>
      <c r="G11" s="274">
        <f t="shared" si="0"/>
        <v>13</v>
      </c>
      <c r="H11" s="166">
        <v>0</v>
      </c>
      <c r="I11" s="136">
        <v>4</v>
      </c>
      <c r="J11" s="136">
        <v>3</v>
      </c>
      <c r="K11" s="136">
        <v>2</v>
      </c>
      <c r="L11" s="136">
        <v>0</v>
      </c>
      <c r="M11" s="167">
        <f t="shared" si="1"/>
        <v>9</v>
      </c>
      <c r="N11" s="484">
        <v>0</v>
      </c>
      <c r="O11" s="485">
        <v>7</v>
      </c>
      <c r="P11" s="485">
        <v>1</v>
      </c>
      <c r="Q11" s="485">
        <v>5</v>
      </c>
      <c r="R11" s="485">
        <v>0</v>
      </c>
      <c r="S11" s="274">
        <f t="shared" si="2"/>
        <v>13</v>
      </c>
      <c r="T11" s="166">
        <v>0</v>
      </c>
      <c r="U11" s="136">
        <v>14</v>
      </c>
      <c r="V11" s="136">
        <v>1</v>
      </c>
      <c r="W11" s="136">
        <v>2</v>
      </c>
      <c r="X11" s="136">
        <v>0</v>
      </c>
      <c r="Y11" s="167">
        <f t="shared" si="3"/>
        <v>17</v>
      </c>
      <c r="Z11" s="484">
        <v>1</v>
      </c>
      <c r="AA11" s="485">
        <v>7</v>
      </c>
      <c r="AB11" s="485">
        <v>2</v>
      </c>
      <c r="AC11" s="485">
        <v>0</v>
      </c>
      <c r="AD11" s="485">
        <v>1</v>
      </c>
      <c r="AE11" s="274">
        <f t="shared" si="4"/>
        <v>11</v>
      </c>
      <c r="AF11" s="166">
        <v>0</v>
      </c>
      <c r="AG11" s="136">
        <v>10</v>
      </c>
      <c r="AH11" s="136">
        <v>0</v>
      </c>
      <c r="AI11" s="136">
        <v>3</v>
      </c>
      <c r="AJ11" s="136">
        <v>1</v>
      </c>
      <c r="AK11" s="167">
        <f t="shared" si="5"/>
        <v>14</v>
      </c>
      <c r="AL11" s="484">
        <v>0</v>
      </c>
      <c r="AM11" s="485">
        <v>12</v>
      </c>
      <c r="AN11" s="485">
        <v>0</v>
      </c>
      <c r="AO11" s="485">
        <v>4</v>
      </c>
      <c r="AP11" s="485">
        <v>0</v>
      </c>
      <c r="AQ11" s="274">
        <f t="shared" si="6"/>
        <v>16</v>
      </c>
    </row>
    <row r="12" spans="1:43" ht="18" customHeight="1">
      <c r="A12" s="89" t="s">
        <v>12</v>
      </c>
      <c r="B12" s="168">
        <v>3</v>
      </c>
      <c r="C12" s="170">
        <v>15</v>
      </c>
      <c r="D12" s="170">
        <v>1</v>
      </c>
      <c r="E12" s="170">
        <v>6</v>
      </c>
      <c r="F12" s="169">
        <v>3</v>
      </c>
      <c r="G12" s="172">
        <f t="shared" si="0"/>
        <v>28</v>
      </c>
      <c r="H12" s="168">
        <v>2</v>
      </c>
      <c r="I12" s="170">
        <v>12</v>
      </c>
      <c r="J12" s="170">
        <v>0</v>
      </c>
      <c r="K12" s="170">
        <v>3</v>
      </c>
      <c r="L12" s="170">
        <v>2</v>
      </c>
      <c r="M12" s="172">
        <f t="shared" si="1"/>
        <v>19</v>
      </c>
      <c r="N12" s="168">
        <v>0</v>
      </c>
      <c r="O12" s="170">
        <v>10</v>
      </c>
      <c r="P12" s="170">
        <v>0</v>
      </c>
      <c r="Q12" s="170">
        <v>0</v>
      </c>
      <c r="R12" s="169">
        <v>2</v>
      </c>
      <c r="S12" s="172">
        <f t="shared" si="2"/>
        <v>12</v>
      </c>
      <c r="T12" s="168">
        <v>1</v>
      </c>
      <c r="U12" s="170">
        <v>17</v>
      </c>
      <c r="V12" s="170">
        <v>0</v>
      </c>
      <c r="W12" s="170">
        <v>4</v>
      </c>
      <c r="X12" s="170">
        <v>1</v>
      </c>
      <c r="Y12" s="172">
        <f t="shared" si="3"/>
        <v>23</v>
      </c>
      <c r="Z12" s="168">
        <v>2</v>
      </c>
      <c r="AA12" s="170">
        <v>26</v>
      </c>
      <c r="AB12" s="170">
        <v>0</v>
      </c>
      <c r="AC12" s="170">
        <v>3</v>
      </c>
      <c r="AD12" s="169">
        <v>1</v>
      </c>
      <c r="AE12" s="172">
        <f t="shared" si="4"/>
        <v>32</v>
      </c>
      <c r="AF12" s="168">
        <v>4</v>
      </c>
      <c r="AG12" s="170">
        <v>19</v>
      </c>
      <c r="AH12" s="170">
        <v>1</v>
      </c>
      <c r="AI12" s="170">
        <v>5</v>
      </c>
      <c r="AJ12" s="170">
        <v>1</v>
      </c>
      <c r="AK12" s="172">
        <f t="shared" si="5"/>
        <v>30</v>
      </c>
      <c r="AL12" s="168">
        <v>2</v>
      </c>
      <c r="AM12" s="170">
        <v>24</v>
      </c>
      <c r="AN12" s="170">
        <v>1</v>
      </c>
      <c r="AO12" s="170">
        <v>3</v>
      </c>
      <c r="AP12" s="169">
        <v>0</v>
      </c>
      <c r="AQ12" s="172">
        <f t="shared" si="6"/>
        <v>30</v>
      </c>
    </row>
    <row r="13" spans="1:43" ht="18" customHeight="1">
      <c r="A13" s="90" t="s">
        <v>13</v>
      </c>
      <c r="B13" s="484">
        <v>0</v>
      </c>
      <c r="C13" s="485">
        <v>3</v>
      </c>
      <c r="D13" s="485">
        <v>0</v>
      </c>
      <c r="E13" s="485">
        <v>1</v>
      </c>
      <c r="F13" s="485">
        <v>0</v>
      </c>
      <c r="G13" s="274">
        <f t="shared" si="0"/>
        <v>4</v>
      </c>
      <c r="H13" s="166">
        <v>0</v>
      </c>
      <c r="I13" s="136">
        <v>10</v>
      </c>
      <c r="J13" s="136">
        <v>0</v>
      </c>
      <c r="K13" s="136">
        <v>1</v>
      </c>
      <c r="L13" s="136">
        <v>0</v>
      </c>
      <c r="M13" s="167">
        <f t="shared" si="1"/>
        <v>11</v>
      </c>
      <c r="N13" s="484">
        <v>0</v>
      </c>
      <c r="O13" s="485">
        <v>11</v>
      </c>
      <c r="P13" s="485">
        <v>0</v>
      </c>
      <c r="Q13" s="485">
        <v>0</v>
      </c>
      <c r="R13" s="485">
        <v>0</v>
      </c>
      <c r="S13" s="274">
        <f t="shared" si="2"/>
        <v>11</v>
      </c>
      <c r="T13" s="166">
        <v>0</v>
      </c>
      <c r="U13" s="136">
        <v>9</v>
      </c>
      <c r="V13" s="136">
        <v>0</v>
      </c>
      <c r="W13" s="136">
        <v>4</v>
      </c>
      <c r="X13" s="136">
        <v>0</v>
      </c>
      <c r="Y13" s="167">
        <f t="shared" si="3"/>
        <v>13</v>
      </c>
      <c r="Z13" s="484">
        <v>0</v>
      </c>
      <c r="AA13" s="485">
        <v>9</v>
      </c>
      <c r="AB13" s="485">
        <v>0</v>
      </c>
      <c r="AC13" s="485">
        <v>2</v>
      </c>
      <c r="AD13" s="485">
        <v>0</v>
      </c>
      <c r="AE13" s="274">
        <f t="shared" si="4"/>
        <v>11</v>
      </c>
      <c r="AF13" s="166">
        <v>1</v>
      </c>
      <c r="AG13" s="136">
        <v>13</v>
      </c>
      <c r="AH13" s="136">
        <v>0</v>
      </c>
      <c r="AI13" s="136">
        <v>1</v>
      </c>
      <c r="AJ13" s="136">
        <v>0</v>
      </c>
      <c r="AK13" s="167">
        <f t="shared" si="5"/>
        <v>15</v>
      </c>
      <c r="AL13" s="484">
        <v>0</v>
      </c>
      <c r="AM13" s="485">
        <v>8</v>
      </c>
      <c r="AN13" s="485">
        <v>0</v>
      </c>
      <c r="AO13" s="485">
        <v>0</v>
      </c>
      <c r="AP13" s="485">
        <v>0</v>
      </c>
      <c r="AQ13" s="274">
        <f t="shared" si="6"/>
        <v>8</v>
      </c>
    </row>
    <row r="14" spans="1:43" ht="18" customHeight="1">
      <c r="A14" s="89" t="s">
        <v>14</v>
      </c>
      <c r="B14" s="168">
        <v>1</v>
      </c>
      <c r="C14" s="170">
        <v>20</v>
      </c>
      <c r="D14" s="170">
        <v>0</v>
      </c>
      <c r="E14" s="170">
        <v>7</v>
      </c>
      <c r="F14" s="169">
        <v>1</v>
      </c>
      <c r="G14" s="171">
        <f t="shared" si="0"/>
        <v>29</v>
      </c>
      <c r="H14" s="168">
        <v>1</v>
      </c>
      <c r="I14" s="170">
        <v>19</v>
      </c>
      <c r="J14" s="170">
        <v>0</v>
      </c>
      <c r="K14" s="170">
        <v>8</v>
      </c>
      <c r="L14" s="170">
        <v>2</v>
      </c>
      <c r="M14" s="172">
        <f t="shared" si="1"/>
        <v>30</v>
      </c>
      <c r="N14" s="168">
        <v>0</v>
      </c>
      <c r="O14" s="170">
        <v>13</v>
      </c>
      <c r="P14" s="170">
        <v>2</v>
      </c>
      <c r="Q14" s="170">
        <v>4</v>
      </c>
      <c r="R14" s="169">
        <v>2</v>
      </c>
      <c r="S14" s="171">
        <f t="shared" si="2"/>
        <v>21</v>
      </c>
      <c r="T14" s="168">
        <v>1</v>
      </c>
      <c r="U14" s="170">
        <v>20</v>
      </c>
      <c r="V14" s="170">
        <v>1</v>
      </c>
      <c r="W14" s="170">
        <v>8</v>
      </c>
      <c r="X14" s="170">
        <v>0</v>
      </c>
      <c r="Y14" s="172">
        <f t="shared" si="3"/>
        <v>30</v>
      </c>
      <c r="Z14" s="168">
        <v>0</v>
      </c>
      <c r="AA14" s="170">
        <v>26</v>
      </c>
      <c r="AB14" s="170">
        <v>0</v>
      </c>
      <c r="AC14" s="170">
        <v>4</v>
      </c>
      <c r="AD14" s="169">
        <v>1</v>
      </c>
      <c r="AE14" s="171">
        <f t="shared" si="4"/>
        <v>31</v>
      </c>
      <c r="AF14" s="168">
        <v>3</v>
      </c>
      <c r="AG14" s="170">
        <v>39</v>
      </c>
      <c r="AH14" s="170">
        <v>1</v>
      </c>
      <c r="AI14" s="170">
        <v>4</v>
      </c>
      <c r="AJ14" s="170">
        <v>2</v>
      </c>
      <c r="AK14" s="172">
        <f t="shared" si="5"/>
        <v>49</v>
      </c>
      <c r="AL14" s="168">
        <v>3</v>
      </c>
      <c r="AM14" s="170">
        <v>40</v>
      </c>
      <c r="AN14" s="170">
        <v>4</v>
      </c>
      <c r="AO14" s="170">
        <v>4</v>
      </c>
      <c r="AP14" s="169">
        <v>0</v>
      </c>
      <c r="AQ14" s="171">
        <f t="shared" si="6"/>
        <v>51</v>
      </c>
    </row>
    <row r="15" spans="1:43" ht="18" customHeight="1">
      <c r="A15" s="90" t="s">
        <v>15</v>
      </c>
      <c r="B15" s="484">
        <v>1</v>
      </c>
      <c r="C15" s="485">
        <v>5</v>
      </c>
      <c r="D15" s="485">
        <v>0</v>
      </c>
      <c r="E15" s="485">
        <v>1</v>
      </c>
      <c r="F15" s="485">
        <v>0</v>
      </c>
      <c r="G15" s="274">
        <f t="shared" si="0"/>
        <v>7</v>
      </c>
      <c r="H15" s="166">
        <v>0</v>
      </c>
      <c r="I15" s="136">
        <v>3</v>
      </c>
      <c r="J15" s="136">
        <v>0</v>
      </c>
      <c r="K15" s="136">
        <v>3</v>
      </c>
      <c r="L15" s="136">
        <v>0</v>
      </c>
      <c r="M15" s="167">
        <f t="shared" si="1"/>
        <v>6</v>
      </c>
      <c r="N15" s="484">
        <v>0</v>
      </c>
      <c r="O15" s="485">
        <v>4</v>
      </c>
      <c r="P15" s="485">
        <v>0</v>
      </c>
      <c r="Q15" s="485">
        <v>0</v>
      </c>
      <c r="R15" s="485">
        <v>1</v>
      </c>
      <c r="S15" s="274">
        <f t="shared" si="2"/>
        <v>5</v>
      </c>
      <c r="T15" s="166">
        <v>1</v>
      </c>
      <c r="U15" s="136">
        <v>14</v>
      </c>
      <c r="V15" s="136">
        <v>0</v>
      </c>
      <c r="W15" s="136">
        <v>1</v>
      </c>
      <c r="X15" s="136">
        <v>0</v>
      </c>
      <c r="Y15" s="167">
        <f t="shared" si="3"/>
        <v>16</v>
      </c>
      <c r="Z15" s="484">
        <v>0</v>
      </c>
      <c r="AA15" s="485">
        <v>8</v>
      </c>
      <c r="AB15" s="485">
        <v>1</v>
      </c>
      <c r="AC15" s="485">
        <v>3</v>
      </c>
      <c r="AD15" s="485">
        <v>0</v>
      </c>
      <c r="AE15" s="274">
        <f t="shared" si="4"/>
        <v>12</v>
      </c>
      <c r="AF15" s="166">
        <v>0</v>
      </c>
      <c r="AG15" s="136">
        <v>7</v>
      </c>
      <c r="AH15" s="136">
        <v>0</v>
      </c>
      <c r="AI15" s="136">
        <v>2</v>
      </c>
      <c r="AJ15" s="136">
        <v>1</v>
      </c>
      <c r="AK15" s="167">
        <f t="shared" si="5"/>
        <v>10</v>
      </c>
      <c r="AL15" s="484">
        <v>0</v>
      </c>
      <c r="AM15" s="485">
        <v>7</v>
      </c>
      <c r="AN15" s="485">
        <v>0</v>
      </c>
      <c r="AO15" s="485">
        <v>0</v>
      </c>
      <c r="AP15" s="485">
        <v>0</v>
      </c>
      <c r="AQ15" s="274">
        <f t="shared" si="6"/>
        <v>7</v>
      </c>
    </row>
    <row r="16" spans="1:43" ht="18" customHeight="1">
      <c r="A16" s="92" t="s">
        <v>16</v>
      </c>
      <c r="B16" s="168">
        <v>0</v>
      </c>
      <c r="C16" s="170">
        <v>10</v>
      </c>
      <c r="D16" s="170">
        <v>0</v>
      </c>
      <c r="E16" s="170">
        <v>2</v>
      </c>
      <c r="F16" s="170">
        <v>2</v>
      </c>
      <c r="G16" s="172">
        <f t="shared" si="0"/>
        <v>14</v>
      </c>
      <c r="H16" s="168">
        <v>2</v>
      </c>
      <c r="I16" s="170">
        <v>7</v>
      </c>
      <c r="J16" s="170">
        <v>0</v>
      </c>
      <c r="K16" s="170">
        <v>2</v>
      </c>
      <c r="L16" s="170">
        <v>2</v>
      </c>
      <c r="M16" s="172">
        <f t="shared" si="1"/>
        <v>13</v>
      </c>
      <c r="N16" s="168">
        <v>1</v>
      </c>
      <c r="O16" s="170">
        <v>16</v>
      </c>
      <c r="P16" s="170">
        <v>1</v>
      </c>
      <c r="Q16" s="170">
        <v>1</v>
      </c>
      <c r="R16" s="170">
        <v>1</v>
      </c>
      <c r="S16" s="172">
        <f t="shared" si="2"/>
        <v>20</v>
      </c>
      <c r="T16" s="168">
        <v>0</v>
      </c>
      <c r="U16" s="170">
        <v>18</v>
      </c>
      <c r="V16" s="170">
        <v>1</v>
      </c>
      <c r="W16" s="170">
        <v>4</v>
      </c>
      <c r="X16" s="170">
        <v>1</v>
      </c>
      <c r="Y16" s="172">
        <f t="shared" si="3"/>
        <v>24</v>
      </c>
      <c r="Z16" s="168">
        <v>2</v>
      </c>
      <c r="AA16" s="170">
        <v>23</v>
      </c>
      <c r="AB16" s="170">
        <v>1</v>
      </c>
      <c r="AC16" s="170">
        <v>4</v>
      </c>
      <c r="AD16" s="170">
        <v>1</v>
      </c>
      <c r="AE16" s="172">
        <f t="shared" si="4"/>
        <v>31</v>
      </c>
      <c r="AF16" s="168">
        <v>0</v>
      </c>
      <c r="AG16" s="170">
        <v>10</v>
      </c>
      <c r="AH16" s="170">
        <v>0</v>
      </c>
      <c r="AI16" s="170">
        <v>1</v>
      </c>
      <c r="AJ16" s="170">
        <v>1</v>
      </c>
      <c r="AK16" s="172">
        <f t="shared" si="5"/>
        <v>12</v>
      </c>
      <c r="AL16" s="168">
        <v>0</v>
      </c>
      <c r="AM16" s="170">
        <v>11</v>
      </c>
      <c r="AN16" s="170">
        <v>0</v>
      </c>
      <c r="AO16" s="170">
        <v>4</v>
      </c>
      <c r="AP16" s="170">
        <v>0</v>
      </c>
      <c r="AQ16" s="172">
        <f t="shared" si="6"/>
        <v>15</v>
      </c>
    </row>
    <row r="17" spans="1:43" ht="18" customHeight="1">
      <c r="A17" s="90" t="s">
        <v>17</v>
      </c>
      <c r="B17" s="484">
        <v>2</v>
      </c>
      <c r="C17" s="485">
        <v>27</v>
      </c>
      <c r="D17" s="485">
        <v>5</v>
      </c>
      <c r="E17" s="485">
        <v>2</v>
      </c>
      <c r="F17" s="485">
        <v>2</v>
      </c>
      <c r="G17" s="274">
        <f t="shared" si="0"/>
        <v>38</v>
      </c>
      <c r="H17" s="166">
        <v>1</v>
      </c>
      <c r="I17" s="136">
        <v>31</v>
      </c>
      <c r="J17" s="136">
        <v>2</v>
      </c>
      <c r="K17" s="136">
        <v>8</v>
      </c>
      <c r="L17" s="136">
        <v>1</v>
      </c>
      <c r="M17" s="167">
        <f t="shared" si="1"/>
        <v>43</v>
      </c>
      <c r="N17" s="484">
        <v>2</v>
      </c>
      <c r="O17" s="485">
        <v>33</v>
      </c>
      <c r="P17" s="485">
        <v>1</v>
      </c>
      <c r="Q17" s="485">
        <v>6</v>
      </c>
      <c r="R17" s="485">
        <v>7</v>
      </c>
      <c r="S17" s="274">
        <f t="shared" si="2"/>
        <v>49</v>
      </c>
      <c r="T17" s="166">
        <v>0</v>
      </c>
      <c r="U17" s="136">
        <v>22</v>
      </c>
      <c r="V17" s="136">
        <v>0</v>
      </c>
      <c r="W17" s="136">
        <v>10</v>
      </c>
      <c r="X17" s="136">
        <v>1</v>
      </c>
      <c r="Y17" s="167">
        <f t="shared" si="3"/>
        <v>33</v>
      </c>
      <c r="Z17" s="484">
        <v>0</v>
      </c>
      <c r="AA17" s="485">
        <v>34</v>
      </c>
      <c r="AB17" s="485">
        <v>2</v>
      </c>
      <c r="AC17" s="485">
        <v>9</v>
      </c>
      <c r="AD17" s="485">
        <v>3</v>
      </c>
      <c r="AE17" s="274">
        <f t="shared" si="4"/>
        <v>48</v>
      </c>
      <c r="AF17" s="166">
        <v>0</v>
      </c>
      <c r="AG17" s="136">
        <v>26</v>
      </c>
      <c r="AH17" s="136">
        <v>2</v>
      </c>
      <c r="AI17" s="136">
        <v>8</v>
      </c>
      <c r="AJ17" s="136">
        <v>2</v>
      </c>
      <c r="AK17" s="167">
        <f t="shared" si="5"/>
        <v>38</v>
      </c>
      <c r="AL17" s="484">
        <v>4</v>
      </c>
      <c r="AM17" s="485">
        <v>37</v>
      </c>
      <c r="AN17" s="485">
        <v>2</v>
      </c>
      <c r="AO17" s="485">
        <v>12</v>
      </c>
      <c r="AP17" s="485">
        <v>7</v>
      </c>
      <c r="AQ17" s="274">
        <f t="shared" si="6"/>
        <v>62</v>
      </c>
    </row>
    <row r="18" spans="1:43" ht="18" customHeight="1">
      <c r="A18" s="92" t="s">
        <v>18</v>
      </c>
      <c r="B18" s="168">
        <v>4</v>
      </c>
      <c r="C18" s="170">
        <v>98</v>
      </c>
      <c r="D18" s="170">
        <v>3</v>
      </c>
      <c r="E18" s="170">
        <v>18</v>
      </c>
      <c r="F18" s="170">
        <v>0</v>
      </c>
      <c r="G18" s="172">
        <f t="shared" si="0"/>
        <v>123</v>
      </c>
      <c r="H18" s="168">
        <v>6</v>
      </c>
      <c r="I18" s="170">
        <v>79</v>
      </c>
      <c r="J18" s="170">
        <v>2</v>
      </c>
      <c r="K18" s="170">
        <v>19</v>
      </c>
      <c r="L18" s="170">
        <v>4</v>
      </c>
      <c r="M18" s="172">
        <f t="shared" si="1"/>
        <v>110</v>
      </c>
      <c r="N18" s="168">
        <v>2</v>
      </c>
      <c r="O18" s="170">
        <v>97</v>
      </c>
      <c r="P18" s="170">
        <v>2</v>
      </c>
      <c r="Q18" s="170">
        <v>11</v>
      </c>
      <c r="R18" s="170">
        <v>9</v>
      </c>
      <c r="S18" s="172">
        <f t="shared" si="2"/>
        <v>121</v>
      </c>
      <c r="T18" s="168">
        <v>2</v>
      </c>
      <c r="U18" s="170">
        <v>106</v>
      </c>
      <c r="V18" s="170">
        <v>1</v>
      </c>
      <c r="W18" s="170">
        <v>14</v>
      </c>
      <c r="X18" s="170">
        <v>6</v>
      </c>
      <c r="Y18" s="172">
        <f t="shared" si="3"/>
        <v>129</v>
      </c>
      <c r="Z18" s="168">
        <v>4</v>
      </c>
      <c r="AA18" s="170">
        <v>126</v>
      </c>
      <c r="AB18" s="170">
        <v>3</v>
      </c>
      <c r="AC18" s="170">
        <v>10</v>
      </c>
      <c r="AD18" s="170">
        <v>5</v>
      </c>
      <c r="AE18" s="172">
        <f t="shared" si="4"/>
        <v>148</v>
      </c>
      <c r="AF18" s="168">
        <v>7</v>
      </c>
      <c r="AG18" s="170">
        <v>128</v>
      </c>
      <c r="AH18" s="170">
        <v>3</v>
      </c>
      <c r="AI18" s="170">
        <v>16</v>
      </c>
      <c r="AJ18" s="170">
        <v>6</v>
      </c>
      <c r="AK18" s="172">
        <f t="shared" si="5"/>
        <v>160</v>
      </c>
      <c r="AL18" s="168">
        <v>4</v>
      </c>
      <c r="AM18" s="170">
        <v>144</v>
      </c>
      <c r="AN18" s="170">
        <v>1</v>
      </c>
      <c r="AO18" s="170">
        <v>13</v>
      </c>
      <c r="AP18" s="170">
        <v>1</v>
      </c>
      <c r="AQ18" s="172">
        <f t="shared" si="6"/>
        <v>163</v>
      </c>
    </row>
    <row r="19" spans="1:43" ht="18" customHeight="1">
      <c r="A19" s="90" t="s">
        <v>19</v>
      </c>
      <c r="B19" s="484">
        <v>0</v>
      </c>
      <c r="C19" s="485">
        <v>5</v>
      </c>
      <c r="D19" s="485">
        <v>0</v>
      </c>
      <c r="E19" s="485">
        <v>1</v>
      </c>
      <c r="F19" s="485">
        <v>0</v>
      </c>
      <c r="G19" s="274">
        <f t="shared" si="0"/>
        <v>6</v>
      </c>
      <c r="H19" s="166">
        <v>0</v>
      </c>
      <c r="I19" s="136">
        <v>4</v>
      </c>
      <c r="J19" s="136">
        <v>0</v>
      </c>
      <c r="K19" s="136">
        <v>3</v>
      </c>
      <c r="L19" s="136">
        <v>0</v>
      </c>
      <c r="M19" s="167">
        <f t="shared" si="1"/>
        <v>7</v>
      </c>
      <c r="N19" s="484">
        <v>0</v>
      </c>
      <c r="O19" s="485">
        <v>5</v>
      </c>
      <c r="P19" s="485">
        <v>1</v>
      </c>
      <c r="Q19" s="485">
        <v>1</v>
      </c>
      <c r="R19" s="485">
        <v>0</v>
      </c>
      <c r="S19" s="274">
        <f t="shared" si="2"/>
        <v>7</v>
      </c>
      <c r="T19" s="166">
        <v>0</v>
      </c>
      <c r="U19" s="136">
        <v>5</v>
      </c>
      <c r="V19" s="136">
        <v>0</v>
      </c>
      <c r="W19" s="136">
        <v>3</v>
      </c>
      <c r="X19" s="136">
        <v>0</v>
      </c>
      <c r="Y19" s="167">
        <f t="shared" si="3"/>
        <v>8</v>
      </c>
      <c r="Z19" s="484">
        <v>1</v>
      </c>
      <c r="AA19" s="485">
        <v>9</v>
      </c>
      <c r="AB19" s="485">
        <v>0</v>
      </c>
      <c r="AC19" s="485">
        <v>2</v>
      </c>
      <c r="AD19" s="485">
        <v>0</v>
      </c>
      <c r="AE19" s="274">
        <f t="shared" si="4"/>
        <v>12</v>
      </c>
      <c r="AF19" s="166">
        <v>0</v>
      </c>
      <c r="AG19" s="136">
        <v>5</v>
      </c>
      <c r="AH19" s="136">
        <v>0</v>
      </c>
      <c r="AI19" s="136">
        <v>1</v>
      </c>
      <c r="AJ19" s="136">
        <v>0</v>
      </c>
      <c r="AK19" s="167">
        <f t="shared" si="5"/>
        <v>6</v>
      </c>
      <c r="AL19" s="484">
        <v>0</v>
      </c>
      <c r="AM19" s="485">
        <v>7</v>
      </c>
      <c r="AN19" s="485">
        <v>0</v>
      </c>
      <c r="AO19" s="485">
        <v>3</v>
      </c>
      <c r="AP19" s="485">
        <v>0</v>
      </c>
      <c r="AQ19" s="274">
        <f t="shared" si="6"/>
        <v>10</v>
      </c>
    </row>
    <row r="20" spans="1:43" ht="18" customHeight="1">
      <c r="A20" s="92" t="s">
        <v>20</v>
      </c>
      <c r="B20" s="168">
        <v>2</v>
      </c>
      <c r="C20" s="170">
        <v>14</v>
      </c>
      <c r="D20" s="170">
        <v>0</v>
      </c>
      <c r="E20" s="170">
        <v>3</v>
      </c>
      <c r="F20" s="170">
        <v>0</v>
      </c>
      <c r="G20" s="172">
        <f t="shared" si="0"/>
        <v>19</v>
      </c>
      <c r="H20" s="168">
        <v>0</v>
      </c>
      <c r="I20" s="170">
        <v>12</v>
      </c>
      <c r="J20" s="170">
        <v>0</v>
      </c>
      <c r="K20" s="170">
        <v>2</v>
      </c>
      <c r="L20" s="170">
        <v>0</v>
      </c>
      <c r="M20" s="172">
        <f t="shared" si="1"/>
        <v>14</v>
      </c>
      <c r="N20" s="168">
        <v>0</v>
      </c>
      <c r="O20" s="170">
        <v>20</v>
      </c>
      <c r="P20" s="170">
        <v>0</v>
      </c>
      <c r="Q20" s="170">
        <v>1</v>
      </c>
      <c r="R20" s="170">
        <v>1</v>
      </c>
      <c r="S20" s="172">
        <f t="shared" si="2"/>
        <v>22</v>
      </c>
      <c r="T20" s="168">
        <v>3</v>
      </c>
      <c r="U20" s="170">
        <v>20</v>
      </c>
      <c r="V20" s="170">
        <v>1</v>
      </c>
      <c r="W20" s="170">
        <v>2</v>
      </c>
      <c r="X20" s="170">
        <v>0</v>
      </c>
      <c r="Y20" s="172">
        <f t="shared" si="3"/>
        <v>26</v>
      </c>
      <c r="Z20" s="168">
        <v>2</v>
      </c>
      <c r="AA20" s="170">
        <v>16</v>
      </c>
      <c r="AB20" s="170">
        <v>0</v>
      </c>
      <c r="AC20" s="170">
        <v>4</v>
      </c>
      <c r="AD20" s="170">
        <v>1</v>
      </c>
      <c r="AE20" s="172">
        <f t="shared" si="4"/>
        <v>23</v>
      </c>
      <c r="AF20" s="168">
        <v>0</v>
      </c>
      <c r="AG20" s="170">
        <v>24</v>
      </c>
      <c r="AH20" s="170">
        <v>0</v>
      </c>
      <c r="AI20" s="170">
        <v>4</v>
      </c>
      <c r="AJ20" s="170">
        <v>0</v>
      </c>
      <c r="AK20" s="172">
        <f t="shared" si="5"/>
        <v>28</v>
      </c>
      <c r="AL20" s="168">
        <v>1</v>
      </c>
      <c r="AM20" s="170">
        <v>18</v>
      </c>
      <c r="AN20" s="170">
        <v>0</v>
      </c>
      <c r="AO20" s="170">
        <v>2</v>
      </c>
      <c r="AP20" s="170">
        <v>1</v>
      </c>
      <c r="AQ20" s="172">
        <f t="shared" si="6"/>
        <v>22</v>
      </c>
    </row>
    <row r="21" spans="1:43" ht="18" customHeight="1">
      <c r="A21" s="90" t="s">
        <v>21</v>
      </c>
      <c r="B21" s="484">
        <v>2</v>
      </c>
      <c r="C21" s="485">
        <v>5</v>
      </c>
      <c r="D21" s="485">
        <v>0</v>
      </c>
      <c r="E21" s="485">
        <v>2</v>
      </c>
      <c r="F21" s="485">
        <v>0</v>
      </c>
      <c r="G21" s="274">
        <f t="shared" si="0"/>
        <v>9</v>
      </c>
      <c r="H21" s="166">
        <v>1</v>
      </c>
      <c r="I21" s="136">
        <v>1</v>
      </c>
      <c r="J21" s="136">
        <v>0</v>
      </c>
      <c r="K21" s="136">
        <v>6</v>
      </c>
      <c r="L21" s="136">
        <v>1</v>
      </c>
      <c r="M21" s="167">
        <f t="shared" si="1"/>
        <v>9</v>
      </c>
      <c r="N21" s="484">
        <v>0</v>
      </c>
      <c r="O21" s="485">
        <v>1</v>
      </c>
      <c r="P21" s="485">
        <v>0</v>
      </c>
      <c r="Q21" s="485">
        <v>1</v>
      </c>
      <c r="R21" s="485">
        <v>1</v>
      </c>
      <c r="S21" s="274">
        <f t="shared" si="2"/>
        <v>3</v>
      </c>
      <c r="T21" s="166">
        <v>0</v>
      </c>
      <c r="U21" s="136">
        <v>8</v>
      </c>
      <c r="V21" s="136">
        <v>0</v>
      </c>
      <c r="W21" s="136">
        <v>0</v>
      </c>
      <c r="X21" s="136">
        <v>1</v>
      </c>
      <c r="Y21" s="167">
        <f t="shared" si="3"/>
        <v>9</v>
      </c>
      <c r="Z21" s="484">
        <v>1</v>
      </c>
      <c r="AA21" s="485">
        <v>10</v>
      </c>
      <c r="AB21" s="485">
        <v>0</v>
      </c>
      <c r="AC21" s="485">
        <v>0</v>
      </c>
      <c r="AD21" s="485">
        <v>1</v>
      </c>
      <c r="AE21" s="274">
        <f t="shared" si="4"/>
        <v>12</v>
      </c>
      <c r="AF21" s="166">
        <v>0</v>
      </c>
      <c r="AG21" s="136">
        <v>6</v>
      </c>
      <c r="AH21" s="136">
        <v>0</v>
      </c>
      <c r="AI21" s="136">
        <v>1</v>
      </c>
      <c r="AJ21" s="136">
        <v>1</v>
      </c>
      <c r="AK21" s="167">
        <f t="shared" si="5"/>
        <v>8</v>
      </c>
      <c r="AL21" s="484">
        <v>1</v>
      </c>
      <c r="AM21" s="485">
        <v>13</v>
      </c>
      <c r="AN21" s="485">
        <v>0</v>
      </c>
      <c r="AO21" s="485">
        <v>2</v>
      </c>
      <c r="AP21" s="485">
        <v>0</v>
      </c>
      <c r="AQ21" s="274">
        <f t="shared" si="6"/>
        <v>16</v>
      </c>
    </row>
    <row r="22" spans="1:43" ht="18" customHeight="1">
      <c r="A22" s="11" t="s">
        <v>22</v>
      </c>
      <c r="B22" s="168">
        <v>0</v>
      </c>
      <c r="C22" s="170">
        <v>7</v>
      </c>
      <c r="D22" s="170">
        <v>0</v>
      </c>
      <c r="E22" s="170">
        <v>2</v>
      </c>
      <c r="F22" s="170">
        <v>0</v>
      </c>
      <c r="G22" s="172">
        <f t="shared" si="0"/>
        <v>9</v>
      </c>
      <c r="H22" s="168">
        <v>0</v>
      </c>
      <c r="I22" s="170">
        <v>6</v>
      </c>
      <c r="J22" s="170">
        <v>0</v>
      </c>
      <c r="K22" s="170">
        <v>0</v>
      </c>
      <c r="L22" s="170">
        <v>0</v>
      </c>
      <c r="M22" s="172">
        <f t="shared" si="1"/>
        <v>6</v>
      </c>
      <c r="N22" s="168">
        <v>0</v>
      </c>
      <c r="O22" s="170">
        <v>4</v>
      </c>
      <c r="P22" s="170">
        <v>0</v>
      </c>
      <c r="Q22" s="170">
        <v>0</v>
      </c>
      <c r="R22" s="170">
        <v>0</v>
      </c>
      <c r="S22" s="172">
        <f t="shared" si="2"/>
        <v>4</v>
      </c>
      <c r="T22" s="168">
        <v>0</v>
      </c>
      <c r="U22" s="170">
        <v>10</v>
      </c>
      <c r="V22" s="170">
        <v>0</v>
      </c>
      <c r="W22" s="170">
        <v>1</v>
      </c>
      <c r="X22" s="170">
        <v>1</v>
      </c>
      <c r="Y22" s="172">
        <f t="shared" si="3"/>
        <v>12</v>
      </c>
      <c r="Z22" s="168">
        <v>0</v>
      </c>
      <c r="AA22" s="170">
        <v>9</v>
      </c>
      <c r="AB22" s="170">
        <v>0</v>
      </c>
      <c r="AC22" s="170">
        <v>0</v>
      </c>
      <c r="AD22" s="170">
        <v>0</v>
      </c>
      <c r="AE22" s="172">
        <f t="shared" si="4"/>
        <v>9</v>
      </c>
      <c r="AF22" s="168">
        <v>0</v>
      </c>
      <c r="AG22" s="170">
        <v>11</v>
      </c>
      <c r="AH22" s="170">
        <v>1</v>
      </c>
      <c r="AI22" s="170">
        <v>3</v>
      </c>
      <c r="AJ22" s="170">
        <v>0</v>
      </c>
      <c r="AK22" s="172">
        <f t="shared" si="5"/>
        <v>15</v>
      </c>
      <c r="AL22" s="168">
        <v>0</v>
      </c>
      <c r="AM22" s="170">
        <v>14</v>
      </c>
      <c r="AN22" s="170">
        <v>0</v>
      </c>
      <c r="AO22" s="170">
        <v>1</v>
      </c>
      <c r="AP22" s="170">
        <v>0</v>
      </c>
      <c r="AQ22" s="172">
        <f t="shared" si="6"/>
        <v>15</v>
      </c>
    </row>
    <row r="23" spans="1:43" ht="18" customHeight="1">
      <c r="A23" s="90" t="s">
        <v>23</v>
      </c>
      <c r="B23" s="484">
        <v>0</v>
      </c>
      <c r="C23" s="485">
        <v>2</v>
      </c>
      <c r="D23" s="485">
        <v>0</v>
      </c>
      <c r="E23" s="485">
        <v>1</v>
      </c>
      <c r="F23" s="485">
        <v>0</v>
      </c>
      <c r="G23" s="274">
        <f t="shared" si="0"/>
        <v>3</v>
      </c>
      <c r="H23" s="166">
        <v>0</v>
      </c>
      <c r="I23" s="136">
        <v>1</v>
      </c>
      <c r="J23" s="136">
        <v>0</v>
      </c>
      <c r="K23" s="136">
        <v>1</v>
      </c>
      <c r="L23" s="136">
        <v>0</v>
      </c>
      <c r="M23" s="167">
        <f t="shared" si="1"/>
        <v>2</v>
      </c>
      <c r="N23" s="484">
        <v>0</v>
      </c>
      <c r="O23" s="485">
        <v>5</v>
      </c>
      <c r="P23" s="485">
        <v>0</v>
      </c>
      <c r="Q23" s="485">
        <v>1</v>
      </c>
      <c r="R23" s="485">
        <v>0</v>
      </c>
      <c r="S23" s="274">
        <f t="shared" si="2"/>
        <v>6</v>
      </c>
      <c r="T23" s="166">
        <v>1</v>
      </c>
      <c r="U23" s="136">
        <v>2</v>
      </c>
      <c r="V23" s="136">
        <v>0</v>
      </c>
      <c r="W23" s="136">
        <v>1</v>
      </c>
      <c r="X23" s="136">
        <v>0</v>
      </c>
      <c r="Y23" s="167">
        <f t="shared" si="3"/>
        <v>4</v>
      </c>
      <c r="Z23" s="484">
        <v>0</v>
      </c>
      <c r="AA23" s="485">
        <v>1</v>
      </c>
      <c r="AB23" s="485">
        <v>0</v>
      </c>
      <c r="AC23" s="485">
        <v>0</v>
      </c>
      <c r="AD23" s="485">
        <v>0</v>
      </c>
      <c r="AE23" s="274">
        <f t="shared" si="4"/>
        <v>1</v>
      </c>
      <c r="AF23" s="166">
        <v>0</v>
      </c>
      <c r="AG23" s="136">
        <v>7</v>
      </c>
      <c r="AH23" s="136">
        <v>0</v>
      </c>
      <c r="AI23" s="136">
        <v>3</v>
      </c>
      <c r="AJ23" s="136">
        <v>0</v>
      </c>
      <c r="AK23" s="167">
        <f t="shared" si="5"/>
        <v>10</v>
      </c>
      <c r="AL23" s="484">
        <v>0</v>
      </c>
      <c r="AM23" s="485">
        <v>6</v>
      </c>
      <c r="AN23" s="485">
        <v>0</v>
      </c>
      <c r="AO23" s="485">
        <v>0</v>
      </c>
      <c r="AP23" s="485">
        <v>0</v>
      </c>
      <c r="AQ23" s="274">
        <f t="shared" si="6"/>
        <v>6</v>
      </c>
    </row>
    <row r="24" spans="1:43" ht="18" customHeight="1">
      <c r="A24" s="11" t="s">
        <v>24</v>
      </c>
      <c r="B24" s="168">
        <v>0</v>
      </c>
      <c r="C24" s="170">
        <v>1</v>
      </c>
      <c r="D24" s="170">
        <v>0</v>
      </c>
      <c r="E24" s="170">
        <v>0</v>
      </c>
      <c r="F24" s="170">
        <v>0</v>
      </c>
      <c r="G24" s="172">
        <f t="shared" si="0"/>
        <v>1</v>
      </c>
      <c r="H24" s="168">
        <v>0</v>
      </c>
      <c r="I24" s="170">
        <v>1</v>
      </c>
      <c r="J24" s="170">
        <v>0</v>
      </c>
      <c r="K24" s="170">
        <v>1</v>
      </c>
      <c r="L24" s="170">
        <v>0</v>
      </c>
      <c r="M24" s="172">
        <f t="shared" si="1"/>
        <v>2</v>
      </c>
      <c r="N24" s="168">
        <v>0</v>
      </c>
      <c r="O24" s="170">
        <v>2</v>
      </c>
      <c r="P24" s="170">
        <v>0</v>
      </c>
      <c r="Q24" s="170">
        <v>0</v>
      </c>
      <c r="R24" s="170">
        <v>0</v>
      </c>
      <c r="S24" s="172">
        <f t="shared" si="2"/>
        <v>2</v>
      </c>
      <c r="T24" s="168">
        <v>0</v>
      </c>
      <c r="U24" s="170">
        <v>1</v>
      </c>
      <c r="V24" s="170">
        <v>0</v>
      </c>
      <c r="W24" s="170">
        <v>0</v>
      </c>
      <c r="X24" s="170">
        <v>0</v>
      </c>
      <c r="Y24" s="172">
        <f t="shared" si="3"/>
        <v>1</v>
      </c>
      <c r="Z24" s="168">
        <v>0</v>
      </c>
      <c r="AA24" s="170">
        <v>1</v>
      </c>
      <c r="AB24" s="170">
        <v>0</v>
      </c>
      <c r="AC24" s="170">
        <v>0</v>
      </c>
      <c r="AD24" s="170">
        <v>0</v>
      </c>
      <c r="AE24" s="172">
        <f t="shared" si="4"/>
        <v>1</v>
      </c>
      <c r="AF24" s="168">
        <v>1</v>
      </c>
      <c r="AG24" s="170">
        <v>4</v>
      </c>
      <c r="AH24" s="170">
        <v>0</v>
      </c>
      <c r="AI24" s="170">
        <v>0</v>
      </c>
      <c r="AJ24" s="170">
        <v>0</v>
      </c>
      <c r="AK24" s="172">
        <f t="shared" si="5"/>
        <v>5</v>
      </c>
      <c r="AL24" s="168">
        <v>0</v>
      </c>
      <c r="AM24" s="170">
        <v>1</v>
      </c>
      <c r="AN24" s="170">
        <v>0</v>
      </c>
      <c r="AO24" s="170">
        <v>0</v>
      </c>
      <c r="AP24" s="170">
        <v>0</v>
      </c>
      <c r="AQ24" s="172">
        <f t="shared" si="6"/>
        <v>1</v>
      </c>
    </row>
    <row r="25" spans="1:43" ht="18" customHeight="1">
      <c r="A25" s="90" t="s">
        <v>25</v>
      </c>
      <c r="B25" s="484">
        <v>1</v>
      </c>
      <c r="C25" s="485">
        <v>22</v>
      </c>
      <c r="D25" s="485">
        <v>0</v>
      </c>
      <c r="E25" s="485">
        <v>6</v>
      </c>
      <c r="F25" s="485">
        <v>3</v>
      </c>
      <c r="G25" s="274">
        <f t="shared" si="0"/>
        <v>32</v>
      </c>
      <c r="H25" s="166">
        <v>1</v>
      </c>
      <c r="I25" s="136">
        <v>20</v>
      </c>
      <c r="J25" s="136">
        <v>1</v>
      </c>
      <c r="K25" s="136">
        <v>7</v>
      </c>
      <c r="L25" s="136">
        <v>4</v>
      </c>
      <c r="M25" s="167">
        <f t="shared" si="1"/>
        <v>33</v>
      </c>
      <c r="N25" s="484">
        <v>0</v>
      </c>
      <c r="O25" s="485">
        <v>19</v>
      </c>
      <c r="P25" s="485">
        <v>2</v>
      </c>
      <c r="Q25" s="485">
        <v>6</v>
      </c>
      <c r="R25" s="485">
        <v>1</v>
      </c>
      <c r="S25" s="274">
        <f t="shared" si="2"/>
        <v>28</v>
      </c>
      <c r="T25" s="166">
        <v>2</v>
      </c>
      <c r="U25" s="136">
        <v>31</v>
      </c>
      <c r="V25" s="136">
        <v>0</v>
      </c>
      <c r="W25" s="136">
        <v>5</v>
      </c>
      <c r="X25" s="136">
        <v>5</v>
      </c>
      <c r="Y25" s="167">
        <f t="shared" si="3"/>
        <v>43</v>
      </c>
      <c r="Z25" s="484">
        <v>1</v>
      </c>
      <c r="AA25" s="485">
        <v>42</v>
      </c>
      <c r="AB25" s="485">
        <v>0</v>
      </c>
      <c r="AC25" s="485">
        <v>5</v>
      </c>
      <c r="AD25" s="485">
        <v>5</v>
      </c>
      <c r="AE25" s="274">
        <f t="shared" si="4"/>
        <v>53</v>
      </c>
      <c r="AF25" s="166">
        <v>1</v>
      </c>
      <c r="AG25" s="136">
        <v>32</v>
      </c>
      <c r="AH25" s="136">
        <v>3</v>
      </c>
      <c r="AI25" s="136">
        <v>7</v>
      </c>
      <c r="AJ25" s="136">
        <v>4</v>
      </c>
      <c r="AK25" s="167">
        <f t="shared" si="5"/>
        <v>47</v>
      </c>
      <c r="AL25" s="484">
        <v>3</v>
      </c>
      <c r="AM25" s="485">
        <v>47</v>
      </c>
      <c r="AN25" s="485">
        <v>0</v>
      </c>
      <c r="AO25" s="485">
        <v>8</v>
      </c>
      <c r="AP25" s="485">
        <v>5</v>
      </c>
      <c r="AQ25" s="274">
        <f t="shared" si="6"/>
        <v>63</v>
      </c>
    </row>
    <row r="26" spans="1:43" ht="18" customHeight="1">
      <c r="A26" s="92" t="s">
        <v>26</v>
      </c>
      <c r="B26" s="173">
        <v>0</v>
      </c>
      <c r="C26" s="174">
        <v>0</v>
      </c>
      <c r="D26" s="174">
        <v>0</v>
      </c>
      <c r="E26" s="174">
        <v>0</v>
      </c>
      <c r="F26" s="174">
        <v>0</v>
      </c>
      <c r="G26" s="175">
        <f t="shared" si="0"/>
        <v>0</v>
      </c>
      <c r="H26" s="168">
        <v>0</v>
      </c>
      <c r="I26" s="170">
        <v>0</v>
      </c>
      <c r="J26" s="170">
        <v>1</v>
      </c>
      <c r="K26" s="170">
        <v>0</v>
      </c>
      <c r="L26" s="170">
        <v>0</v>
      </c>
      <c r="M26" s="172">
        <f t="shared" si="1"/>
        <v>1</v>
      </c>
      <c r="N26" s="173">
        <v>0</v>
      </c>
      <c r="O26" s="174">
        <v>0</v>
      </c>
      <c r="P26" s="174">
        <v>0</v>
      </c>
      <c r="Q26" s="174">
        <v>1</v>
      </c>
      <c r="R26" s="174">
        <v>0</v>
      </c>
      <c r="S26" s="175">
        <f t="shared" si="2"/>
        <v>1</v>
      </c>
      <c r="T26" s="168">
        <v>0</v>
      </c>
      <c r="U26" s="170">
        <v>0</v>
      </c>
      <c r="V26" s="170">
        <v>0</v>
      </c>
      <c r="W26" s="170">
        <v>0</v>
      </c>
      <c r="X26" s="170">
        <v>0</v>
      </c>
      <c r="Y26" s="172">
        <f t="shared" si="3"/>
        <v>0</v>
      </c>
      <c r="Z26" s="173">
        <v>0</v>
      </c>
      <c r="AA26" s="174">
        <v>0</v>
      </c>
      <c r="AB26" s="174">
        <v>0</v>
      </c>
      <c r="AC26" s="174">
        <v>0</v>
      </c>
      <c r="AD26" s="174">
        <v>0</v>
      </c>
      <c r="AE26" s="175">
        <f t="shared" si="4"/>
        <v>0</v>
      </c>
      <c r="AF26" s="168">
        <v>0</v>
      </c>
      <c r="AG26" s="170">
        <v>0</v>
      </c>
      <c r="AH26" s="170">
        <v>0</v>
      </c>
      <c r="AI26" s="170">
        <v>0</v>
      </c>
      <c r="AJ26" s="170">
        <v>0</v>
      </c>
      <c r="AK26" s="172">
        <f t="shared" si="5"/>
        <v>0</v>
      </c>
      <c r="AL26" s="173">
        <v>0</v>
      </c>
      <c r="AM26" s="174">
        <v>0</v>
      </c>
      <c r="AN26" s="174">
        <v>0</v>
      </c>
      <c r="AO26" s="174">
        <v>0</v>
      </c>
      <c r="AP26" s="174">
        <v>0</v>
      </c>
      <c r="AQ26" s="175">
        <f t="shared" si="6"/>
        <v>0</v>
      </c>
    </row>
    <row r="27" spans="1:43" ht="24.95" customHeight="1">
      <c r="A27" s="93" t="s">
        <v>36</v>
      </c>
      <c r="B27" s="68">
        <f>+SUM(B8:B26)</f>
        <v>20</v>
      </c>
      <c r="C27" s="70">
        <f>+SUM(C8:C26)</f>
        <v>278</v>
      </c>
      <c r="D27" s="70">
        <f>+SUM(D8:D26)</f>
        <v>10</v>
      </c>
      <c r="E27" s="70">
        <f>+SUM(E8:E26)</f>
        <v>62</v>
      </c>
      <c r="F27" s="70">
        <f>+SUM(F8:F26)</f>
        <v>12</v>
      </c>
      <c r="G27" s="52">
        <f t="shared" si="0"/>
        <v>382</v>
      </c>
      <c r="H27" s="23">
        <f>+SUM(H8:H26)</f>
        <v>16</v>
      </c>
      <c r="I27" s="24">
        <f>+SUM(I8:I26)</f>
        <v>238</v>
      </c>
      <c r="J27" s="24">
        <f>+SUM(J8:J26)</f>
        <v>9</v>
      </c>
      <c r="K27" s="24">
        <f>+SUM(K8:K26)</f>
        <v>76</v>
      </c>
      <c r="L27" s="24">
        <f>+SUM(L8:L26)</f>
        <v>17</v>
      </c>
      <c r="M27" s="25">
        <f t="shared" si="1"/>
        <v>356</v>
      </c>
      <c r="N27" s="68">
        <f>+SUM(N8:N26)</f>
        <v>7</v>
      </c>
      <c r="O27" s="70">
        <f>+SUM(O8:O26)</f>
        <v>271</v>
      </c>
      <c r="P27" s="70">
        <f>+SUM(P8:P26)</f>
        <v>10</v>
      </c>
      <c r="Q27" s="70">
        <f>+SUM(Q8:Q26)</f>
        <v>45</v>
      </c>
      <c r="R27" s="70">
        <f>+SUM(R8:R26)</f>
        <v>26</v>
      </c>
      <c r="S27" s="52">
        <f t="shared" si="2"/>
        <v>359</v>
      </c>
      <c r="T27" s="23">
        <f>+SUM(T8:T26)</f>
        <v>12</v>
      </c>
      <c r="U27" s="24">
        <f>+SUM(U8:U26)</f>
        <v>338</v>
      </c>
      <c r="V27" s="24">
        <f>+SUM(V8:V26)</f>
        <v>5</v>
      </c>
      <c r="W27" s="24">
        <f>+SUM(W8:W26)</f>
        <v>67</v>
      </c>
      <c r="X27" s="24">
        <f>+SUM(X8:X26)</f>
        <v>21</v>
      </c>
      <c r="Y27" s="25">
        <f t="shared" si="3"/>
        <v>443</v>
      </c>
      <c r="Z27" s="68">
        <f>+SUM(Z8:Z26)</f>
        <v>16</v>
      </c>
      <c r="AA27" s="70">
        <f>+SUM(AA8:AA26)</f>
        <v>391</v>
      </c>
      <c r="AB27" s="70">
        <f>+SUM(AB8:AB26)</f>
        <v>9</v>
      </c>
      <c r="AC27" s="70">
        <f>+SUM(AC8:AC26)</f>
        <v>55</v>
      </c>
      <c r="AD27" s="70">
        <f>+SUM(AD8:AD26)</f>
        <v>22</v>
      </c>
      <c r="AE27" s="52">
        <f t="shared" si="4"/>
        <v>493</v>
      </c>
      <c r="AF27" s="23">
        <f>+SUM(AF8:AF26)</f>
        <v>19</v>
      </c>
      <c r="AG27" s="24">
        <f>+SUM(AG8:AG26)</f>
        <v>392</v>
      </c>
      <c r="AH27" s="24">
        <f>+SUM(AH8:AH26)</f>
        <v>12</v>
      </c>
      <c r="AI27" s="24">
        <f>+SUM(AI8:AI26)</f>
        <v>70</v>
      </c>
      <c r="AJ27" s="24">
        <f>+SUM(AJ8:AJ26)</f>
        <v>21</v>
      </c>
      <c r="AK27" s="25">
        <f t="shared" si="5"/>
        <v>514</v>
      </c>
      <c r="AL27" s="68">
        <f>+SUM(AL8:AL26)</f>
        <v>22</v>
      </c>
      <c r="AM27" s="70">
        <f>+SUM(AM8:AM26)</f>
        <v>461</v>
      </c>
      <c r="AN27" s="70">
        <f>+SUM(AN8:AN26)</f>
        <v>8</v>
      </c>
      <c r="AO27" s="70">
        <f>+SUM(AO8:AO26)</f>
        <v>67</v>
      </c>
      <c r="AP27" s="70">
        <f>+SUM(AP8:AP26)</f>
        <v>16</v>
      </c>
      <c r="AQ27" s="52">
        <f t="shared" si="6"/>
        <v>574</v>
      </c>
    </row>
    <row r="28" spans="1:43" ht="6" customHeight="1">
      <c r="B28" s="94"/>
      <c r="C28" s="94"/>
      <c r="D28" s="94"/>
      <c r="E28" s="94"/>
      <c r="F28" s="122"/>
      <c r="G28" s="119"/>
      <c r="H28" s="94"/>
      <c r="I28" s="94"/>
      <c r="J28" s="94"/>
      <c r="K28" s="94"/>
      <c r="L28" s="94"/>
      <c r="M28" s="119"/>
      <c r="N28" s="94"/>
      <c r="O28" s="94"/>
      <c r="P28" s="94"/>
      <c r="Q28" s="94"/>
      <c r="R28" s="122"/>
      <c r="S28" s="119"/>
      <c r="T28" s="94"/>
      <c r="U28" s="94"/>
      <c r="V28" s="94"/>
      <c r="W28" s="94"/>
      <c r="X28" s="94"/>
      <c r="Y28" s="119"/>
      <c r="Z28" s="94"/>
      <c r="AA28" s="94"/>
      <c r="AB28" s="94"/>
      <c r="AC28" s="122"/>
      <c r="AD28" s="94"/>
      <c r="AE28" s="119"/>
      <c r="AF28" s="94"/>
      <c r="AG28" s="94"/>
      <c r="AH28" s="94"/>
      <c r="AI28" s="94"/>
      <c r="AJ28" s="94"/>
      <c r="AK28" s="119"/>
      <c r="AL28" s="94"/>
      <c r="AM28" s="94"/>
      <c r="AN28" s="94"/>
      <c r="AO28" s="122"/>
      <c r="AP28" s="94"/>
      <c r="AQ28" s="119"/>
    </row>
    <row r="29" spans="1:43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</row>
    <row r="30" spans="1:43" ht="18" customHeight="1">
      <c r="A30" s="7"/>
    </row>
    <row r="31" spans="1:43" s="99" customFormat="1" ht="18" customHeight="1">
      <c r="A31" s="265"/>
      <c r="B31" s="265"/>
      <c r="C31" s="265"/>
      <c r="D31" s="265"/>
      <c r="E31" s="265"/>
      <c r="F31" s="265"/>
      <c r="H31" s="123"/>
      <c r="I31" s="123"/>
      <c r="J31" s="123"/>
      <c r="K31" s="123"/>
      <c r="L31" s="123"/>
      <c r="N31" s="123"/>
      <c r="O31" s="123"/>
      <c r="P31" s="123"/>
      <c r="Q31" s="123"/>
      <c r="T31" s="123"/>
      <c r="U31" s="123"/>
      <c r="V31" s="123"/>
      <c r="W31" s="123"/>
      <c r="X31" s="123"/>
      <c r="Z31" s="123"/>
      <c r="AA31" s="123"/>
      <c r="AB31" s="123"/>
      <c r="AF31" s="123"/>
      <c r="AG31" s="123"/>
      <c r="AH31" s="123"/>
      <c r="AI31" s="123"/>
      <c r="AJ31" s="123"/>
      <c r="AL31" s="123"/>
      <c r="AM31" s="123"/>
      <c r="AN31" s="123"/>
    </row>
  </sheetData>
  <mergeCells count="14">
    <mergeCell ref="AL6:AQ6"/>
    <mergeCell ref="B5:AQ5"/>
    <mergeCell ref="AF6:AK6"/>
    <mergeCell ref="A29:M29"/>
    <mergeCell ref="A1:M1"/>
    <mergeCell ref="A3:M3"/>
    <mergeCell ref="A4:B4"/>
    <mergeCell ref="A5:A7"/>
    <mergeCell ref="A2:P2"/>
    <mergeCell ref="B6:G6"/>
    <mergeCell ref="H6:M6"/>
    <mergeCell ref="N6:S6"/>
    <mergeCell ref="T6:Y6"/>
    <mergeCell ref="Z6:A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D19" sqref="D19"/>
    </sheetView>
  </sheetViews>
  <sheetFormatPr baseColWidth="10" defaultColWidth="11.42578125" defaultRowHeight="18" customHeight="1"/>
  <cols>
    <col min="1" max="1" width="18.7109375" style="99" customWidth="1"/>
    <col min="2" max="3" width="8.85546875" style="123" customWidth="1"/>
    <col min="4" max="4" width="10.140625" style="123" customWidth="1"/>
    <col min="5" max="5" width="12.28515625" style="123" customWidth="1"/>
    <col min="6" max="6" width="9.5703125" style="99" customWidth="1"/>
    <col min="7" max="7" width="6.7109375" style="99" customWidth="1"/>
    <col min="8" max="8" width="9" style="123" customWidth="1"/>
    <col min="9" max="10" width="7.28515625" style="123" customWidth="1"/>
    <col min="11" max="11" width="12.28515625" style="123" customWidth="1"/>
    <col min="12" max="12" width="9.42578125" style="99" customWidth="1"/>
    <col min="13" max="13" width="6.7109375" style="99" customWidth="1"/>
    <col min="14" max="16" width="8.85546875" style="123" customWidth="1"/>
    <col min="17" max="17" width="12.28515625" style="99" customWidth="1"/>
    <col min="18" max="18" width="9.5703125" style="99" customWidth="1"/>
    <col min="19" max="19" width="6.7109375" style="99" customWidth="1"/>
    <col min="20" max="20" width="9" style="123" customWidth="1"/>
    <col min="21" max="22" width="7.28515625" style="123" customWidth="1"/>
    <col min="23" max="23" width="12.28515625" style="123" customWidth="1"/>
    <col min="24" max="24" width="9.42578125" style="99" customWidth="1"/>
    <col min="25" max="25" width="6.7109375" style="99" customWidth="1"/>
    <col min="26" max="26" width="8.85546875" style="123" customWidth="1"/>
    <col min="27" max="27" width="10.140625" style="123" customWidth="1"/>
    <col min="28" max="28" width="8.85546875" style="123" customWidth="1"/>
    <col min="29" max="29" width="12.28515625" style="99" customWidth="1"/>
    <col min="30" max="30" width="9.5703125" style="99" customWidth="1"/>
    <col min="31" max="31" width="6.7109375" style="99" customWidth="1"/>
    <col min="32" max="32" width="9" style="123" customWidth="1"/>
    <col min="33" max="34" width="7.28515625" style="123" customWidth="1"/>
    <col min="35" max="35" width="12.28515625" style="123" customWidth="1"/>
    <col min="36" max="36" width="9.42578125" style="99" customWidth="1"/>
    <col min="37" max="37" width="6.7109375" style="99" customWidth="1"/>
    <col min="38" max="38" width="8.85546875" style="123" customWidth="1"/>
    <col min="39" max="39" width="10.140625" style="123" customWidth="1"/>
    <col min="40" max="40" width="8.85546875" style="123" customWidth="1"/>
    <col min="41" max="41" width="12.28515625" style="99" customWidth="1"/>
    <col min="42" max="42" width="9.5703125" style="99" customWidth="1"/>
    <col min="43" max="43" width="6.7109375" style="99" customWidth="1"/>
    <col min="44" max="73" width="6.28515625" style="97" customWidth="1"/>
    <col min="74" max="16384" width="11.42578125" style="97"/>
  </cols>
  <sheetData>
    <row r="1" spans="1:43" ht="18" customHeight="1">
      <c r="A1" s="801" t="s">
        <v>505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385"/>
      <c r="O1" s="385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8" customHeight="1">
      <c r="A2" s="784" t="s">
        <v>354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43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266"/>
      <c r="O3" s="266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3" ht="3.95" customHeight="1">
      <c r="A4" s="802"/>
      <c r="B4" s="802"/>
      <c r="C4" s="192"/>
      <c r="D4" s="192"/>
      <c r="E4" s="192"/>
      <c r="F4" s="98"/>
      <c r="G4" s="216"/>
      <c r="H4" s="216"/>
      <c r="I4" s="216"/>
      <c r="J4" s="216"/>
      <c r="K4" s="216"/>
      <c r="L4" s="98"/>
      <c r="M4" s="216"/>
      <c r="N4" s="97"/>
      <c r="O4" s="192"/>
      <c r="P4" s="192"/>
      <c r="Q4" s="98"/>
      <c r="R4" s="98"/>
      <c r="S4" s="216"/>
      <c r="T4" s="216"/>
      <c r="U4" s="216"/>
      <c r="V4" s="216"/>
      <c r="W4" s="216"/>
      <c r="X4" s="98"/>
      <c r="Y4" s="216"/>
      <c r="Z4" s="192"/>
      <c r="AA4" s="192"/>
      <c r="AB4" s="192"/>
      <c r="AC4" s="98"/>
      <c r="AD4" s="98"/>
      <c r="AE4" s="216"/>
      <c r="AF4" s="602"/>
      <c r="AG4" s="602"/>
      <c r="AH4" s="602"/>
      <c r="AI4" s="602"/>
      <c r="AJ4" s="98"/>
      <c r="AK4" s="602"/>
      <c r="AL4" s="709"/>
      <c r="AM4" s="709"/>
      <c r="AN4" s="709"/>
      <c r="AO4" s="98"/>
      <c r="AP4" s="98"/>
      <c r="AQ4" s="710"/>
    </row>
    <row r="5" spans="1:43" ht="18" customHeight="1">
      <c r="A5" s="803" t="s">
        <v>46</v>
      </c>
      <c r="B5" s="787" t="s">
        <v>598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</row>
    <row r="6" spans="1:43" ht="18" customHeight="1">
      <c r="A6" s="804"/>
      <c r="B6" s="771">
        <v>2015</v>
      </c>
      <c r="C6" s="792"/>
      <c r="D6" s="792"/>
      <c r="E6" s="792"/>
      <c r="F6" s="792"/>
      <c r="G6" s="811"/>
      <c r="H6" s="762">
        <v>2016</v>
      </c>
      <c r="I6" s="798"/>
      <c r="J6" s="798"/>
      <c r="K6" s="798"/>
      <c r="L6" s="798"/>
      <c r="M6" s="810"/>
      <c r="N6" s="771">
        <v>2017</v>
      </c>
      <c r="O6" s="792"/>
      <c r="P6" s="792"/>
      <c r="Q6" s="792"/>
      <c r="R6" s="792"/>
      <c r="S6" s="811"/>
      <c r="T6" s="762">
        <v>2018</v>
      </c>
      <c r="U6" s="798"/>
      <c r="V6" s="798"/>
      <c r="W6" s="798"/>
      <c r="X6" s="798"/>
      <c r="Y6" s="810"/>
      <c r="Z6" s="771">
        <v>2019</v>
      </c>
      <c r="AA6" s="792"/>
      <c r="AB6" s="792"/>
      <c r="AC6" s="792"/>
      <c r="AD6" s="792"/>
      <c r="AE6" s="811"/>
      <c r="AF6" s="762">
        <v>2020</v>
      </c>
      <c r="AG6" s="798"/>
      <c r="AH6" s="798"/>
      <c r="AI6" s="798"/>
      <c r="AJ6" s="798"/>
      <c r="AK6" s="810"/>
      <c r="AL6" s="771">
        <v>2021</v>
      </c>
      <c r="AM6" s="792"/>
      <c r="AN6" s="792"/>
      <c r="AO6" s="792"/>
      <c r="AP6" s="792"/>
      <c r="AQ6" s="811"/>
    </row>
    <row r="7" spans="1:43" s="404" customFormat="1" ht="39.75" customHeight="1">
      <c r="A7" s="805"/>
      <c r="B7" s="528" t="s">
        <v>357</v>
      </c>
      <c r="C7" s="529" t="s">
        <v>358</v>
      </c>
      <c r="D7" s="529" t="s">
        <v>359</v>
      </c>
      <c r="E7" s="529" t="s">
        <v>360</v>
      </c>
      <c r="F7" s="530" t="s">
        <v>361</v>
      </c>
      <c r="G7" s="531" t="s">
        <v>34</v>
      </c>
      <c r="H7" s="474" t="s">
        <v>357</v>
      </c>
      <c r="I7" s="475" t="s">
        <v>358</v>
      </c>
      <c r="J7" s="475" t="s">
        <v>359</v>
      </c>
      <c r="K7" s="475" t="s">
        <v>360</v>
      </c>
      <c r="L7" s="476" t="s">
        <v>361</v>
      </c>
      <c r="M7" s="472" t="s">
        <v>34</v>
      </c>
      <c r="N7" s="528" t="s">
        <v>357</v>
      </c>
      <c r="O7" s="529" t="s">
        <v>358</v>
      </c>
      <c r="P7" s="529" t="s">
        <v>359</v>
      </c>
      <c r="Q7" s="529" t="s">
        <v>360</v>
      </c>
      <c r="R7" s="530" t="s">
        <v>361</v>
      </c>
      <c r="S7" s="531" t="s">
        <v>34</v>
      </c>
      <c r="T7" s="474" t="s">
        <v>357</v>
      </c>
      <c r="U7" s="475" t="s">
        <v>358</v>
      </c>
      <c r="V7" s="475" t="s">
        <v>359</v>
      </c>
      <c r="W7" s="475" t="s">
        <v>360</v>
      </c>
      <c r="X7" s="476" t="s">
        <v>361</v>
      </c>
      <c r="Y7" s="472" t="s">
        <v>34</v>
      </c>
      <c r="Z7" s="528" t="s">
        <v>357</v>
      </c>
      <c r="AA7" s="529" t="s">
        <v>358</v>
      </c>
      <c r="AB7" s="529" t="s">
        <v>359</v>
      </c>
      <c r="AC7" s="529" t="s">
        <v>360</v>
      </c>
      <c r="AD7" s="530" t="s">
        <v>361</v>
      </c>
      <c r="AE7" s="531" t="s">
        <v>34</v>
      </c>
      <c r="AF7" s="474" t="s">
        <v>357</v>
      </c>
      <c r="AG7" s="475" t="s">
        <v>358</v>
      </c>
      <c r="AH7" s="475" t="s">
        <v>359</v>
      </c>
      <c r="AI7" s="475" t="s">
        <v>360</v>
      </c>
      <c r="AJ7" s="476" t="s">
        <v>361</v>
      </c>
      <c r="AK7" s="609" t="s">
        <v>34</v>
      </c>
      <c r="AL7" s="528" t="s">
        <v>357</v>
      </c>
      <c r="AM7" s="529" t="s">
        <v>358</v>
      </c>
      <c r="AN7" s="529" t="s">
        <v>359</v>
      </c>
      <c r="AO7" s="529" t="s">
        <v>360</v>
      </c>
      <c r="AP7" s="530" t="s">
        <v>361</v>
      </c>
      <c r="AQ7" s="714" t="s">
        <v>34</v>
      </c>
    </row>
    <row r="8" spans="1:43" ht="18" customHeight="1">
      <c r="A8" s="455" t="s">
        <v>47</v>
      </c>
      <c r="B8" s="484">
        <v>0</v>
      </c>
      <c r="C8" s="485">
        <v>0</v>
      </c>
      <c r="D8" s="485">
        <v>0</v>
      </c>
      <c r="E8" s="485">
        <v>0</v>
      </c>
      <c r="F8" s="485">
        <v>0</v>
      </c>
      <c r="G8" s="274">
        <f t="shared" ref="G8:G24" si="0">+SUM(B8:F8)</f>
        <v>0</v>
      </c>
      <c r="H8" s="166">
        <v>0</v>
      </c>
      <c r="I8" s="136">
        <v>0</v>
      </c>
      <c r="J8" s="136">
        <v>0</v>
      </c>
      <c r="K8" s="136">
        <v>0</v>
      </c>
      <c r="L8" s="136">
        <v>0</v>
      </c>
      <c r="M8" s="167">
        <f t="shared" ref="M8:M24" si="1">+SUM(H8:L8)</f>
        <v>0</v>
      </c>
      <c r="N8" s="484">
        <v>0</v>
      </c>
      <c r="O8" s="485">
        <v>0</v>
      </c>
      <c r="P8" s="485">
        <v>0</v>
      </c>
      <c r="Q8" s="485">
        <v>0</v>
      </c>
      <c r="R8" s="485">
        <v>0</v>
      </c>
      <c r="S8" s="274">
        <f>+SUM(N8:R8)</f>
        <v>0</v>
      </c>
      <c r="T8" s="166">
        <v>0</v>
      </c>
      <c r="U8" s="136">
        <v>2</v>
      </c>
      <c r="V8" s="136">
        <v>0</v>
      </c>
      <c r="W8" s="136">
        <v>0</v>
      </c>
      <c r="X8" s="136">
        <v>0</v>
      </c>
      <c r="Y8" s="167">
        <f t="shared" ref="Y8:Y24" si="2">+SUM(T8:X8)</f>
        <v>2</v>
      </c>
      <c r="Z8" s="484">
        <v>0</v>
      </c>
      <c r="AA8" s="485">
        <v>0</v>
      </c>
      <c r="AB8" s="485">
        <v>0</v>
      </c>
      <c r="AC8" s="485">
        <v>0</v>
      </c>
      <c r="AD8" s="485">
        <v>0</v>
      </c>
      <c r="AE8" s="274">
        <f t="shared" ref="AE8:AE24" si="3">+SUM(Z8:AD8)</f>
        <v>0</v>
      </c>
      <c r="AF8" s="166">
        <v>0</v>
      </c>
      <c r="AG8" s="136">
        <v>1</v>
      </c>
      <c r="AH8" s="136">
        <v>0</v>
      </c>
      <c r="AI8" s="136">
        <v>0</v>
      </c>
      <c r="AJ8" s="136">
        <v>0</v>
      </c>
      <c r="AK8" s="167">
        <f t="shared" ref="AK8:AK24" si="4">+SUM(AF8:AJ8)</f>
        <v>1</v>
      </c>
      <c r="AL8" s="484">
        <v>0</v>
      </c>
      <c r="AM8" s="485">
        <v>1</v>
      </c>
      <c r="AN8" s="485">
        <v>0</v>
      </c>
      <c r="AO8" s="485">
        <v>0</v>
      </c>
      <c r="AP8" s="485">
        <v>0</v>
      </c>
      <c r="AQ8" s="274">
        <f t="shared" ref="AQ8:AQ24" si="5">+SUM(AL8:AP8)</f>
        <v>1</v>
      </c>
    </row>
    <row r="9" spans="1:43" ht="18" customHeight="1">
      <c r="A9" s="248" t="s">
        <v>48</v>
      </c>
      <c r="B9" s="168">
        <v>2</v>
      </c>
      <c r="C9" s="170">
        <v>12</v>
      </c>
      <c r="D9" s="170">
        <v>0</v>
      </c>
      <c r="E9" s="170">
        <v>2</v>
      </c>
      <c r="F9" s="170">
        <v>0</v>
      </c>
      <c r="G9" s="172">
        <f t="shared" si="0"/>
        <v>16</v>
      </c>
      <c r="H9" s="168">
        <v>1</v>
      </c>
      <c r="I9" s="170">
        <v>11</v>
      </c>
      <c r="J9" s="170">
        <v>0</v>
      </c>
      <c r="K9" s="170">
        <v>4</v>
      </c>
      <c r="L9" s="169">
        <v>0</v>
      </c>
      <c r="M9" s="172">
        <f t="shared" si="1"/>
        <v>16</v>
      </c>
      <c r="N9" s="168">
        <v>0</v>
      </c>
      <c r="O9" s="170">
        <v>12</v>
      </c>
      <c r="P9" s="170">
        <v>0</v>
      </c>
      <c r="Q9" s="170">
        <v>5</v>
      </c>
      <c r="R9" s="170">
        <v>2</v>
      </c>
      <c r="S9" s="172">
        <f>+SUM(N9:R9)</f>
        <v>19</v>
      </c>
      <c r="T9" s="168">
        <v>0</v>
      </c>
      <c r="U9" s="170">
        <v>14</v>
      </c>
      <c r="V9" s="170">
        <v>0</v>
      </c>
      <c r="W9" s="170">
        <v>0</v>
      </c>
      <c r="X9" s="169">
        <v>0</v>
      </c>
      <c r="Y9" s="172">
        <f t="shared" si="2"/>
        <v>14</v>
      </c>
      <c r="Z9" s="168">
        <v>0</v>
      </c>
      <c r="AA9" s="170">
        <v>14</v>
      </c>
      <c r="AB9" s="170">
        <v>0</v>
      </c>
      <c r="AC9" s="170">
        <v>2</v>
      </c>
      <c r="AD9" s="170">
        <v>2</v>
      </c>
      <c r="AE9" s="172">
        <f t="shared" si="3"/>
        <v>18</v>
      </c>
      <c r="AF9" s="168">
        <v>0</v>
      </c>
      <c r="AG9" s="170">
        <v>23</v>
      </c>
      <c r="AH9" s="170">
        <v>0</v>
      </c>
      <c r="AI9" s="170">
        <v>3</v>
      </c>
      <c r="AJ9" s="169">
        <v>0</v>
      </c>
      <c r="AK9" s="172">
        <f t="shared" si="4"/>
        <v>26</v>
      </c>
      <c r="AL9" s="168">
        <v>1</v>
      </c>
      <c r="AM9" s="170">
        <v>23</v>
      </c>
      <c r="AN9" s="170">
        <v>0</v>
      </c>
      <c r="AO9" s="170">
        <v>2</v>
      </c>
      <c r="AP9" s="170">
        <v>0</v>
      </c>
      <c r="AQ9" s="172">
        <f t="shared" si="5"/>
        <v>26</v>
      </c>
    </row>
    <row r="10" spans="1:43" ht="18" customHeight="1">
      <c r="A10" s="455" t="s">
        <v>49</v>
      </c>
      <c r="B10" s="484">
        <v>6</v>
      </c>
      <c r="C10" s="485">
        <v>53</v>
      </c>
      <c r="D10" s="485">
        <v>1</v>
      </c>
      <c r="E10" s="485">
        <v>5</v>
      </c>
      <c r="F10" s="485">
        <v>1</v>
      </c>
      <c r="G10" s="274">
        <f t="shared" si="0"/>
        <v>66</v>
      </c>
      <c r="H10" s="166">
        <v>1</v>
      </c>
      <c r="I10" s="136">
        <v>42</v>
      </c>
      <c r="J10" s="136">
        <v>3</v>
      </c>
      <c r="K10" s="136">
        <v>8</v>
      </c>
      <c r="L10" s="136">
        <v>1</v>
      </c>
      <c r="M10" s="167">
        <f t="shared" si="1"/>
        <v>55</v>
      </c>
      <c r="N10" s="484">
        <v>1</v>
      </c>
      <c r="O10" s="485">
        <v>54</v>
      </c>
      <c r="P10" s="485">
        <v>0</v>
      </c>
      <c r="Q10" s="485">
        <v>6</v>
      </c>
      <c r="R10" s="485">
        <v>2</v>
      </c>
      <c r="S10" s="274">
        <f t="shared" ref="S10:S23" si="6">+SUM(N10:R10)</f>
        <v>63</v>
      </c>
      <c r="T10" s="166">
        <v>2</v>
      </c>
      <c r="U10" s="136">
        <v>71</v>
      </c>
      <c r="V10" s="136">
        <v>1</v>
      </c>
      <c r="W10" s="136">
        <v>5</v>
      </c>
      <c r="X10" s="136">
        <v>5</v>
      </c>
      <c r="Y10" s="167">
        <f t="shared" si="2"/>
        <v>84</v>
      </c>
      <c r="Z10" s="484">
        <v>3</v>
      </c>
      <c r="AA10" s="485">
        <v>83</v>
      </c>
      <c r="AB10" s="485">
        <v>0</v>
      </c>
      <c r="AC10" s="485">
        <v>4</v>
      </c>
      <c r="AD10" s="485">
        <v>2</v>
      </c>
      <c r="AE10" s="274">
        <f t="shared" si="3"/>
        <v>92</v>
      </c>
      <c r="AF10" s="166">
        <v>3</v>
      </c>
      <c r="AG10" s="136">
        <v>72</v>
      </c>
      <c r="AH10" s="136">
        <v>2</v>
      </c>
      <c r="AI10" s="136">
        <v>4</v>
      </c>
      <c r="AJ10" s="136">
        <v>1</v>
      </c>
      <c r="AK10" s="167">
        <f t="shared" si="4"/>
        <v>82</v>
      </c>
      <c r="AL10" s="484">
        <v>2</v>
      </c>
      <c r="AM10" s="485">
        <v>96</v>
      </c>
      <c r="AN10" s="485">
        <v>0</v>
      </c>
      <c r="AO10" s="485">
        <v>3</v>
      </c>
      <c r="AP10" s="485">
        <v>3</v>
      </c>
      <c r="AQ10" s="274">
        <f t="shared" si="5"/>
        <v>104</v>
      </c>
    </row>
    <row r="11" spans="1:43" ht="18" customHeight="1">
      <c r="A11" s="248" t="s">
        <v>50</v>
      </c>
      <c r="B11" s="168">
        <v>1</v>
      </c>
      <c r="C11" s="170">
        <v>66</v>
      </c>
      <c r="D11" s="170">
        <v>1</v>
      </c>
      <c r="E11" s="170">
        <v>9</v>
      </c>
      <c r="F11" s="170">
        <v>2</v>
      </c>
      <c r="G11" s="171">
        <f t="shared" si="0"/>
        <v>79</v>
      </c>
      <c r="H11" s="168">
        <v>1</v>
      </c>
      <c r="I11" s="170">
        <v>34</v>
      </c>
      <c r="J11" s="170">
        <v>0</v>
      </c>
      <c r="K11" s="170">
        <v>11</v>
      </c>
      <c r="L11" s="169">
        <v>2</v>
      </c>
      <c r="M11" s="172">
        <f t="shared" si="1"/>
        <v>48</v>
      </c>
      <c r="N11" s="168">
        <v>1</v>
      </c>
      <c r="O11" s="170">
        <v>51</v>
      </c>
      <c r="P11" s="170">
        <v>1</v>
      </c>
      <c r="Q11" s="170">
        <v>6</v>
      </c>
      <c r="R11" s="170">
        <v>3</v>
      </c>
      <c r="S11" s="171">
        <f t="shared" si="6"/>
        <v>62</v>
      </c>
      <c r="T11" s="168">
        <v>5</v>
      </c>
      <c r="U11" s="170">
        <v>69</v>
      </c>
      <c r="V11" s="170">
        <v>1</v>
      </c>
      <c r="W11" s="170">
        <v>8</v>
      </c>
      <c r="X11" s="169">
        <v>1</v>
      </c>
      <c r="Y11" s="172">
        <f t="shared" si="2"/>
        <v>84</v>
      </c>
      <c r="Z11" s="168">
        <v>0</v>
      </c>
      <c r="AA11" s="170">
        <v>69</v>
      </c>
      <c r="AB11" s="170">
        <v>0</v>
      </c>
      <c r="AC11" s="170">
        <v>10</v>
      </c>
      <c r="AD11" s="170">
        <v>5</v>
      </c>
      <c r="AE11" s="171">
        <f t="shared" si="3"/>
        <v>84</v>
      </c>
      <c r="AF11" s="168">
        <v>4</v>
      </c>
      <c r="AG11" s="170">
        <v>88</v>
      </c>
      <c r="AH11" s="170">
        <v>1</v>
      </c>
      <c r="AI11" s="170">
        <v>8</v>
      </c>
      <c r="AJ11" s="169">
        <v>1</v>
      </c>
      <c r="AK11" s="172">
        <f t="shared" si="4"/>
        <v>102</v>
      </c>
      <c r="AL11" s="168">
        <v>6</v>
      </c>
      <c r="AM11" s="170">
        <v>97</v>
      </c>
      <c r="AN11" s="170">
        <v>0</v>
      </c>
      <c r="AO11" s="170">
        <v>5</v>
      </c>
      <c r="AP11" s="170">
        <v>4</v>
      </c>
      <c r="AQ11" s="171">
        <f t="shared" si="5"/>
        <v>112</v>
      </c>
    </row>
    <row r="12" spans="1:43" ht="18" customHeight="1">
      <c r="A12" s="455" t="s">
        <v>51</v>
      </c>
      <c r="B12" s="484">
        <v>4</v>
      </c>
      <c r="C12" s="485">
        <v>27</v>
      </c>
      <c r="D12" s="485">
        <v>3</v>
      </c>
      <c r="E12" s="485">
        <v>9</v>
      </c>
      <c r="F12" s="485">
        <v>1</v>
      </c>
      <c r="G12" s="274">
        <f t="shared" si="0"/>
        <v>44</v>
      </c>
      <c r="H12" s="166">
        <v>3</v>
      </c>
      <c r="I12" s="136">
        <v>31</v>
      </c>
      <c r="J12" s="136">
        <v>0</v>
      </c>
      <c r="K12" s="136">
        <v>7</v>
      </c>
      <c r="L12" s="136">
        <v>1</v>
      </c>
      <c r="M12" s="167">
        <f t="shared" si="1"/>
        <v>42</v>
      </c>
      <c r="N12" s="484">
        <v>1</v>
      </c>
      <c r="O12" s="485">
        <v>37</v>
      </c>
      <c r="P12" s="485">
        <v>1</v>
      </c>
      <c r="Q12" s="485">
        <v>5</v>
      </c>
      <c r="R12" s="485">
        <v>2</v>
      </c>
      <c r="S12" s="274">
        <f t="shared" si="6"/>
        <v>46</v>
      </c>
      <c r="T12" s="166">
        <v>1</v>
      </c>
      <c r="U12" s="136">
        <v>44</v>
      </c>
      <c r="V12" s="136">
        <v>0</v>
      </c>
      <c r="W12" s="136">
        <v>11</v>
      </c>
      <c r="X12" s="136">
        <v>2</v>
      </c>
      <c r="Y12" s="167">
        <f t="shared" si="2"/>
        <v>58</v>
      </c>
      <c r="Z12" s="484">
        <v>2</v>
      </c>
      <c r="AA12" s="485">
        <v>62</v>
      </c>
      <c r="AB12" s="485">
        <v>1</v>
      </c>
      <c r="AC12" s="485">
        <v>2</v>
      </c>
      <c r="AD12" s="485">
        <v>1</v>
      </c>
      <c r="AE12" s="274">
        <f t="shared" si="3"/>
        <v>68</v>
      </c>
      <c r="AF12" s="166">
        <v>2</v>
      </c>
      <c r="AG12" s="136">
        <v>46</v>
      </c>
      <c r="AH12" s="136">
        <v>0</v>
      </c>
      <c r="AI12" s="136">
        <v>12</v>
      </c>
      <c r="AJ12" s="136">
        <v>1</v>
      </c>
      <c r="AK12" s="167">
        <f t="shared" si="4"/>
        <v>61</v>
      </c>
      <c r="AL12" s="484">
        <v>2</v>
      </c>
      <c r="AM12" s="485">
        <v>63</v>
      </c>
      <c r="AN12" s="485">
        <v>2</v>
      </c>
      <c r="AO12" s="485">
        <v>9</v>
      </c>
      <c r="AP12" s="485">
        <v>1</v>
      </c>
      <c r="AQ12" s="274">
        <f t="shared" si="5"/>
        <v>77</v>
      </c>
    </row>
    <row r="13" spans="1:43" ht="18" customHeight="1">
      <c r="A13" s="248" t="s">
        <v>52</v>
      </c>
      <c r="B13" s="168">
        <v>1</v>
      </c>
      <c r="C13" s="170">
        <v>20</v>
      </c>
      <c r="D13" s="170">
        <v>0</v>
      </c>
      <c r="E13" s="170">
        <v>9</v>
      </c>
      <c r="F13" s="170">
        <v>1</v>
      </c>
      <c r="G13" s="172">
        <f t="shared" si="0"/>
        <v>31</v>
      </c>
      <c r="H13" s="168">
        <v>2</v>
      </c>
      <c r="I13" s="170">
        <v>15</v>
      </c>
      <c r="J13" s="170">
        <v>3</v>
      </c>
      <c r="K13" s="170">
        <v>7</v>
      </c>
      <c r="L13" s="169">
        <v>2</v>
      </c>
      <c r="M13" s="172">
        <f t="shared" si="1"/>
        <v>29</v>
      </c>
      <c r="N13" s="168">
        <v>1</v>
      </c>
      <c r="O13" s="170">
        <v>27</v>
      </c>
      <c r="P13" s="170">
        <v>0</v>
      </c>
      <c r="Q13" s="170">
        <v>4</v>
      </c>
      <c r="R13" s="170">
        <v>2</v>
      </c>
      <c r="S13" s="172">
        <f t="shared" si="6"/>
        <v>34</v>
      </c>
      <c r="T13" s="168">
        <v>2</v>
      </c>
      <c r="U13" s="170">
        <v>30</v>
      </c>
      <c r="V13" s="170">
        <v>1</v>
      </c>
      <c r="W13" s="170">
        <v>6</v>
      </c>
      <c r="X13" s="169">
        <v>2</v>
      </c>
      <c r="Y13" s="172">
        <f t="shared" si="2"/>
        <v>41</v>
      </c>
      <c r="Z13" s="168">
        <v>3</v>
      </c>
      <c r="AA13" s="170">
        <v>27</v>
      </c>
      <c r="AB13" s="170">
        <v>2</v>
      </c>
      <c r="AC13" s="170">
        <v>5</v>
      </c>
      <c r="AD13" s="170">
        <v>0</v>
      </c>
      <c r="AE13" s="172">
        <f t="shared" si="3"/>
        <v>37</v>
      </c>
      <c r="AF13" s="168">
        <v>3</v>
      </c>
      <c r="AG13" s="170">
        <v>37</v>
      </c>
      <c r="AH13" s="170">
        <v>1</v>
      </c>
      <c r="AI13" s="170">
        <v>5</v>
      </c>
      <c r="AJ13" s="169">
        <v>0</v>
      </c>
      <c r="AK13" s="172">
        <f t="shared" si="4"/>
        <v>46</v>
      </c>
      <c r="AL13" s="168">
        <v>4</v>
      </c>
      <c r="AM13" s="170">
        <v>42</v>
      </c>
      <c r="AN13" s="170">
        <v>1</v>
      </c>
      <c r="AO13" s="170">
        <v>5</v>
      </c>
      <c r="AP13" s="170">
        <v>1</v>
      </c>
      <c r="AQ13" s="172">
        <f t="shared" si="5"/>
        <v>53</v>
      </c>
    </row>
    <row r="14" spans="1:43" ht="18" customHeight="1">
      <c r="A14" s="455" t="s">
        <v>53</v>
      </c>
      <c r="B14" s="484">
        <v>1</v>
      </c>
      <c r="C14" s="485">
        <v>23</v>
      </c>
      <c r="D14" s="485">
        <v>0</v>
      </c>
      <c r="E14" s="485">
        <v>5</v>
      </c>
      <c r="F14" s="485">
        <v>1</v>
      </c>
      <c r="G14" s="274">
        <f t="shared" si="0"/>
        <v>30</v>
      </c>
      <c r="H14" s="166">
        <v>1</v>
      </c>
      <c r="I14" s="136">
        <v>17</v>
      </c>
      <c r="J14" s="136">
        <v>1</v>
      </c>
      <c r="K14" s="136">
        <v>3</v>
      </c>
      <c r="L14" s="136">
        <v>1</v>
      </c>
      <c r="M14" s="167">
        <f t="shared" si="1"/>
        <v>23</v>
      </c>
      <c r="N14" s="484">
        <v>2</v>
      </c>
      <c r="O14" s="485">
        <v>12</v>
      </c>
      <c r="P14" s="485">
        <v>1</v>
      </c>
      <c r="Q14" s="485">
        <v>2</v>
      </c>
      <c r="R14" s="485">
        <v>4</v>
      </c>
      <c r="S14" s="274">
        <f t="shared" si="6"/>
        <v>21</v>
      </c>
      <c r="T14" s="166">
        <v>0</v>
      </c>
      <c r="U14" s="136">
        <v>23</v>
      </c>
      <c r="V14" s="136">
        <v>0</v>
      </c>
      <c r="W14" s="136">
        <v>7</v>
      </c>
      <c r="X14" s="136">
        <v>0</v>
      </c>
      <c r="Y14" s="167">
        <f t="shared" si="2"/>
        <v>30</v>
      </c>
      <c r="Z14" s="484">
        <v>1</v>
      </c>
      <c r="AA14" s="485">
        <v>26</v>
      </c>
      <c r="AB14" s="485">
        <v>0</v>
      </c>
      <c r="AC14" s="485">
        <v>5</v>
      </c>
      <c r="AD14" s="485">
        <v>2</v>
      </c>
      <c r="AE14" s="274">
        <f t="shared" si="3"/>
        <v>34</v>
      </c>
      <c r="AF14" s="166">
        <v>2</v>
      </c>
      <c r="AG14" s="136">
        <v>33</v>
      </c>
      <c r="AH14" s="136">
        <v>0</v>
      </c>
      <c r="AI14" s="136">
        <v>9</v>
      </c>
      <c r="AJ14" s="136">
        <v>1</v>
      </c>
      <c r="AK14" s="167">
        <f t="shared" si="4"/>
        <v>45</v>
      </c>
      <c r="AL14" s="484">
        <v>1</v>
      </c>
      <c r="AM14" s="485">
        <v>33</v>
      </c>
      <c r="AN14" s="485">
        <v>1</v>
      </c>
      <c r="AO14" s="485">
        <v>6</v>
      </c>
      <c r="AP14" s="485">
        <v>1</v>
      </c>
      <c r="AQ14" s="274">
        <f t="shared" si="5"/>
        <v>42</v>
      </c>
    </row>
    <row r="15" spans="1:43" ht="18" customHeight="1">
      <c r="A15" s="248" t="s">
        <v>54</v>
      </c>
      <c r="B15" s="168">
        <v>1</v>
      </c>
      <c r="C15" s="170">
        <v>12</v>
      </c>
      <c r="D15" s="170">
        <v>1</v>
      </c>
      <c r="E15" s="170">
        <v>4</v>
      </c>
      <c r="F15" s="170">
        <v>1</v>
      </c>
      <c r="G15" s="172">
        <f t="shared" si="0"/>
        <v>19</v>
      </c>
      <c r="H15" s="168">
        <v>1</v>
      </c>
      <c r="I15" s="170">
        <v>15</v>
      </c>
      <c r="J15" s="170">
        <v>0</v>
      </c>
      <c r="K15" s="170">
        <v>3</v>
      </c>
      <c r="L15" s="169">
        <v>1</v>
      </c>
      <c r="M15" s="172">
        <f t="shared" si="1"/>
        <v>20</v>
      </c>
      <c r="N15" s="168">
        <v>0</v>
      </c>
      <c r="O15" s="170">
        <v>17</v>
      </c>
      <c r="P15" s="170">
        <v>0</v>
      </c>
      <c r="Q15" s="170">
        <v>2</v>
      </c>
      <c r="R15" s="170">
        <v>1</v>
      </c>
      <c r="S15" s="172">
        <f t="shared" si="6"/>
        <v>20</v>
      </c>
      <c r="T15" s="168">
        <v>1</v>
      </c>
      <c r="U15" s="170">
        <v>6</v>
      </c>
      <c r="V15" s="170">
        <v>0</v>
      </c>
      <c r="W15" s="170">
        <v>5</v>
      </c>
      <c r="X15" s="169">
        <v>5</v>
      </c>
      <c r="Y15" s="172">
        <f t="shared" si="2"/>
        <v>17</v>
      </c>
      <c r="Z15" s="168">
        <v>1</v>
      </c>
      <c r="AA15" s="170">
        <v>15</v>
      </c>
      <c r="AB15" s="170">
        <v>0</v>
      </c>
      <c r="AC15" s="170">
        <v>5</v>
      </c>
      <c r="AD15" s="170">
        <v>2</v>
      </c>
      <c r="AE15" s="172">
        <f t="shared" si="3"/>
        <v>23</v>
      </c>
      <c r="AF15" s="168">
        <v>0</v>
      </c>
      <c r="AG15" s="170">
        <v>13</v>
      </c>
      <c r="AH15" s="170">
        <v>0</v>
      </c>
      <c r="AI15" s="170">
        <v>3</v>
      </c>
      <c r="AJ15" s="169">
        <v>2</v>
      </c>
      <c r="AK15" s="172">
        <f t="shared" si="4"/>
        <v>18</v>
      </c>
      <c r="AL15" s="168">
        <v>2</v>
      </c>
      <c r="AM15" s="170">
        <v>15</v>
      </c>
      <c r="AN15" s="170">
        <v>1</v>
      </c>
      <c r="AO15" s="170">
        <v>2</v>
      </c>
      <c r="AP15" s="170">
        <v>1</v>
      </c>
      <c r="AQ15" s="172">
        <f t="shared" si="5"/>
        <v>21</v>
      </c>
    </row>
    <row r="16" spans="1:43" ht="18" customHeight="1">
      <c r="A16" s="455" t="s">
        <v>55</v>
      </c>
      <c r="B16" s="484">
        <v>1</v>
      </c>
      <c r="C16" s="485">
        <v>10</v>
      </c>
      <c r="D16" s="485">
        <v>1</v>
      </c>
      <c r="E16" s="485">
        <v>4</v>
      </c>
      <c r="F16" s="485">
        <v>0</v>
      </c>
      <c r="G16" s="274">
        <f t="shared" si="0"/>
        <v>16</v>
      </c>
      <c r="H16" s="166">
        <v>2</v>
      </c>
      <c r="I16" s="136">
        <v>12</v>
      </c>
      <c r="J16" s="136">
        <v>0</v>
      </c>
      <c r="K16" s="136">
        <v>2</v>
      </c>
      <c r="L16" s="136">
        <v>1</v>
      </c>
      <c r="M16" s="167">
        <f t="shared" si="1"/>
        <v>17</v>
      </c>
      <c r="N16" s="484">
        <v>0</v>
      </c>
      <c r="O16" s="485">
        <v>5</v>
      </c>
      <c r="P16" s="485">
        <v>2</v>
      </c>
      <c r="Q16" s="485">
        <v>1</v>
      </c>
      <c r="R16" s="485">
        <v>0</v>
      </c>
      <c r="S16" s="274">
        <f t="shared" si="6"/>
        <v>8</v>
      </c>
      <c r="T16" s="166">
        <v>1</v>
      </c>
      <c r="U16" s="136">
        <v>16</v>
      </c>
      <c r="V16" s="136">
        <v>1</v>
      </c>
      <c r="W16" s="136">
        <v>3</v>
      </c>
      <c r="X16" s="136">
        <v>0</v>
      </c>
      <c r="Y16" s="167">
        <f t="shared" si="2"/>
        <v>21</v>
      </c>
      <c r="Z16" s="484">
        <v>1</v>
      </c>
      <c r="AA16" s="485">
        <v>23</v>
      </c>
      <c r="AB16" s="485">
        <v>0</v>
      </c>
      <c r="AC16" s="485">
        <v>4</v>
      </c>
      <c r="AD16" s="485">
        <v>0</v>
      </c>
      <c r="AE16" s="274">
        <f t="shared" si="3"/>
        <v>28</v>
      </c>
      <c r="AF16" s="166">
        <v>1</v>
      </c>
      <c r="AG16" s="136">
        <v>17</v>
      </c>
      <c r="AH16" s="136">
        <v>0</v>
      </c>
      <c r="AI16" s="136">
        <v>5</v>
      </c>
      <c r="AJ16" s="136">
        <v>1</v>
      </c>
      <c r="AK16" s="167">
        <f t="shared" si="4"/>
        <v>24</v>
      </c>
      <c r="AL16" s="484">
        <v>1</v>
      </c>
      <c r="AM16" s="485">
        <v>15</v>
      </c>
      <c r="AN16" s="485">
        <v>1</v>
      </c>
      <c r="AO16" s="485">
        <v>6</v>
      </c>
      <c r="AP16" s="485">
        <v>1</v>
      </c>
      <c r="AQ16" s="274">
        <f t="shared" si="5"/>
        <v>24</v>
      </c>
    </row>
    <row r="17" spans="1:43" ht="18" customHeight="1">
      <c r="A17" s="248" t="s">
        <v>56</v>
      </c>
      <c r="B17" s="168">
        <v>0</v>
      </c>
      <c r="C17" s="170">
        <v>18</v>
      </c>
      <c r="D17" s="170">
        <v>1</v>
      </c>
      <c r="E17" s="170">
        <v>3</v>
      </c>
      <c r="F17" s="170">
        <v>1</v>
      </c>
      <c r="G17" s="172">
        <f t="shared" si="0"/>
        <v>23</v>
      </c>
      <c r="H17" s="168">
        <v>2</v>
      </c>
      <c r="I17" s="170">
        <v>13</v>
      </c>
      <c r="J17" s="170">
        <v>1</v>
      </c>
      <c r="K17" s="170">
        <v>7</v>
      </c>
      <c r="L17" s="169">
        <v>2</v>
      </c>
      <c r="M17" s="172">
        <f t="shared" si="1"/>
        <v>25</v>
      </c>
      <c r="N17" s="168">
        <v>0</v>
      </c>
      <c r="O17" s="170">
        <v>14</v>
      </c>
      <c r="P17" s="170">
        <v>2</v>
      </c>
      <c r="Q17" s="170">
        <v>3</v>
      </c>
      <c r="R17" s="170">
        <v>1</v>
      </c>
      <c r="S17" s="172">
        <f t="shared" si="6"/>
        <v>20</v>
      </c>
      <c r="T17" s="168">
        <v>0</v>
      </c>
      <c r="U17" s="170">
        <v>13</v>
      </c>
      <c r="V17" s="170">
        <v>0</v>
      </c>
      <c r="W17" s="170">
        <v>4</v>
      </c>
      <c r="X17" s="169">
        <v>0</v>
      </c>
      <c r="Y17" s="172">
        <f t="shared" si="2"/>
        <v>17</v>
      </c>
      <c r="Z17" s="168">
        <v>1</v>
      </c>
      <c r="AA17" s="170">
        <v>13</v>
      </c>
      <c r="AB17" s="170">
        <v>0</v>
      </c>
      <c r="AC17" s="170">
        <v>4</v>
      </c>
      <c r="AD17" s="170">
        <v>2</v>
      </c>
      <c r="AE17" s="172">
        <f t="shared" si="3"/>
        <v>20</v>
      </c>
      <c r="AF17" s="168">
        <v>1</v>
      </c>
      <c r="AG17" s="170">
        <v>13</v>
      </c>
      <c r="AH17" s="170">
        <v>0</v>
      </c>
      <c r="AI17" s="170">
        <v>4</v>
      </c>
      <c r="AJ17" s="169">
        <v>5</v>
      </c>
      <c r="AK17" s="172">
        <f t="shared" si="4"/>
        <v>23</v>
      </c>
      <c r="AL17" s="168">
        <v>0</v>
      </c>
      <c r="AM17" s="170">
        <v>23</v>
      </c>
      <c r="AN17" s="170">
        <v>1</v>
      </c>
      <c r="AO17" s="170">
        <v>8</v>
      </c>
      <c r="AP17" s="170">
        <v>0</v>
      </c>
      <c r="AQ17" s="172">
        <f t="shared" si="5"/>
        <v>32</v>
      </c>
    </row>
    <row r="18" spans="1:43" ht="18" customHeight="1">
      <c r="A18" s="455" t="s">
        <v>57</v>
      </c>
      <c r="B18" s="484">
        <v>0</v>
      </c>
      <c r="C18" s="485">
        <v>17</v>
      </c>
      <c r="D18" s="485">
        <v>1</v>
      </c>
      <c r="E18" s="485">
        <v>3</v>
      </c>
      <c r="F18" s="485">
        <v>1</v>
      </c>
      <c r="G18" s="274">
        <f t="shared" si="0"/>
        <v>22</v>
      </c>
      <c r="H18" s="166">
        <v>1</v>
      </c>
      <c r="I18" s="136">
        <v>15</v>
      </c>
      <c r="J18" s="136">
        <v>1</v>
      </c>
      <c r="K18" s="136">
        <v>9</v>
      </c>
      <c r="L18" s="136">
        <v>1</v>
      </c>
      <c r="M18" s="167">
        <f t="shared" si="1"/>
        <v>27</v>
      </c>
      <c r="N18" s="484">
        <v>1</v>
      </c>
      <c r="O18" s="485">
        <v>9</v>
      </c>
      <c r="P18" s="485">
        <v>1</v>
      </c>
      <c r="Q18" s="485">
        <v>1</v>
      </c>
      <c r="R18" s="485">
        <v>3</v>
      </c>
      <c r="S18" s="274">
        <f t="shared" si="6"/>
        <v>15</v>
      </c>
      <c r="T18" s="166">
        <v>0</v>
      </c>
      <c r="U18" s="136">
        <v>10</v>
      </c>
      <c r="V18" s="136">
        <v>0</v>
      </c>
      <c r="W18" s="136">
        <v>3</v>
      </c>
      <c r="X18" s="136">
        <v>2</v>
      </c>
      <c r="Y18" s="167">
        <f t="shared" si="2"/>
        <v>15</v>
      </c>
      <c r="Z18" s="484">
        <v>2</v>
      </c>
      <c r="AA18" s="485">
        <v>14</v>
      </c>
      <c r="AB18" s="485">
        <v>0</v>
      </c>
      <c r="AC18" s="485">
        <v>5</v>
      </c>
      <c r="AD18" s="485">
        <v>3</v>
      </c>
      <c r="AE18" s="274">
        <f t="shared" si="3"/>
        <v>24</v>
      </c>
      <c r="AF18" s="166">
        <v>1</v>
      </c>
      <c r="AG18" s="136">
        <v>9</v>
      </c>
      <c r="AH18" s="136">
        <v>0</v>
      </c>
      <c r="AI18" s="136">
        <v>5</v>
      </c>
      <c r="AJ18" s="136">
        <v>2</v>
      </c>
      <c r="AK18" s="167">
        <f t="shared" si="4"/>
        <v>17</v>
      </c>
      <c r="AL18" s="484">
        <v>1</v>
      </c>
      <c r="AM18" s="485">
        <v>16</v>
      </c>
      <c r="AN18" s="485">
        <v>0</v>
      </c>
      <c r="AO18" s="485">
        <v>4</v>
      </c>
      <c r="AP18" s="485">
        <v>1</v>
      </c>
      <c r="AQ18" s="274">
        <f t="shared" si="5"/>
        <v>22</v>
      </c>
    </row>
    <row r="19" spans="1:43" ht="18" customHeight="1">
      <c r="A19" s="248" t="s">
        <v>58</v>
      </c>
      <c r="B19" s="168">
        <v>1</v>
      </c>
      <c r="C19" s="170">
        <v>7</v>
      </c>
      <c r="D19" s="170">
        <v>0</v>
      </c>
      <c r="E19" s="170">
        <v>5</v>
      </c>
      <c r="F19" s="170">
        <v>1</v>
      </c>
      <c r="G19" s="172">
        <f t="shared" si="0"/>
        <v>14</v>
      </c>
      <c r="H19" s="168">
        <v>0</v>
      </c>
      <c r="I19" s="170">
        <v>7</v>
      </c>
      <c r="J19" s="170">
        <v>0</v>
      </c>
      <c r="K19" s="170">
        <v>6</v>
      </c>
      <c r="L19" s="169">
        <v>2</v>
      </c>
      <c r="M19" s="172">
        <f t="shared" si="1"/>
        <v>15</v>
      </c>
      <c r="N19" s="168">
        <v>0</v>
      </c>
      <c r="O19" s="170">
        <v>14</v>
      </c>
      <c r="P19" s="170">
        <v>0</v>
      </c>
      <c r="Q19" s="170">
        <v>2</v>
      </c>
      <c r="R19" s="170">
        <v>0</v>
      </c>
      <c r="S19" s="172">
        <f t="shared" si="6"/>
        <v>16</v>
      </c>
      <c r="T19" s="168">
        <v>0</v>
      </c>
      <c r="U19" s="170">
        <v>14</v>
      </c>
      <c r="V19" s="170">
        <v>0</v>
      </c>
      <c r="W19" s="170">
        <v>2</v>
      </c>
      <c r="X19" s="169">
        <v>2</v>
      </c>
      <c r="Y19" s="172">
        <f t="shared" si="2"/>
        <v>18</v>
      </c>
      <c r="Z19" s="168">
        <v>1</v>
      </c>
      <c r="AA19" s="170">
        <v>14</v>
      </c>
      <c r="AB19" s="170">
        <v>1</v>
      </c>
      <c r="AC19" s="170">
        <v>2</v>
      </c>
      <c r="AD19" s="170">
        <v>2</v>
      </c>
      <c r="AE19" s="172">
        <f t="shared" si="3"/>
        <v>20</v>
      </c>
      <c r="AF19" s="168">
        <v>1</v>
      </c>
      <c r="AG19" s="170">
        <v>14</v>
      </c>
      <c r="AH19" s="170">
        <v>2</v>
      </c>
      <c r="AI19" s="170">
        <v>3</v>
      </c>
      <c r="AJ19" s="169">
        <v>3</v>
      </c>
      <c r="AK19" s="172">
        <f t="shared" si="4"/>
        <v>23</v>
      </c>
      <c r="AL19" s="168">
        <v>1</v>
      </c>
      <c r="AM19" s="170">
        <v>13</v>
      </c>
      <c r="AN19" s="170">
        <v>0</v>
      </c>
      <c r="AO19" s="170">
        <v>7</v>
      </c>
      <c r="AP19" s="170">
        <v>0</v>
      </c>
      <c r="AQ19" s="172">
        <f t="shared" si="5"/>
        <v>21</v>
      </c>
    </row>
    <row r="20" spans="1:43" ht="18" customHeight="1">
      <c r="A20" s="455" t="s">
        <v>59</v>
      </c>
      <c r="B20" s="484">
        <v>0</v>
      </c>
      <c r="C20" s="485">
        <v>8</v>
      </c>
      <c r="D20" s="485">
        <v>1</v>
      </c>
      <c r="E20" s="485">
        <v>2</v>
      </c>
      <c r="F20" s="485">
        <v>0</v>
      </c>
      <c r="G20" s="274">
        <f t="shared" si="0"/>
        <v>11</v>
      </c>
      <c r="H20" s="166">
        <v>0</v>
      </c>
      <c r="I20" s="136">
        <v>8</v>
      </c>
      <c r="J20" s="136">
        <v>0</v>
      </c>
      <c r="K20" s="136">
        <v>0</v>
      </c>
      <c r="L20" s="136">
        <v>3</v>
      </c>
      <c r="M20" s="167">
        <f t="shared" si="1"/>
        <v>11</v>
      </c>
      <c r="N20" s="484">
        <v>0</v>
      </c>
      <c r="O20" s="485">
        <v>4</v>
      </c>
      <c r="P20" s="485">
        <v>0</v>
      </c>
      <c r="Q20" s="485">
        <v>5</v>
      </c>
      <c r="R20" s="485">
        <v>3</v>
      </c>
      <c r="S20" s="274">
        <f t="shared" si="6"/>
        <v>12</v>
      </c>
      <c r="T20" s="166">
        <v>0</v>
      </c>
      <c r="U20" s="136">
        <v>9</v>
      </c>
      <c r="V20" s="136">
        <v>1</v>
      </c>
      <c r="W20" s="136">
        <v>6</v>
      </c>
      <c r="X20" s="136">
        <v>1</v>
      </c>
      <c r="Y20" s="167">
        <f t="shared" si="2"/>
        <v>17</v>
      </c>
      <c r="Z20" s="484">
        <v>0</v>
      </c>
      <c r="AA20" s="485">
        <v>12</v>
      </c>
      <c r="AB20" s="485">
        <v>0</v>
      </c>
      <c r="AC20" s="485">
        <v>3</v>
      </c>
      <c r="AD20" s="485">
        <v>0</v>
      </c>
      <c r="AE20" s="274">
        <f t="shared" si="3"/>
        <v>15</v>
      </c>
      <c r="AF20" s="166">
        <v>0</v>
      </c>
      <c r="AG20" s="136">
        <v>12</v>
      </c>
      <c r="AH20" s="136">
        <v>5</v>
      </c>
      <c r="AI20" s="136">
        <v>1</v>
      </c>
      <c r="AJ20" s="136">
        <v>3</v>
      </c>
      <c r="AK20" s="167">
        <f t="shared" si="4"/>
        <v>21</v>
      </c>
      <c r="AL20" s="484">
        <v>1</v>
      </c>
      <c r="AM20" s="485">
        <v>12</v>
      </c>
      <c r="AN20" s="485">
        <v>1</v>
      </c>
      <c r="AO20" s="485">
        <v>3</v>
      </c>
      <c r="AP20" s="485">
        <v>0</v>
      </c>
      <c r="AQ20" s="274">
        <f t="shared" si="5"/>
        <v>17</v>
      </c>
    </row>
    <row r="21" spans="1:43" ht="18" customHeight="1">
      <c r="A21" s="248" t="s">
        <v>60</v>
      </c>
      <c r="B21" s="168">
        <v>1</v>
      </c>
      <c r="C21" s="170">
        <v>3</v>
      </c>
      <c r="D21" s="170">
        <v>0</v>
      </c>
      <c r="E21" s="170">
        <v>2</v>
      </c>
      <c r="F21" s="170">
        <v>1</v>
      </c>
      <c r="G21" s="172">
        <f t="shared" si="0"/>
        <v>7</v>
      </c>
      <c r="H21" s="168">
        <v>0</v>
      </c>
      <c r="I21" s="170">
        <v>6</v>
      </c>
      <c r="J21" s="170">
        <v>0</v>
      </c>
      <c r="K21" s="170">
        <v>6</v>
      </c>
      <c r="L21" s="169">
        <v>0</v>
      </c>
      <c r="M21" s="172">
        <f t="shared" si="1"/>
        <v>12</v>
      </c>
      <c r="N21" s="168">
        <v>0</v>
      </c>
      <c r="O21" s="170">
        <v>8</v>
      </c>
      <c r="P21" s="170">
        <v>0</v>
      </c>
      <c r="Q21" s="170">
        <v>1</v>
      </c>
      <c r="R21" s="170">
        <v>3</v>
      </c>
      <c r="S21" s="172">
        <f t="shared" si="6"/>
        <v>12</v>
      </c>
      <c r="T21" s="168">
        <v>0</v>
      </c>
      <c r="U21" s="170">
        <v>7</v>
      </c>
      <c r="V21" s="170">
        <v>0</v>
      </c>
      <c r="W21" s="170">
        <v>3</v>
      </c>
      <c r="X21" s="169">
        <v>0</v>
      </c>
      <c r="Y21" s="172">
        <f t="shared" si="2"/>
        <v>10</v>
      </c>
      <c r="Z21" s="168">
        <v>0</v>
      </c>
      <c r="AA21" s="170">
        <v>10</v>
      </c>
      <c r="AB21" s="170">
        <v>4</v>
      </c>
      <c r="AC21" s="170">
        <v>0</v>
      </c>
      <c r="AD21" s="170">
        <v>0</v>
      </c>
      <c r="AE21" s="172">
        <f t="shared" si="3"/>
        <v>14</v>
      </c>
      <c r="AF21" s="168">
        <v>0</v>
      </c>
      <c r="AG21" s="170">
        <v>4</v>
      </c>
      <c r="AH21" s="170">
        <v>1</v>
      </c>
      <c r="AI21" s="170">
        <v>1</v>
      </c>
      <c r="AJ21" s="169">
        <v>0</v>
      </c>
      <c r="AK21" s="172">
        <f t="shared" si="4"/>
        <v>6</v>
      </c>
      <c r="AL21" s="168">
        <v>0</v>
      </c>
      <c r="AM21" s="170">
        <v>8</v>
      </c>
      <c r="AN21" s="170">
        <v>0</v>
      </c>
      <c r="AO21" s="170">
        <v>1</v>
      </c>
      <c r="AP21" s="170">
        <v>0</v>
      </c>
      <c r="AQ21" s="172">
        <f t="shared" si="5"/>
        <v>9</v>
      </c>
    </row>
    <row r="22" spans="1:43" ht="18" customHeight="1">
      <c r="A22" s="455" t="s">
        <v>350</v>
      </c>
      <c r="B22" s="484">
        <v>0</v>
      </c>
      <c r="C22" s="485">
        <v>1</v>
      </c>
      <c r="D22" s="485">
        <v>0</v>
      </c>
      <c r="E22" s="485">
        <v>0</v>
      </c>
      <c r="F22" s="485">
        <v>1</v>
      </c>
      <c r="G22" s="274">
        <f t="shared" si="0"/>
        <v>2</v>
      </c>
      <c r="H22" s="166">
        <v>0</v>
      </c>
      <c r="I22" s="136">
        <v>9</v>
      </c>
      <c r="J22" s="136">
        <v>0</v>
      </c>
      <c r="K22" s="136">
        <v>3</v>
      </c>
      <c r="L22" s="136">
        <v>0</v>
      </c>
      <c r="M22" s="167">
        <f t="shared" si="1"/>
        <v>12</v>
      </c>
      <c r="N22" s="484">
        <v>0</v>
      </c>
      <c r="O22" s="485">
        <v>5</v>
      </c>
      <c r="P22" s="485">
        <v>2</v>
      </c>
      <c r="Q22" s="485">
        <v>2</v>
      </c>
      <c r="R22" s="485">
        <v>0</v>
      </c>
      <c r="S22" s="274">
        <f t="shared" si="6"/>
        <v>9</v>
      </c>
      <c r="T22" s="166">
        <v>0</v>
      </c>
      <c r="U22" s="136">
        <v>8</v>
      </c>
      <c r="V22" s="136">
        <v>0</v>
      </c>
      <c r="W22" s="136">
        <v>4</v>
      </c>
      <c r="X22" s="136">
        <v>1</v>
      </c>
      <c r="Y22" s="167">
        <f t="shared" si="2"/>
        <v>13</v>
      </c>
      <c r="Z22" s="484">
        <v>1</v>
      </c>
      <c r="AA22" s="485">
        <v>9</v>
      </c>
      <c r="AB22" s="485">
        <v>1</v>
      </c>
      <c r="AC22" s="485">
        <v>4</v>
      </c>
      <c r="AD22" s="485">
        <v>1</v>
      </c>
      <c r="AE22" s="274">
        <f t="shared" si="3"/>
        <v>16</v>
      </c>
      <c r="AF22" s="166">
        <v>1</v>
      </c>
      <c r="AG22" s="136">
        <v>10</v>
      </c>
      <c r="AH22" s="136">
        <v>0</v>
      </c>
      <c r="AI22" s="136">
        <v>7</v>
      </c>
      <c r="AJ22" s="136">
        <v>1</v>
      </c>
      <c r="AK22" s="167">
        <f t="shared" si="4"/>
        <v>19</v>
      </c>
      <c r="AL22" s="484">
        <v>0</v>
      </c>
      <c r="AM22" s="485">
        <v>4</v>
      </c>
      <c r="AN22" s="485">
        <v>0</v>
      </c>
      <c r="AO22" s="485">
        <v>6</v>
      </c>
      <c r="AP22" s="485">
        <v>3</v>
      </c>
      <c r="AQ22" s="274">
        <f t="shared" si="5"/>
        <v>13</v>
      </c>
    </row>
    <row r="23" spans="1:43" ht="18" customHeight="1">
      <c r="A23" s="248" t="s">
        <v>45</v>
      </c>
      <c r="B23" s="173">
        <v>1</v>
      </c>
      <c r="C23" s="174">
        <v>1</v>
      </c>
      <c r="D23" s="174">
        <v>0</v>
      </c>
      <c r="E23" s="174">
        <v>0</v>
      </c>
      <c r="F23" s="174">
        <v>0</v>
      </c>
      <c r="G23" s="175">
        <f t="shared" si="0"/>
        <v>2</v>
      </c>
      <c r="H23" s="168">
        <v>1</v>
      </c>
      <c r="I23" s="170">
        <v>3</v>
      </c>
      <c r="J23" s="170">
        <v>0</v>
      </c>
      <c r="K23" s="170">
        <v>0</v>
      </c>
      <c r="L23" s="169">
        <v>0</v>
      </c>
      <c r="M23" s="172">
        <f t="shared" si="1"/>
        <v>4</v>
      </c>
      <c r="N23" s="173">
        <v>0</v>
      </c>
      <c r="O23" s="174">
        <v>2</v>
      </c>
      <c r="P23" s="174">
        <v>0</v>
      </c>
      <c r="Q23" s="174">
        <v>0</v>
      </c>
      <c r="R23" s="174">
        <v>0</v>
      </c>
      <c r="S23" s="175">
        <f t="shared" si="6"/>
        <v>2</v>
      </c>
      <c r="T23" s="168">
        <v>0</v>
      </c>
      <c r="U23" s="170">
        <v>2</v>
      </c>
      <c r="V23" s="170">
        <v>0</v>
      </c>
      <c r="W23" s="170">
        <v>0</v>
      </c>
      <c r="X23" s="169">
        <v>0</v>
      </c>
      <c r="Y23" s="172">
        <f t="shared" si="2"/>
        <v>2</v>
      </c>
      <c r="Z23" s="173">
        <v>0</v>
      </c>
      <c r="AA23" s="174">
        <v>0</v>
      </c>
      <c r="AB23" s="174">
        <v>0</v>
      </c>
      <c r="AC23" s="174">
        <v>0</v>
      </c>
      <c r="AD23" s="174">
        <v>0</v>
      </c>
      <c r="AE23" s="175">
        <f t="shared" si="3"/>
        <v>0</v>
      </c>
      <c r="AF23" s="168">
        <v>0</v>
      </c>
      <c r="AG23" s="170">
        <v>0</v>
      </c>
      <c r="AH23" s="170">
        <v>0</v>
      </c>
      <c r="AI23" s="170">
        <v>0</v>
      </c>
      <c r="AJ23" s="169">
        <v>0</v>
      </c>
      <c r="AK23" s="172">
        <f t="shared" si="4"/>
        <v>0</v>
      </c>
      <c r="AL23" s="173">
        <v>0</v>
      </c>
      <c r="AM23" s="174">
        <v>0</v>
      </c>
      <c r="AN23" s="174">
        <v>0</v>
      </c>
      <c r="AO23" s="174">
        <v>0</v>
      </c>
      <c r="AP23" s="174">
        <v>0</v>
      </c>
      <c r="AQ23" s="175">
        <f t="shared" si="5"/>
        <v>0</v>
      </c>
    </row>
    <row r="24" spans="1:43" ht="24.95" customHeight="1">
      <c r="A24" s="93" t="s">
        <v>36</v>
      </c>
      <c r="B24" s="68">
        <f>+SUM(B8:B23)</f>
        <v>20</v>
      </c>
      <c r="C24" s="70">
        <f>+SUM(C8:C23)</f>
        <v>278</v>
      </c>
      <c r="D24" s="70">
        <f>+SUM(D8:D23)</f>
        <v>10</v>
      </c>
      <c r="E24" s="70">
        <f>+SUM(E8:E23)</f>
        <v>62</v>
      </c>
      <c r="F24" s="70">
        <f>+SUM(F8:F23)</f>
        <v>12</v>
      </c>
      <c r="G24" s="52">
        <f t="shared" si="0"/>
        <v>382</v>
      </c>
      <c r="H24" s="23">
        <f>+SUM(H8:H23)</f>
        <v>16</v>
      </c>
      <c r="I24" s="24">
        <f>+SUM(I8:I23)</f>
        <v>238</v>
      </c>
      <c r="J24" s="24">
        <f>+SUM(J8:J23)</f>
        <v>9</v>
      </c>
      <c r="K24" s="24">
        <f>+SUM(K8:K23)</f>
        <v>76</v>
      </c>
      <c r="L24" s="24">
        <f>+SUM(L8:L23)</f>
        <v>17</v>
      </c>
      <c r="M24" s="25">
        <f t="shared" si="1"/>
        <v>356</v>
      </c>
      <c r="N24" s="68">
        <f>+SUM(N8:N23)</f>
        <v>7</v>
      </c>
      <c r="O24" s="70">
        <f>+SUM(O8:O23)</f>
        <v>271</v>
      </c>
      <c r="P24" s="70">
        <f>+SUM(P8:P23)</f>
        <v>10</v>
      </c>
      <c r="Q24" s="70">
        <f>+SUM(Q8:Q23)</f>
        <v>45</v>
      </c>
      <c r="R24" s="70">
        <f>+SUM(R8:R23)</f>
        <v>26</v>
      </c>
      <c r="S24" s="52">
        <f>+SUM(N24:R24)</f>
        <v>359</v>
      </c>
      <c r="T24" s="23">
        <f>+SUM(T8:T23)</f>
        <v>12</v>
      </c>
      <c r="U24" s="24">
        <f>+SUM(U8:U23)</f>
        <v>338</v>
      </c>
      <c r="V24" s="24">
        <f>+SUM(V8:V23)</f>
        <v>5</v>
      </c>
      <c r="W24" s="24">
        <f>+SUM(W8:W23)</f>
        <v>67</v>
      </c>
      <c r="X24" s="24">
        <f>+SUM(X8:X23)</f>
        <v>21</v>
      </c>
      <c r="Y24" s="25">
        <f t="shared" si="2"/>
        <v>443</v>
      </c>
      <c r="Z24" s="68">
        <f>+SUM(Z8:Z23)</f>
        <v>16</v>
      </c>
      <c r="AA24" s="70">
        <f>+SUM(AA8:AA23)</f>
        <v>391</v>
      </c>
      <c r="AB24" s="70">
        <f>+SUM(AB8:AB23)</f>
        <v>9</v>
      </c>
      <c r="AC24" s="70">
        <f>+SUM(AC8:AC23)</f>
        <v>55</v>
      </c>
      <c r="AD24" s="70">
        <f>+SUM(AD8:AD23)</f>
        <v>22</v>
      </c>
      <c r="AE24" s="52">
        <f t="shared" si="3"/>
        <v>493</v>
      </c>
      <c r="AF24" s="23">
        <f>+SUM(AF8:AF23)</f>
        <v>19</v>
      </c>
      <c r="AG24" s="24">
        <f>+SUM(AG8:AG23)</f>
        <v>392</v>
      </c>
      <c r="AH24" s="24">
        <f>+SUM(AH8:AH23)</f>
        <v>12</v>
      </c>
      <c r="AI24" s="24">
        <f>+SUM(AI8:AI23)</f>
        <v>70</v>
      </c>
      <c r="AJ24" s="24">
        <f>+SUM(AJ8:AJ23)</f>
        <v>21</v>
      </c>
      <c r="AK24" s="25">
        <f t="shared" si="4"/>
        <v>514</v>
      </c>
      <c r="AL24" s="68">
        <f>+SUM(AL8:AL23)</f>
        <v>22</v>
      </c>
      <c r="AM24" s="70">
        <f>+SUM(AM8:AM23)</f>
        <v>461</v>
      </c>
      <c r="AN24" s="70">
        <f>+SUM(AN8:AN23)</f>
        <v>8</v>
      </c>
      <c r="AO24" s="70">
        <f>+SUM(AO8:AO23)</f>
        <v>67</v>
      </c>
      <c r="AP24" s="70">
        <f>+SUM(AP8:AP23)</f>
        <v>16</v>
      </c>
      <c r="AQ24" s="52">
        <f t="shared" si="5"/>
        <v>574</v>
      </c>
    </row>
    <row r="25" spans="1:43" ht="3" customHeight="1">
      <c r="B25" s="94"/>
      <c r="C25" s="94"/>
      <c r="D25" s="94"/>
      <c r="E25" s="94"/>
      <c r="F25" s="94"/>
      <c r="G25" s="119"/>
      <c r="H25" s="94"/>
      <c r="I25" s="94"/>
      <c r="J25" s="94"/>
      <c r="K25" s="94"/>
      <c r="L25" s="122"/>
      <c r="M25" s="119"/>
      <c r="N25" s="94"/>
      <c r="O25" s="94"/>
      <c r="P25" s="94"/>
      <c r="Q25" s="122"/>
      <c r="R25" s="94"/>
      <c r="S25" s="119"/>
      <c r="T25" s="94"/>
      <c r="U25" s="94"/>
      <c r="V25" s="94"/>
      <c r="W25" s="94"/>
      <c r="X25" s="122"/>
      <c r="Y25" s="119"/>
      <c r="Z25" s="94"/>
      <c r="AA25" s="94"/>
      <c r="AB25" s="94"/>
      <c r="AC25" s="122"/>
      <c r="AD25" s="94"/>
      <c r="AE25" s="119"/>
      <c r="AF25" s="94"/>
      <c r="AG25" s="94"/>
      <c r="AH25" s="94"/>
      <c r="AI25" s="94"/>
      <c r="AJ25" s="122"/>
      <c r="AK25" s="119"/>
      <c r="AL25" s="94"/>
      <c r="AM25" s="94"/>
      <c r="AN25" s="94"/>
      <c r="AO25" s="122"/>
      <c r="AP25" s="94"/>
      <c r="AQ25" s="119"/>
    </row>
    <row r="26" spans="1:43" s="404" customFormat="1" ht="12" customHeight="1">
      <c r="A26" s="774" t="s">
        <v>533</v>
      </c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43" ht="18" customHeight="1">
      <c r="A27" s="263"/>
    </row>
    <row r="28" spans="1:43" s="99" customFormat="1" ht="18" customHeight="1">
      <c r="A28" s="893"/>
      <c r="B28" s="893"/>
      <c r="C28" s="893"/>
      <c r="D28" s="893"/>
      <c r="E28" s="893"/>
      <c r="H28" s="123"/>
      <c r="I28" s="123"/>
      <c r="J28" s="123"/>
      <c r="K28" s="123"/>
      <c r="N28" s="123"/>
      <c r="O28" s="123"/>
      <c r="P28" s="123"/>
      <c r="T28" s="123"/>
      <c r="U28" s="123"/>
      <c r="V28" s="123"/>
      <c r="W28" s="123"/>
      <c r="Z28" s="123"/>
      <c r="AA28" s="123"/>
      <c r="AB28" s="123"/>
      <c r="AF28" s="123"/>
      <c r="AG28" s="123"/>
      <c r="AH28" s="123"/>
      <c r="AI28" s="123"/>
      <c r="AL28" s="123"/>
      <c r="AM28" s="123"/>
      <c r="AN28" s="123"/>
    </row>
    <row r="29" spans="1:43" s="99" customFormat="1" ht="18" customHeight="1">
      <c r="A29" s="893"/>
      <c r="B29" s="893"/>
      <c r="C29" s="893"/>
      <c r="D29" s="893"/>
      <c r="E29" s="893"/>
      <c r="H29" s="123"/>
      <c r="I29" s="123"/>
      <c r="J29" s="123"/>
      <c r="K29" s="123"/>
      <c r="N29" s="123"/>
      <c r="O29" s="123"/>
      <c r="P29" s="123"/>
      <c r="T29" s="123"/>
      <c r="U29" s="123"/>
      <c r="V29" s="123"/>
      <c r="W29" s="123"/>
      <c r="Z29" s="123"/>
      <c r="AA29" s="123"/>
      <c r="AB29" s="123"/>
      <c r="AF29" s="123"/>
      <c r="AG29" s="123"/>
      <c r="AH29" s="123"/>
      <c r="AI29" s="123"/>
      <c r="AL29" s="123"/>
      <c r="AM29" s="123"/>
      <c r="AN29" s="123"/>
    </row>
    <row r="30" spans="1:43" s="99" customFormat="1" ht="18" customHeight="1">
      <c r="A30" s="893"/>
      <c r="B30" s="893"/>
      <c r="C30" s="893"/>
      <c r="D30" s="893"/>
      <c r="E30" s="893"/>
      <c r="H30" s="123"/>
      <c r="I30" s="123"/>
      <c r="J30" s="123"/>
      <c r="K30" s="123"/>
      <c r="N30" s="123"/>
      <c r="O30" s="123"/>
      <c r="P30" s="123"/>
      <c r="T30" s="123"/>
      <c r="U30" s="123"/>
      <c r="V30" s="123"/>
      <c r="W30" s="123"/>
      <c r="Z30" s="123"/>
      <c r="AA30" s="123"/>
      <c r="AB30" s="123"/>
      <c r="AF30" s="123"/>
      <c r="AG30" s="123"/>
      <c r="AH30" s="123"/>
      <c r="AI30" s="123"/>
      <c r="AL30" s="123"/>
      <c r="AM30" s="123"/>
      <c r="AN30" s="123"/>
    </row>
    <row r="31" spans="1:43" s="99" customFormat="1" ht="18" customHeight="1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123"/>
      <c r="T31" s="123"/>
      <c r="U31" s="123"/>
      <c r="V31" s="123"/>
      <c r="W31" s="123"/>
      <c r="Z31" s="123"/>
      <c r="AA31" s="123"/>
      <c r="AB31" s="123"/>
      <c r="AF31" s="123"/>
      <c r="AG31" s="123"/>
      <c r="AH31" s="123"/>
      <c r="AI31" s="123"/>
      <c r="AL31" s="123"/>
      <c r="AM31" s="123"/>
      <c r="AN31" s="123"/>
    </row>
    <row r="32" spans="1:43" s="99" customFormat="1" ht="18" customHeight="1">
      <c r="A32" s="893"/>
      <c r="B32" s="893"/>
      <c r="C32" s="893"/>
      <c r="D32" s="893"/>
      <c r="E32" s="893"/>
      <c r="H32" s="123"/>
      <c r="I32" s="123"/>
      <c r="J32" s="123"/>
      <c r="K32" s="123"/>
      <c r="N32" s="123"/>
      <c r="O32" s="123"/>
      <c r="P32" s="123"/>
      <c r="T32" s="123"/>
      <c r="U32" s="123"/>
      <c r="V32" s="123"/>
      <c r="W32" s="123"/>
      <c r="Z32" s="123"/>
      <c r="AA32" s="123"/>
      <c r="AB32" s="123"/>
      <c r="AF32" s="123"/>
      <c r="AG32" s="123"/>
      <c r="AH32" s="123"/>
      <c r="AI32" s="123"/>
      <c r="AL32" s="123"/>
      <c r="AM32" s="123"/>
      <c r="AN32" s="123"/>
    </row>
    <row r="33" spans="1:40" s="99" customFormat="1" ht="18" customHeight="1">
      <c r="A33" s="893"/>
      <c r="B33" s="893"/>
      <c r="C33" s="893"/>
      <c r="D33" s="893"/>
      <c r="E33" s="893"/>
      <c r="H33" s="123"/>
      <c r="I33" s="123"/>
      <c r="J33" s="123"/>
      <c r="K33" s="123"/>
      <c r="N33" s="123"/>
      <c r="O33" s="123"/>
      <c r="P33" s="123"/>
      <c r="T33" s="123"/>
      <c r="U33" s="123"/>
      <c r="V33" s="123"/>
      <c r="W33" s="123"/>
      <c r="Z33" s="123"/>
      <c r="AA33" s="123"/>
      <c r="AB33" s="123"/>
      <c r="AF33" s="123"/>
      <c r="AG33" s="123"/>
      <c r="AH33" s="123"/>
      <c r="AI33" s="123"/>
      <c r="AL33" s="123"/>
      <c r="AM33" s="123"/>
      <c r="AN33" s="123"/>
    </row>
  </sheetData>
  <mergeCells count="19">
    <mergeCell ref="AL6:AQ6"/>
    <mergeCell ref="B5:AQ5"/>
    <mergeCell ref="A32:E32"/>
    <mergeCell ref="A33:E33"/>
    <mergeCell ref="A26:M26"/>
    <mergeCell ref="A28:E28"/>
    <mergeCell ref="A29:E29"/>
    <mergeCell ref="A30:E30"/>
    <mergeCell ref="AF6:AK6"/>
    <mergeCell ref="T6:Y6"/>
    <mergeCell ref="Z6:AE6"/>
    <mergeCell ref="A1:M1"/>
    <mergeCell ref="A2:O2"/>
    <mergeCell ref="A3:M3"/>
    <mergeCell ref="A4:B4"/>
    <mergeCell ref="B6:G6"/>
    <mergeCell ref="H6:M6"/>
    <mergeCell ref="N6:S6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7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E21" sqref="E21"/>
    </sheetView>
  </sheetViews>
  <sheetFormatPr baseColWidth="10" defaultColWidth="11.42578125" defaultRowHeight="18" customHeight="1"/>
  <cols>
    <col min="1" max="1" width="18.7109375" style="121" customWidth="1"/>
    <col min="2" max="2" width="8.85546875" style="123" customWidth="1"/>
    <col min="3" max="4" width="10.140625" style="123" customWidth="1"/>
    <col min="5" max="6" width="9.5703125" style="99" customWidth="1"/>
    <col min="7" max="7" width="6.7109375" style="99" customWidth="1"/>
    <col min="8" max="8" width="9" style="123" customWidth="1"/>
    <col min="9" max="9" width="7.28515625" style="123" customWidth="1"/>
    <col min="10" max="10" width="9.5703125" style="123" customWidth="1"/>
    <col min="11" max="11" width="9.42578125" style="123" customWidth="1"/>
    <col min="12" max="12" width="9.42578125" style="99" customWidth="1"/>
    <col min="13" max="13" width="6.7109375" style="99" customWidth="1"/>
    <col min="14" max="14" width="8.85546875" style="123" customWidth="1"/>
    <col min="15" max="15" width="10.140625" style="123" customWidth="1"/>
    <col min="16" max="16" width="9.42578125" style="123" customWidth="1"/>
    <col min="17" max="18" width="9.5703125" style="99" customWidth="1"/>
    <col min="19" max="19" width="6.7109375" style="99" customWidth="1"/>
    <col min="20" max="20" width="9" style="123" customWidth="1"/>
    <col min="21" max="21" width="7.28515625" style="123" customWidth="1"/>
    <col min="22" max="22" width="10" style="123" customWidth="1"/>
    <col min="23" max="23" width="9.42578125" style="123" customWidth="1"/>
    <col min="24" max="24" width="9.42578125" style="99" customWidth="1"/>
    <col min="25" max="25" width="6.7109375" style="99" customWidth="1"/>
    <col min="26" max="27" width="8.85546875" style="123" customWidth="1"/>
    <col min="28" max="28" width="10.140625" style="123" customWidth="1"/>
    <col min="29" max="30" width="9.5703125" style="99" customWidth="1"/>
    <col min="31" max="31" width="6.7109375" style="99" customWidth="1"/>
    <col min="32" max="32" width="9" style="123" customWidth="1"/>
    <col min="33" max="33" width="7.28515625" style="123" customWidth="1"/>
    <col min="34" max="34" width="10" style="123" customWidth="1"/>
    <col min="35" max="35" width="9.42578125" style="123" customWidth="1"/>
    <col min="36" max="36" width="9.42578125" style="99" customWidth="1"/>
    <col min="37" max="37" width="6.7109375" style="99" customWidth="1"/>
    <col min="38" max="39" width="8.85546875" style="123" customWidth="1"/>
    <col min="40" max="40" width="10.140625" style="123" customWidth="1"/>
    <col min="41" max="42" width="9.5703125" style="99" customWidth="1"/>
    <col min="43" max="43" width="6.7109375" style="99" customWidth="1"/>
    <col min="44" max="73" width="6.28515625" style="97" customWidth="1"/>
    <col min="74" max="16384" width="11.42578125" style="97"/>
  </cols>
  <sheetData>
    <row r="1" spans="1:43" ht="18" customHeight="1">
      <c r="A1" s="801" t="s">
        <v>506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385"/>
      <c r="O1" s="385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8" customHeight="1">
      <c r="A2" s="784" t="s">
        <v>355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43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266"/>
      <c r="O3" s="266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3" ht="3.95" customHeight="1">
      <c r="A4" s="192"/>
      <c r="B4" s="192"/>
      <c r="C4" s="192"/>
      <c r="D4" s="192"/>
      <c r="E4" s="98"/>
      <c r="F4" s="98"/>
      <c r="G4" s="216"/>
      <c r="H4" s="216"/>
      <c r="I4" s="216"/>
      <c r="J4" s="216"/>
      <c r="K4" s="216"/>
      <c r="L4" s="98"/>
      <c r="M4" s="216"/>
      <c r="N4" s="192"/>
      <c r="O4" s="192"/>
      <c r="P4" s="192"/>
      <c r="Q4" s="98"/>
      <c r="R4" s="98"/>
      <c r="S4" s="216"/>
      <c r="T4" s="216"/>
      <c r="U4" s="216"/>
      <c r="V4" s="216"/>
      <c r="W4" s="216"/>
      <c r="X4" s="98"/>
      <c r="Y4" s="216"/>
      <c r="Z4" s="97"/>
      <c r="AA4" s="192"/>
      <c r="AB4" s="192"/>
      <c r="AC4" s="98"/>
      <c r="AD4" s="98"/>
      <c r="AE4" s="216"/>
      <c r="AF4" s="602"/>
      <c r="AG4" s="602"/>
      <c r="AH4" s="602"/>
      <c r="AI4" s="602"/>
      <c r="AJ4" s="98"/>
      <c r="AK4" s="602"/>
      <c r="AL4" s="97"/>
      <c r="AM4" s="709"/>
      <c r="AN4" s="709"/>
      <c r="AO4" s="98"/>
      <c r="AP4" s="98"/>
      <c r="AQ4" s="710"/>
    </row>
    <row r="5" spans="1:43" ht="18" customHeight="1">
      <c r="A5" s="803" t="s">
        <v>0</v>
      </c>
      <c r="B5" s="787" t="s">
        <v>598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</row>
    <row r="6" spans="1:43" ht="18" customHeight="1">
      <c r="A6" s="804"/>
      <c r="B6" s="772">
        <v>2015</v>
      </c>
      <c r="C6" s="772"/>
      <c r="D6" s="772"/>
      <c r="E6" s="772"/>
      <c r="F6" s="772"/>
      <c r="G6" s="811"/>
      <c r="H6" s="762">
        <v>2016</v>
      </c>
      <c r="I6" s="798"/>
      <c r="J6" s="798"/>
      <c r="K6" s="798"/>
      <c r="L6" s="798"/>
      <c r="M6" s="810"/>
      <c r="N6" s="772">
        <v>2017</v>
      </c>
      <c r="O6" s="772"/>
      <c r="P6" s="772"/>
      <c r="Q6" s="772"/>
      <c r="R6" s="772"/>
      <c r="S6" s="811"/>
      <c r="T6" s="762">
        <v>2018</v>
      </c>
      <c r="U6" s="798"/>
      <c r="V6" s="798"/>
      <c r="W6" s="798"/>
      <c r="X6" s="798"/>
      <c r="Y6" s="810"/>
      <c r="Z6" s="772">
        <v>2019</v>
      </c>
      <c r="AA6" s="772"/>
      <c r="AB6" s="772"/>
      <c r="AC6" s="772"/>
      <c r="AD6" s="772"/>
      <c r="AE6" s="811"/>
      <c r="AF6" s="762">
        <v>2020</v>
      </c>
      <c r="AG6" s="798"/>
      <c r="AH6" s="798"/>
      <c r="AI6" s="798"/>
      <c r="AJ6" s="798"/>
      <c r="AK6" s="810"/>
      <c r="AL6" s="772">
        <v>2021</v>
      </c>
      <c r="AM6" s="772"/>
      <c r="AN6" s="772"/>
      <c r="AO6" s="772"/>
      <c r="AP6" s="772"/>
      <c r="AQ6" s="811"/>
    </row>
    <row r="7" spans="1:43" s="404" customFormat="1" ht="38.25" customHeight="1">
      <c r="A7" s="805"/>
      <c r="B7" s="373" t="s">
        <v>362</v>
      </c>
      <c r="C7" s="373" t="s">
        <v>363</v>
      </c>
      <c r="D7" s="373" t="s">
        <v>364</v>
      </c>
      <c r="E7" s="373" t="s">
        <v>365</v>
      </c>
      <c r="F7" s="527" t="s">
        <v>366</v>
      </c>
      <c r="G7" s="532" t="s">
        <v>34</v>
      </c>
      <c r="H7" s="469" t="s">
        <v>362</v>
      </c>
      <c r="I7" s="368" t="s">
        <v>363</v>
      </c>
      <c r="J7" s="368" t="s">
        <v>364</v>
      </c>
      <c r="K7" s="368" t="s">
        <v>365</v>
      </c>
      <c r="L7" s="470" t="s">
        <v>366</v>
      </c>
      <c r="M7" s="473" t="s">
        <v>34</v>
      </c>
      <c r="N7" s="373" t="s">
        <v>362</v>
      </c>
      <c r="O7" s="373" t="s">
        <v>363</v>
      </c>
      <c r="P7" s="373" t="s">
        <v>364</v>
      </c>
      <c r="Q7" s="373" t="s">
        <v>365</v>
      </c>
      <c r="R7" s="527" t="s">
        <v>366</v>
      </c>
      <c r="S7" s="532" t="s">
        <v>34</v>
      </c>
      <c r="T7" s="469" t="s">
        <v>362</v>
      </c>
      <c r="U7" s="368" t="s">
        <v>363</v>
      </c>
      <c r="V7" s="368" t="s">
        <v>364</v>
      </c>
      <c r="W7" s="368" t="s">
        <v>365</v>
      </c>
      <c r="X7" s="470" t="s">
        <v>366</v>
      </c>
      <c r="Y7" s="473" t="s">
        <v>34</v>
      </c>
      <c r="Z7" s="373" t="s">
        <v>362</v>
      </c>
      <c r="AA7" s="373" t="s">
        <v>363</v>
      </c>
      <c r="AB7" s="373" t="s">
        <v>364</v>
      </c>
      <c r="AC7" s="373" t="s">
        <v>365</v>
      </c>
      <c r="AD7" s="527" t="s">
        <v>366</v>
      </c>
      <c r="AE7" s="532" t="s">
        <v>34</v>
      </c>
      <c r="AF7" s="610" t="s">
        <v>362</v>
      </c>
      <c r="AG7" s="600" t="s">
        <v>363</v>
      </c>
      <c r="AH7" s="600" t="s">
        <v>364</v>
      </c>
      <c r="AI7" s="600" t="s">
        <v>365</v>
      </c>
      <c r="AJ7" s="611" t="s">
        <v>366</v>
      </c>
      <c r="AK7" s="473" t="s">
        <v>34</v>
      </c>
      <c r="AL7" s="706" t="s">
        <v>362</v>
      </c>
      <c r="AM7" s="706" t="s">
        <v>363</v>
      </c>
      <c r="AN7" s="706" t="s">
        <v>364</v>
      </c>
      <c r="AO7" s="706" t="s">
        <v>365</v>
      </c>
      <c r="AP7" s="712" t="s">
        <v>366</v>
      </c>
      <c r="AQ7" s="532" t="s">
        <v>34</v>
      </c>
    </row>
    <row r="8" spans="1:43" ht="18" customHeight="1">
      <c r="A8" s="533" t="s">
        <v>8</v>
      </c>
      <c r="B8" s="170">
        <v>39</v>
      </c>
      <c r="C8" s="170">
        <v>6</v>
      </c>
      <c r="D8" s="170">
        <v>0</v>
      </c>
      <c r="E8" s="169">
        <v>0</v>
      </c>
      <c r="F8" s="170">
        <v>0</v>
      </c>
      <c r="G8" s="161">
        <f t="shared" ref="G8:G27" si="0">+SUM(B8:F8)</f>
        <v>45</v>
      </c>
      <c r="H8" s="168">
        <v>31</v>
      </c>
      <c r="I8" s="170">
        <v>12</v>
      </c>
      <c r="J8" s="170">
        <v>0</v>
      </c>
      <c r="K8" s="170">
        <v>1</v>
      </c>
      <c r="L8" s="169">
        <v>0</v>
      </c>
      <c r="M8" s="163">
        <f t="shared" ref="M8:M27" si="1">+SUM(H8:L8)</f>
        <v>44</v>
      </c>
      <c r="N8" s="170">
        <v>28</v>
      </c>
      <c r="O8" s="170">
        <v>14</v>
      </c>
      <c r="P8" s="170">
        <v>0</v>
      </c>
      <c r="Q8" s="169">
        <v>0</v>
      </c>
      <c r="R8" s="170">
        <v>1</v>
      </c>
      <c r="S8" s="161">
        <f t="shared" ref="S8:S27" si="2">+SUM(N8:R8)</f>
        <v>43</v>
      </c>
      <c r="T8" s="158">
        <v>17</v>
      </c>
      <c r="U8" s="160">
        <v>14</v>
      </c>
      <c r="V8" s="160">
        <v>1</v>
      </c>
      <c r="W8" s="160">
        <v>0</v>
      </c>
      <c r="X8" s="159">
        <v>1</v>
      </c>
      <c r="Y8" s="163">
        <f t="shared" ref="Y8:Y27" si="3">+SUM(T8:X8)</f>
        <v>33</v>
      </c>
      <c r="Z8" s="170">
        <v>38</v>
      </c>
      <c r="AA8" s="170">
        <v>15</v>
      </c>
      <c r="AB8" s="170">
        <v>0</v>
      </c>
      <c r="AC8" s="169">
        <v>0</v>
      </c>
      <c r="AD8" s="170">
        <v>4</v>
      </c>
      <c r="AE8" s="161">
        <f t="shared" ref="AE8:AE27" si="4">+SUM(Z8:AD8)</f>
        <v>57</v>
      </c>
      <c r="AF8" s="158">
        <v>31</v>
      </c>
      <c r="AG8" s="160">
        <v>16</v>
      </c>
      <c r="AH8" s="160">
        <v>0</v>
      </c>
      <c r="AI8" s="160">
        <v>0</v>
      </c>
      <c r="AJ8" s="159">
        <v>2</v>
      </c>
      <c r="AK8" s="163">
        <f t="shared" ref="AK8:AK27" si="5">+SUM(AF8:AJ8)</f>
        <v>49</v>
      </c>
      <c r="AL8" s="170">
        <v>51</v>
      </c>
      <c r="AM8" s="170">
        <v>12</v>
      </c>
      <c r="AN8" s="170">
        <v>1</v>
      </c>
      <c r="AO8" s="169">
        <v>0</v>
      </c>
      <c r="AP8" s="170">
        <v>0</v>
      </c>
      <c r="AQ8" s="161">
        <f t="shared" ref="AQ8:AQ27" si="6">+SUM(AL8:AP8)</f>
        <v>64</v>
      </c>
    </row>
    <row r="9" spans="1:43" ht="18" customHeight="1">
      <c r="A9" s="251" t="s">
        <v>9</v>
      </c>
      <c r="B9" s="42">
        <v>34</v>
      </c>
      <c r="C9" s="42">
        <v>9</v>
      </c>
      <c r="D9" s="42">
        <v>2</v>
      </c>
      <c r="E9" s="42">
        <v>1</v>
      </c>
      <c r="F9" s="42">
        <v>2</v>
      </c>
      <c r="G9" s="165">
        <f t="shared" si="0"/>
        <v>48</v>
      </c>
      <c r="H9" s="166">
        <v>29</v>
      </c>
      <c r="I9" s="136">
        <v>17</v>
      </c>
      <c r="J9" s="136">
        <v>0</v>
      </c>
      <c r="K9" s="136">
        <v>0</v>
      </c>
      <c r="L9" s="136">
        <v>0</v>
      </c>
      <c r="M9" s="167">
        <f t="shared" si="1"/>
        <v>46</v>
      </c>
      <c r="N9" s="42">
        <v>15</v>
      </c>
      <c r="O9" s="42">
        <v>6</v>
      </c>
      <c r="P9" s="42">
        <v>2</v>
      </c>
      <c r="Q9" s="42">
        <v>0</v>
      </c>
      <c r="R9" s="42">
        <v>1</v>
      </c>
      <c r="S9" s="165">
        <f t="shared" si="2"/>
        <v>24</v>
      </c>
      <c r="T9" s="166">
        <v>14</v>
      </c>
      <c r="U9" s="136">
        <v>12</v>
      </c>
      <c r="V9" s="136">
        <v>0</v>
      </c>
      <c r="W9" s="136">
        <v>0</v>
      </c>
      <c r="X9" s="136">
        <v>1</v>
      </c>
      <c r="Y9" s="167">
        <f t="shared" si="3"/>
        <v>27</v>
      </c>
      <c r="Z9" s="42">
        <v>14</v>
      </c>
      <c r="AA9" s="42">
        <v>19</v>
      </c>
      <c r="AB9" s="42">
        <v>2</v>
      </c>
      <c r="AC9" s="42">
        <v>0</v>
      </c>
      <c r="AD9" s="42">
        <v>6</v>
      </c>
      <c r="AE9" s="165">
        <f t="shared" si="4"/>
        <v>41</v>
      </c>
      <c r="AF9" s="166">
        <v>9</v>
      </c>
      <c r="AG9" s="136">
        <v>8</v>
      </c>
      <c r="AH9" s="136">
        <v>0</v>
      </c>
      <c r="AI9" s="136">
        <v>0</v>
      </c>
      <c r="AJ9" s="136">
        <v>1</v>
      </c>
      <c r="AK9" s="167">
        <f t="shared" si="5"/>
        <v>18</v>
      </c>
      <c r="AL9" s="42">
        <v>17</v>
      </c>
      <c r="AM9" s="42">
        <v>13</v>
      </c>
      <c r="AN9" s="42">
        <v>1</v>
      </c>
      <c r="AO9" s="42">
        <v>0</v>
      </c>
      <c r="AP9" s="42">
        <v>6</v>
      </c>
      <c r="AQ9" s="165">
        <f t="shared" si="6"/>
        <v>37</v>
      </c>
    </row>
    <row r="10" spans="1:43" ht="18" customHeight="1">
      <c r="A10" s="254" t="s">
        <v>10</v>
      </c>
      <c r="B10" s="170">
        <v>1</v>
      </c>
      <c r="C10" s="170">
        <v>3</v>
      </c>
      <c r="D10" s="170">
        <v>1</v>
      </c>
      <c r="E10" s="169">
        <v>0</v>
      </c>
      <c r="F10" s="170">
        <v>2</v>
      </c>
      <c r="G10" s="171">
        <f t="shared" si="0"/>
        <v>7</v>
      </c>
      <c r="H10" s="168">
        <v>4</v>
      </c>
      <c r="I10" s="170">
        <v>8</v>
      </c>
      <c r="J10" s="170">
        <v>3</v>
      </c>
      <c r="K10" s="170">
        <v>0</v>
      </c>
      <c r="L10" s="169">
        <v>2</v>
      </c>
      <c r="M10" s="172">
        <f t="shared" si="1"/>
        <v>17</v>
      </c>
      <c r="N10" s="170">
        <v>9</v>
      </c>
      <c r="O10" s="170">
        <v>4</v>
      </c>
      <c r="P10" s="170">
        <v>1</v>
      </c>
      <c r="Q10" s="169">
        <v>1</v>
      </c>
      <c r="R10" s="170">
        <v>0</v>
      </c>
      <c r="S10" s="171">
        <f t="shared" si="2"/>
        <v>15</v>
      </c>
      <c r="T10" s="168">
        <v>1</v>
      </c>
      <c r="U10" s="170">
        <v>2</v>
      </c>
      <c r="V10" s="170">
        <v>0</v>
      </c>
      <c r="W10" s="170">
        <v>0</v>
      </c>
      <c r="X10" s="169">
        <v>3</v>
      </c>
      <c r="Y10" s="172">
        <f t="shared" si="3"/>
        <v>6</v>
      </c>
      <c r="Z10" s="170">
        <v>4</v>
      </c>
      <c r="AA10" s="170">
        <v>3</v>
      </c>
      <c r="AB10" s="170">
        <v>1</v>
      </c>
      <c r="AC10" s="169">
        <v>0</v>
      </c>
      <c r="AD10" s="170">
        <v>2</v>
      </c>
      <c r="AE10" s="171">
        <f t="shared" si="4"/>
        <v>10</v>
      </c>
      <c r="AF10" s="168">
        <v>1</v>
      </c>
      <c r="AG10" s="170">
        <v>3</v>
      </c>
      <c r="AH10" s="170">
        <v>0</v>
      </c>
      <c r="AI10" s="170">
        <v>0</v>
      </c>
      <c r="AJ10" s="169">
        <v>3</v>
      </c>
      <c r="AK10" s="172">
        <f t="shared" si="5"/>
        <v>7</v>
      </c>
      <c r="AL10" s="170">
        <v>3</v>
      </c>
      <c r="AM10" s="170">
        <v>5</v>
      </c>
      <c r="AN10" s="170">
        <v>0</v>
      </c>
      <c r="AO10" s="169">
        <v>0</v>
      </c>
      <c r="AP10" s="170">
        <v>4</v>
      </c>
      <c r="AQ10" s="171">
        <f t="shared" si="6"/>
        <v>12</v>
      </c>
    </row>
    <row r="11" spans="1:43" ht="18" customHeight="1">
      <c r="A11" s="251" t="s">
        <v>11</v>
      </c>
      <c r="B11" s="42">
        <v>5</v>
      </c>
      <c r="C11" s="42">
        <v>2</v>
      </c>
      <c r="D11" s="42">
        <v>0</v>
      </c>
      <c r="E11" s="42">
        <v>0</v>
      </c>
      <c r="F11" s="42">
        <v>1</v>
      </c>
      <c r="G11" s="165">
        <f t="shared" si="0"/>
        <v>8</v>
      </c>
      <c r="H11" s="166">
        <v>5</v>
      </c>
      <c r="I11" s="136">
        <v>1</v>
      </c>
      <c r="J11" s="136">
        <v>1</v>
      </c>
      <c r="K11" s="136">
        <v>0</v>
      </c>
      <c r="L11" s="136">
        <v>1</v>
      </c>
      <c r="M11" s="167">
        <f t="shared" si="1"/>
        <v>8</v>
      </c>
      <c r="N11" s="42">
        <v>3</v>
      </c>
      <c r="O11" s="42">
        <v>5</v>
      </c>
      <c r="P11" s="42">
        <v>0</v>
      </c>
      <c r="Q11" s="42">
        <v>0</v>
      </c>
      <c r="R11" s="42">
        <v>0</v>
      </c>
      <c r="S11" s="165">
        <f t="shared" si="2"/>
        <v>8</v>
      </c>
      <c r="T11" s="166">
        <v>9</v>
      </c>
      <c r="U11" s="136">
        <v>2</v>
      </c>
      <c r="V11" s="136">
        <v>1</v>
      </c>
      <c r="W11" s="136">
        <v>1</v>
      </c>
      <c r="X11" s="136">
        <v>1</v>
      </c>
      <c r="Y11" s="167">
        <f t="shared" si="3"/>
        <v>14</v>
      </c>
      <c r="Z11" s="42">
        <v>3</v>
      </c>
      <c r="AA11" s="42">
        <v>2</v>
      </c>
      <c r="AB11" s="42">
        <v>0</v>
      </c>
      <c r="AC11" s="42">
        <v>0</v>
      </c>
      <c r="AD11" s="42">
        <v>1</v>
      </c>
      <c r="AE11" s="165">
        <f t="shared" si="4"/>
        <v>6</v>
      </c>
      <c r="AF11" s="166">
        <v>5</v>
      </c>
      <c r="AG11" s="136">
        <v>8</v>
      </c>
      <c r="AH11" s="136">
        <v>0</v>
      </c>
      <c r="AI11" s="136">
        <v>0</v>
      </c>
      <c r="AJ11" s="136">
        <v>4</v>
      </c>
      <c r="AK11" s="167">
        <f t="shared" si="5"/>
        <v>17</v>
      </c>
      <c r="AL11" s="42">
        <v>4</v>
      </c>
      <c r="AM11" s="42">
        <v>3</v>
      </c>
      <c r="AN11" s="42">
        <v>0</v>
      </c>
      <c r="AO11" s="42">
        <v>0</v>
      </c>
      <c r="AP11" s="42">
        <v>2</v>
      </c>
      <c r="AQ11" s="165">
        <f t="shared" si="6"/>
        <v>9</v>
      </c>
    </row>
    <row r="12" spans="1:43" ht="18" customHeight="1">
      <c r="A12" s="254" t="s">
        <v>12</v>
      </c>
      <c r="B12" s="170">
        <v>20</v>
      </c>
      <c r="C12" s="170">
        <v>6</v>
      </c>
      <c r="D12" s="170">
        <v>3</v>
      </c>
      <c r="E12" s="169">
        <v>0</v>
      </c>
      <c r="F12" s="170">
        <v>4</v>
      </c>
      <c r="G12" s="172">
        <f t="shared" si="0"/>
        <v>33</v>
      </c>
      <c r="H12" s="168">
        <v>11</v>
      </c>
      <c r="I12" s="170">
        <v>10</v>
      </c>
      <c r="J12" s="170">
        <v>1</v>
      </c>
      <c r="K12" s="170">
        <v>0</v>
      </c>
      <c r="L12" s="169">
        <v>2</v>
      </c>
      <c r="M12" s="172">
        <f t="shared" si="1"/>
        <v>24</v>
      </c>
      <c r="N12" s="170">
        <v>22</v>
      </c>
      <c r="O12" s="170">
        <v>6</v>
      </c>
      <c r="P12" s="170">
        <v>1</v>
      </c>
      <c r="Q12" s="169">
        <v>0</v>
      </c>
      <c r="R12" s="170">
        <v>1</v>
      </c>
      <c r="S12" s="172">
        <f t="shared" si="2"/>
        <v>30</v>
      </c>
      <c r="T12" s="168">
        <v>5</v>
      </c>
      <c r="U12" s="170">
        <v>8</v>
      </c>
      <c r="V12" s="170">
        <v>2</v>
      </c>
      <c r="W12" s="170">
        <v>0</v>
      </c>
      <c r="X12" s="169">
        <v>0</v>
      </c>
      <c r="Y12" s="172">
        <f t="shared" si="3"/>
        <v>15</v>
      </c>
      <c r="Z12" s="170">
        <v>12</v>
      </c>
      <c r="AA12" s="170">
        <v>12</v>
      </c>
      <c r="AB12" s="170">
        <v>2</v>
      </c>
      <c r="AC12" s="169">
        <v>1</v>
      </c>
      <c r="AD12" s="170">
        <v>5</v>
      </c>
      <c r="AE12" s="172">
        <f t="shared" si="4"/>
        <v>32</v>
      </c>
      <c r="AF12" s="168">
        <v>8</v>
      </c>
      <c r="AG12" s="170">
        <v>6</v>
      </c>
      <c r="AH12" s="170">
        <v>1</v>
      </c>
      <c r="AI12" s="170">
        <v>0</v>
      </c>
      <c r="AJ12" s="169">
        <v>2</v>
      </c>
      <c r="AK12" s="172">
        <f t="shared" si="5"/>
        <v>17</v>
      </c>
      <c r="AL12" s="170">
        <v>8</v>
      </c>
      <c r="AM12" s="170">
        <v>4</v>
      </c>
      <c r="AN12" s="170">
        <v>0</v>
      </c>
      <c r="AO12" s="169">
        <v>1</v>
      </c>
      <c r="AP12" s="170">
        <v>3</v>
      </c>
      <c r="AQ12" s="172">
        <f t="shared" si="6"/>
        <v>16</v>
      </c>
    </row>
    <row r="13" spans="1:43" ht="18" customHeight="1">
      <c r="A13" s="251" t="s">
        <v>13</v>
      </c>
      <c r="B13" s="42">
        <v>11</v>
      </c>
      <c r="C13" s="42">
        <v>4</v>
      </c>
      <c r="D13" s="42">
        <v>2</v>
      </c>
      <c r="E13" s="42">
        <v>0</v>
      </c>
      <c r="F13" s="42">
        <v>0</v>
      </c>
      <c r="G13" s="165">
        <f t="shared" si="0"/>
        <v>17</v>
      </c>
      <c r="H13" s="166">
        <v>6</v>
      </c>
      <c r="I13" s="136">
        <v>4</v>
      </c>
      <c r="J13" s="136">
        <v>1</v>
      </c>
      <c r="K13" s="136">
        <v>0</v>
      </c>
      <c r="L13" s="136">
        <v>1</v>
      </c>
      <c r="M13" s="167">
        <f t="shared" si="1"/>
        <v>12</v>
      </c>
      <c r="N13" s="42">
        <v>14</v>
      </c>
      <c r="O13" s="42">
        <v>1</v>
      </c>
      <c r="P13" s="42">
        <v>1</v>
      </c>
      <c r="Q13" s="42">
        <v>0</v>
      </c>
      <c r="R13" s="42">
        <v>2</v>
      </c>
      <c r="S13" s="165">
        <f t="shared" si="2"/>
        <v>18</v>
      </c>
      <c r="T13" s="166">
        <v>15</v>
      </c>
      <c r="U13" s="136">
        <v>5</v>
      </c>
      <c r="V13" s="136">
        <v>0</v>
      </c>
      <c r="W13" s="136">
        <v>0</v>
      </c>
      <c r="X13" s="136">
        <v>1</v>
      </c>
      <c r="Y13" s="167">
        <f t="shared" si="3"/>
        <v>21</v>
      </c>
      <c r="Z13" s="42">
        <v>8</v>
      </c>
      <c r="AA13" s="42">
        <v>4</v>
      </c>
      <c r="AB13" s="42">
        <v>1</v>
      </c>
      <c r="AC13" s="42">
        <v>0</v>
      </c>
      <c r="AD13" s="42">
        <v>1</v>
      </c>
      <c r="AE13" s="165">
        <f t="shared" si="4"/>
        <v>14</v>
      </c>
      <c r="AF13" s="166">
        <v>16</v>
      </c>
      <c r="AG13" s="136">
        <v>3</v>
      </c>
      <c r="AH13" s="136">
        <v>0</v>
      </c>
      <c r="AI13" s="136">
        <v>0</v>
      </c>
      <c r="AJ13" s="136">
        <v>2</v>
      </c>
      <c r="AK13" s="167">
        <f t="shared" si="5"/>
        <v>21</v>
      </c>
      <c r="AL13" s="42">
        <v>8</v>
      </c>
      <c r="AM13" s="42">
        <v>5</v>
      </c>
      <c r="AN13" s="42">
        <v>1</v>
      </c>
      <c r="AO13" s="42">
        <v>0</v>
      </c>
      <c r="AP13" s="42">
        <v>0</v>
      </c>
      <c r="AQ13" s="165">
        <f t="shared" si="6"/>
        <v>14</v>
      </c>
    </row>
    <row r="14" spans="1:43" ht="18" customHeight="1">
      <c r="A14" s="254" t="s">
        <v>14</v>
      </c>
      <c r="B14" s="170">
        <v>12</v>
      </c>
      <c r="C14" s="170">
        <v>10</v>
      </c>
      <c r="D14" s="170">
        <v>0</v>
      </c>
      <c r="E14" s="169">
        <v>0</v>
      </c>
      <c r="F14" s="170">
        <v>1</v>
      </c>
      <c r="G14" s="171">
        <f t="shared" si="0"/>
        <v>23</v>
      </c>
      <c r="H14" s="168">
        <v>12</v>
      </c>
      <c r="I14" s="170">
        <v>7</v>
      </c>
      <c r="J14" s="170">
        <v>0</v>
      </c>
      <c r="K14" s="170">
        <v>0</v>
      </c>
      <c r="L14" s="169">
        <v>3</v>
      </c>
      <c r="M14" s="172">
        <f t="shared" si="1"/>
        <v>22</v>
      </c>
      <c r="N14" s="170">
        <v>16</v>
      </c>
      <c r="O14" s="170">
        <v>7</v>
      </c>
      <c r="P14" s="170">
        <v>1</v>
      </c>
      <c r="Q14" s="169">
        <v>0</v>
      </c>
      <c r="R14" s="170">
        <v>1</v>
      </c>
      <c r="S14" s="171">
        <f t="shared" si="2"/>
        <v>25</v>
      </c>
      <c r="T14" s="168">
        <v>14</v>
      </c>
      <c r="U14" s="170">
        <v>14</v>
      </c>
      <c r="V14" s="170">
        <v>2</v>
      </c>
      <c r="W14" s="170">
        <v>1</v>
      </c>
      <c r="X14" s="169">
        <v>3</v>
      </c>
      <c r="Y14" s="172">
        <f t="shared" si="3"/>
        <v>34</v>
      </c>
      <c r="Z14" s="170">
        <v>13</v>
      </c>
      <c r="AA14" s="170">
        <v>13</v>
      </c>
      <c r="AB14" s="170">
        <v>2</v>
      </c>
      <c r="AC14" s="169">
        <v>2</v>
      </c>
      <c r="AD14" s="170">
        <v>5</v>
      </c>
      <c r="AE14" s="171">
        <f t="shared" si="4"/>
        <v>35</v>
      </c>
      <c r="AF14" s="168">
        <v>22</v>
      </c>
      <c r="AG14" s="170">
        <v>7</v>
      </c>
      <c r="AH14" s="170">
        <v>0</v>
      </c>
      <c r="AI14" s="170">
        <v>0</v>
      </c>
      <c r="AJ14" s="169">
        <v>2</v>
      </c>
      <c r="AK14" s="172">
        <f t="shared" si="5"/>
        <v>31</v>
      </c>
      <c r="AL14" s="170">
        <v>9</v>
      </c>
      <c r="AM14" s="170">
        <v>8</v>
      </c>
      <c r="AN14" s="170">
        <v>0</v>
      </c>
      <c r="AO14" s="169">
        <v>1</v>
      </c>
      <c r="AP14" s="170">
        <v>2</v>
      </c>
      <c r="AQ14" s="171">
        <f t="shared" si="6"/>
        <v>20</v>
      </c>
    </row>
    <row r="15" spans="1:43" ht="18" customHeight="1">
      <c r="A15" s="251" t="s">
        <v>15</v>
      </c>
      <c r="B15" s="42">
        <v>1</v>
      </c>
      <c r="C15" s="42">
        <v>4</v>
      </c>
      <c r="D15" s="42">
        <v>0</v>
      </c>
      <c r="E15" s="42">
        <v>0</v>
      </c>
      <c r="F15" s="42">
        <v>1</v>
      </c>
      <c r="G15" s="46">
        <f t="shared" si="0"/>
        <v>6</v>
      </c>
      <c r="H15" s="166">
        <v>2</v>
      </c>
      <c r="I15" s="136">
        <v>1</v>
      </c>
      <c r="J15" s="136">
        <v>1</v>
      </c>
      <c r="K15" s="136">
        <v>0</v>
      </c>
      <c r="L15" s="136">
        <v>1</v>
      </c>
      <c r="M15" s="167">
        <f t="shared" si="1"/>
        <v>5</v>
      </c>
      <c r="N15" s="42">
        <v>5</v>
      </c>
      <c r="O15" s="42">
        <v>5</v>
      </c>
      <c r="P15" s="42">
        <v>0</v>
      </c>
      <c r="Q15" s="42">
        <v>0</v>
      </c>
      <c r="R15" s="42">
        <v>1</v>
      </c>
      <c r="S15" s="46">
        <f t="shared" si="2"/>
        <v>11</v>
      </c>
      <c r="T15" s="166">
        <v>1</v>
      </c>
      <c r="U15" s="136">
        <v>3</v>
      </c>
      <c r="V15" s="136">
        <v>1</v>
      </c>
      <c r="W15" s="136">
        <v>0</v>
      </c>
      <c r="X15" s="136">
        <v>0</v>
      </c>
      <c r="Y15" s="167">
        <f t="shared" si="3"/>
        <v>5</v>
      </c>
      <c r="Z15" s="42">
        <v>0</v>
      </c>
      <c r="AA15" s="42">
        <v>5</v>
      </c>
      <c r="AB15" s="42">
        <v>0</v>
      </c>
      <c r="AC15" s="42">
        <v>0</v>
      </c>
      <c r="AD15" s="42">
        <v>1</v>
      </c>
      <c r="AE15" s="46">
        <f t="shared" si="4"/>
        <v>6</v>
      </c>
      <c r="AF15" s="166">
        <v>1</v>
      </c>
      <c r="AG15" s="136">
        <v>2</v>
      </c>
      <c r="AH15" s="136">
        <v>0</v>
      </c>
      <c r="AI15" s="136">
        <v>1</v>
      </c>
      <c r="AJ15" s="136">
        <v>0</v>
      </c>
      <c r="AK15" s="167">
        <f t="shared" si="5"/>
        <v>4</v>
      </c>
      <c r="AL15" s="42">
        <v>1</v>
      </c>
      <c r="AM15" s="42">
        <v>1</v>
      </c>
      <c r="AN15" s="42">
        <v>0</v>
      </c>
      <c r="AO15" s="42">
        <v>0</v>
      </c>
      <c r="AP15" s="42">
        <v>1</v>
      </c>
      <c r="AQ15" s="46">
        <f t="shared" si="6"/>
        <v>3</v>
      </c>
    </row>
    <row r="16" spans="1:43" ht="18" customHeight="1">
      <c r="A16" s="258" t="s">
        <v>16</v>
      </c>
      <c r="B16" s="170">
        <v>7</v>
      </c>
      <c r="C16" s="170">
        <v>2</v>
      </c>
      <c r="D16" s="170">
        <v>1</v>
      </c>
      <c r="E16" s="170">
        <v>0</v>
      </c>
      <c r="F16" s="170">
        <v>2</v>
      </c>
      <c r="G16" s="172">
        <f t="shared" si="0"/>
        <v>12</v>
      </c>
      <c r="H16" s="168">
        <v>6</v>
      </c>
      <c r="I16" s="170">
        <v>2</v>
      </c>
      <c r="J16" s="170">
        <v>4</v>
      </c>
      <c r="K16" s="170">
        <v>0</v>
      </c>
      <c r="L16" s="169">
        <v>0</v>
      </c>
      <c r="M16" s="172">
        <f t="shared" si="1"/>
        <v>12</v>
      </c>
      <c r="N16" s="170">
        <v>3</v>
      </c>
      <c r="O16" s="170">
        <v>2</v>
      </c>
      <c r="P16" s="170">
        <v>3</v>
      </c>
      <c r="Q16" s="170">
        <v>0</v>
      </c>
      <c r="R16" s="170">
        <v>1</v>
      </c>
      <c r="S16" s="172">
        <f t="shared" si="2"/>
        <v>9</v>
      </c>
      <c r="T16" s="168">
        <v>1</v>
      </c>
      <c r="U16" s="170">
        <v>2</v>
      </c>
      <c r="V16" s="170">
        <v>1</v>
      </c>
      <c r="W16" s="170">
        <v>0</v>
      </c>
      <c r="X16" s="169">
        <v>4</v>
      </c>
      <c r="Y16" s="172">
        <f t="shared" si="3"/>
        <v>8</v>
      </c>
      <c r="Z16" s="170">
        <v>6</v>
      </c>
      <c r="AA16" s="170">
        <v>2</v>
      </c>
      <c r="AB16" s="170">
        <v>0</v>
      </c>
      <c r="AC16" s="170">
        <v>0</v>
      </c>
      <c r="AD16" s="170">
        <v>1</v>
      </c>
      <c r="AE16" s="172">
        <f t="shared" si="4"/>
        <v>9</v>
      </c>
      <c r="AF16" s="168">
        <v>4</v>
      </c>
      <c r="AG16" s="170">
        <v>1</v>
      </c>
      <c r="AH16" s="170">
        <v>0</v>
      </c>
      <c r="AI16" s="170">
        <v>0</v>
      </c>
      <c r="AJ16" s="169">
        <v>1</v>
      </c>
      <c r="AK16" s="172">
        <f t="shared" si="5"/>
        <v>6</v>
      </c>
      <c r="AL16" s="170">
        <v>2</v>
      </c>
      <c r="AM16" s="170">
        <v>4</v>
      </c>
      <c r="AN16" s="170">
        <v>0</v>
      </c>
      <c r="AO16" s="170">
        <v>0</v>
      </c>
      <c r="AP16" s="170">
        <v>2</v>
      </c>
      <c r="AQ16" s="172">
        <f t="shared" si="6"/>
        <v>8</v>
      </c>
    </row>
    <row r="17" spans="1:43" ht="18" customHeight="1">
      <c r="A17" s="251" t="s">
        <v>17</v>
      </c>
      <c r="B17" s="42">
        <v>63</v>
      </c>
      <c r="C17" s="42">
        <v>21</v>
      </c>
      <c r="D17" s="42">
        <v>0</v>
      </c>
      <c r="E17" s="42">
        <v>0</v>
      </c>
      <c r="F17" s="42">
        <v>4</v>
      </c>
      <c r="G17" s="46">
        <f t="shared" si="0"/>
        <v>88</v>
      </c>
      <c r="H17" s="166">
        <v>62</v>
      </c>
      <c r="I17" s="136">
        <v>32</v>
      </c>
      <c r="J17" s="136">
        <v>0</v>
      </c>
      <c r="K17" s="136">
        <v>2</v>
      </c>
      <c r="L17" s="136">
        <v>7</v>
      </c>
      <c r="M17" s="167">
        <f t="shared" si="1"/>
        <v>103</v>
      </c>
      <c r="N17" s="42">
        <v>35</v>
      </c>
      <c r="O17" s="42">
        <v>17</v>
      </c>
      <c r="P17" s="42">
        <v>3</v>
      </c>
      <c r="Q17" s="42">
        <v>1</v>
      </c>
      <c r="R17" s="42">
        <v>5</v>
      </c>
      <c r="S17" s="46">
        <f t="shared" si="2"/>
        <v>61</v>
      </c>
      <c r="T17" s="166">
        <v>35</v>
      </c>
      <c r="U17" s="136">
        <v>18</v>
      </c>
      <c r="V17" s="136">
        <v>4</v>
      </c>
      <c r="W17" s="136">
        <v>0</v>
      </c>
      <c r="X17" s="136">
        <v>5</v>
      </c>
      <c r="Y17" s="167">
        <f t="shared" si="3"/>
        <v>62</v>
      </c>
      <c r="Z17" s="42">
        <v>41</v>
      </c>
      <c r="AA17" s="42">
        <v>15</v>
      </c>
      <c r="AB17" s="42">
        <v>0</v>
      </c>
      <c r="AC17" s="42">
        <v>2</v>
      </c>
      <c r="AD17" s="42">
        <v>7</v>
      </c>
      <c r="AE17" s="46">
        <f t="shared" si="4"/>
        <v>65</v>
      </c>
      <c r="AF17" s="166">
        <v>33</v>
      </c>
      <c r="AG17" s="136">
        <v>15</v>
      </c>
      <c r="AH17" s="136">
        <v>4</v>
      </c>
      <c r="AI17" s="136">
        <v>1</v>
      </c>
      <c r="AJ17" s="136">
        <v>8</v>
      </c>
      <c r="AK17" s="167">
        <f t="shared" si="5"/>
        <v>61</v>
      </c>
      <c r="AL17" s="42">
        <v>36</v>
      </c>
      <c r="AM17" s="42">
        <v>18</v>
      </c>
      <c r="AN17" s="42">
        <v>2</v>
      </c>
      <c r="AO17" s="42">
        <v>0</v>
      </c>
      <c r="AP17" s="42">
        <v>10</v>
      </c>
      <c r="AQ17" s="46">
        <f t="shared" si="6"/>
        <v>66</v>
      </c>
    </row>
    <row r="18" spans="1:43" ht="18" customHeight="1">
      <c r="A18" s="258" t="s">
        <v>18</v>
      </c>
      <c r="B18" s="170">
        <v>42</v>
      </c>
      <c r="C18" s="170">
        <v>34</v>
      </c>
      <c r="D18" s="170">
        <v>2</v>
      </c>
      <c r="E18" s="170">
        <v>1</v>
      </c>
      <c r="F18" s="170">
        <v>6</v>
      </c>
      <c r="G18" s="172">
        <f t="shared" si="0"/>
        <v>85</v>
      </c>
      <c r="H18" s="168">
        <v>61</v>
      </c>
      <c r="I18" s="170">
        <v>33</v>
      </c>
      <c r="J18" s="170">
        <v>0</v>
      </c>
      <c r="K18" s="170">
        <v>0</v>
      </c>
      <c r="L18" s="169">
        <v>5</v>
      </c>
      <c r="M18" s="172">
        <f t="shared" si="1"/>
        <v>99</v>
      </c>
      <c r="N18" s="170">
        <v>34</v>
      </c>
      <c r="O18" s="170">
        <v>25</v>
      </c>
      <c r="P18" s="170">
        <v>1</v>
      </c>
      <c r="Q18" s="170">
        <v>1</v>
      </c>
      <c r="R18" s="170">
        <v>8</v>
      </c>
      <c r="S18" s="172">
        <f t="shared" si="2"/>
        <v>69</v>
      </c>
      <c r="T18" s="168">
        <v>23</v>
      </c>
      <c r="U18" s="170">
        <v>16</v>
      </c>
      <c r="V18" s="170">
        <v>1</v>
      </c>
      <c r="W18" s="170">
        <v>2</v>
      </c>
      <c r="X18" s="169">
        <v>13</v>
      </c>
      <c r="Y18" s="172">
        <f t="shared" si="3"/>
        <v>55</v>
      </c>
      <c r="Z18" s="170">
        <v>39</v>
      </c>
      <c r="AA18" s="170">
        <v>25</v>
      </c>
      <c r="AB18" s="170">
        <v>2</v>
      </c>
      <c r="AC18" s="170">
        <v>0</v>
      </c>
      <c r="AD18" s="170">
        <v>12</v>
      </c>
      <c r="AE18" s="172">
        <f t="shared" si="4"/>
        <v>78</v>
      </c>
      <c r="AF18" s="168">
        <v>24</v>
      </c>
      <c r="AG18" s="170">
        <v>22</v>
      </c>
      <c r="AH18" s="170">
        <v>5</v>
      </c>
      <c r="AI18" s="170">
        <v>0</v>
      </c>
      <c r="AJ18" s="169">
        <v>20</v>
      </c>
      <c r="AK18" s="172">
        <f t="shared" si="5"/>
        <v>71</v>
      </c>
      <c r="AL18" s="170">
        <v>32</v>
      </c>
      <c r="AM18" s="170">
        <v>27</v>
      </c>
      <c r="AN18" s="170">
        <v>0</v>
      </c>
      <c r="AO18" s="170">
        <v>0</v>
      </c>
      <c r="AP18" s="170">
        <v>11</v>
      </c>
      <c r="AQ18" s="172">
        <f t="shared" si="6"/>
        <v>70</v>
      </c>
    </row>
    <row r="19" spans="1:43" ht="18" customHeight="1">
      <c r="A19" s="251" t="s">
        <v>19</v>
      </c>
      <c r="B19" s="42">
        <v>2</v>
      </c>
      <c r="C19" s="42">
        <v>0</v>
      </c>
      <c r="D19" s="42">
        <v>0</v>
      </c>
      <c r="E19" s="42">
        <v>0</v>
      </c>
      <c r="F19" s="42">
        <v>0</v>
      </c>
      <c r="G19" s="46">
        <f t="shared" si="0"/>
        <v>2</v>
      </c>
      <c r="H19" s="166">
        <v>0</v>
      </c>
      <c r="I19" s="136">
        <v>1</v>
      </c>
      <c r="J19" s="136">
        <v>0</v>
      </c>
      <c r="K19" s="136">
        <v>0</v>
      </c>
      <c r="L19" s="136">
        <v>0</v>
      </c>
      <c r="M19" s="167">
        <f t="shared" si="1"/>
        <v>1</v>
      </c>
      <c r="N19" s="42">
        <v>3</v>
      </c>
      <c r="O19" s="42">
        <v>0</v>
      </c>
      <c r="P19" s="42">
        <v>0</v>
      </c>
      <c r="Q19" s="42">
        <v>0</v>
      </c>
      <c r="R19" s="42">
        <v>0</v>
      </c>
      <c r="S19" s="46">
        <f t="shared" si="2"/>
        <v>3</v>
      </c>
      <c r="T19" s="166">
        <v>0</v>
      </c>
      <c r="U19" s="136">
        <v>2</v>
      </c>
      <c r="V19" s="136">
        <v>0</v>
      </c>
      <c r="W19" s="136">
        <v>0</v>
      </c>
      <c r="X19" s="136">
        <v>1</v>
      </c>
      <c r="Y19" s="167">
        <f t="shared" si="3"/>
        <v>3</v>
      </c>
      <c r="Z19" s="42">
        <v>0</v>
      </c>
      <c r="AA19" s="42">
        <v>2</v>
      </c>
      <c r="AB19" s="42">
        <v>0</v>
      </c>
      <c r="AC19" s="42">
        <v>0</v>
      </c>
      <c r="AD19" s="42">
        <v>1</v>
      </c>
      <c r="AE19" s="46">
        <f t="shared" si="4"/>
        <v>3</v>
      </c>
      <c r="AF19" s="166">
        <v>2</v>
      </c>
      <c r="AG19" s="136">
        <v>1</v>
      </c>
      <c r="AH19" s="136">
        <v>0</v>
      </c>
      <c r="AI19" s="136">
        <v>0</v>
      </c>
      <c r="AJ19" s="136">
        <v>0</v>
      </c>
      <c r="AK19" s="167">
        <f t="shared" si="5"/>
        <v>3</v>
      </c>
      <c r="AL19" s="42">
        <v>1</v>
      </c>
      <c r="AM19" s="42">
        <v>3</v>
      </c>
      <c r="AN19" s="42">
        <v>0</v>
      </c>
      <c r="AO19" s="42">
        <v>0</v>
      </c>
      <c r="AP19" s="42">
        <v>1</v>
      </c>
      <c r="AQ19" s="46">
        <f t="shared" si="6"/>
        <v>5</v>
      </c>
    </row>
    <row r="20" spans="1:43" ht="18" customHeight="1">
      <c r="A20" s="258" t="s">
        <v>20</v>
      </c>
      <c r="B20" s="170">
        <v>60</v>
      </c>
      <c r="C20" s="170">
        <v>24</v>
      </c>
      <c r="D20" s="170">
        <v>2</v>
      </c>
      <c r="E20" s="170">
        <v>1</v>
      </c>
      <c r="F20" s="170">
        <v>2</v>
      </c>
      <c r="G20" s="172">
        <f t="shared" si="0"/>
        <v>89</v>
      </c>
      <c r="H20" s="168">
        <v>95</v>
      </c>
      <c r="I20" s="170">
        <v>22</v>
      </c>
      <c r="J20" s="170">
        <v>3</v>
      </c>
      <c r="K20" s="170">
        <v>0</v>
      </c>
      <c r="L20" s="169">
        <v>0</v>
      </c>
      <c r="M20" s="172">
        <f t="shared" si="1"/>
        <v>120</v>
      </c>
      <c r="N20" s="170">
        <v>66</v>
      </c>
      <c r="O20" s="170">
        <v>21</v>
      </c>
      <c r="P20" s="170">
        <v>5</v>
      </c>
      <c r="Q20" s="170">
        <v>0</v>
      </c>
      <c r="R20" s="170">
        <v>8</v>
      </c>
      <c r="S20" s="172">
        <f t="shared" si="2"/>
        <v>100</v>
      </c>
      <c r="T20" s="168">
        <v>78</v>
      </c>
      <c r="U20" s="170">
        <v>17</v>
      </c>
      <c r="V20" s="170">
        <v>6</v>
      </c>
      <c r="W20" s="170">
        <v>0</v>
      </c>
      <c r="X20" s="169">
        <v>7</v>
      </c>
      <c r="Y20" s="172">
        <f t="shared" si="3"/>
        <v>108</v>
      </c>
      <c r="Z20" s="170">
        <v>102</v>
      </c>
      <c r="AA20" s="170">
        <v>10</v>
      </c>
      <c r="AB20" s="170">
        <v>2</v>
      </c>
      <c r="AC20" s="170">
        <v>0</v>
      </c>
      <c r="AD20" s="170">
        <v>1</v>
      </c>
      <c r="AE20" s="172">
        <f t="shared" si="4"/>
        <v>115</v>
      </c>
      <c r="AF20" s="168">
        <v>84</v>
      </c>
      <c r="AG20" s="170">
        <v>19</v>
      </c>
      <c r="AH20" s="170">
        <v>3</v>
      </c>
      <c r="AI20" s="170">
        <v>0</v>
      </c>
      <c r="AJ20" s="169">
        <v>3</v>
      </c>
      <c r="AK20" s="172">
        <f t="shared" si="5"/>
        <v>109</v>
      </c>
      <c r="AL20" s="170">
        <v>79</v>
      </c>
      <c r="AM20" s="170">
        <v>19</v>
      </c>
      <c r="AN20" s="170">
        <v>2</v>
      </c>
      <c r="AO20" s="170">
        <v>0</v>
      </c>
      <c r="AP20" s="170">
        <v>7</v>
      </c>
      <c r="AQ20" s="172">
        <f t="shared" si="6"/>
        <v>107</v>
      </c>
    </row>
    <row r="21" spans="1:43" ht="18" customHeight="1">
      <c r="A21" s="251" t="s">
        <v>21</v>
      </c>
      <c r="B21" s="42">
        <v>20</v>
      </c>
      <c r="C21" s="42">
        <v>10</v>
      </c>
      <c r="D21" s="42">
        <v>0</v>
      </c>
      <c r="E21" s="42">
        <v>1</v>
      </c>
      <c r="F21" s="42">
        <v>4</v>
      </c>
      <c r="G21" s="46">
        <f t="shared" si="0"/>
        <v>35</v>
      </c>
      <c r="H21" s="166">
        <v>24</v>
      </c>
      <c r="I21" s="136">
        <v>11</v>
      </c>
      <c r="J21" s="136">
        <v>1</v>
      </c>
      <c r="K21" s="136">
        <v>0</v>
      </c>
      <c r="L21" s="136">
        <v>2</v>
      </c>
      <c r="M21" s="167">
        <f t="shared" si="1"/>
        <v>38</v>
      </c>
      <c r="N21" s="42">
        <v>12</v>
      </c>
      <c r="O21" s="42">
        <v>6</v>
      </c>
      <c r="P21" s="42">
        <v>2</v>
      </c>
      <c r="Q21" s="42">
        <v>0</v>
      </c>
      <c r="R21" s="42">
        <v>2</v>
      </c>
      <c r="S21" s="46">
        <f t="shared" si="2"/>
        <v>22</v>
      </c>
      <c r="T21" s="166">
        <v>12</v>
      </c>
      <c r="U21" s="136">
        <v>7</v>
      </c>
      <c r="V21" s="136">
        <v>1</v>
      </c>
      <c r="W21" s="136">
        <v>0</v>
      </c>
      <c r="X21" s="136">
        <v>3</v>
      </c>
      <c r="Y21" s="167">
        <f t="shared" si="3"/>
        <v>23</v>
      </c>
      <c r="Z21" s="42">
        <v>31</v>
      </c>
      <c r="AA21" s="42">
        <v>10</v>
      </c>
      <c r="AB21" s="42">
        <v>1</v>
      </c>
      <c r="AC21" s="42">
        <v>0</v>
      </c>
      <c r="AD21" s="42">
        <v>1</v>
      </c>
      <c r="AE21" s="46">
        <f t="shared" si="4"/>
        <v>43</v>
      </c>
      <c r="AF21" s="166">
        <v>14</v>
      </c>
      <c r="AG21" s="136">
        <v>6</v>
      </c>
      <c r="AH21" s="136">
        <v>0</v>
      </c>
      <c r="AI21" s="136">
        <v>0</v>
      </c>
      <c r="AJ21" s="136">
        <v>1</v>
      </c>
      <c r="AK21" s="167">
        <f t="shared" si="5"/>
        <v>21</v>
      </c>
      <c r="AL21" s="42">
        <v>26</v>
      </c>
      <c r="AM21" s="42">
        <v>5</v>
      </c>
      <c r="AN21" s="42">
        <v>1</v>
      </c>
      <c r="AO21" s="42">
        <v>0</v>
      </c>
      <c r="AP21" s="42">
        <v>3</v>
      </c>
      <c r="AQ21" s="46">
        <f t="shared" si="6"/>
        <v>35</v>
      </c>
    </row>
    <row r="22" spans="1:43" ht="18" customHeight="1">
      <c r="A22" s="259" t="s">
        <v>22</v>
      </c>
      <c r="B22" s="170">
        <v>7</v>
      </c>
      <c r="C22" s="170">
        <v>4</v>
      </c>
      <c r="D22" s="170">
        <v>0</v>
      </c>
      <c r="E22" s="170">
        <v>0</v>
      </c>
      <c r="F22" s="170">
        <v>0</v>
      </c>
      <c r="G22" s="172">
        <f t="shared" si="0"/>
        <v>11</v>
      </c>
      <c r="H22" s="168">
        <v>5</v>
      </c>
      <c r="I22" s="170">
        <v>7</v>
      </c>
      <c r="J22" s="170">
        <v>0</v>
      </c>
      <c r="K22" s="170">
        <v>0</v>
      </c>
      <c r="L22" s="169">
        <v>1</v>
      </c>
      <c r="M22" s="172">
        <f t="shared" si="1"/>
        <v>13</v>
      </c>
      <c r="N22" s="170">
        <v>6</v>
      </c>
      <c r="O22" s="170">
        <v>5</v>
      </c>
      <c r="P22" s="170">
        <v>0</v>
      </c>
      <c r="Q22" s="170">
        <v>1</v>
      </c>
      <c r="R22" s="170">
        <v>0</v>
      </c>
      <c r="S22" s="172">
        <f t="shared" si="2"/>
        <v>12</v>
      </c>
      <c r="T22" s="168">
        <v>5</v>
      </c>
      <c r="U22" s="170">
        <v>6</v>
      </c>
      <c r="V22" s="170">
        <v>0</v>
      </c>
      <c r="W22" s="170">
        <v>0</v>
      </c>
      <c r="X22" s="169">
        <v>2</v>
      </c>
      <c r="Y22" s="172">
        <f t="shared" si="3"/>
        <v>13</v>
      </c>
      <c r="Z22" s="170">
        <v>0</v>
      </c>
      <c r="AA22" s="170">
        <v>6</v>
      </c>
      <c r="AB22" s="170">
        <v>0</v>
      </c>
      <c r="AC22" s="170">
        <v>0</v>
      </c>
      <c r="AD22" s="170">
        <v>0</v>
      </c>
      <c r="AE22" s="172">
        <f t="shared" si="4"/>
        <v>6</v>
      </c>
      <c r="AF22" s="168">
        <v>3</v>
      </c>
      <c r="AG22" s="170">
        <v>3</v>
      </c>
      <c r="AH22" s="170">
        <v>0</v>
      </c>
      <c r="AI22" s="170">
        <v>0</v>
      </c>
      <c r="AJ22" s="169">
        <v>1</v>
      </c>
      <c r="AK22" s="172">
        <f t="shared" si="5"/>
        <v>7</v>
      </c>
      <c r="AL22" s="170">
        <v>2</v>
      </c>
      <c r="AM22" s="170">
        <v>8</v>
      </c>
      <c r="AN22" s="170">
        <v>0</v>
      </c>
      <c r="AO22" s="170">
        <v>0</v>
      </c>
      <c r="AP22" s="170">
        <v>0</v>
      </c>
      <c r="AQ22" s="172">
        <f t="shared" si="6"/>
        <v>10</v>
      </c>
    </row>
    <row r="23" spans="1:43" ht="18" customHeight="1">
      <c r="A23" s="251" t="s">
        <v>23</v>
      </c>
      <c r="B23" s="42">
        <v>3</v>
      </c>
      <c r="C23" s="42">
        <v>6</v>
      </c>
      <c r="D23" s="42">
        <v>0</v>
      </c>
      <c r="E23" s="42">
        <v>0</v>
      </c>
      <c r="F23" s="42">
        <v>0</v>
      </c>
      <c r="G23" s="46">
        <f t="shared" si="0"/>
        <v>9</v>
      </c>
      <c r="H23" s="166">
        <v>5</v>
      </c>
      <c r="I23" s="136">
        <v>5</v>
      </c>
      <c r="J23" s="136">
        <v>0</v>
      </c>
      <c r="K23" s="136">
        <v>0</v>
      </c>
      <c r="L23" s="136">
        <v>0</v>
      </c>
      <c r="M23" s="167">
        <f t="shared" si="1"/>
        <v>10</v>
      </c>
      <c r="N23" s="42">
        <v>4</v>
      </c>
      <c r="O23" s="42">
        <v>3</v>
      </c>
      <c r="P23" s="42">
        <v>1</v>
      </c>
      <c r="Q23" s="42">
        <v>0</v>
      </c>
      <c r="R23" s="42">
        <v>0</v>
      </c>
      <c r="S23" s="46">
        <f t="shared" si="2"/>
        <v>8</v>
      </c>
      <c r="T23" s="166">
        <v>4</v>
      </c>
      <c r="U23" s="136">
        <v>2</v>
      </c>
      <c r="V23" s="136">
        <v>0</v>
      </c>
      <c r="W23" s="136">
        <v>0</v>
      </c>
      <c r="X23" s="136">
        <v>0</v>
      </c>
      <c r="Y23" s="167">
        <f t="shared" si="3"/>
        <v>6</v>
      </c>
      <c r="Z23" s="42">
        <v>4</v>
      </c>
      <c r="AA23" s="42">
        <v>1</v>
      </c>
      <c r="AB23" s="42">
        <v>0</v>
      </c>
      <c r="AC23" s="42">
        <v>0</v>
      </c>
      <c r="AD23" s="42">
        <v>2</v>
      </c>
      <c r="AE23" s="46">
        <f t="shared" si="4"/>
        <v>7</v>
      </c>
      <c r="AF23" s="166">
        <v>0</v>
      </c>
      <c r="AG23" s="136">
        <v>2</v>
      </c>
      <c r="AH23" s="136">
        <v>0</v>
      </c>
      <c r="AI23" s="136">
        <v>0</v>
      </c>
      <c r="AJ23" s="136">
        <v>0</v>
      </c>
      <c r="AK23" s="167">
        <f t="shared" si="5"/>
        <v>2</v>
      </c>
      <c r="AL23" s="42">
        <v>1</v>
      </c>
      <c r="AM23" s="42">
        <v>1</v>
      </c>
      <c r="AN23" s="42">
        <v>0</v>
      </c>
      <c r="AO23" s="42">
        <v>0</v>
      </c>
      <c r="AP23" s="42">
        <v>2</v>
      </c>
      <c r="AQ23" s="46">
        <f t="shared" si="6"/>
        <v>4</v>
      </c>
    </row>
    <row r="24" spans="1:43" ht="18" customHeight="1">
      <c r="A24" s="259" t="s">
        <v>24</v>
      </c>
      <c r="B24" s="170">
        <v>2</v>
      </c>
      <c r="C24" s="170">
        <v>1</v>
      </c>
      <c r="D24" s="170">
        <v>0</v>
      </c>
      <c r="E24" s="170">
        <v>0</v>
      </c>
      <c r="F24" s="170">
        <v>0</v>
      </c>
      <c r="G24" s="172">
        <f t="shared" si="0"/>
        <v>3</v>
      </c>
      <c r="H24" s="168">
        <v>5</v>
      </c>
      <c r="I24" s="170">
        <v>3</v>
      </c>
      <c r="J24" s="170">
        <v>0</v>
      </c>
      <c r="K24" s="170">
        <v>0</v>
      </c>
      <c r="L24" s="169">
        <v>0</v>
      </c>
      <c r="M24" s="172">
        <f t="shared" si="1"/>
        <v>8</v>
      </c>
      <c r="N24" s="170">
        <v>4</v>
      </c>
      <c r="O24" s="170">
        <v>0</v>
      </c>
      <c r="P24" s="170">
        <v>0</v>
      </c>
      <c r="Q24" s="170">
        <v>0</v>
      </c>
      <c r="R24" s="170">
        <v>0</v>
      </c>
      <c r="S24" s="172">
        <f t="shared" si="2"/>
        <v>4</v>
      </c>
      <c r="T24" s="168">
        <v>2</v>
      </c>
      <c r="U24" s="170">
        <v>3</v>
      </c>
      <c r="V24" s="170">
        <v>0</v>
      </c>
      <c r="W24" s="170">
        <v>0</v>
      </c>
      <c r="X24" s="169">
        <v>3</v>
      </c>
      <c r="Y24" s="172">
        <f t="shared" si="3"/>
        <v>8</v>
      </c>
      <c r="Z24" s="170">
        <v>2</v>
      </c>
      <c r="AA24" s="170">
        <v>1</v>
      </c>
      <c r="AB24" s="170">
        <v>0</v>
      </c>
      <c r="AC24" s="170">
        <v>0</v>
      </c>
      <c r="AD24" s="170">
        <v>2</v>
      </c>
      <c r="AE24" s="172">
        <f t="shared" si="4"/>
        <v>5</v>
      </c>
      <c r="AF24" s="168">
        <v>6</v>
      </c>
      <c r="AG24" s="170">
        <v>1</v>
      </c>
      <c r="AH24" s="170">
        <v>1</v>
      </c>
      <c r="AI24" s="170">
        <v>0</v>
      </c>
      <c r="AJ24" s="169">
        <v>0</v>
      </c>
      <c r="AK24" s="172">
        <f t="shared" si="5"/>
        <v>8</v>
      </c>
      <c r="AL24" s="170">
        <v>3</v>
      </c>
      <c r="AM24" s="170">
        <v>1</v>
      </c>
      <c r="AN24" s="170">
        <v>1</v>
      </c>
      <c r="AO24" s="170">
        <v>0</v>
      </c>
      <c r="AP24" s="170">
        <v>1</v>
      </c>
      <c r="AQ24" s="172">
        <f t="shared" si="6"/>
        <v>6</v>
      </c>
    </row>
    <row r="25" spans="1:43" ht="18" customHeight="1">
      <c r="A25" s="251" t="s">
        <v>25</v>
      </c>
      <c r="B25" s="42">
        <v>17</v>
      </c>
      <c r="C25" s="42">
        <v>14</v>
      </c>
      <c r="D25" s="42">
        <v>0</v>
      </c>
      <c r="E25" s="42">
        <v>0</v>
      </c>
      <c r="F25" s="42">
        <v>1</v>
      </c>
      <c r="G25" s="46">
        <f t="shared" si="0"/>
        <v>32</v>
      </c>
      <c r="H25" s="166">
        <v>20</v>
      </c>
      <c r="I25" s="136">
        <v>7</v>
      </c>
      <c r="J25" s="136">
        <v>0</v>
      </c>
      <c r="K25" s="136">
        <v>1</v>
      </c>
      <c r="L25" s="136">
        <v>1</v>
      </c>
      <c r="M25" s="167">
        <f t="shared" si="1"/>
        <v>29</v>
      </c>
      <c r="N25" s="42">
        <v>16</v>
      </c>
      <c r="O25" s="42">
        <v>8</v>
      </c>
      <c r="P25" s="42">
        <v>1</v>
      </c>
      <c r="Q25" s="42">
        <v>0</v>
      </c>
      <c r="R25" s="42">
        <v>3</v>
      </c>
      <c r="S25" s="46">
        <f t="shared" si="2"/>
        <v>28</v>
      </c>
      <c r="T25" s="166">
        <v>7</v>
      </c>
      <c r="U25" s="136">
        <v>9</v>
      </c>
      <c r="V25" s="136">
        <v>0</v>
      </c>
      <c r="W25" s="136">
        <v>0</v>
      </c>
      <c r="X25" s="136">
        <v>8</v>
      </c>
      <c r="Y25" s="167">
        <f t="shared" si="3"/>
        <v>24</v>
      </c>
      <c r="Z25" s="42">
        <v>19</v>
      </c>
      <c r="AA25" s="42">
        <v>18</v>
      </c>
      <c r="AB25" s="42">
        <v>3</v>
      </c>
      <c r="AC25" s="42">
        <v>0</v>
      </c>
      <c r="AD25" s="42">
        <v>5</v>
      </c>
      <c r="AE25" s="46">
        <f t="shared" si="4"/>
        <v>45</v>
      </c>
      <c r="AF25" s="166">
        <v>12</v>
      </c>
      <c r="AG25" s="136">
        <v>12</v>
      </c>
      <c r="AH25" s="136">
        <v>1</v>
      </c>
      <c r="AI25" s="136">
        <v>2</v>
      </c>
      <c r="AJ25" s="136">
        <v>2</v>
      </c>
      <c r="AK25" s="167">
        <f t="shared" si="5"/>
        <v>29</v>
      </c>
      <c r="AL25" s="42">
        <v>16</v>
      </c>
      <c r="AM25" s="42">
        <v>20</v>
      </c>
      <c r="AN25" s="42">
        <v>0</v>
      </c>
      <c r="AO25" s="42">
        <v>0</v>
      </c>
      <c r="AP25" s="42">
        <v>3</v>
      </c>
      <c r="AQ25" s="46">
        <f t="shared" si="6"/>
        <v>39</v>
      </c>
    </row>
    <row r="26" spans="1:43" ht="18" customHeight="1">
      <c r="A26" s="534" t="s">
        <v>26</v>
      </c>
      <c r="B26" s="174">
        <v>10</v>
      </c>
      <c r="C26" s="174">
        <v>2</v>
      </c>
      <c r="D26" s="174">
        <v>0</v>
      </c>
      <c r="E26" s="174">
        <v>0</v>
      </c>
      <c r="F26" s="174">
        <v>0</v>
      </c>
      <c r="G26" s="175">
        <f t="shared" si="0"/>
        <v>12</v>
      </c>
      <c r="H26" s="168">
        <v>13</v>
      </c>
      <c r="I26" s="170">
        <v>0</v>
      </c>
      <c r="J26" s="170">
        <v>0</v>
      </c>
      <c r="K26" s="170">
        <v>0</v>
      </c>
      <c r="L26" s="169">
        <v>0</v>
      </c>
      <c r="M26" s="172">
        <f t="shared" si="1"/>
        <v>13</v>
      </c>
      <c r="N26" s="174">
        <v>20</v>
      </c>
      <c r="O26" s="174">
        <v>2</v>
      </c>
      <c r="P26" s="174">
        <v>0</v>
      </c>
      <c r="Q26" s="174">
        <v>0</v>
      </c>
      <c r="R26" s="174">
        <v>1</v>
      </c>
      <c r="S26" s="175">
        <f t="shared" si="2"/>
        <v>23</v>
      </c>
      <c r="T26" s="168">
        <v>9</v>
      </c>
      <c r="U26" s="170">
        <v>5</v>
      </c>
      <c r="V26" s="170">
        <v>0</v>
      </c>
      <c r="W26" s="170">
        <v>0</v>
      </c>
      <c r="X26" s="169">
        <v>1</v>
      </c>
      <c r="Y26" s="172">
        <f t="shared" si="3"/>
        <v>15</v>
      </c>
      <c r="Z26" s="174">
        <v>9</v>
      </c>
      <c r="AA26" s="174">
        <v>1</v>
      </c>
      <c r="AB26" s="174">
        <v>0</v>
      </c>
      <c r="AC26" s="174">
        <v>0</v>
      </c>
      <c r="AD26" s="174">
        <v>2</v>
      </c>
      <c r="AE26" s="175">
        <f t="shared" si="4"/>
        <v>12</v>
      </c>
      <c r="AF26" s="168">
        <v>6</v>
      </c>
      <c r="AG26" s="170">
        <v>1</v>
      </c>
      <c r="AH26" s="170">
        <v>0</v>
      </c>
      <c r="AI26" s="170">
        <v>0</v>
      </c>
      <c r="AJ26" s="169">
        <v>3</v>
      </c>
      <c r="AK26" s="172">
        <f t="shared" si="5"/>
        <v>10</v>
      </c>
      <c r="AL26" s="174">
        <v>2</v>
      </c>
      <c r="AM26" s="174">
        <v>3</v>
      </c>
      <c r="AN26" s="174">
        <v>0</v>
      </c>
      <c r="AO26" s="174">
        <v>0</v>
      </c>
      <c r="AP26" s="174">
        <v>0</v>
      </c>
      <c r="AQ26" s="175">
        <f t="shared" si="6"/>
        <v>5</v>
      </c>
    </row>
    <row r="27" spans="1:43" ht="24.95" customHeight="1">
      <c r="A27" s="365" t="s">
        <v>36</v>
      </c>
      <c r="B27" s="70">
        <f>+SUM(B8:B26)</f>
        <v>356</v>
      </c>
      <c r="C27" s="70">
        <f>+SUM(C8:C26)</f>
        <v>162</v>
      </c>
      <c r="D27" s="70">
        <f>+SUM(D8:D26)</f>
        <v>13</v>
      </c>
      <c r="E27" s="70">
        <f>+SUM(E8:E26)</f>
        <v>4</v>
      </c>
      <c r="F27" s="70">
        <f>+SUM(F8:F26)</f>
        <v>30</v>
      </c>
      <c r="G27" s="52">
        <f t="shared" si="0"/>
        <v>565</v>
      </c>
      <c r="H27" s="23">
        <f>+SUM(H8:H26)</f>
        <v>396</v>
      </c>
      <c r="I27" s="24">
        <f>+SUM(I8:I26)</f>
        <v>183</v>
      </c>
      <c r="J27" s="24">
        <f>+SUM(J8:J26)</f>
        <v>15</v>
      </c>
      <c r="K27" s="24">
        <f>+SUM(K8:K26)</f>
        <v>4</v>
      </c>
      <c r="L27" s="24">
        <f>+SUM(L8:L26)</f>
        <v>26</v>
      </c>
      <c r="M27" s="25">
        <f t="shared" si="1"/>
        <v>624</v>
      </c>
      <c r="N27" s="70">
        <f>+SUM(N8:N26)</f>
        <v>315</v>
      </c>
      <c r="O27" s="70">
        <f>+SUM(O8:O26)</f>
        <v>137</v>
      </c>
      <c r="P27" s="70">
        <f>+SUM(P8:P26)</f>
        <v>22</v>
      </c>
      <c r="Q27" s="70">
        <f>+SUM(Q8:Q26)</f>
        <v>4</v>
      </c>
      <c r="R27" s="70">
        <f>+SUM(R8:R26)</f>
        <v>35</v>
      </c>
      <c r="S27" s="52">
        <f t="shared" si="2"/>
        <v>513</v>
      </c>
      <c r="T27" s="23">
        <f>+SUM(T8:T26)</f>
        <v>252</v>
      </c>
      <c r="U27" s="24">
        <f>+SUM(U8:U26)</f>
        <v>147</v>
      </c>
      <c r="V27" s="24">
        <f>+SUM(V8:V26)</f>
        <v>20</v>
      </c>
      <c r="W27" s="24">
        <f>+SUM(W8:W26)</f>
        <v>4</v>
      </c>
      <c r="X27" s="24">
        <f>+SUM(X8:X26)</f>
        <v>57</v>
      </c>
      <c r="Y27" s="25">
        <f t="shared" si="3"/>
        <v>480</v>
      </c>
      <c r="Z27" s="70">
        <f>+SUM(Z8:Z26)</f>
        <v>345</v>
      </c>
      <c r="AA27" s="70">
        <f>+SUM(AA8:AA26)</f>
        <v>164</v>
      </c>
      <c r="AB27" s="70">
        <f>+SUM(AB8:AB26)</f>
        <v>16</v>
      </c>
      <c r="AC27" s="70">
        <f>+SUM(AC8:AC26)</f>
        <v>5</v>
      </c>
      <c r="AD27" s="70">
        <f>+SUM(AD8:AD26)</f>
        <v>59</v>
      </c>
      <c r="AE27" s="52">
        <f t="shared" si="4"/>
        <v>589</v>
      </c>
      <c r="AF27" s="23">
        <f>+SUM(AF8:AF26)</f>
        <v>281</v>
      </c>
      <c r="AG27" s="24">
        <f>+SUM(AG8:AG26)</f>
        <v>136</v>
      </c>
      <c r="AH27" s="24">
        <f>+SUM(AH8:AH26)</f>
        <v>15</v>
      </c>
      <c r="AI27" s="24">
        <f>+SUM(AI8:AI26)</f>
        <v>4</v>
      </c>
      <c r="AJ27" s="24">
        <f>+SUM(AJ8:AJ26)</f>
        <v>55</v>
      </c>
      <c r="AK27" s="25">
        <f t="shared" si="5"/>
        <v>491</v>
      </c>
      <c r="AL27" s="70">
        <f>+SUM(AL8:AL26)</f>
        <v>301</v>
      </c>
      <c r="AM27" s="70">
        <f>+SUM(AM8:AM26)</f>
        <v>160</v>
      </c>
      <c r="AN27" s="70">
        <f>+SUM(AN8:AN26)</f>
        <v>9</v>
      </c>
      <c r="AO27" s="70">
        <f>+SUM(AO8:AO26)</f>
        <v>2</v>
      </c>
      <c r="AP27" s="70">
        <f>+SUM(AP8:AP26)</f>
        <v>58</v>
      </c>
      <c r="AQ27" s="52">
        <f t="shared" si="6"/>
        <v>530</v>
      </c>
    </row>
    <row r="28" spans="1:43" ht="6" customHeight="1">
      <c r="B28" s="94"/>
      <c r="C28" s="94"/>
      <c r="D28" s="94"/>
      <c r="E28" s="122"/>
      <c r="F28" s="94"/>
      <c r="G28" s="119"/>
      <c r="H28" s="94"/>
      <c r="I28" s="94"/>
      <c r="J28" s="94"/>
      <c r="K28" s="94"/>
      <c r="L28" s="122"/>
      <c r="M28" s="119"/>
      <c r="N28" s="94"/>
      <c r="O28" s="94"/>
      <c r="P28" s="94"/>
      <c r="Q28" s="122"/>
      <c r="R28" s="94"/>
      <c r="S28" s="119"/>
      <c r="T28" s="94"/>
      <c r="U28" s="94"/>
      <c r="V28" s="94"/>
      <c r="W28" s="94"/>
      <c r="X28" s="122"/>
      <c r="Y28" s="119"/>
      <c r="Z28" s="94"/>
      <c r="AA28" s="94"/>
      <c r="AB28" s="94"/>
      <c r="AC28" s="122"/>
      <c r="AD28" s="94"/>
      <c r="AE28" s="119"/>
      <c r="AF28" s="94"/>
      <c r="AG28" s="94"/>
      <c r="AH28" s="94"/>
      <c r="AI28" s="94"/>
      <c r="AJ28" s="122"/>
      <c r="AK28" s="119"/>
      <c r="AL28" s="94"/>
      <c r="AM28" s="94"/>
      <c r="AN28" s="94"/>
      <c r="AO28" s="122"/>
      <c r="AP28" s="94"/>
      <c r="AQ28" s="119"/>
    </row>
    <row r="29" spans="1:43" s="404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</row>
    <row r="30" spans="1:43" ht="18" customHeight="1">
      <c r="A30" s="894" t="s">
        <v>595</v>
      </c>
      <c r="B30" s="894"/>
      <c r="C30" s="894"/>
      <c r="D30" s="894"/>
    </row>
    <row r="31" spans="1:43" s="99" customFormat="1" ht="18" customHeight="1">
      <c r="A31" s="264"/>
      <c r="B31" s="123"/>
      <c r="C31" s="123"/>
      <c r="D31" s="123"/>
      <c r="H31" s="123"/>
      <c r="I31" s="123"/>
      <c r="J31" s="123"/>
      <c r="K31" s="123"/>
      <c r="N31" s="123"/>
      <c r="O31" s="123"/>
      <c r="P31" s="123"/>
      <c r="T31" s="123"/>
      <c r="U31" s="123"/>
      <c r="V31" s="123"/>
      <c r="W31" s="123"/>
      <c r="Z31" s="123"/>
      <c r="AA31" s="123"/>
      <c r="AB31" s="123"/>
      <c r="AF31" s="123"/>
      <c r="AG31" s="123"/>
      <c r="AH31" s="123"/>
      <c r="AI31" s="123"/>
      <c r="AL31" s="123"/>
      <c r="AM31" s="123"/>
      <c r="AN31" s="123"/>
    </row>
    <row r="32" spans="1:43" s="99" customFormat="1" ht="18" customHeight="1">
      <c r="A32" s="893"/>
      <c r="B32" s="893"/>
      <c r="C32" s="893"/>
      <c r="D32" s="893"/>
      <c r="E32" s="893"/>
      <c r="H32" s="123"/>
      <c r="I32" s="123"/>
      <c r="J32" s="123"/>
      <c r="K32" s="123"/>
      <c r="N32" s="123"/>
      <c r="O32" s="123"/>
      <c r="P32" s="123"/>
      <c r="T32" s="123"/>
      <c r="U32" s="123"/>
      <c r="V32" s="123"/>
      <c r="W32" s="123"/>
      <c r="Z32" s="123"/>
      <c r="AA32" s="123"/>
      <c r="AB32" s="123"/>
      <c r="AF32" s="123"/>
      <c r="AG32" s="123"/>
      <c r="AH32" s="123"/>
      <c r="AI32" s="123"/>
      <c r="AL32" s="123"/>
      <c r="AM32" s="123"/>
      <c r="AN32" s="123"/>
    </row>
    <row r="33" spans="1:40" s="99" customFormat="1" ht="18" customHeight="1">
      <c r="A33" s="893"/>
      <c r="B33" s="893"/>
      <c r="C33" s="893"/>
      <c r="D33" s="893"/>
      <c r="E33" s="893"/>
      <c r="H33" s="123"/>
      <c r="I33" s="123"/>
      <c r="J33" s="123"/>
      <c r="K33" s="123"/>
      <c r="N33" s="123"/>
      <c r="O33" s="123"/>
      <c r="P33" s="123"/>
      <c r="T33" s="123"/>
      <c r="U33" s="123"/>
      <c r="V33" s="123"/>
      <c r="W33" s="123"/>
      <c r="Z33" s="123"/>
      <c r="AA33" s="123"/>
      <c r="AB33" s="123"/>
      <c r="AF33" s="123"/>
      <c r="AG33" s="123"/>
      <c r="AH33" s="123"/>
      <c r="AI33" s="123"/>
      <c r="AL33" s="123"/>
      <c r="AM33" s="123"/>
      <c r="AN33" s="123"/>
    </row>
    <row r="34" spans="1:40" s="99" customFormat="1" ht="18" customHeight="1">
      <c r="A34" s="893"/>
      <c r="B34" s="893"/>
      <c r="C34" s="893"/>
      <c r="D34" s="893"/>
      <c r="E34" s="893"/>
      <c r="H34" s="123"/>
      <c r="I34" s="123"/>
      <c r="J34" s="123"/>
      <c r="K34" s="123"/>
      <c r="N34" s="123"/>
      <c r="O34" s="123"/>
      <c r="P34" s="123"/>
      <c r="T34" s="123"/>
      <c r="U34" s="123"/>
      <c r="V34" s="123"/>
      <c r="W34" s="123"/>
      <c r="Z34" s="123"/>
      <c r="AA34" s="123"/>
      <c r="AB34" s="123"/>
      <c r="AF34" s="123"/>
      <c r="AG34" s="123"/>
      <c r="AH34" s="123"/>
      <c r="AI34" s="123"/>
      <c r="AL34" s="123"/>
      <c r="AM34" s="123"/>
      <c r="AN34" s="123"/>
    </row>
    <row r="35" spans="1:40" s="99" customFormat="1" ht="18" customHeight="1">
      <c r="A35" s="893"/>
      <c r="B35" s="893"/>
      <c r="C35" s="893"/>
      <c r="D35" s="893"/>
      <c r="E35" s="893"/>
      <c r="F35" s="893"/>
      <c r="G35" s="893"/>
      <c r="H35" s="893"/>
      <c r="I35" s="893"/>
      <c r="J35" s="893"/>
      <c r="K35" s="893"/>
      <c r="L35" s="893"/>
      <c r="M35" s="893"/>
      <c r="N35" s="893"/>
      <c r="O35" s="893"/>
      <c r="P35" s="123"/>
      <c r="T35" s="123"/>
      <c r="U35" s="123"/>
      <c r="V35" s="123"/>
      <c r="W35" s="123"/>
      <c r="Z35" s="123"/>
      <c r="AA35" s="123"/>
      <c r="AB35" s="123"/>
      <c r="AF35" s="123"/>
      <c r="AG35" s="123"/>
      <c r="AH35" s="123"/>
      <c r="AI35" s="123"/>
      <c r="AL35" s="123"/>
      <c r="AM35" s="123"/>
      <c r="AN35" s="123"/>
    </row>
    <row r="36" spans="1:40" s="99" customFormat="1" ht="18" customHeight="1">
      <c r="A36" s="893"/>
      <c r="B36" s="893"/>
      <c r="C36" s="893"/>
      <c r="D36" s="893"/>
      <c r="E36" s="893"/>
      <c r="H36" s="123"/>
      <c r="I36" s="123"/>
      <c r="J36" s="123"/>
      <c r="K36" s="123"/>
      <c r="N36" s="123"/>
      <c r="O36" s="123"/>
      <c r="P36" s="123"/>
      <c r="T36" s="123"/>
      <c r="U36" s="123"/>
      <c r="V36" s="123"/>
      <c r="W36" s="123"/>
      <c r="Z36" s="123"/>
      <c r="AA36" s="123"/>
      <c r="AB36" s="123"/>
      <c r="AF36" s="123"/>
      <c r="AG36" s="123"/>
      <c r="AH36" s="123"/>
      <c r="AI36" s="123"/>
      <c r="AL36" s="123"/>
      <c r="AM36" s="123"/>
      <c r="AN36" s="123"/>
    </row>
    <row r="37" spans="1:40" s="99" customFormat="1" ht="18" customHeight="1">
      <c r="A37" s="893"/>
      <c r="B37" s="893"/>
      <c r="C37" s="893"/>
      <c r="D37" s="893"/>
      <c r="E37" s="893"/>
      <c r="H37" s="123"/>
      <c r="I37" s="123"/>
      <c r="J37" s="123"/>
      <c r="K37" s="123"/>
      <c r="N37" s="123"/>
      <c r="O37" s="123"/>
      <c r="P37" s="123"/>
      <c r="T37" s="123"/>
      <c r="U37" s="123"/>
      <c r="V37" s="123"/>
      <c r="W37" s="123"/>
      <c r="Z37" s="123"/>
      <c r="AA37" s="123"/>
      <c r="AB37" s="123"/>
      <c r="AF37" s="123"/>
      <c r="AG37" s="123"/>
      <c r="AH37" s="123"/>
      <c r="AI37" s="123"/>
      <c r="AL37" s="123"/>
      <c r="AM37" s="123"/>
      <c r="AN37" s="123"/>
    </row>
  </sheetData>
  <mergeCells count="20">
    <mergeCell ref="AL6:AQ6"/>
    <mergeCell ref="B5:AQ5"/>
    <mergeCell ref="A35:O35"/>
    <mergeCell ref="A36:E36"/>
    <mergeCell ref="A37:E37"/>
    <mergeCell ref="A29:M29"/>
    <mergeCell ref="A32:E32"/>
    <mergeCell ref="A33:E33"/>
    <mergeCell ref="A34:E34"/>
    <mergeCell ref="A30:D30"/>
    <mergeCell ref="AF6:AK6"/>
    <mergeCell ref="T6:Y6"/>
    <mergeCell ref="Z6:AE6"/>
    <mergeCell ref="A1:M1"/>
    <mergeCell ref="A2:O2"/>
    <mergeCell ref="A3:M3"/>
    <mergeCell ref="A5:A7"/>
    <mergeCell ref="B6:G6"/>
    <mergeCell ref="H6:M6"/>
    <mergeCell ref="N6:S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35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G19" sqref="G19"/>
    </sheetView>
  </sheetViews>
  <sheetFormatPr baseColWidth="10" defaultColWidth="11.42578125" defaultRowHeight="18" customHeight="1"/>
  <cols>
    <col min="1" max="1" width="18.7109375" style="121" customWidth="1"/>
    <col min="2" max="3" width="8.85546875" style="123" customWidth="1"/>
    <col min="4" max="4" width="10.140625" style="123" customWidth="1"/>
    <col min="5" max="5" width="8.85546875" style="123" customWidth="1"/>
    <col min="6" max="6" width="9.5703125" style="99" customWidth="1"/>
    <col min="7" max="7" width="6.7109375" style="99" customWidth="1"/>
    <col min="8" max="8" width="9" style="123" customWidth="1"/>
    <col min="9" max="9" width="7.28515625" style="123" customWidth="1"/>
    <col min="10" max="10" width="10" style="123" customWidth="1"/>
    <col min="11" max="11" width="7.28515625" style="123" customWidth="1"/>
    <col min="12" max="12" width="9.42578125" style="99" customWidth="1"/>
    <col min="13" max="13" width="6.7109375" style="99" customWidth="1"/>
    <col min="14" max="15" width="8.85546875" style="123" customWidth="1"/>
    <col min="16" max="16" width="9.5703125" style="123" customWidth="1"/>
    <col min="17" max="18" width="9.5703125" style="99" customWidth="1"/>
    <col min="19" max="19" width="6.7109375" style="99" customWidth="1"/>
    <col min="20" max="20" width="9" style="123" customWidth="1"/>
    <col min="21" max="21" width="7.28515625" style="123" customWidth="1"/>
    <col min="22" max="22" width="10" style="123" customWidth="1"/>
    <col min="23" max="23" width="7.28515625" style="123" customWidth="1"/>
    <col min="24" max="24" width="9.42578125" style="99" customWidth="1"/>
    <col min="25" max="25" width="6.7109375" style="99" customWidth="1"/>
    <col min="26" max="27" width="8.85546875" style="123" customWidth="1"/>
    <col min="28" max="28" width="10.140625" style="123" customWidth="1"/>
    <col min="29" max="30" width="9.5703125" style="99" customWidth="1"/>
    <col min="31" max="31" width="6.7109375" style="99" customWidth="1"/>
    <col min="32" max="32" width="9" style="123" customWidth="1"/>
    <col min="33" max="33" width="7.28515625" style="123" customWidth="1"/>
    <col min="34" max="34" width="10" style="123" customWidth="1"/>
    <col min="35" max="35" width="7.28515625" style="123" customWidth="1"/>
    <col min="36" max="36" width="9.42578125" style="99" customWidth="1"/>
    <col min="37" max="37" width="6.7109375" style="99" customWidth="1"/>
    <col min="38" max="39" width="8.85546875" style="123" customWidth="1"/>
    <col min="40" max="40" width="10.140625" style="123" customWidth="1"/>
    <col min="41" max="42" width="9.5703125" style="99" customWidth="1"/>
    <col min="43" max="43" width="6.7109375" style="99" customWidth="1"/>
    <col min="44" max="73" width="6.28515625" style="97" customWidth="1"/>
    <col min="74" max="16384" width="11.42578125" style="97"/>
  </cols>
  <sheetData>
    <row r="1" spans="1:43" ht="18" customHeight="1">
      <c r="A1" s="801" t="s">
        <v>507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385"/>
      <c r="O1" s="385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</row>
    <row r="2" spans="1:43" ht="18" customHeight="1">
      <c r="A2" s="784" t="s">
        <v>356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43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266"/>
      <c r="O3" s="266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</row>
    <row r="4" spans="1:43" ht="3.95" customHeight="1">
      <c r="A4" s="802"/>
      <c r="B4" s="802"/>
      <c r="C4" s="192"/>
      <c r="D4" s="192"/>
      <c r="E4" s="192"/>
      <c r="F4" s="98"/>
      <c r="G4" s="216"/>
      <c r="H4" s="216"/>
      <c r="I4" s="216"/>
      <c r="J4" s="216"/>
      <c r="K4" s="216"/>
      <c r="L4" s="98"/>
      <c r="M4" s="216"/>
      <c r="N4" s="97"/>
      <c r="O4" s="192"/>
      <c r="P4" s="192"/>
      <c r="Q4" s="98"/>
      <c r="R4" s="98"/>
      <c r="S4" s="216"/>
      <c r="T4" s="216"/>
      <c r="U4" s="216"/>
      <c r="V4" s="216"/>
      <c r="W4" s="216"/>
      <c r="X4" s="98"/>
      <c r="Y4" s="216"/>
      <c r="Z4" s="97"/>
      <c r="AA4" s="192"/>
      <c r="AB4" s="192"/>
      <c r="AC4" s="98"/>
      <c r="AD4" s="98"/>
      <c r="AE4" s="216"/>
      <c r="AF4" s="602"/>
      <c r="AG4" s="602"/>
      <c r="AH4" s="602"/>
      <c r="AI4" s="602"/>
      <c r="AJ4" s="98"/>
      <c r="AK4" s="602"/>
      <c r="AL4" s="97"/>
      <c r="AM4" s="709"/>
      <c r="AN4" s="709"/>
      <c r="AO4" s="98"/>
      <c r="AP4" s="98"/>
      <c r="AQ4" s="710"/>
    </row>
    <row r="5" spans="1:43" ht="18" customHeight="1">
      <c r="A5" s="803" t="s">
        <v>46</v>
      </c>
      <c r="B5" s="787" t="s">
        <v>598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</row>
    <row r="6" spans="1:43" ht="18" customHeight="1">
      <c r="A6" s="804"/>
      <c r="B6" s="806">
        <v>2015</v>
      </c>
      <c r="C6" s="772"/>
      <c r="D6" s="772"/>
      <c r="E6" s="772"/>
      <c r="F6" s="772"/>
      <c r="G6" s="811"/>
      <c r="H6" s="762">
        <v>2016</v>
      </c>
      <c r="I6" s="798"/>
      <c r="J6" s="798"/>
      <c r="K6" s="798"/>
      <c r="L6" s="798"/>
      <c r="M6" s="810"/>
      <c r="N6" s="806">
        <v>2017</v>
      </c>
      <c r="O6" s="772"/>
      <c r="P6" s="772"/>
      <c r="Q6" s="772"/>
      <c r="R6" s="772"/>
      <c r="S6" s="811"/>
      <c r="T6" s="762">
        <v>2018</v>
      </c>
      <c r="U6" s="798"/>
      <c r="V6" s="798"/>
      <c r="W6" s="798"/>
      <c r="X6" s="798"/>
      <c r="Y6" s="810"/>
      <c r="Z6" s="806">
        <v>2019</v>
      </c>
      <c r="AA6" s="772"/>
      <c r="AB6" s="772"/>
      <c r="AC6" s="772"/>
      <c r="AD6" s="772"/>
      <c r="AE6" s="811"/>
      <c r="AF6" s="762">
        <v>2020</v>
      </c>
      <c r="AG6" s="798"/>
      <c r="AH6" s="798"/>
      <c r="AI6" s="798"/>
      <c r="AJ6" s="798"/>
      <c r="AK6" s="810"/>
      <c r="AL6" s="806">
        <v>2021</v>
      </c>
      <c r="AM6" s="772"/>
      <c r="AN6" s="772"/>
      <c r="AO6" s="772"/>
      <c r="AP6" s="772"/>
      <c r="AQ6" s="811"/>
    </row>
    <row r="7" spans="1:43" s="404" customFormat="1" ht="36" customHeight="1">
      <c r="A7" s="805"/>
      <c r="B7" s="465" t="s">
        <v>362</v>
      </c>
      <c r="C7" s="373" t="s">
        <v>363</v>
      </c>
      <c r="D7" s="373" t="s">
        <v>364</v>
      </c>
      <c r="E7" s="373" t="s">
        <v>365</v>
      </c>
      <c r="F7" s="527" t="s">
        <v>366</v>
      </c>
      <c r="G7" s="532" t="s">
        <v>34</v>
      </c>
      <c r="H7" s="469" t="s">
        <v>362</v>
      </c>
      <c r="I7" s="368" t="s">
        <v>363</v>
      </c>
      <c r="J7" s="368" t="s">
        <v>364</v>
      </c>
      <c r="K7" s="368" t="s">
        <v>365</v>
      </c>
      <c r="L7" s="470" t="s">
        <v>366</v>
      </c>
      <c r="M7" s="473" t="s">
        <v>34</v>
      </c>
      <c r="N7" s="465" t="s">
        <v>362</v>
      </c>
      <c r="O7" s="373" t="s">
        <v>363</v>
      </c>
      <c r="P7" s="373" t="s">
        <v>364</v>
      </c>
      <c r="Q7" s="373" t="s">
        <v>365</v>
      </c>
      <c r="R7" s="527" t="s">
        <v>366</v>
      </c>
      <c r="S7" s="532" t="s">
        <v>34</v>
      </c>
      <c r="T7" s="469" t="s">
        <v>362</v>
      </c>
      <c r="U7" s="368" t="s">
        <v>363</v>
      </c>
      <c r="V7" s="368" t="s">
        <v>364</v>
      </c>
      <c r="W7" s="368" t="s">
        <v>365</v>
      </c>
      <c r="X7" s="470" t="s">
        <v>366</v>
      </c>
      <c r="Y7" s="473" t="s">
        <v>34</v>
      </c>
      <c r="Z7" s="465" t="s">
        <v>362</v>
      </c>
      <c r="AA7" s="373" t="s">
        <v>363</v>
      </c>
      <c r="AB7" s="373" t="s">
        <v>364</v>
      </c>
      <c r="AC7" s="373" t="s">
        <v>365</v>
      </c>
      <c r="AD7" s="527" t="s">
        <v>366</v>
      </c>
      <c r="AE7" s="532" t="s">
        <v>34</v>
      </c>
      <c r="AF7" s="610" t="s">
        <v>362</v>
      </c>
      <c r="AG7" s="600" t="s">
        <v>363</v>
      </c>
      <c r="AH7" s="600" t="s">
        <v>364</v>
      </c>
      <c r="AI7" s="600" t="s">
        <v>365</v>
      </c>
      <c r="AJ7" s="611" t="s">
        <v>366</v>
      </c>
      <c r="AK7" s="473" t="s">
        <v>34</v>
      </c>
      <c r="AL7" s="713" t="s">
        <v>362</v>
      </c>
      <c r="AM7" s="706" t="s">
        <v>363</v>
      </c>
      <c r="AN7" s="706" t="s">
        <v>364</v>
      </c>
      <c r="AO7" s="706" t="s">
        <v>365</v>
      </c>
      <c r="AP7" s="712" t="s">
        <v>366</v>
      </c>
      <c r="AQ7" s="521" t="s">
        <v>34</v>
      </c>
    </row>
    <row r="8" spans="1:43" ht="18" customHeight="1">
      <c r="A8" s="249" t="s">
        <v>244</v>
      </c>
      <c r="B8" s="41">
        <v>0</v>
      </c>
      <c r="C8" s="42">
        <v>0</v>
      </c>
      <c r="D8" s="42">
        <v>0</v>
      </c>
      <c r="E8" s="42">
        <v>0</v>
      </c>
      <c r="F8" s="42">
        <v>0</v>
      </c>
      <c r="G8" s="165">
        <f t="shared" ref="G8:G26" si="0">+SUM(B8:F8)</f>
        <v>0</v>
      </c>
      <c r="H8" s="166">
        <v>0</v>
      </c>
      <c r="I8" s="136">
        <v>0</v>
      </c>
      <c r="J8" s="136">
        <v>0</v>
      </c>
      <c r="K8" s="136">
        <v>0</v>
      </c>
      <c r="L8" s="136">
        <v>2</v>
      </c>
      <c r="M8" s="167">
        <f t="shared" ref="M8:M26" si="1">+SUM(H8:L8)</f>
        <v>2</v>
      </c>
      <c r="N8" s="41">
        <v>0</v>
      </c>
      <c r="O8" s="42">
        <v>0</v>
      </c>
      <c r="P8" s="42">
        <v>0</v>
      </c>
      <c r="Q8" s="42">
        <v>0</v>
      </c>
      <c r="R8" s="42">
        <v>0</v>
      </c>
      <c r="S8" s="165">
        <f t="shared" ref="S8:S26" si="2">+SUM(N8:R8)</f>
        <v>0</v>
      </c>
      <c r="T8" s="166">
        <v>0</v>
      </c>
      <c r="U8" s="136">
        <v>0</v>
      </c>
      <c r="V8" s="136">
        <v>0</v>
      </c>
      <c r="W8" s="136">
        <v>0</v>
      </c>
      <c r="X8" s="136">
        <v>2</v>
      </c>
      <c r="Y8" s="167">
        <f t="shared" ref="Y8:Y26" si="3">+SUM(T8:X8)</f>
        <v>2</v>
      </c>
      <c r="Z8" s="41">
        <v>0</v>
      </c>
      <c r="AA8" s="42">
        <v>0</v>
      </c>
      <c r="AB8" s="42">
        <v>0</v>
      </c>
      <c r="AC8" s="42">
        <v>0</v>
      </c>
      <c r="AD8" s="42">
        <v>3</v>
      </c>
      <c r="AE8" s="165">
        <f>+SUM(Z8:AD8)</f>
        <v>3</v>
      </c>
      <c r="AF8" s="166">
        <v>0</v>
      </c>
      <c r="AG8" s="136">
        <v>0</v>
      </c>
      <c r="AH8" s="136">
        <v>0</v>
      </c>
      <c r="AI8" s="136">
        <v>0</v>
      </c>
      <c r="AJ8" s="136">
        <v>0</v>
      </c>
      <c r="AK8" s="167">
        <f t="shared" ref="AK8:AK26" si="4">+SUM(AF8:AJ8)</f>
        <v>0</v>
      </c>
      <c r="AL8" s="41">
        <v>0</v>
      </c>
      <c r="AM8" s="42">
        <v>0</v>
      </c>
      <c r="AN8" s="42">
        <v>0</v>
      </c>
      <c r="AO8" s="42">
        <v>0</v>
      </c>
      <c r="AP8" s="42">
        <v>1</v>
      </c>
      <c r="AQ8" s="165">
        <f>+SUM(AL8:AP8)</f>
        <v>1</v>
      </c>
    </row>
    <row r="9" spans="1:43" ht="18" customHeight="1">
      <c r="A9" s="262" t="s">
        <v>62</v>
      </c>
      <c r="B9" s="168">
        <v>1</v>
      </c>
      <c r="C9" s="170">
        <v>0</v>
      </c>
      <c r="D9" s="170">
        <v>0</v>
      </c>
      <c r="E9" s="170">
        <v>0</v>
      </c>
      <c r="F9" s="170">
        <v>1</v>
      </c>
      <c r="G9" s="171">
        <f t="shared" si="0"/>
        <v>2</v>
      </c>
      <c r="H9" s="168">
        <v>1</v>
      </c>
      <c r="I9" s="170">
        <v>1</v>
      </c>
      <c r="J9" s="170">
        <v>0</v>
      </c>
      <c r="K9" s="170">
        <v>0</v>
      </c>
      <c r="L9" s="169">
        <v>1</v>
      </c>
      <c r="M9" s="172">
        <f t="shared" si="1"/>
        <v>3</v>
      </c>
      <c r="N9" s="168">
        <v>0</v>
      </c>
      <c r="O9" s="170">
        <v>0</v>
      </c>
      <c r="P9" s="170">
        <v>0</v>
      </c>
      <c r="Q9" s="170">
        <v>0</v>
      </c>
      <c r="R9" s="170">
        <v>1</v>
      </c>
      <c r="S9" s="171">
        <f t="shared" si="2"/>
        <v>1</v>
      </c>
      <c r="T9" s="168">
        <v>0</v>
      </c>
      <c r="U9" s="170">
        <v>0</v>
      </c>
      <c r="V9" s="170">
        <v>0</v>
      </c>
      <c r="W9" s="170">
        <v>0</v>
      </c>
      <c r="X9" s="169">
        <v>1</v>
      </c>
      <c r="Y9" s="172">
        <f t="shared" si="3"/>
        <v>1</v>
      </c>
      <c r="Z9" s="168">
        <v>1</v>
      </c>
      <c r="AA9" s="170">
        <v>0</v>
      </c>
      <c r="AB9" s="170">
        <v>0</v>
      </c>
      <c r="AC9" s="170">
        <v>0</v>
      </c>
      <c r="AD9" s="170">
        <v>2</v>
      </c>
      <c r="AE9" s="171">
        <f>+SUM(Z9:AD9)</f>
        <v>3</v>
      </c>
      <c r="AF9" s="168">
        <v>0</v>
      </c>
      <c r="AG9" s="170">
        <v>0</v>
      </c>
      <c r="AH9" s="170">
        <v>0</v>
      </c>
      <c r="AI9" s="170">
        <v>0</v>
      </c>
      <c r="AJ9" s="169">
        <v>2</v>
      </c>
      <c r="AK9" s="172">
        <f t="shared" si="4"/>
        <v>2</v>
      </c>
      <c r="AL9" s="168">
        <v>0</v>
      </c>
      <c r="AM9" s="170">
        <v>0</v>
      </c>
      <c r="AN9" s="170">
        <v>0</v>
      </c>
      <c r="AO9" s="170">
        <v>0</v>
      </c>
      <c r="AP9" s="170">
        <v>4</v>
      </c>
      <c r="AQ9" s="171">
        <f>+SUM(AL9:AP9)</f>
        <v>4</v>
      </c>
    </row>
    <row r="10" spans="1:43" ht="18" customHeight="1">
      <c r="A10" s="249" t="s">
        <v>47</v>
      </c>
      <c r="B10" s="41">
        <v>2</v>
      </c>
      <c r="C10" s="42">
        <v>0</v>
      </c>
      <c r="D10" s="42">
        <v>0</v>
      </c>
      <c r="E10" s="42">
        <v>0</v>
      </c>
      <c r="F10" s="42">
        <v>1</v>
      </c>
      <c r="G10" s="165">
        <f t="shared" si="0"/>
        <v>3</v>
      </c>
      <c r="H10" s="166">
        <v>0</v>
      </c>
      <c r="I10" s="136">
        <v>1</v>
      </c>
      <c r="J10" s="136">
        <v>0</v>
      </c>
      <c r="K10" s="136">
        <v>0</v>
      </c>
      <c r="L10" s="136">
        <v>1</v>
      </c>
      <c r="M10" s="167">
        <f t="shared" si="1"/>
        <v>2</v>
      </c>
      <c r="N10" s="41">
        <v>2</v>
      </c>
      <c r="O10" s="42">
        <v>0</v>
      </c>
      <c r="P10" s="42">
        <v>0</v>
      </c>
      <c r="Q10" s="42">
        <v>0</v>
      </c>
      <c r="R10" s="42">
        <v>0</v>
      </c>
      <c r="S10" s="165">
        <f t="shared" si="2"/>
        <v>2</v>
      </c>
      <c r="T10" s="166">
        <v>1</v>
      </c>
      <c r="U10" s="136">
        <v>0</v>
      </c>
      <c r="V10" s="136">
        <v>0</v>
      </c>
      <c r="W10" s="136">
        <v>0</v>
      </c>
      <c r="X10" s="136">
        <v>1</v>
      </c>
      <c r="Y10" s="167">
        <f t="shared" si="3"/>
        <v>2</v>
      </c>
      <c r="Z10" s="41">
        <v>3</v>
      </c>
      <c r="AA10" s="42">
        <v>0</v>
      </c>
      <c r="AB10" s="42">
        <v>0</v>
      </c>
      <c r="AC10" s="42">
        <v>0</v>
      </c>
      <c r="AD10" s="42">
        <v>0</v>
      </c>
      <c r="AE10" s="165">
        <f>+SUM(Z10:AD10)</f>
        <v>3</v>
      </c>
      <c r="AF10" s="166">
        <v>0</v>
      </c>
      <c r="AG10" s="136">
        <v>0</v>
      </c>
      <c r="AH10" s="136">
        <v>0</v>
      </c>
      <c r="AI10" s="136">
        <v>0</v>
      </c>
      <c r="AJ10" s="136">
        <v>1</v>
      </c>
      <c r="AK10" s="167">
        <f t="shared" si="4"/>
        <v>1</v>
      </c>
      <c r="AL10" s="41">
        <v>0</v>
      </c>
      <c r="AM10" s="42">
        <v>0</v>
      </c>
      <c r="AN10" s="42">
        <v>0</v>
      </c>
      <c r="AO10" s="42">
        <v>0</v>
      </c>
      <c r="AP10" s="42">
        <v>0</v>
      </c>
      <c r="AQ10" s="165">
        <f>+SUM(AL10:AP10)</f>
        <v>0</v>
      </c>
    </row>
    <row r="11" spans="1:43" ht="18" customHeight="1">
      <c r="A11" s="262" t="s">
        <v>48</v>
      </c>
      <c r="B11" s="168">
        <v>4</v>
      </c>
      <c r="C11" s="170">
        <v>2</v>
      </c>
      <c r="D11" s="170">
        <v>0</v>
      </c>
      <c r="E11" s="170">
        <v>0</v>
      </c>
      <c r="F11" s="170">
        <v>1</v>
      </c>
      <c r="G11" s="172">
        <f t="shared" si="0"/>
        <v>7</v>
      </c>
      <c r="H11" s="168">
        <v>3</v>
      </c>
      <c r="I11" s="170">
        <v>2</v>
      </c>
      <c r="J11" s="170">
        <v>0</v>
      </c>
      <c r="K11" s="170">
        <v>0</v>
      </c>
      <c r="L11" s="169">
        <v>1</v>
      </c>
      <c r="M11" s="172">
        <f t="shared" si="1"/>
        <v>6</v>
      </c>
      <c r="N11" s="168">
        <v>0</v>
      </c>
      <c r="O11" s="170">
        <v>0</v>
      </c>
      <c r="P11" s="170">
        <v>0</v>
      </c>
      <c r="Q11" s="170">
        <v>0</v>
      </c>
      <c r="R11" s="170">
        <v>2</v>
      </c>
      <c r="S11" s="172">
        <f t="shared" si="2"/>
        <v>2</v>
      </c>
      <c r="T11" s="168">
        <v>4</v>
      </c>
      <c r="U11" s="170">
        <v>1</v>
      </c>
      <c r="V11" s="170">
        <v>1</v>
      </c>
      <c r="W11" s="170">
        <v>0</v>
      </c>
      <c r="X11" s="169">
        <v>2</v>
      </c>
      <c r="Y11" s="172">
        <f t="shared" si="3"/>
        <v>8</v>
      </c>
      <c r="Z11" s="168">
        <v>3</v>
      </c>
      <c r="AA11" s="170">
        <v>1</v>
      </c>
      <c r="AB11" s="170">
        <v>0</v>
      </c>
      <c r="AC11" s="170">
        <v>0</v>
      </c>
      <c r="AD11" s="170">
        <v>1</v>
      </c>
      <c r="AE11" s="172">
        <f>+SUM(Z11:AD11)</f>
        <v>5</v>
      </c>
      <c r="AF11" s="168">
        <v>2</v>
      </c>
      <c r="AG11" s="170">
        <v>0</v>
      </c>
      <c r="AH11" s="170">
        <v>0</v>
      </c>
      <c r="AI11" s="170">
        <v>0</v>
      </c>
      <c r="AJ11" s="169">
        <v>4</v>
      </c>
      <c r="AK11" s="172">
        <f t="shared" si="4"/>
        <v>6</v>
      </c>
      <c r="AL11" s="168">
        <v>3</v>
      </c>
      <c r="AM11" s="170">
        <v>0</v>
      </c>
      <c r="AN11" s="170">
        <v>0</v>
      </c>
      <c r="AO11" s="170">
        <v>0</v>
      </c>
      <c r="AP11" s="170">
        <v>1</v>
      </c>
      <c r="AQ11" s="172">
        <f>+SUM(AL11:AP11)</f>
        <v>4</v>
      </c>
    </row>
    <row r="12" spans="1:43" ht="18" customHeight="1">
      <c r="A12" s="249" t="s">
        <v>49</v>
      </c>
      <c r="B12" s="41">
        <v>34</v>
      </c>
      <c r="C12" s="42">
        <v>16</v>
      </c>
      <c r="D12" s="42">
        <v>2</v>
      </c>
      <c r="E12" s="42">
        <v>0</v>
      </c>
      <c r="F12" s="42">
        <v>3</v>
      </c>
      <c r="G12" s="165">
        <f t="shared" si="0"/>
        <v>55</v>
      </c>
      <c r="H12" s="166">
        <v>30</v>
      </c>
      <c r="I12" s="136">
        <v>22</v>
      </c>
      <c r="J12" s="136">
        <v>1</v>
      </c>
      <c r="K12" s="136">
        <v>0</v>
      </c>
      <c r="L12" s="136">
        <v>1</v>
      </c>
      <c r="M12" s="167">
        <f t="shared" si="1"/>
        <v>54</v>
      </c>
      <c r="N12" s="41">
        <v>26</v>
      </c>
      <c r="O12" s="42">
        <v>11</v>
      </c>
      <c r="P12" s="42">
        <v>0</v>
      </c>
      <c r="Q12" s="42">
        <v>1</v>
      </c>
      <c r="R12" s="42">
        <v>1</v>
      </c>
      <c r="S12" s="165">
        <f t="shared" si="2"/>
        <v>39</v>
      </c>
      <c r="T12" s="166">
        <v>20</v>
      </c>
      <c r="U12" s="136">
        <v>12</v>
      </c>
      <c r="V12" s="136">
        <v>0</v>
      </c>
      <c r="W12" s="136">
        <v>0</v>
      </c>
      <c r="X12" s="136">
        <v>6</v>
      </c>
      <c r="Y12" s="167">
        <f t="shared" si="3"/>
        <v>38</v>
      </c>
      <c r="Z12" s="41">
        <v>22</v>
      </c>
      <c r="AA12" s="42">
        <v>9</v>
      </c>
      <c r="AB12" s="42">
        <v>0</v>
      </c>
      <c r="AC12" s="42">
        <v>0</v>
      </c>
      <c r="AD12" s="42">
        <v>2</v>
      </c>
      <c r="AE12" s="165">
        <f t="shared" ref="AE12:AE25" si="5">+SUM(Z12:AD12)</f>
        <v>33</v>
      </c>
      <c r="AF12" s="166">
        <v>28</v>
      </c>
      <c r="AG12" s="136">
        <v>16</v>
      </c>
      <c r="AH12" s="136">
        <v>1</v>
      </c>
      <c r="AI12" s="136">
        <v>0</v>
      </c>
      <c r="AJ12" s="136">
        <v>4</v>
      </c>
      <c r="AK12" s="167">
        <f t="shared" si="4"/>
        <v>49</v>
      </c>
      <c r="AL12" s="41">
        <v>25</v>
      </c>
      <c r="AM12" s="42">
        <v>6</v>
      </c>
      <c r="AN12" s="42">
        <v>0</v>
      </c>
      <c r="AO12" s="42">
        <v>0</v>
      </c>
      <c r="AP12" s="42">
        <v>3</v>
      </c>
      <c r="AQ12" s="165">
        <f t="shared" ref="AQ12:AQ25" si="6">+SUM(AL12:AP12)</f>
        <v>34</v>
      </c>
    </row>
    <row r="13" spans="1:43" ht="18" customHeight="1">
      <c r="A13" s="262" t="s">
        <v>50</v>
      </c>
      <c r="B13" s="168">
        <v>61</v>
      </c>
      <c r="C13" s="170">
        <v>25</v>
      </c>
      <c r="D13" s="170">
        <v>0</v>
      </c>
      <c r="E13" s="170">
        <v>0</v>
      </c>
      <c r="F13" s="170">
        <v>4</v>
      </c>
      <c r="G13" s="171">
        <f t="shared" si="0"/>
        <v>90</v>
      </c>
      <c r="H13" s="168">
        <v>59</v>
      </c>
      <c r="I13" s="170">
        <v>41</v>
      </c>
      <c r="J13" s="170">
        <v>0</v>
      </c>
      <c r="K13" s="170">
        <v>0</v>
      </c>
      <c r="L13" s="169">
        <v>0</v>
      </c>
      <c r="M13" s="172">
        <f t="shared" si="1"/>
        <v>100</v>
      </c>
      <c r="N13" s="168">
        <v>60</v>
      </c>
      <c r="O13" s="170">
        <v>25</v>
      </c>
      <c r="P13" s="170">
        <v>3</v>
      </c>
      <c r="Q13" s="170">
        <v>0</v>
      </c>
      <c r="R13" s="170">
        <v>7</v>
      </c>
      <c r="S13" s="171">
        <f t="shared" si="2"/>
        <v>95</v>
      </c>
      <c r="T13" s="168">
        <v>39</v>
      </c>
      <c r="U13" s="170">
        <v>27</v>
      </c>
      <c r="V13" s="170">
        <v>1</v>
      </c>
      <c r="W13" s="170">
        <v>2</v>
      </c>
      <c r="X13" s="169">
        <v>9</v>
      </c>
      <c r="Y13" s="172">
        <f t="shared" si="3"/>
        <v>78</v>
      </c>
      <c r="Z13" s="168">
        <v>59</v>
      </c>
      <c r="AA13" s="170">
        <v>36</v>
      </c>
      <c r="AB13" s="170">
        <v>2</v>
      </c>
      <c r="AC13" s="170">
        <v>0</v>
      </c>
      <c r="AD13" s="170">
        <v>7</v>
      </c>
      <c r="AE13" s="171">
        <f t="shared" si="5"/>
        <v>104</v>
      </c>
      <c r="AF13" s="168">
        <v>51</v>
      </c>
      <c r="AG13" s="170">
        <v>20</v>
      </c>
      <c r="AH13" s="170">
        <v>0</v>
      </c>
      <c r="AI13" s="170">
        <v>1</v>
      </c>
      <c r="AJ13" s="169">
        <v>7</v>
      </c>
      <c r="AK13" s="172">
        <f t="shared" si="4"/>
        <v>79</v>
      </c>
      <c r="AL13" s="168">
        <v>39</v>
      </c>
      <c r="AM13" s="170">
        <v>20</v>
      </c>
      <c r="AN13" s="170">
        <v>0</v>
      </c>
      <c r="AO13" s="170">
        <v>0</v>
      </c>
      <c r="AP13" s="170">
        <v>13</v>
      </c>
      <c r="AQ13" s="171">
        <f t="shared" si="6"/>
        <v>72</v>
      </c>
    </row>
    <row r="14" spans="1:43" ht="18" customHeight="1">
      <c r="A14" s="249" t="s">
        <v>51</v>
      </c>
      <c r="B14" s="41">
        <v>67</v>
      </c>
      <c r="C14" s="42">
        <v>22</v>
      </c>
      <c r="D14" s="42">
        <v>1</v>
      </c>
      <c r="E14" s="42">
        <v>1</v>
      </c>
      <c r="F14" s="42">
        <v>1</v>
      </c>
      <c r="G14" s="46">
        <f t="shared" si="0"/>
        <v>92</v>
      </c>
      <c r="H14" s="166">
        <v>70</v>
      </c>
      <c r="I14" s="136">
        <v>24</v>
      </c>
      <c r="J14" s="136">
        <v>1</v>
      </c>
      <c r="K14" s="136">
        <v>0</v>
      </c>
      <c r="L14" s="136">
        <v>3</v>
      </c>
      <c r="M14" s="167">
        <f t="shared" si="1"/>
        <v>98</v>
      </c>
      <c r="N14" s="41">
        <v>62</v>
      </c>
      <c r="O14" s="42">
        <v>23</v>
      </c>
      <c r="P14" s="42">
        <v>1</v>
      </c>
      <c r="Q14" s="42">
        <v>1</v>
      </c>
      <c r="R14" s="42">
        <v>5</v>
      </c>
      <c r="S14" s="46">
        <f t="shared" si="2"/>
        <v>92</v>
      </c>
      <c r="T14" s="166">
        <v>46</v>
      </c>
      <c r="U14" s="136">
        <v>27</v>
      </c>
      <c r="V14" s="136">
        <v>0</v>
      </c>
      <c r="W14" s="136">
        <v>0</v>
      </c>
      <c r="X14" s="136">
        <v>6</v>
      </c>
      <c r="Y14" s="167">
        <f t="shared" si="3"/>
        <v>79</v>
      </c>
      <c r="Z14" s="41">
        <v>55</v>
      </c>
      <c r="AA14" s="42">
        <v>32</v>
      </c>
      <c r="AB14" s="42">
        <v>2</v>
      </c>
      <c r="AC14" s="42">
        <v>3</v>
      </c>
      <c r="AD14" s="42">
        <v>7</v>
      </c>
      <c r="AE14" s="46">
        <f t="shared" si="5"/>
        <v>99</v>
      </c>
      <c r="AF14" s="166">
        <v>58</v>
      </c>
      <c r="AG14" s="136">
        <v>24</v>
      </c>
      <c r="AH14" s="136">
        <v>2</v>
      </c>
      <c r="AI14" s="136">
        <v>0</v>
      </c>
      <c r="AJ14" s="136">
        <v>5</v>
      </c>
      <c r="AK14" s="167">
        <f t="shared" si="4"/>
        <v>89</v>
      </c>
      <c r="AL14" s="41">
        <v>51</v>
      </c>
      <c r="AM14" s="42">
        <v>27</v>
      </c>
      <c r="AN14" s="42">
        <v>1</v>
      </c>
      <c r="AO14" s="42">
        <v>0</v>
      </c>
      <c r="AP14" s="42">
        <v>8</v>
      </c>
      <c r="AQ14" s="46">
        <f t="shared" si="6"/>
        <v>87</v>
      </c>
    </row>
    <row r="15" spans="1:43" ht="18" customHeight="1">
      <c r="A15" s="262" t="s">
        <v>52</v>
      </c>
      <c r="B15" s="168">
        <v>37</v>
      </c>
      <c r="C15" s="170">
        <v>23</v>
      </c>
      <c r="D15" s="170">
        <v>1</v>
      </c>
      <c r="E15" s="170">
        <v>1</v>
      </c>
      <c r="F15" s="170">
        <v>1</v>
      </c>
      <c r="G15" s="172">
        <f t="shared" si="0"/>
        <v>63</v>
      </c>
      <c r="H15" s="168">
        <v>61</v>
      </c>
      <c r="I15" s="170">
        <v>28</v>
      </c>
      <c r="J15" s="170">
        <v>2</v>
      </c>
      <c r="K15" s="170">
        <v>1</v>
      </c>
      <c r="L15" s="169">
        <v>5</v>
      </c>
      <c r="M15" s="172">
        <f t="shared" si="1"/>
        <v>97</v>
      </c>
      <c r="N15" s="168">
        <v>41</v>
      </c>
      <c r="O15" s="170">
        <v>13</v>
      </c>
      <c r="P15" s="170">
        <v>1</v>
      </c>
      <c r="Q15" s="170">
        <v>0</v>
      </c>
      <c r="R15" s="170">
        <v>4</v>
      </c>
      <c r="S15" s="172">
        <f t="shared" si="2"/>
        <v>59</v>
      </c>
      <c r="T15" s="168">
        <v>25</v>
      </c>
      <c r="U15" s="170">
        <v>19</v>
      </c>
      <c r="V15" s="170">
        <v>5</v>
      </c>
      <c r="W15" s="170">
        <v>0</v>
      </c>
      <c r="X15" s="169">
        <v>6</v>
      </c>
      <c r="Y15" s="172">
        <f t="shared" si="3"/>
        <v>55</v>
      </c>
      <c r="Z15" s="168">
        <v>36</v>
      </c>
      <c r="AA15" s="170">
        <v>19</v>
      </c>
      <c r="AB15" s="170">
        <v>1</v>
      </c>
      <c r="AC15" s="170">
        <v>0</v>
      </c>
      <c r="AD15" s="170">
        <v>8</v>
      </c>
      <c r="AE15" s="172">
        <f t="shared" si="5"/>
        <v>64</v>
      </c>
      <c r="AF15" s="168">
        <v>40</v>
      </c>
      <c r="AG15" s="170">
        <v>15</v>
      </c>
      <c r="AH15" s="170">
        <v>1</v>
      </c>
      <c r="AI15" s="170">
        <v>0</v>
      </c>
      <c r="AJ15" s="169">
        <v>4</v>
      </c>
      <c r="AK15" s="172">
        <f t="shared" si="4"/>
        <v>60</v>
      </c>
      <c r="AL15" s="168">
        <v>47</v>
      </c>
      <c r="AM15" s="170">
        <v>28</v>
      </c>
      <c r="AN15" s="170">
        <v>0</v>
      </c>
      <c r="AO15" s="170">
        <v>0</v>
      </c>
      <c r="AP15" s="170">
        <v>6</v>
      </c>
      <c r="AQ15" s="172">
        <f t="shared" si="6"/>
        <v>81</v>
      </c>
    </row>
    <row r="16" spans="1:43" ht="18" customHeight="1">
      <c r="A16" s="249" t="s">
        <v>53</v>
      </c>
      <c r="B16" s="41">
        <v>31</v>
      </c>
      <c r="C16" s="42">
        <v>21</v>
      </c>
      <c r="D16" s="42">
        <v>2</v>
      </c>
      <c r="E16" s="42">
        <v>0</v>
      </c>
      <c r="F16" s="42">
        <v>3</v>
      </c>
      <c r="G16" s="46">
        <f t="shared" si="0"/>
        <v>57</v>
      </c>
      <c r="H16" s="166">
        <v>45</v>
      </c>
      <c r="I16" s="136">
        <v>13</v>
      </c>
      <c r="J16" s="136">
        <v>2</v>
      </c>
      <c r="K16" s="136">
        <v>1</v>
      </c>
      <c r="L16" s="136">
        <v>2</v>
      </c>
      <c r="M16" s="167">
        <f t="shared" si="1"/>
        <v>63</v>
      </c>
      <c r="N16" s="41">
        <v>42</v>
      </c>
      <c r="O16" s="42">
        <v>16</v>
      </c>
      <c r="P16" s="42">
        <v>3</v>
      </c>
      <c r="Q16" s="42">
        <v>0</v>
      </c>
      <c r="R16" s="42">
        <v>4</v>
      </c>
      <c r="S16" s="46">
        <f t="shared" si="2"/>
        <v>65</v>
      </c>
      <c r="T16" s="166">
        <v>37</v>
      </c>
      <c r="U16" s="136">
        <v>10</v>
      </c>
      <c r="V16" s="136">
        <v>0</v>
      </c>
      <c r="W16" s="136">
        <v>1</v>
      </c>
      <c r="X16" s="136">
        <v>6</v>
      </c>
      <c r="Y16" s="167">
        <f t="shared" si="3"/>
        <v>54</v>
      </c>
      <c r="Z16" s="41">
        <v>47</v>
      </c>
      <c r="AA16" s="42">
        <v>18</v>
      </c>
      <c r="AB16" s="42">
        <v>1</v>
      </c>
      <c r="AC16" s="42">
        <v>0</v>
      </c>
      <c r="AD16" s="42">
        <v>10</v>
      </c>
      <c r="AE16" s="46">
        <f t="shared" si="5"/>
        <v>76</v>
      </c>
      <c r="AF16" s="166">
        <v>26</v>
      </c>
      <c r="AG16" s="136">
        <v>13</v>
      </c>
      <c r="AH16" s="136">
        <v>1</v>
      </c>
      <c r="AI16" s="136">
        <v>0</v>
      </c>
      <c r="AJ16" s="136">
        <v>8</v>
      </c>
      <c r="AK16" s="167">
        <f t="shared" si="4"/>
        <v>48</v>
      </c>
      <c r="AL16" s="41">
        <v>36</v>
      </c>
      <c r="AM16" s="42">
        <v>21</v>
      </c>
      <c r="AN16" s="42">
        <v>4</v>
      </c>
      <c r="AO16" s="42">
        <v>0</v>
      </c>
      <c r="AP16" s="42">
        <v>4</v>
      </c>
      <c r="AQ16" s="46">
        <f t="shared" si="6"/>
        <v>65</v>
      </c>
    </row>
    <row r="17" spans="1:43" ht="18" customHeight="1">
      <c r="A17" s="262" t="s">
        <v>54</v>
      </c>
      <c r="B17" s="168">
        <v>28</v>
      </c>
      <c r="C17" s="170">
        <v>12</v>
      </c>
      <c r="D17" s="170">
        <v>1</v>
      </c>
      <c r="E17" s="170">
        <v>0</v>
      </c>
      <c r="F17" s="170">
        <v>2</v>
      </c>
      <c r="G17" s="172">
        <f t="shared" si="0"/>
        <v>43</v>
      </c>
      <c r="H17" s="168">
        <v>31</v>
      </c>
      <c r="I17" s="170">
        <v>7</v>
      </c>
      <c r="J17" s="170">
        <v>0</v>
      </c>
      <c r="K17" s="170">
        <v>0</v>
      </c>
      <c r="L17" s="169">
        <v>1</v>
      </c>
      <c r="M17" s="172">
        <f t="shared" si="1"/>
        <v>39</v>
      </c>
      <c r="N17" s="168">
        <v>19</v>
      </c>
      <c r="O17" s="170">
        <v>8</v>
      </c>
      <c r="P17" s="170">
        <v>3</v>
      </c>
      <c r="Q17" s="170">
        <v>0</v>
      </c>
      <c r="R17" s="170">
        <v>0</v>
      </c>
      <c r="S17" s="172">
        <f t="shared" si="2"/>
        <v>30</v>
      </c>
      <c r="T17" s="168">
        <v>22</v>
      </c>
      <c r="U17" s="170">
        <v>13</v>
      </c>
      <c r="V17" s="170">
        <v>2</v>
      </c>
      <c r="W17" s="170">
        <v>0</v>
      </c>
      <c r="X17" s="169">
        <v>4</v>
      </c>
      <c r="Y17" s="172">
        <f t="shared" si="3"/>
        <v>41</v>
      </c>
      <c r="Z17" s="168">
        <v>20</v>
      </c>
      <c r="AA17" s="170">
        <v>9</v>
      </c>
      <c r="AB17" s="170">
        <v>2</v>
      </c>
      <c r="AC17" s="170">
        <v>0</v>
      </c>
      <c r="AD17" s="170">
        <v>5</v>
      </c>
      <c r="AE17" s="172">
        <f t="shared" si="5"/>
        <v>36</v>
      </c>
      <c r="AF17" s="168">
        <v>21</v>
      </c>
      <c r="AG17" s="170">
        <v>9</v>
      </c>
      <c r="AH17" s="170">
        <v>1</v>
      </c>
      <c r="AI17" s="170">
        <v>0</v>
      </c>
      <c r="AJ17" s="169">
        <v>7</v>
      </c>
      <c r="AK17" s="172">
        <f t="shared" si="4"/>
        <v>38</v>
      </c>
      <c r="AL17" s="168">
        <v>35</v>
      </c>
      <c r="AM17" s="170">
        <v>14</v>
      </c>
      <c r="AN17" s="170">
        <v>0</v>
      </c>
      <c r="AO17" s="170">
        <v>0</v>
      </c>
      <c r="AP17" s="170">
        <v>7</v>
      </c>
      <c r="AQ17" s="172">
        <f t="shared" si="6"/>
        <v>56</v>
      </c>
    </row>
    <row r="18" spans="1:43" ht="18" customHeight="1">
      <c r="A18" s="249" t="s">
        <v>55</v>
      </c>
      <c r="B18" s="41">
        <v>29</v>
      </c>
      <c r="C18" s="42">
        <v>11</v>
      </c>
      <c r="D18" s="42">
        <v>2</v>
      </c>
      <c r="E18" s="42">
        <v>0</v>
      </c>
      <c r="F18" s="42">
        <v>4</v>
      </c>
      <c r="G18" s="46">
        <f t="shared" si="0"/>
        <v>46</v>
      </c>
      <c r="H18" s="166">
        <v>30</v>
      </c>
      <c r="I18" s="136">
        <v>11</v>
      </c>
      <c r="J18" s="136">
        <v>4</v>
      </c>
      <c r="K18" s="136">
        <v>0</v>
      </c>
      <c r="L18" s="136">
        <v>2</v>
      </c>
      <c r="M18" s="167">
        <f t="shared" si="1"/>
        <v>47</v>
      </c>
      <c r="N18" s="41">
        <v>24</v>
      </c>
      <c r="O18" s="42">
        <v>10</v>
      </c>
      <c r="P18" s="42">
        <v>2</v>
      </c>
      <c r="Q18" s="42">
        <v>1</v>
      </c>
      <c r="R18" s="42">
        <v>4</v>
      </c>
      <c r="S18" s="46">
        <f t="shared" si="2"/>
        <v>41</v>
      </c>
      <c r="T18" s="166">
        <v>13</v>
      </c>
      <c r="U18" s="136">
        <v>9</v>
      </c>
      <c r="V18" s="136">
        <v>3</v>
      </c>
      <c r="W18" s="136">
        <v>0</v>
      </c>
      <c r="X18" s="136">
        <v>3</v>
      </c>
      <c r="Y18" s="167">
        <f t="shared" si="3"/>
        <v>28</v>
      </c>
      <c r="Z18" s="41">
        <v>32</v>
      </c>
      <c r="AA18" s="42">
        <v>12</v>
      </c>
      <c r="AB18" s="42">
        <v>3</v>
      </c>
      <c r="AC18" s="42">
        <v>0</v>
      </c>
      <c r="AD18" s="42">
        <v>6</v>
      </c>
      <c r="AE18" s="46">
        <f t="shared" si="5"/>
        <v>53</v>
      </c>
      <c r="AF18" s="166">
        <v>20</v>
      </c>
      <c r="AG18" s="136">
        <v>7</v>
      </c>
      <c r="AH18" s="136">
        <v>2</v>
      </c>
      <c r="AI18" s="136">
        <v>0</v>
      </c>
      <c r="AJ18" s="136">
        <v>3</v>
      </c>
      <c r="AK18" s="167">
        <f t="shared" si="4"/>
        <v>32</v>
      </c>
      <c r="AL18" s="41">
        <v>15</v>
      </c>
      <c r="AM18" s="42">
        <v>12</v>
      </c>
      <c r="AN18" s="42">
        <v>1</v>
      </c>
      <c r="AO18" s="42">
        <v>0</v>
      </c>
      <c r="AP18" s="42">
        <v>3</v>
      </c>
      <c r="AQ18" s="46">
        <f t="shared" si="6"/>
        <v>31</v>
      </c>
    </row>
    <row r="19" spans="1:43" ht="18" customHeight="1">
      <c r="A19" s="262" t="s">
        <v>56</v>
      </c>
      <c r="B19" s="168">
        <v>26</v>
      </c>
      <c r="C19" s="170">
        <v>11</v>
      </c>
      <c r="D19" s="170">
        <v>1</v>
      </c>
      <c r="E19" s="170">
        <v>0</v>
      </c>
      <c r="F19" s="170">
        <v>3</v>
      </c>
      <c r="G19" s="172">
        <f t="shared" si="0"/>
        <v>41</v>
      </c>
      <c r="H19" s="168">
        <v>28</v>
      </c>
      <c r="I19" s="170">
        <v>11</v>
      </c>
      <c r="J19" s="170">
        <v>2</v>
      </c>
      <c r="K19" s="170">
        <v>1</v>
      </c>
      <c r="L19" s="169">
        <v>4</v>
      </c>
      <c r="M19" s="172">
        <f t="shared" si="1"/>
        <v>46</v>
      </c>
      <c r="N19" s="168">
        <v>15</v>
      </c>
      <c r="O19" s="170">
        <v>7</v>
      </c>
      <c r="P19" s="170">
        <v>2</v>
      </c>
      <c r="Q19" s="170">
        <v>0</v>
      </c>
      <c r="R19" s="170">
        <v>4</v>
      </c>
      <c r="S19" s="172">
        <f t="shared" si="2"/>
        <v>28</v>
      </c>
      <c r="T19" s="168">
        <v>17</v>
      </c>
      <c r="U19" s="170">
        <v>9</v>
      </c>
      <c r="V19" s="170">
        <v>1</v>
      </c>
      <c r="W19" s="170">
        <v>0</v>
      </c>
      <c r="X19" s="169">
        <v>4</v>
      </c>
      <c r="Y19" s="172">
        <f t="shared" si="3"/>
        <v>31</v>
      </c>
      <c r="Z19" s="168">
        <v>25</v>
      </c>
      <c r="AA19" s="170">
        <v>6</v>
      </c>
      <c r="AB19" s="170">
        <v>1</v>
      </c>
      <c r="AC19" s="170">
        <v>0</v>
      </c>
      <c r="AD19" s="170">
        <v>0</v>
      </c>
      <c r="AE19" s="172">
        <f t="shared" si="5"/>
        <v>32</v>
      </c>
      <c r="AF19" s="168">
        <v>14</v>
      </c>
      <c r="AG19" s="170">
        <v>12</v>
      </c>
      <c r="AH19" s="170">
        <v>1</v>
      </c>
      <c r="AI19" s="170">
        <v>1</v>
      </c>
      <c r="AJ19" s="169">
        <v>4</v>
      </c>
      <c r="AK19" s="172">
        <f t="shared" si="4"/>
        <v>32</v>
      </c>
      <c r="AL19" s="168">
        <v>14</v>
      </c>
      <c r="AM19" s="170">
        <v>13</v>
      </c>
      <c r="AN19" s="170">
        <v>1</v>
      </c>
      <c r="AO19" s="170">
        <v>0</v>
      </c>
      <c r="AP19" s="170">
        <v>1</v>
      </c>
      <c r="AQ19" s="172">
        <f t="shared" si="6"/>
        <v>29</v>
      </c>
    </row>
    <row r="20" spans="1:43" ht="18" customHeight="1">
      <c r="A20" s="249" t="s">
        <v>57</v>
      </c>
      <c r="B20" s="41">
        <v>14</v>
      </c>
      <c r="C20" s="42">
        <v>9</v>
      </c>
      <c r="D20" s="42">
        <v>0</v>
      </c>
      <c r="E20" s="42">
        <v>1</v>
      </c>
      <c r="F20" s="42">
        <v>0</v>
      </c>
      <c r="G20" s="46">
        <f t="shared" si="0"/>
        <v>24</v>
      </c>
      <c r="H20" s="166">
        <v>8</v>
      </c>
      <c r="I20" s="136">
        <v>4</v>
      </c>
      <c r="J20" s="136">
        <v>1</v>
      </c>
      <c r="K20" s="136">
        <v>1</v>
      </c>
      <c r="L20" s="136">
        <v>1</v>
      </c>
      <c r="M20" s="167">
        <f t="shared" si="1"/>
        <v>15</v>
      </c>
      <c r="N20" s="41">
        <v>10</v>
      </c>
      <c r="O20" s="42">
        <v>7</v>
      </c>
      <c r="P20" s="42">
        <v>2</v>
      </c>
      <c r="Q20" s="42">
        <v>1</v>
      </c>
      <c r="R20" s="42">
        <v>1</v>
      </c>
      <c r="S20" s="46">
        <f t="shared" si="2"/>
        <v>21</v>
      </c>
      <c r="T20" s="166">
        <v>15</v>
      </c>
      <c r="U20" s="136">
        <v>6</v>
      </c>
      <c r="V20" s="136">
        <v>1</v>
      </c>
      <c r="W20" s="136">
        <v>0</v>
      </c>
      <c r="X20" s="136">
        <v>0</v>
      </c>
      <c r="Y20" s="167">
        <f t="shared" si="3"/>
        <v>22</v>
      </c>
      <c r="Z20" s="41">
        <v>13</v>
      </c>
      <c r="AA20" s="42">
        <v>9</v>
      </c>
      <c r="AB20" s="42">
        <v>0</v>
      </c>
      <c r="AC20" s="42">
        <v>0</v>
      </c>
      <c r="AD20" s="42">
        <v>4</v>
      </c>
      <c r="AE20" s="46">
        <f t="shared" si="5"/>
        <v>26</v>
      </c>
      <c r="AF20" s="166">
        <v>11</v>
      </c>
      <c r="AG20" s="136">
        <v>4</v>
      </c>
      <c r="AH20" s="136">
        <v>0</v>
      </c>
      <c r="AI20" s="136">
        <v>2</v>
      </c>
      <c r="AJ20" s="136">
        <v>2</v>
      </c>
      <c r="AK20" s="167">
        <f t="shared" si="4"/>
        <v>19</v>
      </c>
      <c r="AL20" s="41">
        <v>14</v>
      </c>
      <c r="AM20" s="42">
        <v>5</v>
      </c>
      <c r="AN20" s="42">
        <v>1</v>
      </c>
      <c r="AO20" s="42">
        <v>0</v>
      </c>
      <c r="AP20" s="42">
        <v>2</v>
      </c>
      <c r="AQ20" s="46">
        <f t="shared" si="6"/>
        <v>22</v>
      </c>
    </row>
    <row r="21" spans="1:43" ht="18" customHeight="1">
      <c r="A21" s="262" t="s">
        <v>58</v>
      </c>
      <c r="B21" s="168">
        <v>8</v>
      </c>
      <c r="C21" s="170">
        <v>3</v>
      </c>
      <c r="D21" s="170">
        <v>1</v>
      </c>
      <c r="E21" s="170">
        <v>0</v>
      </c>
      <c r="F21" s="170">
        <v>0</v>
      </c>
      <c r="G21" s="172">
        <f t="shared" si="0"/>
        <v>12</v>
      </c>
      <c r="H21" s="168">
        <v>16</v>
      </c>
      <c r="I21" s="170">
        <v>6</v>
      </c>
      <c r="J21" s="170">
        <v>0</v>
      </c>
      <c r="K21" s="170">
        <v>0</v>
      </c>
      <c r="L21" s="169">
        <v>2</v>
      </c>
      <c r="M21" s="172">
        <f t="shared" si="1"/>
        <v>24</v>
      </c>
      <c r="N21" s="168">
        <v>7</v>
      </c>
      <c r="O21" s="170">
        <v>7</v>
      </c>
      <c r="P21" s="170">
        <v>1</v>
      </c>
      <c r="Q21" s="170">
        <v>0</v>
      </c>
      <c r="R21" s="170">
        <v>0</v>
      </c>
      <c r="S21" s="172">
        <f t="shared" si="2"/>
        <v>15</v>
      </c>
      <c r="T21" s="168">
        <v>8</v>
      </c>
      <c r="U21" s="170">
        <v>5</v>
      </c>
      <c r="V21" s="170">
        <v>2</v>
      </c>
      <c r="W21" s="170">
        <v>0</v>
      </c>
      <c r="X21" s="169">
        <v>2</v>
      </c>
      <c r="Y21" s="172">
        <f t="shared" si="3"/>
        <v>17</v>
      </c>
      <c r="Z21" s="168">
        <v>15</v>
      </c>
      <c r="AA21" s="170">
        <v>4</v>
      </c>
      <c r="AB21" s="170">
        <v>1</v>
      </c>
      <c r="AC21" s="170">
        <v>0</v>
      </c>
      <c r="AD21" s="170">
        <v>1</v>
      </c>
      <c r="AE21" s="172">
        <f t="shared" si="5"/>
        <v>21</v>
      </c>
      <c r="AF21" s="168">
        <v>6</v>
      </c>
      <c r="AG21" s="170">
        <v>2</v>
      </c>
      <c r="AH21" s="170">
        <v>0</v>
      </c>
      <c r="AI21" s="170">
        <v>0</v>
      </c>
      <c r="AJ21" s="169">
        <v>2</v>
      </c>
      <c r="AK21" s="172">
        <f t="shared" si="4"/>
        <v>10</v>
      </c>
      <c r="AL21" s="168">
        <v>12</v>
      </c>
      <c r="AM21" s="170">
        <v>6</v>
      </c>
      <c r="AN21" s="170">
        <v>1</v>
      </c>
      <c r="AO21" s="170">
        <v>0</v>
      </c>
      <c r="AP21" s="170">
        <v>4</v>
      </c>
      <c r="AQ21" s="172">
        <f t="shared" si="6"/>
        <v>23</v>
      </c>
    </row>
    <row r="22" spans="1:43" ht="18" customHeight="1">
      <c r="A22" s="249" t="s">
        <v>59</v>
      </c>
      <c r="B22" s="41">
        <v>6</v>
      </c>
      <c r="C22" s="42">
        <v>1</v>
      </c>
      <c r="D22" s="42">
        <v>1</v>
      </c>
      <c r="E22" s="42">
        <v>0</v>
      </c>
      <c r="F22" s="42">
        <v>1</v>
      </c>
      <c r="G22" s="46">
        <f t="shared" si="0"/>
        <v>9</v>
      </c>
      <c r="H22" s="166">
        <v>3</v>
      </c>
      <c r="I22" s="136">
        <v>5</v>
      </c>
      <c r="J22" s="136">
        <v>0</v>
      </c>
      <c r="K22" s="136">
        <v>0</v>
      </c>
      <c r="L22" s="136">
        <v>0</v>
      </c>
      <c r="M22" s="167">
        <f t="shared" si="1"/>
        <v>8</v>
      </c>
      <c r="N22" s="41">
        <v>3</v>
      </c>
      <c r="O22" s="42">
        <v>4</v>
      </c>
      <c r="P22" s="42">
        <v>0</v>
      </c>
      <c r="Q22" s="42">
        <v>0</v>
      </c>
      <c r="R22" s="42">
        <v>0</v>
      </c>
      <c r="S22" s="46">
        <f t="shared" si="2"/>
        <v>7</v>
      </c>
      <c r="T22" s="166">
        <v>4</v>
      </c>
      <c r="U22" s="136">
        <v>7</v>
      </c>
      <c r="V22" s="136">
        <v>0</v>
      </c>
      <c r="W22" s="136">
        <v>0</v>
      </c>
      <c r="X22" s="136">
        <v>1</v>
      </c>
      <c r="Y22" s="167">
        <f t="shared" si="3"/>
        <v>12</v>
      </c>
      <c r="Z22" s="41">
        <v>5</v>
      </c>
      <c r="AA22" s="42">
        <v>3</v>
      </c>
      <c r="AB22" s="42">
        <v>1</v>
      </c>
      <c r="AC22" s="42">
        <v>0</v>
      </c>
      <c r="AD22" s="42">
        <v>0</v>
      </c>
      <c r="AE22" s="46">
        <f t="shared" si="5"/>
        <v>9</v>
      </c>
      <c r="AF22" s="166">
        <v>2</v>
      </c>
      <c r="AG22" s="136">
        <v>2</v>
      </c>
      <c r="AH22" s="136">
        <v>1</v>
      </c>
      <c r="AI22" s="136">
        <v>0</v>
      </c>
      <c r="AJ22" s="136">
        <v>0</v>
      </c>
      <c r="AK22" s="167">
        <f t="shared" si="4"/>
        <v>5</v>
      </c>
      <c r="AL22" s="41">
        <v>2</v>
      </c>
      <c r="AM22" s="42">
        <v>2</v>
      </c>
      <c r="AN22" s="42">
        <v>0</v>
      </c>
      <c r="AO22" s="42">
        <v>1</v>
      </c>
      <c r="AP22" s="42">
        <v>0</v>
      </c>
      <c r="AQ22" s="46">
        <f t="shared" si="6"/>
        <v>5</v>
      </c>
    </row>
    <row r="23" spans="1:43" ht="18" customHeight="1">
      <c r="A23" s="262" t="s">
        <v>60</v>
      </c>
      <c r="B23" s="168">
        <v>3</v>
      </c>
      <c r="C23" s="170">
        <v>1</v>
      </c>
      <c r="D23" s="170">
        <v>0</v>
      </c>
      <c r="E23" s="170">
        <v>0</v>
      </c>
      <c r="F23" s="170">
        <v>1</v>
      </c>
      <c r="G23" s="172">
        <f t="shared" si="0"/>
        <v>5</v>
      </c>
      <c r="H23" s="168">
        <v>5</v>
      </c>
      <c r="I23" s="170">
        <v>1</v>
      </c>
      <c r="J23" s="170">
        <v>1</v>
      </c>
      <c r="K23" s="170">
        <v>0</v>
      </c>
      <c r="L23" s="169">
        <v>0</v>
      </c>
      <c r="M23" s="172">
        <f t="shared" si="1"/>
        <v>7</v>
      </c>
      <c r="N23" s="168">
        <v>2</v>
      </c>
      <c r="O23" s="170">
        <v>3</v>
      </c>
      <c r="P23" s="170">
        <v>1</v>
      </c>
      <c r="Q23" s="170">
        <v>0</v>
      </c>
      <c r="R23" s="170">
        <v>1</v>
      </c>
      <c r="S23" s="172">
        <f t="shared" si="2"/>
        <v>7</v>
      </c>
      <c r="T23" s="168">
        <v>0</v>
      </c>
      <c r="U23" s="170">
        <v>1</v>
      </c>
      <c r="V23" s="170">
        <v>2</v>
      </c>
      <c r="W23" s="170">
        <v>0</v>
      </c>
      <c r="X23" s="169">
        <v>2</v>
      </c>
      <c r="Y23" s="172">
        <f t="shared" si="3"/>
        <v>5</v>
      </c>
      <c r="Z23" s="168">
        <v>5</v>
      </c>
      <c r="AA23" s="170">
        <v>2</v>
      </c>
      <c r="AB23" s="170">
        <v>1</v>
      </c>
      <c r="AC23" s="170">
        <v>1</v>
      </c>
      <c r="AD23" s="170">
        <v>0</v>
      </c>
      <c r="AE23" s="172">
        <f t="shared" si="5"/>
        <v>9</v>
      </c>
      <c r="AF23" s="168">
        <v>2</v>
      </c>
      <c r="AG23" s="170">
        <v>5</v>
      </c>
      <c r="AH23" s="170">
        <v>1</v>
      </c>
      <c r="AI23" s="170">
        <v>0</v>
      </c>
      <c r="AJ23" s="169">
        <v>0</v>
      </c>
      <c r="AK23" s="172">
        <f t="shared" si="4"/>
        <v>8</v>
      </c>
      <c r="AL23" s="168">
        <v>2</v>
      </c>
      <c r="AM23" s="170">
        <v>3</v>
      </c>
      <c r="AN23" s="170">
        <v>0</v>
      </c>
      <c r="AO23" s="170">
        <v>0</v>
      </c>
      <c r="AP23" s="170">
        <v>0</v>
      </c>
      <c r="AQ23" s="172">
        <f t="shared" si="6"/>
        <v>5</v>
      </c>
    </row>
    <row r="24" spans="1:43" ht="18" customHeight="1">
      <c r="A24" s="249" t="s">
        <v>350</v>
      </c>
      <c r="B24" s="41">
        <v>4</v>
      </c>
      <c r="C24" s="42">
        <v>4</v>
      </c>
      <c r="D24" s="42">
        <v>1</v>
      </c>
      <c r="E24" s="42">
        <v>1</v>
      </c>
      <c r="F24" s="42">
        <v>3</v>
      </c>
      <c r="G24" s="46">
        <f t="shared" si="0"/>
        <v>13</v>
      </c>
      <c r="H24" s="166">
        <v>2</v>
      </c>
      <c r="I24" s="136">
        <v>1</v>
      </c>
      <c r="J24" s="136">
        <v>1</v>
      </c>
      <c r="K24" s="136">
        <v>0</v>
      </c>
      <c r="L24" s="136">
        <v>0</v>
      </c>
      <c r="M24" s="167">
        <f t="shared" si="1"/>
        <v>4</v>
      </c>
      <c r="N24" s="41">
        <v>2</v>
      </c>
      <c r="O24" s="42">
        <v>3</v>
      </c>
      <c r="P24" s="42">
        <v>3</v>
      </c>
      <c r="Q24" s="42">
        <v>0</v>
      </c>
      <c r="R24" s="42">
        <v>1</v>
      </c>
      <c r="S24" s="46">
        <f t="shared" si="2"/>
        <v>9</v>
      </c>
      <c r="T24" s="166">
        <v>1</v>
      </c>
      <c r="U24" s="136">
        <v>1</v>
      </c>
      <c r="V24" s="136">
        <v>2</v>
      </c>
      <c r="W24" s="136">
        <v>1</v>
      </c>
      <c r="X24" s="136">
        <v>2</v>
      </c>
      <c r="Y24" s="167">
        <f t="shared" si="3"/>
        <v>7</v>
      </c>
      <c r="Z24" s="41">
        <v>3</v>
      </c>
      <c r="AA24" s="42">
        <v>3</v>
      </c>
      <c r="AB24" s="42">
        <v>1</v>
      </c>
      <c r="AC24" s="42">
        <v>1</v>
      </c>
      <c r="AD24" s="42">
        <v>3</v>
      </c>
      <c r="AE24" s="46">
        <f t="shared" si="5"/>
        <v>11</v>
      </c>
      <c r="AF24" s="166">
        <v>0</v>
      </c>
      <c r="AG24" s="136">
        <v>6</v>
      </c>
      <c r="AH24" s="136">
        <v>4</v>
      </c>
      <c r="AI24" s="136">
        <v>0</v>
      </c>
      <c r="AJ24" s="136">
        <v>2</v>
      </c>
      <c r="AK24" s="167">
        <f t="shared" si="4"/>
        <v>12</v>
      </c>
      <c r="AL24" s="41">
        <v>6</v>
      </c>
      <c r="AM24" s="42">
        <v>3</v>
      </c>
      <c r="AN24" s="42">
        <v>0</v>
      </c>
      <c r="AO24" s="42">
        <v>1</v>
      </c>
      <c r="AP24" s="42">
        <v>1</v>
      </c>
      <c r="AQ24" s="46">
        <f t="shared" si="6"/>
        <v>11</v>
      </c>
    </row>
    <row r="25" spans="1:43" ht="18" customHeight="1">
      <c r="A25" s="262" t="s">
        <v>45</v>
      </c>
      <c r="B25" s="173">
        <v>1</v>
      </c>
      <c r="C25" s="174">
        <v>1</v>
      </c>
      <c r="D25" s="174">
        <v>0</v>
      </c>
      <c r="E25" s="174">
        <v>0</v>
      </c>
      <c r="F25" s="174">
        <v>1</v>
      </c>
      <c r="G25" s="175">
        <f t="shared" si="0"/>
        <v>3</v>
      </c>
      <c r="H25" s="168">
        <v>4</v>
      </c>
      <c r="I25" s="170">
        <v>5</v>
      </c>
      <c r="J25" s="170">
        <v>0</v>
      </c>
      <c r="K25" s="170">
        <v>0</v>
      </c>
      <c r="L25" s="169">
        <v>0</v>
      </c>
      <c r="M25" s="172">
        <f t="shared" si="1"/>
        <v>9</v>
      </c>
      <c r="N25" s="173">
        <v>0</v>
      </c>
      <c r="O25" s="174">
        <v>0</v>
      </c>
      <c r="P25" s="174">
        <v>0</v>
      </c>
      <c r="Q25" s="174">
        <v>0</v>
      </c>
      <c r="R25" s="174">
        <v>0</v>
      </c>
      <c r="S25" s="175">
        <f t="shared" si="2"/>
        <v>0</v>
      </c>
      <c r="T25" s="168">
        <v>0</v>
      </c>
      <c r="U25" s="170">
        <v>0</v>
      </c>
      <c r="V25" s="170">
        <v>0</v>
      </c>
      <c r="W25" s="170">
        <v>0</v>
      </c>
      <c r="X25" s="169">
        <v>0</v>
      </c>
      <c r="Y25" s="172">
        <f t="shared" si="3"/>
        <v>0</v>
      </c>
      <c r="Z25" s="173">
        <v>1</v>
      </c>
      <c r="AA25" s="174">
        <v>1</v>
      </c>
      <c r="AB25" s="174">
        <v>0</v>
      </c>
      <c r="AC25" s="174">
        <v>0</v>
      </c>
      <c r="AD25" s="174">
        <v>0</v>
      </c>
      <c r="AE25" s="175">
        <f t="shared" si="5"/>
        <v>2</v>
      </c>
      <c r="AF25" s="168">
        <v>0</v>
      </c>
      <c r="AG25" s="170">
        <v>1</v>
      </c>
      <c r="AH25" s="170">
        <v>0</v>
      </c>
      <c r="AI25" s="170">
        <v>0</v>
      </c>
      <c r="AJ25" s="169">
        <v>0</v>
      </c>
      <c r="AK25" s="172">
        <f t="shared" si="4"/>
        <v>1</v>
      </c>
      <c r="AL25" s="173">
        <v>0</v>
      </c>
      <c r="AM25" s="174">
        <v>0</v>
      </c>
      <c r="AN25" s="174">
        <v>0</v>
      </c>
      <c r="AO25" s="174">
        <v>0</v>
      </c>
      <c r="AP25" s="174">
        <v>0</v>
      </c>
      <c r="AQ25" s="175">
        <f t="shared" si="6"/>
        <v>0</v>
      </c>
    </row>
    <row r="26" spans="1:43" ht="24.95" customHeight="1">
      <c r="A26" s="93" t="s">
        <v>36</v>
      </c>
      <c r="B26" s="68">
        <f>+SUM(B8:B25)</f>
        <v>356</v>
      </c>
      <c r="C26" s="70">
        <f>+SUM(C8:C25)</f>
        <v>162</v>
      </c>
      <c r="D26" s="70">
        <f>+SUM(D8:D25)</f>
        <v>13</v>
      </c>
      <c r="E26" s="70">
        <f>+SUM(E8:E25)</f>
        <v>4</v>
      </c>
      <c r="F26" s="70">
        <f>+SUM(F8:F25)</f>
        <v>30</v>
      </c>
      <c r="G26" s="52">
        <f t="shared" si="0"/>
        <v>565</v>
      </c>
      <c r="H26" s="23">
        <f>+SUM(H8:H25)</f>
        <v>396</v>
      </c>
      <c r="I26" s="24">
        <f>+SUM(I8:I25)</f>
        <v>183</v>
      </c>
      <c r="J26" s="24">
        <f>+SUM(J8:J25)</f>
        <v>15</v>
      </c>
      <c r="K26" s="24">
        <f>+SUM(K8:K25)</f>
        <v>4</v>
      </c>
      <c r="L26" s="24">
        <f>+SUM(L8:L25)</f>
        <v>26</v>
      </c>
      <c r="M26" s="25">
        <f t="shared" si="1"/>
        <v>624</v>
      </c>
      <c r="N26" s="68">
        <f>+SUM(N8:N25)</f>
        <v>315</v>
      </c>
      <c r="O26" s="70">
        <f>+SUM(O8:O25)</f>
        <v>137</v>
      </c>
      <c r="P26" s="70">
        <f>+SUM(P8:P25)</f>
        <v>22</v>
      </c>
      <c r="Q26" s="70">
        <f>+SUM(Q8:Q25)</f>
        <v>4</v>
      </c>
      <c r="R26" s="70">
        <f>+SUM(R8:R25)</f>
        <v>35</v>
      </c>
      <c r="S26" s="52">
        <f t="shared" si="2"/>
        <v>513</v>
      </c>
      <c r="T26" s="23">
        <f>+SUM(T8:T25)</f>
        <v>252</v>
      </c>
      <c r="U26" s="24">
        <f>+SUM(U8:U25)</f>
        <v>147</v>
      </c>
      <c r="V26" s="24">
        <f>+SUM(V8:V25)</f>
        <v>20</v>
      </c>
      <c r="W26" s="24">
        <f>+SUM(W8:W25)</f>
        <v>4</v>
      </c>
      <c r="X26" s="24">
        <f>+SUM(X8:X25)</f>
        <v>57</v>
      </c>
      <c r="Y26" s="25">
        <f t="shared" si="3"/>
        <v>480</v>
      </c>
      <c r="Z26" s="68">
        <f>+SUM(Z8:Z25)</f>
        <v>345</v>
      </c>
      <c r="AA26" s="70">
        <f>+SUM(AA8:AA25)</f>
        <v>164</v>
      </c>
      <c r="AB26" s="70">
        <f>+SUM(AB8:AB25)</f>
        <v>16</v>
      </c>
      <c r="AC26" s="70">
        <f>+SUM(AC8:AC25)</f>
        <v>5</v>
      </c>
      <c r="AD26" s="70">
        <f>+SUM(AD8:AD25)</f>
        <v>59</v>
      </c>
      <c r="AE26" s="52">
        <f>+SUM(Z26:AD26)</f>
        <v>589</v>
      </c>
      <c r="AF26" s="23">
        <f>+SUM(AF8:AF25)</f>
        <v>281</v>
      </c>
      <c r="AG26" s="24">
        <f>+SUM(AG8:AG25)</f>
        <v>136</v>
      </c>
      <c r="AH26" s="24">
        <f>+SUM(AH8:AH25)</f>
        <v>15</v>
      </c>
      <c r="AI26" s="24">
        <f>+SUM(AI8:AI25)</f>
        <v>4</v>
      </c>
      <c r="AJ26" s="24">
        <f>+SUM(AJ8:AJ25)</f>
        <v>55</v>
      </c>
      <c r="AK26" s="25">
        <f t="shared" si="4"/>
        <v>491</v>
      </c>
      <c r="AL26" s="68">
        <f>+SUM(AL8:AL25)</f>
        <v>301</v>
      </c>
      <c r="AM26" s="70">
        <f>+SUM(AM8:AM25)</f>
        <v>160</v>
      </c>
      <c r="AN26" s="70">
        <f>+SUM(AN8:AN25)</f>
        <v>9</v>
      </c>
      <c r="AO26" s="70">
        <f>+SUM(AO8:AO25)</f>
        <v>2</v>
      </c>
      <c r="AP26" s="70">
        <f>+SUM(AP8:AP25)</f>
        <v>58</v>
      </c>
      <c r="AQ26" s="52">
        <f>+SUM(AL26:AP26)</f>
        <v>530</v>
      </c>
    </row>
    <row r="27" spans="1:43" ht="7.5" customHeight="1">
      <c r="B27" s="94"/>
      <c r="C27" s="94"/>
      <c r="D27" s="94"/>
      <c r="E27" s="94"/>
      <c r="F27" s="94"/>
      <c r="G27" s="119"/>
      <c r="H27" s="94"/>
      <c r="I27" s="94"/>
      <c r="J27" s="94"/>
      <c r="K27" s="94"/>
      <c r="L27" s="122"/>
      <c r="M27" s="119"/>
      <c r="N27" s="94"/>
      <c r="O27" s="94"/>
      <c r="P27" s="94"/>
      <c r="Q27" s="122"/>
      <c r="R27" s="94"/>
      <c r="S27" s="119"/>
      <c r="T27" s="94"/>
      <c r="U27" s="94"/>
      <c r="V27" s="94"/>
      <c r="W27" s="94"/>
      <c r="X27" s="122"/>
      <c r="Y27" s="119"/>
      <c r="Z27" s="94"/>
      <c r="AA27" s="94"/>
      <c r="AB27" s="94"/>
      <c r="AC27" s="122"/>
      <c r="AD27" s="94"/>
      <c r="AE27" s="119"/>
      <c r="AF27" s="94"/>
      <c r="AG27" s="94"/>
      <c r="AH27" s="94"/>
      <c r="AI27" s="94"/>
      <c r="AJ27" s="122"/>
      <c r="AK27" s="119"/>
      <c r="AL27" s="94"/>
      <c r="AM27" s="94"/>
      <c r="AN27" s="94"/>
      <c r="AO27" s="122"/>
      <c r="AP27" s="94"/>
      <c r="AQ27" s="119"/>
    </row>
    <row r="28" spans="1:43" s="404" customFormat="1" ht="12" customHeight="1">
      <c r="A28" s="774" t="s">
        <v>533</v>
      </c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</row>
    <row r="29" spans="1:43" ht="18" customHeight="1">
      <c r="A29" s="894" t="s">
        <v>595</v>
      </c>
      <c r="B29" s="894"/>
      <c r="C29" s="894"/>
      <c r="D29" s="894"/>
    </row>
    <row r="30" spans="1:43" s="99" customFormat="1" ht="18" customHeight="1">
      <c r="A30" s="893"/>
      <c r="B30" s="893"/>
      <c r="C30" s="893"/>
      <c r="D30" s="893"/>
      <c r="E30" s="893"/>
      <c r="H30" s="123"/>
      <c r="I30" s="123"/>
      <c r="J30" s="123"/>
      <c r="K30" s="123"/>
      <c r="N30" s="123"/>
      <c r="O30" s="123"/>
      <c r="P30" s="123"/>
      <c r="T30" s="123"/>
      <c r="U30" s="123"/>
      <c r="V30" s="123"/>
      <c r="W30" s="123"/>
      <c r="Z30" s="123"/>
      <c r="AA30" s="123"/>
      <c r="AB30" s="123"/>
      <c r="AF30" s="123"/>
      <c r="AG30" s="123"/>
      <c r="AH30" s="123"/>
      <c r="AI30" s="123"/>
      <c r="AL30" s="123"/>
      <c r="AM30" s="123"/>
      <c r="AN30" s="123"/>
    </row>
    <row r="31" spans="1:43" s="99" customFormat="1" ht="18" customHeight="1">
      <c r="A31" s="893"/>
      <c r="B31" s="893"/>
      <c r="C31" s="893"/>
      <c r="D31" s="893"/>
      <c r="E31" s="893"/>
      <c r="H31" s="123"/>
      <c r="I31" s="123"/>
      <c r="J31" s="123"/>
      <c r="K31" s="123"/>
      <c r="N31" s="123"/>
      <c r="O31" s="123"/>
      <c r="P31" s="123"/>
      <c r="T31" s="123"/>
      <c r="U31" s="123"/>
      <c r="V31" s="123"/>
      <c r="W31" s="123"/>
      <c r="Z31" s="123"/>
      <c r="AA31" s="123"/>
      <c r="AB31" s="123"/>
      <c r="AF31" s="123"/>
      <c r="AG31" s="123"/>
      <c r="AH31" s="123"/>
      <c r="AI31" s="123"/>
      <c r="AL31" s="123"/>
      <c r="AM31" s="123"/>
      <c r="AN31" s="123"/>
    </row>
    <row r="32" spans="1:43" s="99" customFormat="1" ht="18" customHeight="1">
      <c r="A32" s="893"/>
      <c r="B32" s="893"/>
      <c r="C32" s="893"/>
      <c r="D32" s="893"/>
      <c r="E32" s="893"/>
      <c r="H32" s="123"/>
      <c r="I32" s="123"/>
      <c r="J32" s="123"/>
      <c r="K32" s="123"/>
      <c r="N32" s="123"/>
      <c r="O32" s="123"/>
      <c r="P32" s="123"/>
      <c r="T32" s="123"/>
      <c r="U32" s="123"/>
      <c r="V32" s="123"/>
      <c r="W32" s="123"/>
      <c r="Z32" s="123"/>
      <c r="AA32" s="123"/>
      <c r="AB32" s="123"/>
      <c r="AF32" s="123"/>
      <c r="AG32" s="123"/>
      <c r="AH32" s="123"/>
      <c r="AI32" s="123"/>
      <c r="AL32" s="123"/>
      <c r="AM32" s="123"/>
      <c r="AN32" s="123"/>
    </row>
    <row r="33" spans="1:40" s="99" customFormat="1" ht="18" customHeight="1">
      <c r="A33" s="893"/>
      <c r="B33" s="893"/>
      <c r="C33" s="893"/>
      <c r="D33" s="893"/>
      <c r="E33" s="893"/>
      <c r="F33" s="893"/>
      <c r="G33" s="893"/>
      <c r="H33" s="893"/>
      <c r="I33" s="893"/>
      <c r="J33" s="893"/>
      <c r="K33" s="893"/>
      <c r="L33" s="893"/>
      <c r="M33" s="893"/>
      <c r="N33" s="893"/>
      <c r="O33" s="893"/>
      <c r="P33" s="123"/>
      <c r="T33" s="123"/>
      <c r="U33" s="123"/>
      <c r="V33" s="123"/>
      <c r="W33" s="123"/>
      <c r="Z33" s="123"/>
      <c r="AA33" s="123"/>
      <c r="AB33" s="123"/>
      <c r="AF33" s="123"/>
      <c r="AG33" s="123"/>
      <c r="AH33" s="123"/>
      <c r="AI33" s="123"/>
      <c r="AL33" s="123"/>
      <c r="AM33" s="123"/>
      <c r="AN33" s="123"/>
    </row>
    <row r="34" spans="1:40" s="99" customFormat="1" ht="18" customHeight="1">
      <c r="A34" s="893"/>
      <c r="B34" s="893"/>
      <c r="C34" s="893"/>
      <c r="D34" s="893"/>
      <c r="E34" s="893"/>
      <c r="H34" s="123"/>
      <c r="I34" s="123"/>
      <c r="J34" s="123"/>
      <c r="K34" s="123"/>
      <c r="N34" s="123"/>
      <c r="O34" s="123"/>
      <c r="P34" s="123"/>
      <c r="T34" s="123"/>
      <c r="U34" s="123"/>
      <c r="V34" s="123"/>
      <c r="W34" s="123"/>
      <c r="Z34" s="123"/>
      <c r="AA34" s="123"/>
      <c r="AB34" s="123"/>
      <c r="AF34" s="123"/>
      <c r="AG34" s="123"/>
      <c r="AH34" s="123"/>
      <c r="AI34" s="123"/>
      <c r="AL34" s="123"/>
      <c r="AM34" s="123"/>
      <c r="AN34" s="123"/>
    </row>
    <row r="35" spans="1:40" s="99" customFormat="1" ht="18" customHeight="1">
      <c r="A35" s="893"/>
      <c r="B35" s="893"/>
      <c r="C35" s="893"/>
      <c r="D35" s="893"/>
      <c r="E35" s="893"/>
      <c r="H35" s="123"/>
      <c r="I35" s="123"/>
      <c r="J35" s="123"/>
      <c r="K35" s="123"/>
      <c r="N35" s="123"/>
      <c r="O35" s="123"/>
      <c r="P35" s="123"/>
      <c r="T35" s="123"/>
      <c r="U35" s="123"/>
      <c r="V35" s="123"/>
      <c r="W35" s="123"/>
      <c r="Z35" s="123"/>
      <c r="AA35" s="123"/>
      <c r="AB35" s="123"/>
      <c r="AF35" s="123"/>
      <c r="AG35" s="123"/>
      <c r="AH35" s="123"/>
      <c r="AI35" s="123"/>
      <c r="AL35" s="123"/>
      <c r="AM35" s="123"/>
      <c r="AN35" s="123"/>
    </row>
  </sheetData>
  <mergeCells count="21">
    <mergeCell ref="AL6:AQ6"/>
    <mergeCell ref="B5:AQ5"/>
    <mergeCell ref="AF6:AK6"/>
    <mergeCell ref="Z6:AE6"/>
    <mergeCell ref="A34:E34"/>
    <mergeCell ref="A35:E35"/>
    <mergeCell ref="A28:M28"/>
    <mergeCell ref="A30:E30"/>
    <mergeCell ref="A31:E31"/>
    <mergeCell ref="A32:E32"/>
    <mergeCell ref="A33:O33"/>
    <mergeCell ref="A29:D29"/>
    <mergeCell ref="A1:M1"/>
    <mergeCell ref="A2:O2"/>
    <mergeCell ref="A3:M3"/>
    <mergeCell ref="A4:B4"/>
    <mergeCell ref="T6:Y6"/>
    <mergeCell ref="B6:G6"/>
    <mergeCell ref="H6:M6"/>
    <mergeCell ref="N6:S6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L50"/>
  <sheetViews>
    <sheetView showGridLines="0" workbookViewId="0">
      <pane xSplit="2" ySplit="7" topLeftCell="C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1.42578125" defaultRowHeight="18" customHeight="1"/>
  <cols>
    <col min="1" max="1" width="22.85546875" style="121" customWidth="1"/>
    <col min="2" max="2" width="8.7109375" style="121" customWidth="1"/>
    <col min="3" max="3" width="5.42578125" style="123" customWidth="1"/>
    <col min="4" max="21" width="5.42578125" style="99" customWidth="1"/>
    <col min="22" max="22" width="7.28515625" style="99" customWidth="1"/>
    <col min="23" max="23" width="5.42578125" style="123" customWidth="1"/>
    <col min="24" max="41" width="5.42578125" style="99" customWidth="1"/>
    <col min="42" max="42" width="7.28515625" style="99" customWidth="1"/>
    <col min="43" max="43" width="5.42578125" style="123" customWidth="1"/>
    <col min="44" max="61" width="5.42578125" style="99" customWidth="1"/>
    <col min="62" max="62" width="7.28515625" style="99" customWidth="1"/>
    <col min="63" max="63" width="5.42578125" style="123" customWidth="1"/>
    <col min="64" max="81" width="5.42578125" style="99" customWidth="1"/>
    <col min="82" max="82" width="7.28515625" style="99" customWidth="1"/>
    <col min="83" max="83" width="5.42578125" style="123" customWidth="1"/>
    <col min="84" max="101" width="5.42578125" style="99" customWidth="1"/>
    <col min="102" max="102" width="7.28515625" style="99" customWidth="1"/>
    <col min="103" max="103" width="5.42578125" style="123" customWidth="1"/>
    <col min="104" max="121" width="5.42578125" style="99" customWidth="1"/>
    <col min="122" max="122" width="7.28515625" style="99" customWidth="1"/>
    <col min="123" max="123" width="5.42578125" style="123" customWidth="1"/>
    <col min="124" max="141" width="5.42578125" style="99" customWidth="1"/>
    <col min="142" max="142" width="7.28515625" style="99" customWidth="1"/>
    <col min="143" max="16384" width="11.42578125" style="97"/>
  </cols>
  <sheetData>
    <row r="1" spans="1:142" ht="18" customHeight="1">
      <c r="A1" s="14" t="s">
        <v>508</v>
      </c>
      <c r="B1" s="1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603"/>
      <c r="CZ1" s="603"/>
      <c r="DA1" s="603"/>
      <c r="DB1" s="603"/>
      <c r="DC1" s="603"/>
      <c r="DD1" s="603"/>
      <c r="DE1" s="603"/>
      <c r="DF1" s="603"/>
      <c r="DG1" s="603"/>
      <c r="DH1" s="603"/>
      <c r="DI1" s="603"/>
      <c r="DJ1" s="603"/>
      <c r="DK1" s="603"/>
      <c r="DL1" s="603"/>
      <c r="DM1" s="603"/>
      <c r="DN1" s="603"/>
      <c r="DO1" s="603"/>
      <c r="DP1" s="603"/>
      <c r="DQ1" s="603"/>
      <c r="DR1" s="670"/>
      <c r="DS1" s="707"/>
      <c r="DT1" s="707"/>
      <c r="DU1" s="707"/>
      <c r="DV1" s="707"/>
      <c r="DW1" s="707"/>
      <c r="DX1" s="707"/>
      <c r="DY1" s="707"/>
      <c r="DZ1" s="707"/>
      <c r="EA1" s="707"/>
      <c r="EB1" s="707"/>
      <c r="EC1" s="707"/>
      <c r="ED1" s="707"/>
      <c r="EE1" s="707"/>
      <c r="EF1" s="707"/>
      <c r="EG1" s="707"/>
      <c r="EH1" s="707"/>
      <c r="EI1" s="707"/>
      <c r="EJ1" s="707"/>
      <c r="EK1" s="707"/>
      <c r="EL1" s="707"/>
    </row>
    <row r="2" spans="1:142" ht="18" customHeight="1">
      <c r="A2" s="784" t="s">
        <v>428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</row>
    <row r="3" spans="1:142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</row>
    <row r="4" spans="1:142" ht="3.95" customHeight="1">
      <c r="A4" s="802"/>
      <c r="B4" s="802"/>
      <c r="C4" s="802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217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217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217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</row>
    <row r="5" spans="1:142" ht="18" customHeight="1">
      <c r="A5" s="896" t="s">
        <v>372</v>
      </c>
      <c r="B5" s="896" t="s">
        <v>371</v>
      </c>
      <c r="C5" s="901" t="s">
        <v>553</v>
      </c>
      <c r="D5" s="901"/>
      <c r="E5" s="901"/>
      <c r="F5" s="901"/>
      <c r="G5" s="901"/>
      <c r="H5" s="901"/>
      <c r="I5" s="901"/>
      <c r="J5" s="901"/>
      <c r="K5" s="901"/>
      <c r="L5" s="901"/>
      <c r="M5" s="901"/>
      <c r="N5" s="901"/>
      <c r="O5" s="901"/>
      <c r="P5" s="901"/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901"/>
      <c r="AF5" s="901"/>
      <c r="AG5" s="901"/>
      <c r="AH5" s="901"/>
      <c r="AI5" s="901"/>
      <c r="AJ5" s="901"/>
      <c r="AK5" s="901"/>
      <c r="AL5" s="901"/>
      <c r="AM5" s="901"/>
      <c r="AN5" s="901"/>
      <c r="AO5" s="901"/>
      <c r="AP5" s="901"/>
      <c r="AQ5" s="901"/>
      <c r="AR5" s="901"/>
      <c r="AS5" s="901"/>
      <c r="AT5" s="901"/>
      <c r="AU5" s="901"/>
      <c r="AV5" s="901"/>
      <c r="AW5" s="901"/>
      <c r="AX5" s="901"/>
      <c r="AY5" s="901"/>
      <c r="AZ5" s="901"/>
      <c r="BA5" s="901"/>
      <c r="BB5" s="901"/>
      <c r="BC5" s="901"/>
      <c r="BD5" s="901"/>
      <c r="BE5" s="901"/>
      <c r="BF5" s="901"/>
      <c r="BG5" s="901"/>
      <c r="BH5" s="901"/>
      <c r="BI5" s="901"/>
      <c r="BJ5" s="901"/>
      <c r="BK5" s="901"/>
      <c r="BL5" s="901"/>
      <c r="BM5" s="901"/>
      <c r="BN5" s="901"/>
      <c r="BO5" s="901"/>
      <c r="BP5" s="901"/>
      <c r="BQ5" s="901"/>
      <c r="BR5" s="901"/>
      <c r="BS5" s="901"/>
      <c r="BT5" s="901"/>
      <c r="BU5" s="901"/>
      <c r="BV5" s="901"/>
      <c r="BW5" s="901"/>
      <c r="BX5" s="901"/>
      <c r="BY5" s="901"/>
      <c r="BZ5" s="901"/>
      <c r="CA5" s="901"/>
      <c r="CB5" s="901"/>
      <c r="CC5" s="901"/>
      <c r="CD5" s="901"/>
      <c r="CE5" s="901"/>
      <c r="CF5" s="901"/>
      <c r="CG5" s="901"/>
      <c r="CH5" s="901"/>
      <c r="CI5" s="901"/>
      <c r="CJ5" s="901"/>
      <c r="CK5" s="901"/>
      <c r="CL5" s="901"/>
      <c r="CM5" s="901"/>
      <c r="CN5" s="901"/>
      <c r="CO5" s="901"/>
      <c r="CP5" s="901"/>
      <c r="CQ5" s="901"/>
      <c r="CR5" s="901"/>
      <c r="CS5" s="901"/>
      <c r="CT5" s="901"/>
      <c r="CU5" s="901"/>
      <c r="CV5" s="901"/>
      <c r="CW5" s="901"/>
      <c r="CX5" s="901"/>
      <c r="CY5" s="901"/>
      <c r="CZ5" s="901"/>
      <c r="DA5" s="901"/>
      <c r="DB5" s="901"/>
      <c r="DC5" s="901"/>
      <c r="DD5" s="901"/>
      <c r="DE5" s="901"/>
      <c r="DF5" s="901"/>
      <c r="DG5" s="901"/>
      <c r="DH5" s="901"/>
      <c r="DI5" s="901"/>
      <c r="DJ5" s="901"/>
      <c r="DK5" s="901"/>
      <c r="DL5" s="901"/>
      <c r="DM5" s="901"/>
      <c r="DN5" s="901"/>
      <c r="DO5" s="901"/>
      <c r="DP5" s="901"/>
      <c r="DQ5" s="901"/>
      <c r="DR5" s="901"/>
      <c r="DS5" s="901"/>
      <c r="DT5" s="901"/>
      <c r="DU5" s="901"/>
      <c r="DV5" s="901"/>
      <c r="DW5" s="901"/>
      <c r="DX5" s="901"/>
      <c r="DY5" s="901"/>
      <c r="DZ5" s="901"/>
      <c r="EA5" s="901"/>
      <c r="EB5" s="901"/>
      <c r="EC5" s="901"/>
      <c r="ED5" s="901"/>
      <c r="EE5" s="901"/>
      <c r="EF5" s="901"/>
      <c r="EG5" s="901"/>
      <c r="EH5" s="901"/>
      <c r="EI5" s="901"/>
      <c r="EJ5" s="901"/>
      <c r="EK5" s="901"/>
      <c r="EL5" s="901"/>
    </row>
    <row r="6" spans="1:142" ht="18" customHeight="1">
      <c r="A6" s="897"/>
      <c r="B6" s="897"/>
      <c r="C6" s="898">
        <v>2015</v>
      </c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  <c r="P6" s="899"/>
      <c r="Q6" s="899"/>
      <c r="R6" s="899"/>
      <c r="S6" s="899"/>
      <c r="T6" s="899"/>
      <c r="U6" s="899"/>
      <c r="V6" s="900"/>
      <c r="W6" s="762">
        <v>2016</v>
      </c>
      <c r="X6" s="798"/>
      <c r="Y6" s="798"/>
      <c r="Z6" s="798"/>
      <c r="AA6" s="798"/>
      <c r="AB6" s="798"/>
      <c r="AC6" s="798"/>
      <c r="AD6" s="798"/>
      <c r="AE6" s="798"/>
      <c r="AF6" s="798"/>
      <c r="AG6" s="798"/>
      <c r="AH6" s="798"/>
      <c r="AI6" s="798"/>
      <c r="AJ6" s="798"/>
      <c r="AK6" s="798"/>
      <c r="AL6" s="798"/>
      <c r="AM6" s="798"/>
      <c r="AN6" s="798"/>
      <c r="AO6" s="798"/>
      <c r="AP6" s="810"/>
      <c r="AQ6" s="898">
        <v>2017</v>
      </c>
      <c r="AR6" s="899"/>
      <c r="AS6" s="899"/>
      <c r="AT6" s="899"/>
      <c r="AU6" s="899"/>
      <c r="AV6" s="899"/>
      <c r="AW6" s="899"/>
      <c r="AX6" s="899"/>
      <c r="AY6" s="899"/>
      <c r="AZ6" s="899"/>
      <c r="BA6" s="899"/>
      <c r="BB6" s="899"/>
      <c r="BC6" s="899"/>
      <c r="BD6" s="899"/>
      <c r="BE6" s="899"/>
      <c r="BF6" s="899"/>
      <c r="BG6" s="899"/>
      <c r="BH6" s="899"/>
      <c r="BI6" s="899"/>
      <c r="BJ6" s="900"/>
      <c r="BK6" s="762">
        <v>2018</v>
      </c>
      <c r="BL6" s="798"/>
      <c r="BM6" s="798"/>
      <c r="BN6" s="798"/>
      <c r="BO6" s="798"/>
      <c r="BP6" s="798"/>
      <c r="BQ6" s="798"/>
      <c r="BR6" s="798"/>
      <c r="BS6" s="798"/>
      <c r="BT6" s="798"/>
      <c r="BU6" s="798"/>
      <c r="BV6" s="798"/>
      <c r="BW6" s="798"/>
      <c r="BX6" s="798"/>
      <c r="BY6" s="798"/>
      <c r="BZ6" s="798"/>
      <c r="CA6" s="798"/>
      <c r="CB6" s="798"/>
      <c r="CC6" s="798"/>
      <c r="CD6" s="810"/>
      <c r="CE6" s="898">
        <v>2019</v>
      </c>
      <c r="CF6" s="899"/>
      <c r="CG6" s="899"/>
      <c r="CH6" s="899"/>
      <c r="CI6" s="899"/>
      <c r="CJ6" s="899"/>
      <c r="CK6" s="899"/>
      <c r="CL6" s="899"/>
      <c r="CM6" s="899"/>
      <c r="CN6" s="899"/>
      <c r="CO6" s="899"/>
      <c r="CP6" s="899"/>
      <c r="CQ6" s="899"/>
      <c r="CR6" s="899"/>
      <c r="CS6" s="899"/>
      <c r="CT6" s="899"/>
      <c r="CU6" s="899"/>
      <c r="CV6" s="899"/>
      <c r="CW6" s="899"/>
      <c r="CX6" s="900"/>
      <c r="CY6" s="762">
        <v>2020</v>
      </c>
      <c r="CZ6" s="798"/>
      <c r="DA6" s="798"/>
      <c r="DB6" s="798"/>
      <c r="DC6" s="798"/>
      <c r="DD6" s="798"/>
      <c r="DE6" s="798"/>
      <c r="DF6" s="798"/>
      <c r="DG6" s="798"/>
      <c r="DH6" s="798"/>
      <c r="DI6" s="798"/>
      <c r="DJ6" s="798"/>
      <c r="DK6" s="798"/>
      <c r="DL6" s="798"/>
      <c r="DM6" s="798"/>
      <c r="DN6" s="798"/>
      <c r="DO6" s="798"/>
      <c r="DP6" s="798"/>
      <c r="DQ6" s="798"/>
      <c r="DR6" s="810"/>
      <c r="DS6" s="898">
        <v>2021</v>
      </c>
      <c r="DT6" s="899"/>
      <c r="DU6" s="899"/>
      <c r="DV6" s="899"/>
      <c r="DW6" s="899"/>
      <c r="DX6" s="899"/>
      <c r="DY6" s="899"/>
      <c r="DZ6" s="899"/>
      <c r="EA6" s="899"/>
      <c r="EB6" s="899"/>
      <c r="EC6" s="899"/>
      <c r="ED6" s="899"/>
      <c r="EE6" s="899"/>
      <c r="EF6" s="899"/>
      <c r="EG6" s="899"/>
      <c r="EH6" s="899"/>
      <c r="EI6" s="899"/>
      <c r="EJ6" s="899"/>
      <c r="EK6" s="899"/>
      <c r="EL6" s="900"/>
    </row>
    <row r="7" spans="1:142" ht="18" customHeight="1">
      <c r="A7" s="897"/>
      <c r="B7" s="897"/>
      <c r="C7" s="19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50</v>
      </c>
      <c r="V7" s="47" t="s">
        <v>34</v>
      </c>
      <c r="W7" s="21">
        <v>1</v>
      </c>
      <c r="X7" s="22">
        <v>2</v>
      </c>
      <c r="Y7" s="22">
        <v>3</v>
      </c>
      <c r="Z7" s="22">
        <v>4</v>
      </c>
      <c r="AA7" s="22">
        <v>5</v>
      </c>
      <c r="AB7" s="22">
        <v>6</v>
      </c>
      <c r="AC7" s="22">
        <v>7</v>
      </c>
      <c r="AD7" s="22">
        <v>8</v>
      </c>
      <c r="AE7" s="22">
        <v>9</v>
      </c>
      <c r="AF7" s="22">
        <v>10</v>
      </c>
      <c r="AG7" s="22">
        <v>11</v>
      </c>
      <c r="AH7" s="22">
        <v>12</v>
      </c>
      <c r="AI7" s="22">
        <v>13</v>
      </c>
      <c r="AJ7" s="22">
        <v>14</v>
      </c>
      <c r="AK7" s="22">
        <v>15</v>
      </c>
      <c r="AL7" s="22">
        <v>16</v>
      </c>
      <c r="AM7" s="22">
        <v>17</v>
      </c>
      <c r="AN7" s="22">
        <v>18</v>
      </c>
      <c r="AO7" s="22">
        <v>50</v>
      </c>
      <c r="AP7" s="8" t="s">
        <v>34</v>
      </c>
      <c r="AQ7" s="19">
        <v>1</v>
      </c>
      <c r="AR7" s="20">
        <v>2</v>
      </c>
      <c r="AS7" s="20">
        <v>3</v>
      </c>
      <c r="AT7" s="20">
        <v>4</v>
      </c>
      <c r="AU7" s="20">
        <v>5</v>
      </c>
      <c r="AV7" s="20">
        <v>6</v>
      </c>
      <c r="AW7" s="20">
        <v>7</v>
      </c>
      <c r="AX7" s="20">
        <v>8</v>
      </c>
      <c r="AY7" s="20">
        <v>9</v>
      </c>
      <c r="AZ7" s="20">
        <v>10</v>
      </c>
      <c r="BA7" s="20">
        <v>11</v>
      </c>
      <c r="BB7" s="20">
        <v>12</v>
      </c>
      <c r="BC7" s="20">
        <v>13</v>
      </c>
      <c r="BD7" s="20">
        <v>14</v>
      </c>
      <c r="BE7" s="20">
        <v>15</v>
      </c>
      <c r="BF7" s="20">
        <v>16</v>
      </c>
      <c r="BG7" s="20">
        <v>17</v>
      </c>
      <c r="BH7" s="20">
        <v>18</v>
      </c>
      <c r="BI7" s="20">
        <v>50</v>
      </c>
      <c r="BJ7" s="47" t="s">
        <v>34</v>
      </c>
      <c r="BK7" s="21">
        <v>1</v>
      </c>
      <c r="BL7" s="22">
        <v>2</v>
      </c>
      <c r="BM7" s="22">
        <v>3</v>
      </c>
      <c r="BN7" s="22">
        <v>4</v>
      </c>
      <c r="BO7" s="22">
        <v>5</v>
      </c>
      <c r="BP7" s="22">
        <v>6</v>
      </c>
      <c r="BQ7" s="22">
        <v>7</v>
      </c>
      <c r="BR7" s="22">
        <v>8</v>
      </c>
      <c r="BS7" s="22">
        <v>9</v>
      </c>
      <c r="BT7" s="22">
        <v>10</v>
      </c>
      <c r="BU7" s="22">
        <v>11</v>
      </c>
      <c r="BV7" s="22">
        <v>12</v>
      </c>
      <c r="BW7" s="22">
        <v>13</v>
      </c>
      <c r="BX7" s="22">
        <v>14</v>
      </c>
      <c r="BY7" s="22">
        <v>15</v>
      </c>
      <c r="BZ7" s="22">
        <v>16</v>
      </c>
      <c r="CA7" s="22">
        <v>17</v>
      </c>
      <c r="CB7" s="22">
        <v>18</v>
      </c>
      <c r="CC7" s="22">
        <v>50</v>
      </c>
      <c r="CD7" s="8" t="s">
        <v>34</v>
      </c>
      <c r="CE7" s="19">
        <v>1</v>
      </c>
      <c r="CF7" s="20">
        <v>2</v>
      </c>
      <c r="CG7" s="20">
        <v>3</v>
      </c>
      <c r="CH7" s="20">
        <v>4</v>
      </c>
      <c r="CI7" s="20">
        <v>5</v>
      </c>
      <c r="CJ7" s="20">
        <v>6</v>
      </c>
      <c r="CK7" s="20">
        <v>7</v>
      </c>
      <c r="CL7" s="20">
        <v>8</v>
      </c>
      <c r="CM7" s="20">
        <v>9</v>
      </c>
      <c r="CN7" s="20">
        <v>10</v>
      </c>
      <c r="CO7" s="20">
        <v>11</v>
      </c>
      <c r="CP7" s="20">
        <v>12</v>
      </c>
      <c r="CQ7" s="20">
        <v>13</v>
      </c>
      <c r="CR7" s="20">
        <v>14</v>
      </c>
      <c r="CS7" s="20">
        <v>15</v>
      </c>
      <c r="CT7" s="20">
        <v>16</v>
      </c>
      <c r="CU7" s="20">
        <v>17</v>
      </c>
      <c r="CV7" s="20">
        <v>18</v>
      </c>
      <c r="CW7" s="20">
        <v>50</v>
      </c>
      <c r="CX7" s="47" t="s">
        <v>34</v>
      </c>
      <c r="CY7" s="21">
        <v>1</v>
      </c>
      <c r="CZ7" s="22">
        <v>2</v>
      </c>
      <c r="DA7" s="22">
        <v>3</v>
      </c>
      <c r="DB7" s="22">
        <v>4</v>
      </c>
      <c r="DC7" s="22">
        <v>5</v>
      </c>
      <c r="DD7" s="22">
        <v>6</v>
      </c>
      <c r="DE7" s="22">
        <v>7</v>
      </c>
      <c r="DF7" s="22">
        <v>8</v>
      </c>
      <c r="DG7" s="22">
        <v>9</v>
      </c>
      <c r="DH7" s="22">
        <v>10</v>
      </c>
      <c r="DI7" s="22">
        <v>11</v>
      </c>
      <c r="DJ7" s="22">
        <v>12</v>
      </c>
      <c r="DK7" s="22">
        <v>13</v>
      </c>
      <c r="DL7" s="22">
        <v>14</v>
      </c>
      <c r="DM7" s="22">
        <v>15</v>
      </c>
      <c r="DN7" s="22">
        <v>16</v>
      </c>
      <c r="DO7" s="22">
        <v>17</v>
      </c>
      <c r="DP7" s="22">
        <v>18</v>
      </c>
      <c r="DQ7" s="22">
        <v>50</v>
      </c>
      <c r="DR7" s="671" t="s">
        <v>34</v>
      </c>
      <c r="DS7" s="19">
        <v>1</v>
      </c>
      <c r="DT7" s="20">
        <v>2</v>
      </c>
      <c r="DU7" s="20">
        <v>3</v>
      </c>
      <c r="DV7" s="20">
        <v>4</v>
      </c>
      <c r="DW7" s="20">
        <v>5</v>
      </c>
      <c r="DX7" s="20">
        <v>6</v>
      </c>
      <c r="DY7" s="20">
        <v>7</v>
      </c>
      <c r="DZ7" s="20">
        <v>8</v>
      </c>
      <c r="EA7" s="20">
        <v>9</v>
      </c>
      <c r="EB7" s="20">
        <v>10</v>
      </c>
      <c r="EC7" s="20">
        <v>11</v>
      </c>
      <c r="ED7" s="20">
        <v>12</v>
      </c>
      <c r="EE7" s="20">
        <v>13</v>
      </c>
      <c r="EF7" s="20">
        <v>14</v>
      </c>
      <c r="EG7" s="20">
        <v>15</v>
      </c>
      <c r="EH7" s="20">
        <v>16</v>
      </c>
      <c r="EI7" s="20">
        <v>17</v>
      </c>
      <c r="EJ7" s="20">
        <v>18</v>
      </c>
      <c r="EK7" s="20">
        <v>50</v>
      </c>
      <c r="EL7" s="47" t="s">
        <v>34</v>
      </c>
    </row>
    <row r="8" spans="1:142" ht="18" customHeight="1">
      <c r="A8" s="895" t="s">
        <v>373</v>
      </c>
      <c r="B8" s="49" t="s">
        <v>367</v>
      </c>
      <c r="C8" s="268">
        <v>16</v>
      </c>
      <c r="D8" s="269">
        <v>22</v>
      </c>
      <c r="E8" s="268">
        <v>14</v>
      </c>
      <c r="F8" s="269">
        <v>13</v>
      </c>
      <c r="G8" s="268">
        <v>43</v>
      </c>
      <c r="H8" s="268">
        <v>5</v>
      </c>
      <c r="I8" s="268">
        <v>34</v>
      </c>
      <c r="J8" s="268">
        <v>9</v>
      </c>
      <c r="K8" s="268">
        <v>21</v>
      </c>
      <c r="L8" s="268">
        <v>30</v>
      </c>
      <c r="M8" s="268">
        <v>141</v>
      </c>
      <c r="N8" s="268">
        <v>3</v>
      </c>
      <c r="O8" s="268">
        <v>10</v>
      </c>
      <c r="P8" s="268">
        <v>5</v>
      </c>
      <c r="Q8" s="268">
        <v>8</v>
      </c>
      <c r="R8" s="268">
        <v>3</v>
      </c>
      <c r="S8" s="268">
        <v>1</v>
      </c>
      <c r="T8" s="268">
        <v>54</v>
      </c>
      <c r="U8" s="268">
        <v>0</v>
      </c>
      <c r="V8" s="270">
        <f>+SUM(C8:U8)</f>
        <v>432</v>
      </c>
      <c r="W8" s="268">
        <v>8</v>
      </c>
      <c r="X8" s="269">
        <v>23</v>
      </c>
      <c r="Y8" s="268">
        <v>17</v>
      </c>
      <c r="Z8" s="269">
        <v>18</v>
      </c>
      <c r="AA8" s="268">
        <v>40</v>
      </c>
      <c r="AB8" s="268">
        <v>6</v>
      </c>
      <c r="AC8" s="268">
        <v>27</v>
      </c>
      <c r="AD8" s="268">
        <v>14</v>
      </c>
      <c r="AE8" s="268">
        <v>19</v>
      </c>
      <c r="AF8" s="268">
        <v>37</v>
      </c>
      <c r="AG8" s="268">
        <v>133</v>
      </c>
      <c r="AH8" s="268">
        <v>4</v>
      </c>
      <c r="AI8" s="268">
        <v>6</v>
      </c>
      <c r="AJ8" s="268">
        <v>0</v>
      </c>
      <c r="AK8" s="268">
        <v>11</v>
      </c>
      <c r="AL8" s="268">
        <v>5</v>
      </c>
      <c r="AM8" s="268">
        <v>1</v>
      </c>
      <c r="AN8" s="268">
        <v>41</v>
      </c>
      <c r="AO8" s="268">
        <v>0</v>
      </c>
      <c r="AP8" s="271">
        <f>+SUM(W8:AO8)</f>
        <v>410</v>
      </c>
      <c r="AQ8" s="268">
        <v>18</v>
      </c>
      <c r="AR8" s="269">
        <v>26</v>
      </c>
      <c r="AS8" s="268">
        <v>33</v>
      </c>
      <c r="AT8" s="269">
        <v>25</v>
      </c>
      <c r="AU8" s="268">
        <v>37</v>
      </c>
      <c r="AV8" s="268">
        <v>4</v>
      </c>
      <c r="AW8" s="268">
        <v>24</v>
      </c>
      <c r="AX8" s="268">
        <v>3</v>
      </c>
      <c r="AY8" s="268">
        <v>23</v>
      </c>
      <c r="AZ8" s="268">
        <v>39</v>
      </c>
      <c r="BA8" s="268">
        <v>130</v>
      </c>
      <c r="BB8" s="268">
        <v>9</v>
      </c>
      <c r="BC8" s="268">
        <v>8</v>
      </c>
      <c r="BD8" s="268">
        <v>11</v>
      </c>
      <c r="BE8" s="268">
        <v>9</v>
      </c>
      <c r="BF8" s="268">
        <v>3</v>
      </c>
      <c r="BG8" s="268">
        <v>0</v>
      </c>
      <c r="BH8" s="268">
        <v>48</v>
      </c>
      <c r="BI8" s="268">
        <v>0</v>
      </c>
      <c r="BJ8" s="270">
        <f>+SUM(AQ8:BI8)</f>
        <v>450</v>
      </c>
      <c r="BK8" s="268">
        <v>16</v>
      </c>
      <c r="BL8" s="269">
        <v>18</v>
      </c>
      <c r="BM8" s="268">
        <v>37</v>
      </c>
      <c r="BN8" s="269">
        <v>27</v>
      </c>
      <c r="BO8" s="268">
        <v>28</v>
      </c>
      <c r="BP8" s="268">
        <v>8</v>
      </c>
      <c r="BQ8" s="268">
        <v>29</v>
      </c>
      <c r="BR8" s="268">
        <v>9</v>
      </c>
      <c r="BS8" s="268">
        <v>22</v>
      </c>
      <c r="BT8" s="268">
        <v>23</v>
      </c>
      <c r="BU8" s="268">
        <v>127</v>
      </c>
      <c r="BV8" s="268">
        <v>9</v>
      </c>
      <c r="BW8" s="268">
        <v>7</v>
      </c>
      <c r="BX8" s="268">
        <v>10</v>
      </c>
      <c r="BY8" s="268">
        <v>8</v>
      </c>
      <c r="BZ8" s="268">
        <v>2</v>
      </c>
      <c r="CA8" s="268">
        <v>1</v>
      </c>
      <c r="CB8" s="268">
        <v>47</v>
      </c>
      <c r="CC8" s="268">
        <v>1</v>
      </c>
      <c r="CD8" s="271">
        <f t="shared" ref="CD8:CD45" si="0">+SUM(BK8:CC8)</f>
        <v>429</v>
      </c>
      <c r="CE8" s="268">
        <v>25</v>
      </c>
      <c r="CF8" s="269">
        <v>33</v>
      </c>
      <c r="CG8" s="268">
        <v>27</v>
      </c>
      <c r="CH8" s="269">
        <v>17</v>
      </c>
      <c r="CI8" s="268">
        <v>29</v>
      </c>
      <c r="CJ8" s="268">
        <v>11</v>
      </c>
      <c r="CK8" s="268">
        <v>44</v>
      </c>
      <c r="CL8" s="268">
        <v>3</v>
      </c>
      <c r="CM8" s="268">
        <v>20</v>
      </c>
      <c r="CN8" s="268">
        <v>44</v>
      </c>
      <c r="CO8" s="268">
        <v>130</v>
      </c>
      <c r="CP8" s="268">
        <v>7</v>
      </c>
      <c r="CQ8" s="268">
        <v>3</v>
      </c>
      <c r="CR8" s="268">
        <v>7</v>
      </c>
      <c r="CS8" s="268">
        <v>9</v>
      </c>
      <c r="CT8" s="268">
        <v>1</v>
      </c>
      <c r="CU8" s="268">
        <v>1</v>
      </c>
      <c r="CV8" s="268">
        <v>47</v>
      </c>
      <c r="CW8" s="268">
        <v>0</v>
      </c>
      <c r="CX8" s="270">
        <f t="shared" ref="CX8:CX45" si="1">+SUM(CE8:CW8)</f>
        <v>458</v>
      </c>
      <c r="CY8" s="268">
        <v>19</v>
      </c>
      <c r="CZ8" s="269">
        <v>22</v>
      </c>
      <c r="DA8" s="268">
        <v>30</v>
      </c>
      <c r="DB8" s="269">
        <v>19</v>
      </c>
      <c r="DC8" s="268">
        <v>40</v>
      </c>
      <c r="DD8" s="268">
        <v>7</v>
      </c>
      <c r="DE8" s="268">
        <v>38</v>
      </c>
      <c r="DF8" s="268">
        <v>10</v>
      </c>
      <c r="DG8" s="268">
        <v>26</v>
      </c>
      <c r="DH8" s="268">
        <v>36</v>
      </c>
      <c r="DI8" s="268">
        <v>116</v>
      </c>
      <c r="DJ8" s="268">
        <v>4</v>
      </c>
      <c r="DK8" s="268">
        <v>1</v>
      </c>
      <c r="DL8" s="268">
        <v>10</v>
      </c>
      <c r="DM8" s="268">
        <v>3</v>
      </c>
      <c r="DN8" s="268">
        <v>4</v>
      </c>
      <c r="DO8" s="268">
        <v>2</v>
      </c>
      <c r="DP8" s="268">
        <v>44</v>
      </c>
      <c r="DQ8" s="268">
        <v>0</v>
      </c>
      <c r="DR8" s="271">
        <f>+SUM(CY8:DQ8)</f>
        <v>431</v>
      </c>
      <c r="DS8" s="268">
        <v>18</v>
      </c>
      <c r="DT8" s="269">
        <v>27</v>
      </c>
      <c r="DU8" s="268">
        <v>22</v>
      </c>
      <c r="DV8" s="269">
        <v>16</v>
      </c>
      <c r="DW8" s="268">
        <v>26</v>
      </c>
      <c r="DX8" s="268">
        <v>7</v>
      </c>
      <c r="DY8" s="268">
        <v>32</v>
      </c>
      <c r="DZ8" s="268">
        <v>11</v>
      </c>
      <c r="EA8" s="268">
        <v>16</v>
      </c>
      <c r="EB8" s="268">
        <v>27</v>
      </c>
      <c r="EC8" s="268">
        <v>104</v>
      </c>
      <c r="ED8" s="268">
        <v>3</v>
      </c>
      <c r="EE8" s="268">
        <v>9</v>
      </c>
      <c r="EF8" s="268">
        <v>7</v>
      </c>
      <c r="EG8" s="268">
        <v>7</v>
      </c>
      <c r="EH8" s="268">
        <v>2</v>
      </c>
      <c r="EI8" s="268">
        <v>1</v>
      </c>
      <c r="EJ8" s="268">
        <v>41</v>
      </c>
      <c r="EK8" s="268">
        <v>0</v>
      </c>
      <c r="EL8" s="270">
        <f t="shared" ref="EL8:EL45" si="2">+SUM(DS8:EK8)</f>
        <v>376</v>
      </c>
    </row>
    <row r="9" spans="1:142" ht="18" customHeight="1">
      <c r="A9" s="895"/>
      <c r="B9" s="50" t="s">
        <v>368</v>
      </c>
      <c r="C9" s="272">
        <v>4</v>
      </c>
      <c r="D9" s="272">
        <v>1</v>
      </c>
      <c r="E9" s="272">
        <v>7</v>
      </c>
      <c r="F9" s="272">
        <v>7</v>
      </c>
      <c r="G9" s="272">
        <v>5</v>
      </c>
      <c r="H9" s="272">
        <v>0</v>
      </c>
      <c r="I9" s="272">
        <v>5</v>
      </c>
      <c r="J9" s="272">
        <v>1</v>
      </c>
      <c r="K9" s="272">
        <v>7</v>
      </c>
      <c r="L9" s="272">
        <v>4</v>
      </c>
      <c r="M9" s="272">
        <v>24</v>
      </c>
      <c r="N9" s="272">
        <v>2</v>
      </c>
      <c r="O9" s="272">
        <v>1</v>
      </c>
      <c r="P9" s="272">
        <v>1</v>
      </c>
      <c r="Q9" s="272">
        <v>1</v>
      </c>
      <c r="R9" s="272">
        <v>1</v>
      </c>
      <c r="S9" s="272">
        <v>0</v>
      </c>
      <c r="T9" s="272">
        <v>23</v>
      </c>
      <c r="U9" s="272">
        <v>0</v>
      </c>
      <c r="V9" s="273">
        <f>+SUM(C9:U9)</f>
        <v>94</v>
      </c>
      <c r="W9" s="272">
        <v>3</v>
      </c>
      <c r="X9" s="272">
        <v>7</v>
      </c>
      <c r="Y9" s="272">
        <v>10</v>
      </c>
      <c r="Z9" s="272">
        <v>4</v>
      </c>
      <c r="AA9" s="272">
        <v>5</v>
      </c>
      <c r="AB9" s="272">
        <v>2</v>
      </c>
      <c r="AC9" s="272">
        <v>12</v>
      </c>
      <c r="AD9" s="272">
        <v>4</v>
      </c>
      <c r="AE9" s="272">
        <v>10</v>
      </c>
      <c r="AF9" s="272">
        <v>12</v>
      </c>
      <c r="AG9" s="272">
        <v>33</v>
      </c>
      <c r="AH9" s="272">
        <v>1</v>
      </c>
      <c r="AI9" s="272">
        <v>1</v>
      </c>
      <c r="AJ9" s="272">
        <v>1</v>
      </c>
      <c r="AK9" s="272">
        <v>2</v>
      </c>
      <c r="AL9" s="272">
        <v>4</v>
      </c>
      <c r="AM9" s="272">
        <v>0</v>
      </c>
      <c r="AN9" s="272">
        <v>23</v>
      </c>
      <c r="AO9" s="272">
        <v>0</v>
      </c>
      <c r="AP9" s="167">
        <f>+SUM(W9:AO9)</f>
        <v>134</v>
      </c>
      <c r="AQ9" s="272">
        <v>7</v>
      </c>
      <c r="AR9" s="272">
        <v>3</v>
      </c>
      <c r="AS9" s="272">
        <v>9</v>
      </c>
      <c r="AT9" s="272">
        <v>3</v>
      </c>
      <c r="AU9" s="272">
        <v>7</v>
      </c>
      <c r="AV9" s="272">
        <v>0</v>
      </c>
      <c r="AW9" s="272">
        <v>7</v>
      </c>
      <c r="AX9" s="272">
        <v>1</v>
      </c>
      <c r="AY9" s="272">
        <v>9</v>
      </c>
      <c r="AZ9" s="272">
        <v>13</v>
      </c>
      <c r="BA9" s="272">
        <v>27</v>
      </c>
      <c r="BB9" s="272">
        <v>1</v>
      </c>
      <c r="BC9" s="272">
        <v>4</v>
      </c>
      <c r="BD9" s="272">
        <v>2</v>
      </c>
      <c r="BE9" s="272">
        <v>0</v>
      </c>
      <c r="BF9" s="272">
        <v>1</v>
      </c>
      <c r="BG9" s="272">
        <v>0</v>
      </c>
      <c r="BH9" s="272">
        <v>19</v>
      </c>
      <c r="BI9" s="272">
        <v>0</v>
      </c>
      <c r="BJ9" s="274">
        <f>+SUM(AQ9:BI9)</f>
        <v>113</v>
      </c>
      <c r="BK9" s="272">
        <v>4</v>
      </c>
      <c r="BL9" s="272">
        <v>6</v>
      </c>
      <c r="BM9" s="272">
        <v>4</v>
      </c>
      <c r="BN9" s="272">
        <v>4</v>
      </c>
      <c r="BO9" s="272">
        <v>9</v>
      </c>
      <c r="BP9" s="272">
        <v>1</v>
      </c>
      <c r="BQ9" s="272">
        <v>5</v>
      </c>
      <c r="BR9" s="272">
        <v>3</v>
      </c>
      <c r="BS9" s="272">
        <v>5</v>
      </c>
      <c r="BT9" s="272">
        <v>8</v>
      </c>
      <c r="BU9" s="272">
        <v>29</v>
      </c>
      <c r="BV9" s="272">
        <v>2</v>
      </c>
      <c r="BW9" s="272">
        <v>3</v>
      </c>
      <c r="BX9" s="272">
        <v>1</v>
      </c>
      <c r="BY9" s="272">
        <v>1</v>
      </c>
      <c r="BZ9" s="272">
        <v>1</v>
      </c>
      <c r="CA9" s="272">
        <v>0</v>
      </c>
      <c r="CB9" s="272">
        <v>16</v>
      </c>
      <c r="CC9" s="272">
        <v>0</v>
      </c>
      <c r="CD9" s="167">
        <f t="shared" si="0"/>
        <v>102</v>
      </c>
      <c r="CE9" s="272">
        <v>2</v>
      </c>
      <c r="CF9" s="272">
        <v>2</v>
      </c>
      <c r="CG9" s="272">
        <v>5</v>
      </c>
      <c r="CH9" s="272">
        <v>5</v>
      </c>
      <c r="CI9" s="272">
        <v>4</v>
      </c>
      <c r="CJ9" s="272">
        <v>1</v>
      </c>
      <c r="CK9" s="272">
        <v>7</v>
      </c>
      <c r="CL9" s="272">
        <v>1</v>
      </c>
      <c r="CM9" s="272">
        <v>4</v>
      </c>
      <c r="CN9" s="272">
        <v>10</v>
      </c>
      <c r="CO9" s="272">
        <v>39</v>
      </c>
      <c r="CP9" s="272">
        <v>2</v>
      </c>
      <c r="CQ9" s="272">
        <v>3</v>
      </c>
      <c r="CR9" s="272">
        <v>0</v>
      </c>
      <c r="CS9" s="272">
        <v>0</v>
      </c>
      <c r="CT9" s="272">
        <v>0</v>
      </c>
      <c r="CU9" s="272">
        <v>0</v>
      </c>
      <c r="CV9" s="272">
        <v>26</v>
      </c>
      <c r="CW9" s="272">
        <v>1</v>
      </c>
      <c r="CX9" s="273">
        <f t="shared" si="1"/>
        <v>112</v>
      </c>
      <c r="CY9" s="272">
        <v>0</v>
      </c>
      <c r="CZ9" s="272">
        <v>4</v>
      </c>
      <c r="DA9" s="272">
        <v>6</v>
      </c>
      <c r="DB9" s="272">
        <v>1</v>
      </c>
      <c r="DC9" s="272">
        <v>7</v>
      </c>
      <c r="DD9" s="272">
        <v>0</v>
      </c>
      <c r="DE9" s="272">
        <v>10</v>
      </c>
      <c r="DF9" s="272">
        <v>3</v>
      </c>
      <c r="DG9" s="272">
        <v>7</v>
      </c>
      <c r="DH9" s="272">
        <v>8</v>
      </c>
      <c r="DI9" s="272">
        <v>38</v>
      </c>
      <c r="DJ9" s="272">
        <v>3</v>
      </c>
      <c r="DK9" s="272">
        <v>2</v>
      </c>
      <c r="DL9" s="272">
        <v>1</v>
      </c>
      <c r="DM9" s="272">
        <v>1</v>
      </c>
      <c r="DN9" s="272">
        <v>1</v>
      </c>
      <c r="DO9" s="272">
        <v>0</v>
      </c>
      <c r="DP9" s="272">
        <v>19</v>
      </c>
      <c r="DQ9" s="272">
        <v>0</v>
      </c>
      <c r="DR9" s="167">
        <f>+SUM(CY9:DQ9)</f>
        <v>111</v>
      </c>
      <c r="DS9" s="272">
        <v>9</v>
      </c>
      <c r="DT9" s="272">
        <v>5</v>
      </c>
      <c r="DU9" s="272">
        <v>3</v>
      </c>
      <c r="DV9" s="272">
        <v>2</v>
      </c>
      <c r="DW9" s="272">
        <v>11</v>
      </c>
      <c r="DX9" s="272">
        <v>2</v>
      </c>
      <c r="DY9" s="272">
        <v>5</v>
      </c>
      <c r="DZ9" s="272">
        <v>2</v>
      </c>
      <c r="EA9" s="272">
        <v>6</v>
      </c>
      <c r="EB9" s="272">
        <v>7</v>
      </c>
      <c r="EC9" s="272">
        <v>36</v>
      </c>
      <c r="ED9" s="272">
        <v>7</v>
      </c>
      <c r="EE9" s="272">
        <v>2</v>
      </c>
      <c r="EF9" s="272">
        <v>0</v>
      </c>
      <c r="EG9" s="272">
        <v>2</v>
      </c>
      <c r="EH9" s="272">
        <v>0</v>
      </c>
      <c r="EI9" s="272">
        <v>1</v>
      </c>
      <c r="EJ9" s="272">
        <v>19</v>
      </c>
      <c r="EK9" s="272">
        <v>0</v>
      </c>
      <c r="EL9" s="273">
        <f t="shared" si="2"/>
        <v>119</v>
      </c>
    </row>
    <row r="10" spans="1:142" ht="18" customHeight="1">
      <c r="A10" s="895"/>
      <c r="B10" s="48" t="s">
        <v>386</v>
      </c>
      <c r="C10" s="275">
        <f>+SUM(C8:C9)</f>
        <v>20</v>
      </c>
      <c r="D10" s="275">
        <f t="shared" ref="D10:U10" si="3">+SUM(D8:D9)</f>
        <v>23</v>
      </c>
      <c r="E10" s="275">
        <f t="shared" si="3"/>
        <v>21</v>
      </c>
      <c r="F10" s="275">
        <f t="shared" si="3"/>
        <v>20</v>
      </c>
      <c r="G10" s="275">
        <f t="shared" si="3"/>
        <v>48</v>
      </c>
      <c r="H10" s="275">
        <f t="shared" si="3"/>
        <v>5</v>
      </c>
      <c r="I10" s="275">
        <f t="shared" si="3"/>
        <v>39</v>
      </c>
      <c r="J10" s="275">
        <f t="shared" si="3"/>
        <v>10</v>
      </c>
      <c r="K10" s="275">
        <f t="shared" si="3"/>
        <v>28</v>
      </c>
      <c r="L10" s="275">
        <f t="shared" si="3"/>
        <v>34</v>
      </c>
      <c r="M10" s="275">
        <f t="shared" si="3"/>
        <v>165</v>
      </c>
      <c r="N10" s="275">
        <f t="shared" si="3"/>
        <v>5</v>
      </c>
      <c r="O10" s="275">
        <f t="shared" si="3"/>
        <v>11</v>
      </c>
      <c r="P10" s="275">
        <f t="shared" si="3"/>
        <v>6</v>
      </c>
      <c r="Q10" s="275">
        <f t="shared" si="3"/>
        <v>9</v>
      </c>
      <c r="R10" s="275">
        <f t="shared" si="3"/>
        <v>4</v>
      </c>
      <c r="S10" s="275">
        <f t="shared" si="3"/>
        <v>1</v>
      </c>
      <c r="T10" s="275">
        <f t="shared" si="3"/>
        <v>77</v>
      </c>
      <c r="U10" s="275">
        <f t="shared" si="3"/>
        <v>0</v>
      </c>
      <c r="V10" s="276">
        <f t="shared" ref="V10:BA10" si="4">+SUM(V8:V9)</f>
        <v>526</v>
      </c>
      <c r="W10" s="277">
        <f t="shared" si="4"/>
        <v>11</v>
      </c>
      <c r="X10" s="278">
        <f t="shared" si="4"/>
        <v>30</v>
      </c>
      <c r="Y10" s="275">
        <f t="shared" si="4"/>
        <v>27</v>
      </c>
      <c r="Z10" s="278">
        <f t="shared" si="4"/>
        <v>22</v>
      </c>
      <c r="AA10" s="275">
        <f t="shared" si="4"/>
        <v>45</v>
      </c>
      <c r="AB10" s="275">
        <f t="shared" si="4"/>
        <v>8</v>
      </c>
      <c r="AC10" s="275">
        <f t="shared" si="4"/>
        <v>39</v>
      </c>
      <c r="AD10" s="275">
        <f t="shared" si="4"/>
        <v>18</v>
      </c>
      <c r="AE10" s="275">
        <f t="shared" si="4"/>
        <v>29</v>
      </c>
      <c r="AF10" s="275">
        <f t="shared" si="4"/>
        <v>49</v>
      </c>
      <c r="AG10" s="275">
        <f t="shared" si="4"/>
        <v>166</v>
      </c>
      <c r="AH10" s="275">
        <f t="shared" si="4"/>
        <v>5</v>
      </c>
      <c r="AI10" s="275">
        <f t="shared" si="4"/>
        <v>7</v>
      </c>
      <c r="AJ10" s="275">
        <f t="shared" si="4"/>
        <v>1</v>
      </c>
      <c r="AK10" s="275">
        <f t="shared" si="4"/>
        <v>13</v>
      </c>
      <c r="AL10" s="275">
        <f t="shared" si="4"/>
        <v>9</v>
      </c>
      <c r="AM10" s="275">
        <f t="shared" si="4"/>
        <v>1</v>
      </c>
      <c r="AN10" s="275">
        <f t="shared" si="4"/>
        <v>64</v>
      </c>
      <c r="AO10" s="275">
        <f t="shared" si="4"/>
        <v>0</v>
      </c>
      <c r="AP10" s="279">
        <f t="shared" si="4"/>
        <v>544</v>
      </c>
      <c r="AQ10" s="275">
        <f t="shared" si="4"/>
        <v>25</v>
      </c>
      <c r="AR10" s="278">
        <f t="shared" si="4"/>
        <v>29</v>
      </c>
      <c r="AS10" s="275">
        <f t="shared" si="4"/>
        <v>42</v>
      </c>
      <c r="AT10" s="278">
        <f t="shared" si="4"/>
        <v>28</v>
      </c>
      <c r="AU10" s="275">
        <f t="shared" si="4"/>
        <v>44</v>
      </c>
      <c r="AV10" s="275">
        <f t="shared" si="4"/>
        <v>4</v>
      </c>
      <c r="AW10" s="275">
        <f t="shared" si="4"/>
        <v>31</v>
      </c>
      <c r="AX10" s="275">
        <f t="shared" si="4"/>
        <v>4</v>
      </c>
      <c r="AY10" s="275">
        <f t="shared" si="4"/>
        <v>32</v>
      </c>
      <c r="AZ10" s="275">
        <f t="shared" si="4"/>
        <v>52</v>
      </c>
      <c r="BA10" s="275">
        <f t="shared" si="4"/>
        <v>157</v>
      </c>
      <c r="BB10" s="275">
        <f t="shared" ref="BB10:CC10" si="5">+SUM(BB8:BB9)</f>
        <v>10</v>
      </c>
      <c r="BC10" s="275">
        <f t="shared" si="5"/>
        <v>12</v>
      </c>
      <c r="BD10" s="275">
        <f t="shared" si="5"/>
        <v>13</v>
      </c>
      <c r="BE10" s="275">
        <f t="shared" si="5"/>
        <v>9</v>
      </c>
      <c r="BF10" s="275">
        <f t="shared" si="5"/>
        <v>4</v>
      </c>
      <c r="BG10" s="275">
        <f t="shared" si="5"/>
        <v>0</v>
      </c>
      <c r="BH10" s="275">
        <f t="shared" si="5"/>
        <v>67</v>
      </c>
      <c r="BI10" s="275">
        <f t="shared" si="5"/>
        <v>0</v>
      </c>
      <c r="BJ10" s="279">
        <f t="shared" si="5"/>
        <v>563</v>
      </c>
      <c r="BK10" s="277">
        <f t="shared" si="5"/>
        <v>20</v>
      </c>
      <c r="BL10" s="278">
        <f t="shared" si="5"/>
        <v>24</v>
      </c>
      <c r="BM10" s="275">
        <f t="shared" si="5"/>
        <v>41</v>
      </c>
      <c r="BN10" s="278">
        <f t="shared" si="5"/>
        <v>31</v>
      </c>
      <c r="BO10" s="275">
        <f t="shared" si="5"/>
        <v>37</v>
      </c>
      <c r="BP10" s="275">
        <f t="shared" si="5"/>
        <v>9</v>
      </c>
      <c r="BQ10" s="275">
        <f t="shared" si="5"/>
        <v>34</v>
      </c>
      <c r="BR10" s="275">
        <f t="shared" si="5"/>
        <v>12</v>
      </c>
      <c r="BS10" s="275">
        <f t="shared" si="5"/>
        <v>27</v>
      </c>
      <c r="BT10" s="275">
        <f t="shared" si="5"/>
        <v>31</v>
      </c>
      <c r="BU10" s="275">
        <f t="shared" si="5"/>
        <v>156</v>
      </c>
      <c r="BV10" s="275">
        <f t="shared" si="5"/>
        <v>11</v>
      </c>
      <c r="BW10" s="275">
        <f t="shared" si="5"/>
        <v>10</v>
      </c>
      <c r="BX10" s="275">
        <f t="shared" si="5"/>
        <v>11</v>
      </c>
      <c r="BY10" s="275">
        <f t="shared" si="5"/>
        <v>9</v>
      </c>
      <c r="BZ10" s="275">
        <f t="shared" si="5"/>
        <v>3</v>
      </c>
      <c r="CA10" s="275">
        <f t="shared" si="5"/>
        <v>1</v>
      </c>
      <c r="CB10" s="275">
        <f t="shared" si="5"/>
        <v>63</v>
      </c>
      <c r="CC10" s="275">
        <f t="shared" si="5"/>
        <v>1</v>
      </c>
      <c r="CD10" s="279">
        <f t="shared" si="0"/>
        <v>531</v>
      </c>
      <c r="CE10" s="275">
        <f t="shared" ref="CE10:CW10" si="6">+SUM(CE8:CE9)</f>
        <v>27</v>
      </c>
      <c r="CF10" s="278">
        <f t="shared" si="6"/>
        <v>35</v>
      </c>
      <c r="CG10" s="275">
        <f t="shared" si="6"/>
        <v>32</v>
      </c>
      <c r="CH10" s="278">
        <f t="shared" si="6"/>
        <v>22</v>
      </c>
      <c r="CI10" s="275">
        <f t="shared" si="6"/>
        <v>33</v>
      </c>
      <c r="CJ10" s="275">
        <f t="shared" si="6"/>
        <v>12</v>
      </c>
      <c r="CK10" s="275">
        <f t="shared" si="6"/>
        <v>51</v>
      </c>
      <c r="CL10" s="275">
        <f t="shared" si="6"/>
        <v>4</v>
      </c>
      <c r="CM10" s="275">
        <f t="shared" si="6"/>
        <v>24</v>
      </c>
      <c r="CN10" s="275">
        <f t="shared" si="6"/>
        <v>54</v>
      </c>
      <c r="CO10" s="275">
        <f t="shared" si="6"/>
        <v>169</v>
      </c>
      <c r="CP10" s="275">
        <f t="shared" si="6"/>
        <v>9</v>
      </c>
      <c r="CQ10" s="275">
        <f t="shared" si="6"/>
        <v>6</v>
      </c>
      <c r="CR10" s="275">
        <f t="shared" si="6"/>
        <v>7</v>
      </c>
      <c r="CS10" s="275">
        <f t="shared" si="6"/>
        <v>9</v>
      </c>
      <c r="CT10" s="275">
        <f t="shared" si="6"/>
        <v>1</v>
      </c>
      <c r="CU10" s="275">
        <f t="shared" si="6"/>
        <v>1</v>
      </c>
      <c r="CV10" s="275">
        <f t="shared" si="6"/>
        <v>73</v>
      </c>
      <c r="CW10" s="275">
        <f t="shared" si="6"/>
        <v>1</v>
      </c>
      <c r="CX10" s="280">
        <f t="shared" si="1"/>
        <v>570</v>
      </c>
      <c r="CY10" s="277">
        <f>+SUM(CY8:CY9)</f>
        <v>19</v>
      </c>
      <c r="CZ10" s="278">
        <f t="shared" ref="CZ10:DQ10" si="7">+SUM(CZ8:CZ9)</f>
        <v>26</v>
      </c>
      <c r="DA10" s="275">
        <f t="shared" si="7"/>
        <v>36</v>
      </c>
      <c r="DB10" s="278">
        <f t="shared" si="7"/>
        <v>20</v>
      </c>
      <c r="DC10" s="275">
        <f t="shared" si="7"/>
        <v>47</v>
      </c>
      <c r="DD10" s="275">
        <f t="shared" si="7"/>
        <v>7</v>
      </c>
      <c r="DE10" s="275">
        <f t="shared" si="7"/>
        <v>48</v>
      </c>
      <c r="DF10" s="275">
        <f t="shared" si="7"/>
        <v>13</v>
      </c>
      <c r="DG10" s="275">
        <f t="shared" si="7"/>
        <v>33</v>
      </c>
      <c r="DH10" s="275">
        <f t="shared" si="7"/>
        <v>44</v>
      </c>
      <c r="DI10" s="275">
        <f t="shared" si="7"/>
        <v>154</v>
      </c>
      <c r="DJ10" s="275">
        <f t="shared" si="7"/>
        <v>7</v>
      </c>
      <c r="DK10" s="275">
        <f t="shared" si="7"/>
        <v>3</v>
      </c>
      <c r="DL10" s="275">
        <f t="shared" si="7"/>
        <v>11</v>
      </c>
      <c r="DM10" s="275">
        <f t="shared" si="7"/>
        <v>4</v>
      </c>
      <c r="DN10" s="275">
        <f t="shared" si="7"/>
        <v>5</v>
      </c>
      <c r="DO10" s="275">
        <f t="shared" si="7"/>
        <v>2</v>
      </c>
      <c r="DP10" s="275">
        <f t="shared" si="7"/>
        <v>63</v>
      </c>
      <c r="DQ10" s="275">
        <f t="shared" si="7"/>
        <v>0</v>
      </c>
      <c r="DR10" s="279">
        <f t="shared" ref="DR10:DR45" si="8">+SUM(CY10:DQ10)</f>
        <v>542</v>
      </c>
      <c r="DS10" s="275">
        <f t="shared" ref="DS10:EK10" si="9">+SUM(DS8:DS9)</f>
        <v>27</v>
      </c>
      <c r="DT10" s="278">
        <f t="shared" si="9"/>
        <v>32</v>
      </c>
      <c r="DU10" s="275">
        <f t="shared" si="9"/>
        <v>25</v>
      </c>
      <c r="DV10" s="278">
        <f t="shared" si="9"/>
        <v>18</v>
      </c>
      <c r="DW10" s="275">
        <f t="shared" si="9"/>
        <v>37</v>
      </c>
      <c r="DX10" s="275">
        <f t="shared" si="9"/>
        <v>9</v>
      </c>
      <c r="DY10" s="275">
        <f t="shared" si="9"/>
        <v>37</v>
      </c>
      <c r="DZ10" s="275">
        <f t="shared" si="9"/>
        <v>13</v>
      </c>
      <c r="EA10" s="275">
        <f t="shared" si="9"/>
        <v>22</v>
      </c>
      <c r="EB10" s="275">
        <f t="shared" si="9"/>
        <v>34</v>
      </c>
      <c r="EC10" s="275">
        <f t="shared" si="9"/>
        <v>140</v>
      </c>
      <c r="ED10" s="275">
        <f t="shared" si="9"/>
        <v>10</v>
      </c>
      <c r="EE10" s="275">
        <f t="shared" si="9"/>
        <v>11</v>
      </c>
      <c r="EF10" s="275">
        <f t="shared" si="9"/>
        <v>7</v>
      </c>
      <c r="EG10" s="275">
        <f t="shared" si="9"/>
        <v>9</v>
      </c>
      <c r="EH10" s="275">
        <f t="shared" si="9"/>
        <v>2</v>
      </c>
      <c r="EI10" s="275">
        <f t="shared" si="9"/>
        <v>2</v>
      </c>
      <c r="EJ10" s="275">
        <f t="shared" si="9"/>
        <v>60</v>
      </c>
      <c r="EK10" s="275">
        <f t="shared" si="9"/>
        <v>0</v>
      </c>
      <c r="EL10" s="280">
        <f t="shared" si="2"/>
        <v>495</v>
      </c>
    </row>
    <row r="11" spans="1:142" ht="18" customHeight="1">
      <c r="A11" s="895" t="s">
        <v>374</v>
      </c>
      <c r="B11" s="49" t="s">
        <v>367</v>
      </c>
      <c r="C11" s="268">
        <v>7</v>
      </c>
      <c r="D11" s="269">
        <v>6</v>
      </c>
      <c r="E11" s="268">
        <v>12</v>
      </c>
      <c r="F11" s="269">
        <v>5</v>
      </c>
      <c r="G11" s="268">
        <v>13</v>
      </c>
      <c r="H11" s="268">
        <v>3</v>
      </c>
      <c r="I11" s="268">
        <v>6</v>
      </c>
      <c r="J11" s="268">
        <v>2</v>
      </c>
      <c r="K11" s="268">
        <v>14</v>
      </c>
      <c r="L11" s="268">
        <v>19</v>
      </c>
      <c r="M11" s="268">
        <v>65</v>
      </c>
      <c r="N11" s="268">
        <v>1</v>
      </c>
      <c r="O11" s="268">
        <v>3</v>
      </c>
      <c r="P11" s="268">
        <v>3</v>
      </c>
      <c r="Q11" s="268">
        <v>1</v>
      </c>
      <c r="R11" s="268">
        <v>3</v>
      </c>
      <c r="S11" s="268">
        <v>0</v>
      </c>
      <c r="T11" s="268">
        <v>22</v>
      </c>
      <c r="U11" s="268">
        <v>0</v>
      </c>
      <c r="V11" s="270">
        <f>+SUM(C11:U11)</f>
        <v>185</v>
      </c>
      <c r="W11" s="268">
        <v>6</v>
      </c>
      <c r="X11" s="269">
        <v>16</v>
      </c>
      <c r="Y11" s="268">
        <v>17</v>
      </c>
      <c r="Z11" s="269">
        <v>5</v>
      </c>
      <c r="AA11" s="268">
        <v>17</v>
      </c>
      <c r="AB11" s="268">
        <v>2</v>
      </c>
      <c r="AC11" s="268">
        <v>7</v>
      </c>
      <c r="AD11" s="268">
        <v>3</v>
      </c>
      <c r="AE11" s="268">
        <v>13</v>
      </c>
      <c r="AF11" s="268">
        <v>16</v>
      </c>
      <c r="AG11" s="268">
        <v>75</v>
      </c>
      <c r="AH11" s="268">
        <v>0</v>
      </c>
      <c r="AI11" s="268">
        <v>5</v>
      </c>
      <c r="AJ11" s="268">
        <v>4</v>
      </c>
      <c r="AK11" s="268">
        <v>2</v>
      </c>
      <c r="AL11" s="268">
        <v>2</v>
      </c>
      <c r="AM11" s="268">
        <v>1</v>
      </c>
      <c r="AN11" s="268">
        <v>27</v>
      </c>
      <c r="AO11" s="268">
        <v>0</v>
      </c>
      <c r="AP11" s="271">
        <f>+SUM(W11:AO11)</f>
        <v>218</v>
      </c>
      <c r="AQ11" s="268">
        <v>2</v>
      </c>
      <c r="AR11" s="269">
        <v>20</v>
      </c>
      <c r="AS11" s="268">
        <v>8</v>
      </c>
      <c r="AT11" s="269">
        <v>8</v>
      </c>
      <c r="AU11" s="268">
        <v>12</v>
      </c>
      <c r="AV11" s="268">
        <v>0</v>
      </c>
      <c r="AW11" s="268">
        <v>16</v>
      </c>
      <c r="AX11" s="268">
        <v>2</v>
      </c>
      <c r="AY11" s="268">
        <v>9</v>
      </c>
      <c r="AZ11" s="268">
        <v>17</v>
      </c>
      <c r="BA11" s="268">
        <v>81</v>
      </c>
      <c r="BB11" s="268">
        <v>3</v>
      </c>
      <c r="BC11" s="268">
        <v>3</v>
      </c>
      <c r="BD11" s="268">
        <v>2</v>
      </c>
      <c r="BE11" s="268">
        <v>6</v>
      </c>
      <c r="BF11" s="268">
        <v>2</v>
      </c>
      <c r="BG11" s="268">
        <v>1</v>
      </c>
      <c r="BH11" s="268">
        <v>31</v>
      </c>
      <c r="BI11" s="268">
        <v>0</v>
      </c>
      <c r="BJ11" s="270">
        <f>+SUM(AQ11:BI11)</f>
        <v>223</v>
      </c>
      <c r="BK11" s="268">
        <v>4</v>
      </c>
      <c r="BL11" s="269">
        <v>9</v>
      </c>
      <c r="BM11" s="268">
        <v>8</v>
      </c>
      <c r="BN11" s="269">
        <v>11</v>
      </c>
      <c r="BO11" s="268">
        <v>16</v>
      </c>
      <c r="BP11" s="268">
        <v>8</v>
      </c>
      <c r="BQ11" s="268">
        <v>11</v>
      </c>
      <c r="BR11" s="268">
        <v>8</v>
      </c>
      <c r="BS11" s="268">
        <v>9</v>
      </c>
      <c r="BT11" s="268">
        <v>14</v>
      </c>
      <c r="BU11" s="268">
        <v>72</v>
      </c>
      <c r="BV11" s="268">
        <v>0</v>
      </c>
      <c r="BW11" s="268">
        <v>2</v>
      </c>
      <c r="BX11" s="268">
        <v>1</v>
      </c>
      <c r="BY11" s="268">
        <v>8</v>
      </c>
      <c r="BZ11" s="268">
        <v>6</v>
      </c>
      <c r="CA11" s="268">
        <v>0</v>
      </c>
      <c r="CB11" s="268">
        <v>35</v>
      </c>
      <c r="CC11" s="268">
        <v>0</v>
      </c>
      <c r="CD11" s="271">
        <f t="shared" si="0"/>
        <v>222</v>
      </c>
      <c r="CE11" s="268">
        <v>7</v>
      </c>
      <c r="CF11" s="269">
        <v>18</v>
      </c>
      <c r="CG11" s="268">
        <v>5</v>
      </c>
      <c r="CH11" s="269">
        <v>10</v>
      </c>
      <c r="CI11" s="268">
        <v>16</v>
      </c>
      <c r="CJ11" s="268">
        <v>8</v>
      </c>
      <c r="CK11" s="268">
        <v>14</v>
      </c>
      <c r="CL11" s="268">
        <v>6</v>
      </c>
      <c r="CM11" s="268">
        <v>10</v>
      </c>
      <c r="CN11" s="268">
        <v>23</v>
      </c>
      <c r="CO11" s="268">
        <v>64</v>
      </c>
      <c r="CP11" s="268">
        <v>1</v>
      </c>
      <c r="CQ11" s="268">
        <v>1</v>
      </c>
      <c r="CR11" s="268">
        <v>3</v>
      </c>
      <c r="CS11" s="268">
        <v>5</v>
      </c>
      <c r="CT11" s="268">
        <v>6</v>
      </c>
      <c r="CU11" s="268">
        <v>1</v>
      </c>
      <c r="CV11" s="268">
        <v>35</v>
      </c>
      <c r="CW11" s="268">
        <v>1</v>
      </c>
      <c r="CX11" s="270">
        <f t="shared" si="1"/>
        <v>234</v>
      </c>
      <c r="CY11" s="268">
        <v>6</v>
      </c>
      <c r="CZ11" s="269">
        <v>7</v>
      </c>
      <c r="DA11" s="268">
        <v>16</v>
      </c>
      <c r="DB11" s="269">
        <v>9</v>
      </c>
      <c r="DC11" s="268">
        <v>12</v>
      </c>
      <c r="DD11" s="268">
        <v>4</v>
      </c>
      <c r="DE11" s="268">
        <v>19</v>
      </c>
      <c r="DF11" s="268">
        <v>3</v>
      </c>
      <c r="DG11" s="268">
        <v>10</v>
      </c>
      <c r="DH11" s="268">
        <v>19</v>
      </c>
      <c r="DI11" s="268">
        <v>75</v>
      </c>
      <c r="DJ11" s="268">
        <v>5</v>
      </c>
      <c r="DK11" s="268">
        <v>3</v>
      </c>
      <c r="DL11" s="268">
        <v>0</v>
      </c>
      <c r="DM11" s="268">
        <v>7</v>
      </c>
      <c r="DN11" s="268">
        <v>4</v>
      </c>
      <c r="DO11" s="268">
        <v>3</v>
      </c>
      <c r="DP11" s="268">
        <v>34</v>
      </c>
      <c r="DQ11" s="268">
        <v>0</v>
      </c>
      <c r="DR11" s="271">
        <f t="shared" si="8"/>
        <v>236</v>
      </c>
      <c r="DS11" s="268">
        <v>2</v>
      </c>
      <c r="DT11" s="269">
        <v>12</v>
      </c>
      <c r="DU11" s="268">
        <v>7</v>
      </c>
      <c r="DV11" s="269">
        <v>5</v>
      </c>
      <c r="DW11" s="268">
        <v>12</v>
      </c>
      <c r="DX11" s="268">
        <v>4</v>
      </c>
      <c r="DY11" s="268">
        <v>14</v>
      </c>
      <c r="DZ11" s="268">
        <v>5</v>
      </c>
      <c r="EA11" s="268">
        <v>9</v>
      </c>
      <c r="EB11" s="268">
        <v>12</v>
      </c>
      <c r="EC11" s="268">
        <v>68</v>
      </c>
      <c r="ED11" s="268">
        <v>3</v>
      </c>
      <c r="EE11" s="268">
        <v>4</v>
      </c>
      <c r="EF11" s="268">
        <v>5</v>
      </c>
      <c r="EG11" s="268">
        <v>3</v>
      </c>
      <c r="EH11" s="268">
        <v>2</v>
      </c>
      <c r="EI11" s="268">
        <v>0</v>
      </c>
      <c r="EJ11" s="268">
        <v>27</v>
      </c>
      <c r="EK11" s="268">
        <v>0</v>
      </c>
      <c r="EL11" s="270">
        <f t="shared" si="2"/>
        <v>194</v>
      </c>
    </row>
    <row r="12" spans="1:142" ht="18" customHeight="1">
      <c r="A12" s="895"/>
      <c r="B12" s="50" t="s">
        <v>368</v>
      </c>
      <c r="C12" s="272">
        <v>2</v>
      </c>
      <c r="D12" s="272">
        <v>6</v>
      </c>
      <c r="E12" s="272">
        <v>7</v>
      </c>
      <c r="F12" s="272">
        <v>8</v>
      </c>
      <c r="G12" s="272">
        <v>12</v>
      </c>
      <c r="H12" s="272">
        <v>6</v>
      </c>
      <c r="I12" s="272">
        <v>10</v>
      </c>
      <c r="J12" s="272">
        <v>2</v>
      </c>
      <c r="K12" s="272">
        <v>5</v>
      </c>
      <c r="L12" s="272">
        <v>20</v>
      </c>
      <c r="M12" s="272">
        <v>48</v>
      </c>
      <c r="N12" s="272">
        <v>1</v>
      </c>
      <c r="O12" s="272">
        <v>5</v>
      </c>
      <c r="P12" s="272">
        <v>2</v>
      </c>
      <c r="Q12" s="272">
        <v>2</v>
      </c>
      <c r="R12" s="272">
        <v>1</v>
      </c>
      <c r="S12" s="272">
        <v>0</v>
      </c>
      <c r="T12" s="272">
        <v>25</v>
      </c>
      <c r="U12" s="272">
        <v>0</v>
      </c>
      <c r="V12" s="273">
        <f>+SUM(C12:U12)</f>
        <v>162</v>
      </c>
      <c r="W12" s="272">
        <v>3</v>
      </c>
      <c r="X12" s="272">
        <v>6</v>
      </c>
      <c r="Y12" s="272">
        <v>11</v>
      </c>
      <c r="Z12" s="272">
        <v>10</v>
      </c>
      <c r="AA12" s="272">
        <v>12</v>
      </c>
      <c r="AB12" s="272">
        <v>3</v>
      </c>
      <c r="AC12" s="272">
        <v>10</v>
      </c>
      <c r="AD12" s="272">
        <v>3</v>
      </c>
      <c r="AE12" s="272">
        <v>10</v>
      </c>
      <c r="AF12" s="272">
        <v>15</v>
      </c>
      <c r="AG12" s="272">
        <v>49</v>
      </c>
      <c r="AH12" s="272">
        <v>1</v>
      </c>
      <c r="AI12" s="272">
        <v>4</v>
      </c>
      <c r="AJ12" s="272">
        <v>1</v>
      </c>
      <c r="AK12" s="272">
        <v>4</v>
      </c>
      <c r="AL12" s="272">
        <v>2</v>
      </c>
      <c r="AM12" s="272">
        <v>2</v>
      </c>
      <c r="AN12" s="272">
        <v>23</v>
      </c>
      <c r="AO12" s="272">
        <v>0</v>
      </c>
      <c r="AP12" s="167">
        <f>+SUM(W12:AO12)</f>
        <v>169</v>
      </c>
      <c r="AQ12" s="272">
        <v>4</v>
      </c>
      <c r="AR12" s="272">
        <v>9</v>
      </c>
      <c r="AS12" s="272">
        <v>14</v>
      </c>
      <c r="AT12" s="272">
        <v>4</v>
      </c>
      <c r="AU12" s="272">
        <v>9</v>
      </c>
      <c r="AV12" s="272">
        <v>4</v>
      </c>
      <c r="AW12" s="272">
        <v>8</v>
      </c>
      <c r="AX12" s="272">
        <v>4</v>
      </c>
      <c r="AY12" s="272">
        <v>7</v>
      </c>
      <c r="AZ12" s="272">
        <v>11</v>
      </c>
      <c r="BA12" s="272">
        <v>50</v>
      </c>
      <c r="BB12" s="272">
        <v>4</v>
      </c>
      <c r="BC12" s="272">
        <v>2</v>
      </c>
      <c r="BD12" s="272">
        <v>4</v>
      </c>
      <c r="BE12" s="272">
        <v>2</v>
      </c>
      <c r="BF12" s="272">
        <v>5</v>
      </c>
      <c r="BG12" s="272">
        <v>0</v>
      </c>
      <c r="BH12" s="272">
        <v>19</v>
      </c>
      <c r="BI12" s="272">
        <v>0</v>
      </c>
      <c r="BJ12" s="274">
        <f>+SUM(AQ12:BI12)</f>
        <v>160</v>
      </c>
      <c r="BK12" s="272">
        <v>7</v>
      </c>
      <c r="BL12" s="272">
        <v>8</v>
      </c>
      <c r="BM12" s="272">
        <v>8</v>
      </c>
      <c r="BN12" s="272">
        <v>7</v>
      </c>
      <c r="BO12" s="272">
        <v>5</v>
      </c>
      <c r="BP12" s="272">
        <v>5</v>
      </c>
      <c r="BQ12" s="272">
        <v>10</v>
      </c>
      <c r="BR12" s="272">
        <v>4</v>
      </c>
      <c r="BS12" s="272">
        <v>9</v>
      </c>
      <c r="BT12" s="272">
        <v>13</v>
      </c>
      <c r="BU12" s="272">
        <v>64</v>
      </c>
      <c r="BV12" s="272">
        <v>4</v>
      </c>
      <c r="BW12" s="272">
        <v>4</v>
      </c>
      <c r="BX12" s="272">
        <v>2</v>
      </c>
      <c r="BY12" s="272">
        <v>3</v>
      </c>
      <c r="BZ12" s="272">
        <v>1</v>
      </c>
      <c r="CA12" s="272">
        <v>0</v>
      </c>
      <c r="CB12" s="272">
        <v>30</v>
      </c>
      <c r="CC12" s="272">
        <v>1</v>
      </c>
      <c r="CD12" s="167">
        <f t="shared" si="0"/>
        <v>185</v>
      </c>
      <c r="CE12" s="272">
        <v>4</v>
      </c>
      <c r="CF12" s="272">
        <v>8</v>
      </c>
      <c r="CG12" s="272">
        <v>11</v>
      </c>
      <c r="CH12" s="272">
        <v>5</v>
      </c>
      <c r="CI12" s="272">
        <v>11</v>
      </c>
      <c r="CJ12" s="272">
        <v>4</v>
      </c>
      <c r="CK12" s="272">
        <v>17</v>
      </c>
      <c r="CL12" s="272">
        <v>5</v>
      </c>
      <c r="CM12" s="272">
        <v>9</v>
      </c>
      <c r="CN12" s="272">
        <v>21</v>
      </c>
      <c r="CO12" s="272">
        <v>62</v>
      </c>
      <c r="CP12" s="272">
        <v>1</v>
      </c>
      <c r="CQ12" s="272">
        <v>0</v>
      </c>
      <c r="CR12" s="272">
        <v>2</v>
      </c>
      <c r="CS12" s="272">
        <v>3</v>
      </c>
      <c r="CT12" s="272">
        <v>4</v>
      </c>
      <c r="CU12" s="272">
        <v>0</v>
      </c>
      <c r="CV12" s="272">
        <v>22</v>
      </c>
      <c r="CW12" s="272">
        <v>0</v>
      </c>
      <c r="CX12" s="274">
        <f t="shared" si="1"/>
        <v>189</v>
      </c>
      <c r="CY12" s="272">
        <v>4</v>
      </c>
      <c r="CZ12" s="272">
        <v>6</v>
      </c>
      <c r="DA12" s="272">
        <v>9</v>
      </c>
      <c r="DB12" s="272">
        <v>5</v>
      </c>
      <c r="DC12" s="272">
        <v>12</v>
      </c>
      <c r="DD12" s="272">
        <v>2</v>
      </c>
      <c r="DE12" s="272">
        <v>12</v>
      </c>
      <c r="DF12" s="272">
        <v>2</v>
      </c>
      <c r="DG12" s="272">
        <v>11</v>
      </c>
      <c r="DH12" s="272">
        <v>20</v>
      </c>
      <c r="DI12" s="272">
        <v>58</v>
      </c>
      <c r="DJ12" s="272">
        <v>5</v>
      </c>
      <c r="DK12" s="272">
        <v>2</v>
      </c>
      <c r="DL12" s="272">
        <v>6</v>
      </c>
      <c r="DM12" s="272">
        <v>6</v>
      </c>
      <c r="DN12" s="272">
        <v>1</v>
      </c>
      <c r="DO12" s="272">
        <v>0</v>
      </c>
      <c r="DP12" s="272">
        <v>28</v>
      </c>
      <c r="DQ12" s="272">
        <v>0</v>
      </c>
      <c r="DR12" s="167">
        <f t="shared" si="8"/>
        <v>189</v>
      </c>
      <c r="DS12" s="272">
        <v>4</v>
      </c>
      <c r="DT12" s="272">
        <v>8</v>
      </c>
      <c r="DU12" s="272">
        <v>8</v>
      </c>
      <c r="DV12" s="272">
        <v>3</v>
      </c>
      <c r="DW12" s="272">
        <v>12</v>
      </c>
      <c r="DX12" s="272">
        <v>3</v>
      </c>
      <c r="DY12" s="272">
        <v>10</v>
      </c>
      <c r="DZ12" s="272">
        <v>2</v>
      </c>
      <c r="EA12" s="272">
        <v>6</v>
      </c>
      <c r="EB12" s="272">
        <v>11</v>
      </c>
      <c r="EC12" s="272">
        <v>57</v>
      </c>
      <c r="ED12" s="272">
        <v>4</v>
      </c>
      <c r="EE12" s="272">
        <v>4</v>
      </c>
      <c r="EF12" s="272">
        <v>0</v>
      </c>
      <c r="EG12" s="272">
        <v>4</v>
      </c>
      <c r="EH12" s="272">
        <v>0</v>
      </c>
      <c r="EI12" s="272">
        <v>0</v>
      </c>
      <c r="EJ12" s="272">
        <v>24</v>
      </c>
      <c r="EK12" s="272">
        <v>0</v>
      </c>
      <c r="EL12" s="274">
        <f t="shared" si="2"/>
        <v>160</v>
      </c>
    </row>
    <row r="13" spans="1:142" ht="18" customHeight="1">
      <c r="A13" s="895"/>
      <c r="B13" s="48" t="s">
        <v>386</v>
      </c>
      <c r="C13" s="275">
        <f t="shared" ref="C13:AH13" si="10">+SUM(C11:C12)</f>
        <v>9</v>
      </c>
      <c r="D13" s="278">
        <f t="shared" si="10"/>
        <v>12</v>
      </c>
      <c r="E13" s="275">
        <f t="shared" si="10"/>
        <v>19</v>
      </c>
      <c r="F13" s="278">
        <f t="shared" si="10"/>
        <v>13</v>
      </c>
      <c r="G13" s="275">
        <f t="shared" si="10"/>
        <v>25</v>
      </c>
      <c r="H13" s="275">
        <f t="shared" si="10"/>
        <v>9</v>
      </c>
      <c r="I13" s="275">
        <f t="shared" si="10"/>
        <v>16</v>
      </c>
      <c r="J13" s="275">
        <f t="shared" si="10"/>
        <v>4</v>
      </c>
      <c r="K13" s="275">
        <f t="shared" si="10"/>
        <v>19</v>
      </c>
      <c r="L13" s="275">
        <f t="shared" si="10"/>
        <v>39</v>
      </c>
      <c r="M13" s="275">
        <f t="shared" si="10"/>
        <v>113</v>
      </c>
      <c r="N13" s="275">
        <f t="shared" si="10"/>
        <v>2</v>
      </c>
      <c r="O13" s="275">
        <f t="shared" si="10"/>
        <v>8</v>
      </c>
      <c r="P13" s="275">
        <f t="shared" si="10"/>
        <v>5</v>
      </c>
      <c r="Q13" s="275">
        <f t="shared" si="10"/>
        <v>3</v>
      </c>
      <c r="R13" s="275">
        <f t="shared" si="10"/>
        <v>4</v>
      </c>
      <c r="S13" s="275">
        <f t="shared" si="10"/>
        <v>0</v>
      </c>
      <c r="T13" s="275">
        <f t="shared" si="10"/>
        <v>47</v>
      </c>
      <c r="U13" s="275">
        <f t="shared" si="10"/>
        <v>0</v>
      </c>
      <c r="V13" s="279">
        <f t="shared" si="10"/>
        <v>347</v>
      </c>
      <c r="W13" s="277">
        <f t="shared" si="10"/>
        <v>9</v>
      </c>
      <c r="X13" s="278">
        <f t="shared" si="10"/>
        <v>22</v>
      </c>
      <c r="Y13" s="275">
        <f t="shared" si="10"/>
        <v>28</v>
      </c>
      <c r="Z13" s="278">
        <f t="shared" si="10"/>
        <v>15</v>
      </c>
      <c r="AA13" s="275">
        <f t="shared" si="10"/>
        <v>29</v>
      </c>
      <c r="AB13" s="275">
        <f t="shared" si="10"/>
        <v>5</v>
      </c>
      <c r="AC13" s="275">
        <f t="shared" si="10"/>
        <v>17</v>
      </c>
      <c r="AD13" s="275">
        <f t="shared" si="10"/>
        <v>6</v>
      </c>
      <c r="AE13" s="275">
        <f t="shared" si="10"/>
        <v>23</v>
      </c>
      <c r="AF13" s="275">
        <f t="shared" si="10"/>
        <v>31</v>
      </c>
      <c r="AG13" s="275">
        <f t="shared" si="10"/>
        <v>124</v>
      </c>
      <c r="AH13" s="275">
        <f t="shared" si="10"/>
        <v>1</v>
      </c>
      <c r="AI13" s="275">
        <f t="shared" ref="AI13:BN13" si="11">+SUM(AI11:AI12)</f>
        <v>9</v>
      </c>
      <c r="AJ13" s="275">
        <f t="shared" si="11"/>
        <v>5</v>
      </c>
      <c r="AK13" s="275">
        <f t="shared" si="11"/>
        <v>6</v>
      </c>
      <c r="AL13" s="275">
        <f t="shared" si="11"/>
        <v>4</v>
      </c>
      <c r="AM13" s="275">
        <f t="shared" si="11"/>
        <v>3</v>
      </c>
      <c r="AN13" s="275">
        <f t="shared" si="11"/>
        <v>50</v>
      </c>
      <c r="AO13" s="275">
        <f t="shared" si="11"/>
        <v>0</v>
      </c>
      <c r="AP13" s="279">
        <f t="shared" si="11"/>
        <v>387</v>
      </c>
      <c r="AQ13" s="275">
        <f t="shared" si="11"/>
        <v>6</v>
      </c>
      <c r="AR13" s="278">
        <f t="shared" si="11"/>
        <v>29</v>
      </c>
      <c r="AS13" s="275">
        <f t="shared" si="11"/>
        <v>22</v>
      </c>
      <c r="AT13" s="278">
        <f t="shared" si="11"/>
        <v>12</v>
      </c>
      <c r="AU13" s="275">
        <f t="shared" si="11"/>
        <v>21</v>
      </c>
      <c r="AV13" s="275">
        <f t="shared" si="11"/>
        <v>4</v>
      </c>
      <c r="AW13" s="275">
        <f t="shared" si="11"/>
        <v>24</v>
      </c>
      <c r="AX13" s="275">
        <f t="shared" si="11"/>
        <v>6</v>
      </c>
      <c r="AY13" s="275">
        <f t="shared" si="11"/>
        <v>16</v>
      </c>
      <c r="AZ13" s="275">
        <f t="shared" si="11"/>
        <v>28</v>
      </c>
      <c r="BA13" s="275">
        <f t="shared" si="11"/>
        <v>131</v>
      </c>
      <c r="BB13" s="275">
        <f t="shared" si="11"/>
        <v>7</v>
      </c>
      <c r="BC13" s="275">
        <f t="shared" si="11"/>
        <v>5</v>
      </c>
      <c r="BD13" s="275">
        <f t="shared" si="11"/>
        <v>6</v>
      </c>
      <c r="BE13" s="275">
        <f t="shared" si="11"/>
        <v>8</v>
      </c>
      <c r="BF13" s="275">
        <f t="shared" si="11"/>
        <v>7</v>
      </c>
      <c r="BG13" s="275">
        <f t="shared" si="11"/>
        <v>1</v>
      </c>
      <c r="BH13" s="275">
        <f t="shared" si="11"/>
        <v>50</v>
      </c>
      <c r="BI13" s="275">
        <f t="shared" si="11"/>
        <v>0</v>
      </c>
      <c r="BJ13" s="279">
        <f t="shared" si="11"/>
        <v>383</v>
      </c>
      <c r="BK13" s="277">
        <f t="shared" si="11"/>
        <v>11</v>
      </c>
      <c r="BL13" s="278">
        <f t="shared" si="11"/>
        <v>17</v>
      </c>
      <c r="BM13" s="275">
        <f t="shared" si="11"/>
        <v>16</v>
      </c>
      <c r="BN13" s="278">
        <f t="shared" si="11"/>
        <v>18</v>
      </c>
      <c r="BO13" s="275">
        <f t="shared" ref="BO13:CC13" si="12">+SUM(BO11:BO12)</f>
        <v>21</v>
      </c>
      <c r="BP13" s="275">
        <f t="shared" si="12"/>
        <v>13</v>
      </c>
      <c r="BQ13" s="275">
        <f t="shared" si="12"/>
        <v>21</v>
      </c>
      <c r="BR13" s="275">
        <f t="shared" si="12"/>
        <v>12</v>
      </c>
      <c r="BS13" s="275">
        <f t="shared" si="12"/>
        <v>18</v>
      </c>
      <c r="BT13" s="275">
        <f t="shared" si="12"/>
        <v>27</v>
      </c>
      <c r="BU13" s="275">
        <f t="shared" si="12"/>
        <v>136</v>
      </c>
      <c r="BV13" s="275">
        <f t="shared" si="12"/>
        <v>4</v>
      </c>
      <c r="BW13" s="275">
        <f t="shared" si="12"/>
        <v>6</v>
      </c>
      <c r="BX13" s="275">
        <f t="shared" si="12"/>
        <v>3</v>
      </c>
      <c r="BY13" s="275">
        <f t="shared" si="12"/>
        <v>11</v>
      </c>
      <c r="BZ13" s="275">
        <f t="shared" si="12"/>
        <v>7</v>
      </c>
      <c r="CA13" s="275">
        <f t="shared" si="12"/>
        <v>0</v>
      </c>
      <c r="CB13" s="275">
        <f t="shared" si="12"/>
        <v>65</v>
      </c>
      <c r="CC13" s="275">
        <f t="shared" si="12"/>
        <v>1</v>
      </c>
      <c r="CD13" s="279">
        <f t="shared" si="0"/>
        <v>407</v>
      </c>
      <c r="CE13" s="275">
        <f t="shared" ref="CE13:CW13" si="13">+SUM(CE11:CE12)</f>
        <v>11</v>
      </c>
      <c r="CF13" s="278">
        <f t="shared" si="13"/>
        <v>26</v>
      </c>
      <c r="CG13" s="275">
        <f t="shared" si="13"/>
        <v>16</v>
      </c>
      <c r="CH13" s="278">
        <f t="shared" si="13"/>
        <v>15</v>
      </c>
      <c r="CI13" s="275">
        <f t="shared" si="13"/>
        <v>27</v>
      </c>
      <c r="CJ13" s="275">
        <f t="shared" si="13"/>
        <v>12</v>
      </c>
      <c r="CK13" s="275">
        <f t="shared" si="13"/>
        <v>31</v>
      </c>
      <c r="CL13" s="275">
        <f t="shared" si="13"/>
        <v>11</v>
      </c>
      <c r="CM13" s="275">
        <f t="shared" si="13"/>
        <v>19</v>
      </c>
      <c r="CN13" s="275">
        <f t="shared" si="13"/>
        <v>44</v>
      </c>
      <c r="CO13" s="275">
        <f t="shared" si="13"/>
        <v>126</v>
      </c>
      <c r="CP13" s="275">
        <f t="shared" si="13"/>
        <v>2</v>
      </c>
      <c r="CQ13" s="275">
        <f t="shared" si="13"/>
        <v>1</v>
      </c>
      <c r="CR13" s="275">
        <f t="shared" si="13"/>
        <v>5</v>
      </c>
      <c r="CS13" s="275">
        <f t="shared" si="13"/>
        <v>8</v>
      </c>
      <c r="CT13" s="275">
        <f t="shared" si="13"/>
        <v>10</v>
      </c>
      <c r="CU13" s="275">
        <f t="shared" si="13"/>
        <v>1</v>
      </c>
      <c r="CV13" s="275">
        <f t="shared" si="13"/>
        <v>57</v>
      </c>
      <c r="CW13" s="275">
        <f t="shared" si="13"/>
        <v>1</v>
      </c>
      <c r="CX13" s="279">
        <f t="shared" si="1"/>
        <v>423</v>
      </c>
      <c r="CY13" s="277">
        <f>+SUM(CY11:CY12)</f>
        <v>10</v>
      </c>
      <c r="CZ13" s="278">
        <f t="shared" ref="CZ13:DQ13" si="14">+SUM(CZ11:CZ12)</f>
        <v>13</v>
      </c>
      <c r="DA13" s="275">
        <f t="shared" si="14"/>
        <v>25</v>
      </c>
      <c r="DB13" s="278">
        <f t="shared" si="14"/>
        <v>14</v>
      </c>
      <c r="DC13" s="275">
        <f t="shared" si="14"/>
        <v>24</v>
      </c>
      <c r="DD13" s="275">
        <f t="shared" si="14"/>
        <v>6</v>
      </c>
      <c r="DE13" s="275">
        <f t="shared" si="14"/>
        <v>31</v>
      </c>
      <c r="DF13" s="275">
        <f t="shared" si="14"/>
        <v>5</v>
      </c>
      <c r="DG13" s="275">
        <f t="shared" si="14"/>
        <v>21</v>
      </c>
      <c r="DH13" s="275">
        <f t="shared" si="14"/>
        <v>39</v>
      </c>
      <c r="DI13" s="275">
        <f t="shared" si="14"/>
        <v>133</v>
      </c>
      <c r="DJ13" s="275">
        <f t="shared" si="14"/>
        <v>10</v>
      </c>
      <c r="DK13" s="275">
        <f t="shared" si="14"/>
        <v>5</v>
      </c>
      <c r="DL13" s="275">
        <f t="shared" si="14"/>
        <v>6</v>
      </c>
      <c r="DM13" s="275">
        <f t="shared" si="14"/>
        <v>13</v>
      </c>
      <c r="DN13" s="275">
        <f t="shared" si="14"/>
        <v>5</v>
      </c>
      <c r="DO13" s="275">
        <f t="shared" si="14"/>
        <v>3</v>
      </c>
      <c r="DP13" s="275">
        <f t="shared" si="14"/>
        <v>62</v>
      </c>
      <c r="DQ13" s="275">
        <f t="shared" si="14"/>
        <v>0</v>
      </c>
      <c r="DR13" s="279">
        <f t="shared" si="8"/>
        <v>425</v>
      </c>
      <c r="DS13" s="275">
        <f t="shared" ref="DS13:EK13" si="15">+SUM(DS11:DS12)</f>
        <v>6</v>
      </c>
      <c r="DT13" s="278">
        <f t="shared" si="15"/>
        <v>20</v>
      </c>
      <c r="DU13" s="275">
        <f t="shared" si="15"/>
        <v>15</v>
      </c>
      <c r="DV13" s="278">
        <f t="shared" si="15"/>
        <v>8</v>
      </c>
      <c r="DW13" s="275">
        <f t="shared" si="15"/>
        <v>24</v>
      </c>
      <c r="DX13" s="275">
        <f t="shared" si="15"/>
        <v>7</v>
      </c>
      <c r="DY13" s="275">
        <f t="shared" si="15"/>
        <v>24</v>
      </c>
      <c r="DZ13" s="275">
        <f t="shared" si="15"/>
        <v>7</v>
      </c>
      <c r="EA13" s="275">
        <f t="shared" si="15"/>
        <v>15</v>
      </c>
      <c r="EB13" s="275">
        <f t="shared" si="15"/>
        <v>23</v>
      </c>
      <c r="EC13" s="275">
        <f t="shared" si="15"/>
        <v>125</v>
      </c>
      <c r="ED13" s="275">
        <f t="shared" si="15"/>
        <v>7</v>
      </c>
      <c r="EE13" s="275">
        <f t="shared" si="15"/>
        <v>8</v>
      </c>
      <c r="EF13" s="275">
        <f t="shared" si="15"/>
        <v>5</v>
      </c>
      <c r="EG13" s="275">
        <f t="shared" si="15"/>
        <v>7</v>
      </c>
      <c r="EH13" s="275">
        <f t="shared" si="15"/>
        <v>2</v>
      </c>
      <c r="EI13" s="275">
        <f t="shared" si="15"/>
        <v>0</v>
      </c>
      <c r="EJ13" s="275">
        <f t="shared" si="15"/>
        <v>51</v>
      </c>
      <c r="EK13" s="275">
        <f t="shared" si="15"/>
        <v>0</v>
      </c>
      <c r="EL13" s="279">
        <f t="shared" si="2"/>
        <v>354</v>
      </c>
    </row>
    <row r="14" spans="1:142" ht="18" customHeight="1">
      <c r="A14" s="895" t="s">
        <v>375</v>
      </c>
      <c r="B14" s="49" t="s">
        <v>367</v>
      </c>
      <c r="C14" s="268">
        <v>5</v>
      </c>
      <c r="D14" s="269">
        <v>11</v>
      </c>
      <c r="E14" s="268">
        <v>5</v>
      </c>
      <c r="F14" s="269">
        <v>5</v>
      </c>
      <c r="G14" s="268">
        <v>20</v>
      </c>
      <c r="H14" s="268">
        <v>5</v>
      </c>
      <c r="I14" s="268">
        <v>8</v>
      </c>
      <c r="J14" s="268">
        <v>2</v>
      </c>
      <c r="K14" s="268">
        <v>8</v>
      </c>
      <c r="L14" s="268">
        <v>22</v>
      </c>
      <c r="M14" s="268">
        <v>53</v>
      </c>
      <c r="N14" s="268">
        <v>3</v>
      </c>
      <c r="O14" s="268">
        <v>4</v>
      </c>
      <c r="P14" s="268">
        <v>2</v>
      </c>
      <c r="Q14" s="268">
        <v>3</v>
      </c>
      <c r="R14" s="268">
        <v>1</v>
      </c>
      <c r="S14" s="268">
        <v>0</v>
      </c>
      <c r="T14" s="268">
        <v>10</v>
      </c>
      <c r="U14" s="268">
        <v>0</v>
      </c>
      <c r="V14" s="270">
        <f>+SUM(C14:U14)</f>
        <v>167</v>
      </c>
      <c r="W14" s="268">
        <v>4</v>
      </c>
      <c r="X14" s="269">
        <v>12</v>
      </c>
      <c r="Y14" s="268">
        <v>12</v>
      </c>
      <c r="Z14" s="269">
        <v>4</v>
      </c>
      <c r="AA14" s="268">
        <v>18</v>
      </c>
      <c r="AB14" s="268">
        <v>2</v>
      </c>
      <c r="AC14" s="268">
        <v>7</v>
      </c>
      <c r="AD14" s="268">
        <v>4</v>
      </c>
      <c r="AE14" s="268">
        <v>8</v>
      </c>
      <c r="AF14" s="268">
        <v>12</v>
      </c>
      <c r="AG14" s="268">
        <v>44</v>
      </c>
      <c r="AH14" s="268">
        <v>2</v>
      </c>
      <c r="AI14" s="268">
        <v>6</v>
      </c>
      <c r="AJ14" s="268">
        <v>3</v>
      </c>
      <c r="AK14" s="268">
        <v>6</v>
      </c>
      <c r="AL14" s="268">
        <v>3</v>
      </c>
      <c r="AM14" s="268">
        <v>0</v>
      </c>
      <c r="AN14" s="268">
        <v>22</v>
      </c>
      <c r="AO14" s="268">
        <v>0</v>
      </c>
      <c r="AP14" s="271">
        <f>+SUM(W14:AO14)</f>
        <v>169</v>
      </c>
      <c r="AQ14" s="268">
        <v>6</v>
      </c>
      <c r="AR14" s="269">
        <v>13</v>
      </c>
      <c r="AS14" s="268">
        <v>8</v>
      </c>
      <c r="AT14" s="269">
        <v>6</v>
      </c>
      <c r="AU14" s="268">
        <v>13</v>
      </c>
      <c r="AV14" s="268">
        <v>3</v>
      </c>
      <c r="AW14" s="268">
        <v>16</v>
      </c>
      <c r="AX14" s="268">
        <v>4</v>
      </c>
      <c r="AY14" s="268">
        <v>7</v>
      </c>
      <c r="AZ14" s="268">
        <v>17</v>
      </c>
      <c r="BA14" s="268">
        <v>39</v>
      </c>
      <c r="BB14" s="268">
        <v>3</v>
      </c>
      <c r="BC14" s="268">
        <v>5</v>
      </c>
      <c r="BD14" s="268">
        <v>2</v>
      </c>
      <c r="BE14" s="268">
        <v>4</v>
      </c>
      <c r="BF14" s="268">
        <v>2</v>
      </c>
      <c r="BG14" s="268">
        <v>0</v>
      </c>
      <c r="BH14" s="268">
        <v>6</v>
      </c>
      <c r="BI14" s="268">
        <v>0</v>
      </c>
      <c r="BJ14" s="270">
        <f>+SUM(AQ14:BI14)</f>
        <v>154</v>
      </c>
      <c r="BK14" s="268">
        <v>3</v>
      </c>
      <c r="BL14" s="269">
        <v>5</v>
      </c>
      <c r="BM14" s="268">
        <v>4</v>
      </c>
      <c r="BN14" s="269">
        <v>3</v>
      </c>
      <c r="BO14" s="268">
        <v>16</v>
      </c>
      <c r="BP14" s="268">
        <v>3</v>
      </c>
      <c r="BQ14" s="268">
        <v>4</v>
      </c>
      <c r="BR14" s="268">
        <v>4</v>
      </c>
      <c r="BS14" s="268">
        <v>7</v>
      </c>
      <c r="BT14" s="268">
        <v>15</v>
      </c>
      <c r="BU14" s="268">
        <v>29</v>
      </c>
      <c r="BV14" s="268">
        <v>2</v>
      </c>
      <c r="BW14" s="268">
        <v>3</v>
      </c>
      <c r="BX14" s="268">
        <v>5</v>
      </c>
      <c r="BY14" s="268">
        <v>3</v>
      </c>
      <c r="BZ14" s="268">
        <v>0</v>
      </c>
      <c r="CA14" s="268">
        <v>0</v>
      </c>
      <c r="CB14" s="268">
        <v>15</v>
      </c>
      <c r="CC14" s="268">
        <v>0</v>
      </c>
      <c r="CD14" s="271">
        <f t="shared" si="0"/>
        <v>121</v>
      </c>
      <c r="CE14" s="268">
        <v>8</v>
      </c>
      <c r="CF14" s="269">
        <v>7</v>
      </c>
      <c r="CG14" s="268">
        <v>8</v>
      </c>
      <c r="CH14" s="269">
        <v>3</v>
      </c>
      <c r="CI14" s="268">
        <v>11</v>
      </c>
      <c r="CJ14" s="268">
        <v>3</v>
      </c>
      <c r="CK14" s="268">
        <v>7</v>
      </c>
      <c r="CL14" s="268">
        <v>6</v>
      </c>
      <c r="CM14" s="268">
        <v>7</v>
      </c>
      <c r="CN14" s="268">
        <v>11</v>
      </c>
      <c r="CO14" s="268">
        <v>48</v>
      </c>
      <c r="CP14" s="268">
        <v>4</v>
      </c>
      <c r="CQ14" s="268">
        <v>3</v>
      </c>
      <c r="CR14" s="268">
        <v>1</v>
      </c>
      <c r="CS14" s="268">
        <v>1</v>
      </c>
      <c r="CT14" s="268">
        <v>0</v>
      </c>
      <c r="CU14" s="268">
        <v>0</v>
      </c>
      <c r="CV14" s="268">
        <v>11</v>
      </c>
      <c r="CW14" s="268">
        <v>0</v>
      </c>
      <c r="CX14" s="270">
        <f t="shared" si="1"/>
        <v>139</v>
      </c>
      <c r="CY14" s="268">
        <v>10</v>
      </c>
      <c r="CZ14" s="269">
        <v>13</v>
      </c>
      <c r="DA14" s="268">
        <v>5</v>
      </c>
      <c r="DB14" s="269">
        <v>7</v>
      </c>
      <c r="DC14" s="268">
        <v>15</v>
      </c>
      <c r="DD14" s="268">
        <v>6</v>
      </c>
      <c r="DE14" s="268">
        <v>14</v>
      </c>
      <c r="DF14" s="268">
        <v>2</v>
      </c>
      <c r="DG14" s="268">
        <v>9</v>
      </c>
      <c r="DH14" s="268">
        <v>17</v>
      </c>
      <c r="DI14" s="268">
        <v>34</v>
      </c>
      <c r="DJ14" s="268">
        <v>3</v>
      </c>
      <c r="DK14" s="268">
        <v>4</v>
      </c>
      <c r="DL14" s="268">
        <v>2</v>
      </c>
      <c r="DM14" s="268">
        <v>4</v>
      </c>
      <c r="DN14" s="268">
        <v>3</v>
      </c>
      <c r="DO14" s="268">
        <v>1</v>
      </c>
      <c r="DP14" s="268">
        <v>11</v>
      </c>
      <c r="DQ14" s="268">
        <v>0</v>
      </c>
      <c r="DR14" s="271">
        <f t="shared" si="8"/>
        <v>160</v>
      </c>
      <c r="DS14" s="268">
        <v>8</v>
      </c>
      <c r="DT14" s="269">
        <v>9</v>
      </c>
      <c r="DU14" s="268">
        <v>9</v>
      </c>
      <c r="DV14" s="269">
        <v>7</v>
      </c>
      <c r="DW14" s="268">
        <v>20</v>
      </c>
      <c r="DX14" s="268">
        <v>5</v>
      </c>
      <c r="DY14" s="268">
        <v>10</v>
      </c>
      <c r="DZ14" s="268">
        <v>5</v>
      </c>
      <c r="EA14" s="268">
        <v>8</v>
      </c>
      <c r="EB14" s="268">
        <v>12</v>
      </c>
      <c r="EC14" s="268">
        <v>38</v>
      </c>
      <c r="ED14" s="268">
        <v>1</v>
      </c>
      <c r="EE14" s="268">
        <v>4</v>
      </c>
      <c r="EF14" s="268">
        <v>1</v>
      </c>
      <c r="EG14" s="268">
        <v>1</v>
      </c>
      <c r="EH14" s="268">
        <v>1</v>
      </c>
      <c r="EI14" s="268">
        <v>0</v>
      </c>
      <c r="EJ14" s="268">
        <v>8</v>
      </c>
      <c r="EK14" s="268">
        <v>0</v>
      </c>
      <c r="EL14" s="270">
        <f t="shared" si="2"/>
        <v>147</v>
      </c>
    </row>
    <row r="15" spans="1:142" ht="18" customHeight="1">
      <c r="A15" s="895"/>
      <c r="B15" s="50" t="s">
        <v>368</v>
      </c>
      <c r="C15" s="272">
        <v>2</v>
      </c>
      <c r="D15" s="272">
        <v>4</v>
      </c>
      <c r="E15" s="272">
        <v>8</v>
      </c>
      <c r="F15" s="272">
        <v>6</v>
      </c>
      <c r="G15" s="272">
        <v>3</v>
      </c>
      <c r="H15" s="272">
        <v>4</v>
      </c>
      <c r="I15" s="272">
        <v>4</v>
      </c>
      <c r="J15" s="272">
        <v>1</v>
      </c>
      <c r="K15" s="272">
        <v>4</v>
      </c>
      <c r="L15" s="272">
        <v>13</v>
      </c>
      <c r="M15" s="272">
        <v>20</v>
      </c>
      <c r="N15" s="272">
        <v>3</v>
      </c>
      <c r="O15" s="272">
        <v>5</v>
      </c>
      <c r="P15" s="272">
        <v>0</v>
      </c>
      <c r="Q15" s="272">
        <v>1</v>
      </c>
      <c r="R15" s="272">
        <v>0</v>
      </c>
      <c r="S15" s="272">
        <v>0</v>
      </c>
      <c r="T15" s="272">
        <v>11</v>
      </c>
      <c r="U15" s="272">
        <v>0</v>
      </c>
      <c r="V15" s="273">
        <f>+SUM(C15:U15)</f>
        <v>89</v>
      </c>
      <c r="W15" s="272">
        <v>0</v>
      </c>
      <c r="X15" s="272">
        <v>5</v>
      </c>
      <c r="Y15" s="272">
        <v>9</v>
      </c>
      <c r="Z15" s="272">
        <v>4</v>
      </c>
      <c r="AA15" s="272">
        <v>9</v>
      </c>
      <c r="AB15" s="272">
        <v>0</v>
      </c>
      <c r="AC15" s="272">
        <v>12</v>
      </c>
      <c r="AD15" s="272">
        <v>2</v>
      </c>
      <c r="AE15" s="272">
        <v>6</v>
      </c>
      <c r="AF15" s="272">
        <v>6</v>
      </c>
      <c r="AG15" s="272">
        <v>18</v>
      </c>
      <c r="AH15" s="272">
        <v>1</v>
      </c>
      <c r="AI15" s="272">
        <v>2</v>
      </c>
      <c r="AJ15" s="272">
        <v>0</v>
      </c>
      <c r="AK15" s="272">
        <v>1</v>
      </c>
      <c r="AL15" s="272">
        <v>2</v>
      </c>
      <c r="AM15" s="272">
        <v>0</v>
      </c>
      <c r="AN15" s="272">
        <v>8</v>
      </c>
      <c r="AO15" s="272">
        <v>0</v>
      </c>
      <c r="AP15" s="167">
        <f>+SUM(W15:AO15)</f>
        <v>85</v>
      </c>
      <c r="AQ15" s="272">
        <v>3</v>
      </c>
      <c r="AR15" s="272">
        <v>2</v>
      </c>
      <c r="AS15" s="272">
        <v>6</v>
      </c>
      <c r="AT15" s="272">
        <v>4</v>
      </c>
      <c r="AU15" s="272">
        <v>6</v>
      </c>
      <c r="AV15" s="272">
        <v>5</v>
      </c>
      <c r="AW15" s="272">
        <v>3</v>
      </c>
      <c r="AX15" s="272">
        <v>3</v>
      </c>
      <c r="AY15" s="272">
        <v>4</v>
      </c>
      <c r="AZ15" s="272">
        <v>9</v>
      </c>
      <c r="BA15" s="272">
        <v>29</v>
      </c>
      <c r="BB15" s="272">
        <v>1</v>
      </c>
      <c r="BC15" s="272">
        <v>0</v>
      </c>
      <c r="BD15" s="272">
        <v>0</v>
      </c>
      <c r="BE15" s="272">
        <v>2</v>
      </c>
      <c r="BF15" s="272">
        <v>0</v>
      </c>
      <c r="BG15" s="272">
        <v>0</v>
      </c>
      <c r="BH15" s="272">
        <v>10</v>
      </c>
      <c r="BI15" s="272">
        <v>0</v>
      </c>
      <c r="BJ15" s="274">
        <f>+SUM(AQ15:BI15)</f>
        <v>87</v>
      </c>
      <c r="BK15" s="272">
        <v>3</v>
      </c>
      <c r="BL15" s="272">
        <v>10</v>
      </c>
      <c r="BM15" s="272">
        <v>5</v>
      </c>
      <c r="BN15" s="272">
        <v>3</v>
      </c>
      <c r="BO15" s="272">
        <v>8</v>
      </c>
      <c r="BP15" s="272">
        <v>1</v>
      </c>
      <c r="BQ15" s="272">
        <v>6</v>
      </c>
      <c r="BR15" s="272">
        <v>3</v>
      </c>
      <c r="BS15" s="272">
        <v>1</v>
      </c>
      <c r="BT15" s="272">
        <v>5</v>
      </c>
      <c r="BU15" s="272">
        <v>24</v>
      </c>
      <c r="BV15" s="272">
        <v>1</v>
      </c>
      <c r="BW15" s="272">
        <v>7</v>
      </c>
      <c r="BX15" s="272">
        <v>0</v>
      </c>
      <c r="BY15" s="272">
        <v>1</v>
      </c>
      <c r="BZ15" s="272">
        <v>0</v>
      </c>
      <c r="CA15" s="272">
        <v>0</v>
      </c>
      <c r="CB15" s="272">
        <v>12</v>
      </c>
      <c r="CC15" s="272">
        <v>0</v>
      </c>
      <c r="CD15" s="167">
        <f t="shared" si="0"/>
        <v>90</v>
      </c>
      <c r="CE15" s="272">
        <v>4</v>
      </c>
      <c r="CF15" s="272">
        <v>4</v>
      </c>
      <c r="CG15" s="272">
        <v>7</v>
      </c>
      <c r="CH15" s="272">
        <v>3</v>
      </c>
      <c r="CI15" s="272">
        <v>5</v>
      </c>
      <c r="CJ15" s="272">
        <v>0</v>
      </c>
      <c r="CK15" s="272">
        <v>5</v>
      </c>
      <c r="CL15" s="272">
        <v>3</v>
      </c>
      <c r="CM15" s="272">
        <v>3</v>
      </c>
      <c r="CN15" s="272">
        <v>9</v>
      </c>
      <c r="CO15" s="272">
        <v>15</v>
      </c>
      <c r="CP15" s="272">
        <v>0</v>
      </c>
      <c r="CQ15" s="272">
        <v>2</v>
      </c>
      <c r="CR15" s="272">
        <v>1</v>
      </c>
      <c r="CS15" s="272">
        <v>3</v>
      </c>
      <c r="CT15" s="272">
        <v>1</v>
      </c>
      <c r="CU15" s="272">
        <v>1</v>
      </c>
      <c r="CV15" s="272">
        <v>6</v>
      </c>
      <c r="CW15" s="272">
        <v>0</v>
      </c>
      <c r="CX15" s="274">
        <f t="shared" si="1"/>
        <v>72</v>
      </c>
      <c r="CY15" s="272">
        <v>5</v>
      </c>
      <c r="CZ15" s="272">
        <v>7</v>
      </c>
      <c r="DA15" s="272">
        <v>4</v>
      </c>
      <c r="DB15" s="272">
        <v>6</v>
      </c>
      <c r="DC15" s="272">
        <v>8</v>
      </c>
      <c r="DD15" s="272">
        <v>0</v>
      </c>
      <c r="DE15" s="272">
        <v>5</v>
      </c>
      <c r="DF15" s="272">
        <v>1</v>
      </c>
      <c r="DG15" s="272">
        <v>4</v>
      </c>
      <c r="DH15" s="272">
        <v>5</v>
      </c>
      <c r="DI15" s="272">
        <v>23</v>
      </c>
      <c r="DJ15" s="272">
        <v>0</v>
      </c>
      <c r="DK15" s="272">
        <v>3</v>
      </c>
      <c r="DL15" s="272">
        <v>2</v>
      </c>
      <c r="DM15" s="272">
        <v>0</v>
      </c>
      <c r="DN15" s="272">
        <v>1</v>
      </c>
      <c r="DO15" s="272">
        <v>0</v>
      </c>
      <c r="DP15" s="272">
        <v>8</v>
      </c>
      <c r="DQ15" s="272">
        <v>0</v>
      </c>
      <c r="DR15" s="167">
        <f t="shared" si="8"/>
        <v>82</v>
      </c>
      <c r="DS15" s="272">
        <v>3</v>
      </c>
      <c r="DT15" s="272">
        <v>5</v>
      </c>
      <c r="DU15" s="272">
        <v>4</v>
      </c>
      <c r="DV15" s="272">
        <v>3</v>
      </c>
      <c r="DW15" s="272">
        <v>14</v>
      </c>
      <c r="DX15" s="272">
        <v>3</v>
      </c>
      <c r="DY15" s="272">
        <v>5</v>
      </c>
      <c r="DZ15" s="272">
        <v>2</v>
      </c>
      <c r="EA15" s="272">
        <v>5</v>
      </c>
      <c r="EB15" s="272">
        <v>10</v>
      </c>
      <c r="EC15" s="272">
        <v>32</v>
      </c>
      <c r="ED15" s="272">
        <v>1</v>
      </c>
      <c r="EE15" s="272">
        <v>1</v>
      </c>
      <c r="EF15" s="272">
        <v>2</v>
      </c>
      <c r="EG15" s="272">
        <v>0</v>
      </c>
      <c r="EH15" s="272">
        <v>1</v>
      </c>
      <c r="EI15" s="272">
        <v>1</v>
      </c>
      <c r="EJ15" s="272">
        <v>6</v>
      </c>
      <c r="EK15" s="272">
        <v>0</v>
      </c>
      <c r="EL15" s="274">
        <f t="shared" si="2"/>
        <v>98</v>
      </c>
    </row>
    <row r="16" spans="1:142" ht="18" customHeight="1">
      <c r="A16" s="895"/>
      <c r="B16" s="48" t="s">
        <v>386</v>
      </c>
      <c r="C16" s="275">
        <f t="shared" ref="C16:AH16" si="16">+SUM(C14:C15)</f>
        <v>7</v>
      </c>
      <c r="D16" s="278">
        <f t="shared" si="16"/>
        <v>15</v>
      </c>
      <c r="E16" s="275">
        <f t="shared" si="16"/>
        <v>13</v>
      </c>
      <c r="F16" s="278">
        <f t="shared" si="16"/>
        <v>11</v>
      </c>
      <c r="G16" s="275">
        <f t="shared" si="16"/>
        <v>23</v>
      </c>
      <c r="H16" s="275">
        <f t="shared" si="16"/>
        <v>9</v>
      </c>
      <c r="I16" s="275">
        <f t="shared" si="16"/>
        <v>12</v>
      </c>
      <c r="J16" s="275">
        <f t="shared" si="16"/>
        <v>3</v>
      </c>
      <c r="K16" s="275">
        <f t="shared" si="16"/>
        <v>12</v>
      </c>
      <c r="L16" s="275">
        <f t="shared" si="16"/>
        <v>35</v>
      </c>
      <c r="M16" s="275">
        <f t="shared" si="16"/>
        <v>73</v>
      </c>
      <c r="N16" s="275">
        <f t="shared" si="16"/>
        <v>6</v>
      </c>
      <c r="O16" s="275">
        <f t="shared" si="16"/>
        <v>9</v>
      </c>
      <c r="P16" s="275">
        <f t="shared" si="16"/>
        <v>2</v>
      </c>
      <c r="Q16" s="275">
        <f t="shared" si="16"/>
        <v>4</v>
      </c>
      <c r="R16" s="275">
        <f t="shared" si="16"/>
        <v>1</v>
      </c>
      <c r="S16" s="275">
        <f t="shared" si="16"/>
        <v>0</v>
      </c>
      <c r="T16" s="275">
        <f t="shared" si="16"/>
        <v>21</v>
      </c>
      <c r="U16" s="275">
        <f t="shared" si="16"/>
        <v>0</v>
      </c>
      <c r="V16" s="279">
        <f t="shared" si="16"/>
        <v>256</v>
      </c>
      <c r="W16" s="277">
        <f t="shared" si="16"/>
        <v>4</v>
      </c>
      <c r="X16" s="278">
        <f t="shared" si="16"/>
        <v>17</v>
      </c>
      <c r="Y16" s="275">
        <f t="shared" si="16"/>
        <v>21</v>
      </c>
      <c r="Z16" s="278">
        <f t="shared" si="16"/>
        <v>8</v>
      </c>
      <c r="AA16" s="275">
        <f t="shared" si="16"/>
        <v>27</v>
      </c>
      <c r="AB16" s="275">
        <f t="shared" si="16"/>
        <v>2</v>
      </c>
      <c r="AC16" s="275">
        <f t="shared" si="16"/>
        <v>19</v>
      </c>
      <c r="AD16" s="275">
        <f t="shared" si="16"/>
        <v>6</v>
      </c>
      <c r="AE16" s="275">
        <f t="shared" si="16"/>
        <v>14</v>
      </c>
      <c r="AF16" s="275">
        <f t="shared" si="16"/>
        <v>18</v>
      </c>
      <c r="AG16" s="275">
        <f t="shared" si="16"/>
        <v>62</v>
      </c>
      <c r="AH16" s="275">
        <f t="shared" si="16"/>
        <v>3</v>
      </c>
      <c r="AI16" s="275">
        <f t="shared" ref="AI16:BN16" si="17">+SUM(AI14:AI15)</f>
        <v>8</v>
      </c>
      <c r="AJ16" s="275">
        <f t="shared" si="17"/>
        <v>3</v>
      </c>
      <c r="AK16" s="275">
        <f t="shared" si="17"/>
        <v>7</v>
      </c>
      <c r="AL16" s="275">
        <f t="shared" si="17"/>
        <v>5</v>
      </c>
      <c r="AM16" s="275">
        <f t="shared" si="17"/>
        <v>0</v>
      </c>
      <c r="AN16" s="275">
        <f t="shared" si="17"/>
        <v>30</v>
      </c>
      <c r="AO16" s="275">
        <f t="shared" si="17"/>
        <v>0</v>
      </c>
      <c r="AP16" s="279">
        <f t="shared" si="17"/>
        <v>254</v>
      </c>
      <c r="AQ16" s="275">
        <f t="shared" si="17"/>
        <v>9</v>
      </c>
      <c r="AR16" s="278">
        <f t="shared" si="17"/>
        <v>15</v>
      </c>
      <c r="AS16" s="275">
        <f t="shared" si="17"/>
        <v>14</v>
      </c>
      <c r="AT16" s="278">
        <f t="shared" si="17"/>
        <v>10</v>
      </c>
      <c r="AU16" s="275">
        <f t="shared" si="17"/>
        <v>19</v>
      </c>
      <c r="AV16" s="275">
        <f t="shared" si="17"/>
        <v>8</v>
      </c>
      <c r="AW16" s="275">
        <f t="shared" si="17"/>
        <v>19</v>
      </c>
      <c r="AX16" s="275">
        <f t="shared" si="17"/>
        <v>7</v>
      </c>
      <c r="AY16" s="275">
        <f t="shared" si="17"/>
        <v>11</v>
      </c>
      <c r="AZ16" s="275">
        <f t="shared" si="17"/>
        <v>26</v>
      </c>
      <c r="BA16" s="275">
        <f t="shared" si="17"/>
        <v>68</v>
      </c>
      <c r="BB16" s="275">
        <f t="shared" si="17"/>
        <v>4</v>
      </c>
      <c r="BC16" s="275">
        <f t="shared" si="17"/>
        <v>5</v>
      </c>
      <c r="BD16" s="275">
        <f t="shared" si="17"/>
        <v>2</v>
      </c>
      <c r="BE16" s="275">
        <f t="shared" si="17"/>
        <v>6</v>
      </c>
      <c r="BF16" s="275">
        <f t="shared" si="17"/>
        <v>2</v>
      </c>
      <c r="BG16" s="275">
        <f t="shared" si="17"/>
        <v>0</v>
      </c>
      <c r="BH16" s="275">
        <f t="shared" si="17"/>
        <v>16</v>
      </c>
      <c r="BI16" s="275">
        <f t="shared" si="17"/>
        <v>0</v>
      </c>
      <c r="BJ16" s="279">
        <f t="shared" si="17"/>
        <v>241</v>
      </c>
      <c r="BK16" s="277">
        <f t="shared" si="17"/>
        <v>6</v>
      </c>
      <c r="BL16" s="278">
        <f t="shared" si="17"/>
        <v>15</v>
      </c>
      <c r="BM16" s="275">
        <f t="shared" si="17"/>
        <v>9</v>
      </c>
      <c r="BN16" s="278">
        <f t="shared" si="17"/>
        <v>6</v>
      </c>
      <c r="BO16" s="275">
        <f t="shared" ref="BO16:CC16" si="18">+SUM(BO14:BO15)</f>
        <v>24</v>
      </c>
      <c r="BP16" s="275">
        <f t="shared" si="18"/>
        <v>4</v>
      </c>
      <c r="BQ16" s="275">
        <f t="shared" si="18"/>
        <v>10</v>
      </c>
      <c r="BR16" s="275">
        <f t="shared" si="18"/>
        <v>7</v>
      </c>
      <c r="BS16" s="275">
        <f t="shared" si="18"/>
        <v>8</v>
      </c>
      <c r="BT16" s="275">
        <f t="shared" si="18"/>
        <v>20</v>
      </c>
      <c r="BU16" s="275">
        <f t="shared" si="18"/>
        <v>53</v>
      </c>
      <c r="BV16" s="275">
        <f t="shared" si="18"/>
        <v>3</v>
      </c>
      <c r="BW16" s="275">
        <f t="shared" si="18"/>
        <v>10</v>
      </c>
      <c r="BX16" s="275">
        <f t="shared" si="18"/>
        <v>5</v>
      </c>
      <c r="BY16" s="275">
        <f t="shared" si="18"/>
        <v>4</v>
      </c>
      <c r="BZ16" s="275">
        <f t="shared" si="18"/>
        <v>0</v>
      </c>
      <c r="CA16" s="275">
        <f t="shared" si="18"/>
        <v>0</v>
      </c>
      <c r="CB16" s="275">
        <f t="shared" si="18"/>
        <v>27</v>
      </c>
      <c r="CC16" s="275">
        <f t="shared" si="18"/>
        <v>0</v>
      </c>
      <c r="CD16" s="279">
        <f t="shared" si="0"/>
        <v>211</v>
      </c>
      <c r="CE16" s="275">
        <f t="shared" ref="CE16:CW16" si="19">+SUM(CE14:CE15)</f>
        <v>12</v>
      </c>
      <c r="CF16" s="278">
        <f t="shared" si="19"/>
        <v>11</v>
      </c>
      <c r="CG16" s="275">
        <f t="shared" si="19"/>
        <v>15</v>
      </c>
      <c r="CH16" s="278">
        <f t="shared" si="19"/>
        <v>6</v>
      </c>
      <c r="CI16" s="275">
        <f t="shared" si="19"/>
        <v>16</v>
      </c>
      <c r="CJ16" s="275">
        <f t="shared" si="19"/>
        <v>3</v>
      </c>
      <c r="CK16" s="275">
        <f t="shared" si="19"/>
        <v>12</v>
      </c>
      <c r="CL16" s="275">
        <f t="shared" si="19"/>
        <v>9</v>
      </c>
      <c r="CM16" s="275">
        <f t="shared" si="19"/>
        <v>10</v>
      </c>
      <c r="CN16" s="275">
        <f t="shared" si="19"/>
        <v>20</v>
      </c>
      <c r="CO16" s="275">
        <f t="shared" si="19"/>
        <v>63</v>
      </c>
      <c r="CP16" s="275">
        <f t="shared" si="19"/>
        <v>4</v>
      </c>
      <c r="CQ16" s="275">
        <f t="shared" si="19"/>
        <v>5</v>
      </c>
      <c r="CR16" s="275">
        <f t="shared" si="19"/>
        <v>2</v>
      </c>
      <c r="CS16" s="275">
        <f t="shared" si="19"/>
        <v>4</v>
      </c>
      <c r="CT16" s="275">
        <f t="shared" si="19"/>
        <v>1</v>
      </c>
      <c r="CU16" s="275">
        <f t="shared" si="19"/>
        <v>1</v>
      </c>
      <c r="CV16" s="275">
        <f t="shared" si="19"/>
        <v>17</v>
      </c>
      <c r="CW16" s="275">
        <f t="shared" si="19"/>
        <v>0</v>
      </c>
      <c r="CX16" s="279">
        <f t="shared" si="1"/>
        <v>211</v>
      </c>
      <c r="CY16" s="277">
        <f>+SUM(CY14:CY15)</f>
        <v>15</v>
      </c>
      <c r="CZ16" s="278">
        <f t="shared" ref="CZ16:DQ16" si="20">+SUM(CZ14:CZ15)</f>
        <v>20</v>
      </c>
      <c r="DA16" s="275">
        <f t="shared" si="20"/>
        <v>9</v>
      </c>
      <c r="DB16" s="278">
        <f t="shared" si="20"/>
        <v>13</v>
      </c>
      <c r="DC16" s="275">
        <f t="shared" si="20"/>
        <v>23</v>
      </c>
      <c r="DD16" s="275">
        <f t="shared" si="20"/>
        <v>6</v>
      </c>
      <c r="DE16" s="275">
        <f t="shared" si="20"/>
        <v>19</v>
      </c>
      <c r="DF16" s="275">
        <f t="shared" si="20"/>
        <v>3</v>
      </c>
      <c r="DG16" s="275">
        <f t="shared" si="20"/>
        <v>13</v>
      </c>
      <c r="DH16" s="275">
        <f t="shared" si="20"/>
        <v>22</v>
      </c>
      <c r="DI16" s="275">
        <f t="shared" si="20"/>
        <v>57</v>
      </c>
      <c r="DJ16" s="275">
        <f t="shared" si="20"/>
        <v>3</v>
      </c>
      <c r="DK16" s="275">
        <f t="shared" si="20"/>
        <v>7</v>
      </c>
      <c r="DL16" s="275">
        <f t="shared" si="20"/>
        <v>4</v>
      </c>
      <c r="DM16" s="275">
        <f t="shared" si="20"/>
        <v>4</v>
      </c>
      <c r="DN16" s="275">
        <f t="shared" si="20"/>
        <v>4</v>
      </c>
      <c r="DO16" s="275">
        <f t="shared" si="20"/>
        <v>1</v>
      </c>
      <c r="DP16" s="275">
        <f t="shared" si="20"/>
        <v>19</v>
      </c>
      <c r="DQ16" s="275">
        <f t="shared" si="20"/>
        <v>0</v>
      </c>
      <c r="DR16" s="279">
        <f t="shared" si="8"/>
        <v>242</v>
      </c>
      <c r="DS16" s="275">
        <f t="shared" ref="DS16:EK16" si="21">+SUM(DS14:DS15)</f>
        <v>11</v>
      </c>
      <c r="DT16" s="278">
        <f t="shared" si="21"/>
        <v>14</v>
      </c>
      <c r="DU16" s="275">
        <f t="shared" si="21"/>
        <v>13</v>
      </c>
      <c r="DV16" s="278">
        <f t="shared" si="21"/>
        <v>10</v>
      </c>
      <c r="DW16" s="275">
        <f t="shared" si="21"/>
        <v>34</v>
      </c>
      <c r="DX16" s="275">
        <f t="shared" si="21"/>
        <v>8</v>
      </c>
      <c r="DY16" s="275">
        <f t="shared" si="21"/>
        <v>15</v>
      </c>
      <c r="DZ16" s="275">
        <f t="shared" si="21"/>
        <v>7</v>
      </c>
      <c r="EA16" s="275">
        <f t="shared" si="21"/>
        <v>13</v>
      </c>
      <c r="EB16" s="275">
        <f t="shared" si="21"/>
        <v>22</v>
      </c>
      <c r="EC16" s="275">
        <f t="shared" si="21"/>
        <v>70</v>
      </c>
      <c r="ED16" s="275">
        <f t="shared" si="21"/>
        <v>2</v>
      </c>
      <c r="EE16" s="275">
        <f t="shared" si="21"/>
        <v>5</v>
      </c>
      <c r="EF16" s="275">
        <f t="shared" si="21"/>
        <v>3</v>
      </c>
      <c r="EG16" s="275">
        <f t="shared" si="21"/>
        <v>1</v>
      </c>
      <c r="EH16" s="275">
        <f t="shared" si="21"/>
        <v>2</v>
      </c>
      <c r="EI16" s="275">
        <f t="shared" si="21"/>
        <v>1</v>
      </c>
      <c r="EJ16" s="275">
        <f t="shared" si="21"/>
        <v>14</v>
      </c>
      <c r="EK16" s="275">
        <f t="shared" si="21"/>
        <v>0</v>
      </c>
      <c r="EL16" s="279">
        <f t="shared" si="2"/>
        <v>245</v>
      </c>
    </row>
    <row r="17" spans="1:142" ht="18" customHeight="1">
      <c r="A17" s="895" t="s">
        <v>376</v>
      </c>
      <c r="B17" s="49" t="s">
        <v>367</v>
      </c>
      <c r="C17" s="268">
        <v>0</v>
      </c>
      <c r="D17" s="269">
        <v>0</v>
      </c>
      <c r="E17" s="268">
        <v>0</v>
      </c>
      <c r="F17" s="269">
        <v>0</v>
      </c>
      <c r="G17" s="268">
        <v>0</v>
      </c>
      <c r="H17" s="268">
        <v>0</v>
      </c>
      <c r="I17" s="268">
        <v>0</v>
      </c>
      <c r="J17" s="268">
        <v>0</v>
      </c>
      <c r="K17" s="268">
        <v>0</v>
      </c>
      <c r="L17" s="268">
        <v>0</v>
      </c>
      <c r="M17" s="268">
        <v>0</v>
      </c>
      <c r="N17" s="268">
        <v>0</v>
      </c>
      <c r="O17" s="268">
        <v>0</v>
      </c>
      <c r="P17" s="268">
        <v>0</v>
      </c>
      <c r="Q17" s="268">
        <v>0</v>
      </c>
      <c r="R17" s="268">
        <v>0</v>
      </c>
      <c r="S17" s="268">
        <v>0</v>
      </c>
      <c r="T17" s="268">
        <v>0</v>
      </c>
      <c r="U17" s="268">
        <v>0</v>
      </c>
      <c r="V17" s="270">
        <f>+SUM(C17:U17)</f>
        <v>0</v>
      </c>
      <c r="W17" s="268">
        <v>0</v>
      </c>
      <c r="X17" s="269">
        <v>0</v>
      </c>
      <c r="Y17" s="268">
        <v>0</v>
      </c>
      <c r="Z17" s="269">
        <v>0</v>
      </c>
      <c r="AA17" s="268">
        <v>0</v>
      </c>
      <c r="AB17" s="268">
        <v>0</v>
      </c>
      <c r="AC17" s="268">
        <v>0</v>
      </c>
      <c r="AD17" s="268">
        <v>0</v>
      </c>
      <c r="AE17" s="268">
        <v>0</v>
      </c>
      <c r="AF17" s="268">
        <v>0</v>
      </c>
      <c r="AG17" s="268">
        <v>0</v>
      </c>
      <c r="AH17" s="268">
        <v>0</v>
      </c>
      <c r="AI17" s="268">
        <v>0</v>
      </c>
      <c r="AJ17" s="268">
        <v>0</v>
      </c>
      <c r="AK17" s="268">
        <v>0</v>
      </c>
      <c r="AL17" s="268">
        <v>0</v>
      </c>
      <c r="AM17" s="268">
        <v>0</v>
      </c>
      <c r="AN17" s="268">
        <v>0</v>
      </c>
      <c r="AO17" s="268">
        <v>0</v>
      </c>
      <c r="AP17" s="271">
        <f>+SUM(W17:AO17)</f>
        <v>0</v>
      </c>
      <c r="AQ17" s="268">
        <v>0</v>
      </c>
      <c r="AR17" s="269">
        <v>0</v>
      </c>
      <c r="AS17" s="268">
        <v>0</v>
      </c>
      <c r="AT17" s="269">
        <v>0</v>
      </c>
      <c r="AU17" s="268">
        <v>0</v>
      </c>
      <c r="AV17" s="268">
        <v>0</v>
      </c>
      <c r="AW17" s="268">
        <v>0</v>
      </c>
      <c r="AX17" s="268">
        <v>0</v>
      </c>
      <c r="AY17" s="268">
        <v>0</v>
      </c>
      <c r="AZ17" s="268">
        <v>0</v>
      </c>
      <c r="BA17" s="268">
        <v>0</v>
      </c>
      <c r="BB17" s="268">
        <v>0</v>
      </c>
      <c r="BC17" s="268">
        <v>0</v>
      </c>
      <c r="BD17" s="268">
        <v>0</v>
      </c>
      <c r="BE17" s="268">
        <v>0</v>
      </c>
      <c r="BF17" s="268">
        <v>0</v>
      </c>
      <c r="BG17" s="268">
        <v>0</v>
      </c>
      <c r="BH17" s="268">
        <v>0</v>
      </c>
      <c r="BI17" s="268">
        <v>0</v>
      </c>
      <c r="BJ17" s="270">
        <f>+SUM(AQ17:BI17)</f>
        <v>0</v>
      </c>
      <c r="BK17" s="268">
        <v>0</v>
      </c>
      <c r="BL17" s="269">
        <v>0</v>
      </c>
      <c r="BM17" s="268">
        <v>0</v>
      </c>
      <c r="BN17" s="269">
        <v>0</v>
      </c>
      <c r="BO17" s="268">
        <v>0</v>
      </c>
      <c r="BP17" s="268">
        <v>0</v>
      </c>
      <c r="BQ17" s="268">
        <v>0</v>
      </c>
      <c r="BR17" s="268">
        <v>0</v>
      </c>
      <c r="BS17" s="268">
        <v>0</v>
      </c>
      <c r="BT17" s="268">
        <v>0</v>
      </c>
      <c r="BU17" s="268">
        <v>0</v>
      </c>
      <c r="BV17" s="268">
        <v>0</v>
      </c>
      <c r="BW17" s="268">
        <v>0</v>
      </c>
      <c r="BX17" s="268">
        <v>0</v>
      </c>
      <c r="BY17" s="268">
        <v>0</v>
      </c>
      <c r="BZ17" s="268">
        <v>0</v>
      </c>
      <c r="CA17" s="268">
        <v>0</v>
      </c>
      <c r="CB17" s="268">
        <v>0</v>
      </c>
      <c r="CC17" s="268">
        <v>0</v>
      </c>
      <c r="CD17" s="271">
        <f t="shared" si="0"/>
        <v>0</v>
      </c>
      <c r="CE17" s="268">
        <v>0</v>
      </c>
      <c r="CF17" s="269">
        <v>0</v>
      </c>
      <c r="CG17" s="268">
        <v>0</v>
      </c>
      <c r="CH17" s="269">
        <v>0</v>
      </c>
      <c r="CI17" s="268">
        <v>0</v>
      </c>
      <c r="CJ17" s="268">
        <v>0</v>
      </c>
      <c r="CK17" s="268">
        <v>0</v>
      </c>
      <c r="CL17" s="268">
        <v>0</v>
      </c>
      <c r="CM17" s="268">
        <v>0</v>
      </c>
      <c r="CN17" s="268">
        <v>0</v>
      </c>
      <c r="CO17" s="268">
        <v>0</v>
      </c>
      <c r="CP17" s="268">
        <v>0</v>
      </c>
      <c r="CQ17" s="268">
        <v>0</v>
      </c>
      <c r="CR17" s="268">
        <v>0</v>
      </c>
      <c r="CS17" s="268">
        <v>0</v>
      </c>
      <c r="CT17" s="268">
        <v>0</v>
      </c>
      <c r="CU17" s="268">
        <v>0</v>
      </c>
      <c r="CV17" s="268">
        <v>0</v>
      </c>
      <c r="CW17" s="268">
        <v>0</v>
      </c>
      <c r="CX17" s="270">
        <f t="shared" si="1"/>
        <v>0</v>
      </c>
      <c r="CY17" s="268">
        <v>0</v>
      </c>
      <c r="CZ17" s="269">
        <v>0</v>
      </c>
      <c r="DA17" s="268">
        <v>0</v>
      </c>
      <c r="DB17" s="269">
        <v>0</v>
      </c>
      <c r="DC17" s="268">
        <v>0</v>
      </c>
      <c r="DD17" s="268">
        <v>0</v>
      </c>
      <c r="DE17" s="268">
        <v>0</v>
      </c>
      <c r="DF17" s="268">
        <v>0</v>
      </c>
      <c r="DG17" s="268">
        <v>0</v>
      </c>
      <c r="DH17" s="268">
        <v>0</v>
      </c>
      <c r="DI17" s="268">
        <v>0</v>
      </c>
      <c r="DJ17" s="268">
        <v>0</v>
      </c>
      <c r="DK17" s="268">
        <v>0</v>
      </c>
      <c r="DL17" s="268">
        <v>0</v>
      </c>
      <c r="DM17" s="268">
        <v>0</v>
      </c>
      <c r="DN17" s="268">
        <v>0</v>
      </c>
      <c r="DO17" s="268">
        <v>0</v>
      </c>
      <c r="DP17" s="268">
        <v>0</v>
      </c>
      <c r="DQ17" s="268">
        <v>0</v>
      </c>
      <c r="DR17" s="271">
        <f t="shared" si="8"/>
        <v>0</v>
      </c>
      <c r="DS17" s="268">
        <v>0</v>
      </c>
      <c r="DT17" s="269">
        <v>0</v>
      </c>
      <c r="DU17" s="268">
        <v>0</v>
      </c>
      <c r="DV17" s="269">
        <v>0</v>
      </c>
      <c r="DW17" s="268">
        <v>0</v>
      </c>
      <c r="DX17" s="268">
        <v>0</v>
      </c>
      <c r="DY17" s="268">
        <v>0</v>
      </c>
      <c r="DZ17" s="268">
        <v>0</v>
      </c>
      <c r="EA17" s="268">
        <v>0</v>
      </c>
      <c r="EB17" s="268">
        <v>0</v>
      </c>
      <c r="EC17" s="268">
        <v>0</v>
      </c>
      <c r="ED17" s="268">
        <v>0</v>
      </c>
      <c r="EE17" s="268">
        <v>0</v>
      </c>
      <c r="EF17" s="268">
        <v>0</v>
      </c>
      <c r="EG17" s="268">
        <v>0</v>
      </c>
      <c r="EH17" s="268">
        <v>0</v>
      </c>
      <c r="EI17" s="268">
        <v>0</v>
      </c>
      <c r="EJ17" s="268">
        <v>0</v>
      </c>
      <c r="EK17" s="268">
        <v>0</v>
      </c>
      <c r="EL17" s="270">
        <f t="shared" si="2"/>
        <v>0</v>
      </c>
    </row>
    <row r="18" spans="1:142" ht="18" customHeight="1">
      <c r="A18" s="895"/>
      <c r="B18" s="50" t="s">
        <v>368</v>
      </c>
      <c r="C18" s="272">
        <v>5</v>
      </c>
      <c r="D18" s="272">
        <v>5</v>
      </c>
      <c r="E18" s="272">
        <v>9</v>
      </c>
      <c r="F18" s="272">
        <v>2</v>
      </c>
      <c r="G18" s="272">
        <v>14</v>
      </c>
      <c r="H18" s="272">
        <v>0</v>
      </c>
      <c r="I18" s="272">
        <v>15</v>
      </c>
      <c r="J18" s="272">
        <v>0</v>
      </c>
      <c r="K18" s="272">
        <v>6</v>
      </c>
      <c r="L18" s="272">
        <v>19</v>
      </c>
      <c r="M18" s="272">
        <v>21</v>
      </c>
      <c r="N18" s="272">
        <v>2</v>
      </c>
      <c r="O18" s="272">
        <v>5</v>
      </c>
      <c r="P18" s="272">
        <v>3</v>
      </c>
      <c r="Q18" s="272">
        <v>0</v>
      </c>
      <c r="R18" s="272">
        <v>5</v>
      </c>
      <c r="S18" s="272">
        <v>0</v>
      </c>
      <c r="T18" s="272">
        <v>13</v>
      </c>
      <c r="U18" s="272">
        <v>0</v>
      </c>
      <c r="V18" s="274">
        <f>+SUM(C18:U18)</f>
        <v>124</v>
      </c>
      <c r="W18" s="272">
        <v>4</v>
      </c>
      <c r="X18" s="272">
        <v>6</v>
      </c>
      <c r="Y18" s="272">
        <v>10</v>
      </c>
      <c r="Z18" s="272">
        <v>3</v>
      </c>
      <c r="AA18" s="272">
        <v>9</v>
      </c>
      <c r="AB18" s="272">
        <v>4</v>
      </c>
      <c r="AC18" s="272">
        <v>13</v>
      </c>
      <c r="AD18" s="272">
        <v>2</v>
      </c>
      <c r="AE18" s="272">
        <v>8</v>
      </c>
      <c r="AF18" s="272">
        <v>9</v>
      </c>
      <c r="AG18" s="272">
        <v>30</v>
      </c>
      <c r="AH18" s="272">
        <v>4</v>
      </c>
      <c r="AI18" s="272">
        <v>5</v>
      </c>
      <c r="AJ18" s="272">
        <v>4</v>
      </c>
      <c r="AK18" s="272">
        <v>2</v>
      </c>
      <c r="AL18" s="272">
        <v>1</v>
      </c>
      <c r="AM18" s="272">
        <v>0</v>
      </c>
      <c r="AN18" s="272">
        <v>8</v>
      </c>
      <c r="AO18" s="272">
        <v>0</v>
      </c>
      <c r="AP18" s="167">
        <f>+SUM(W18:AO18)</f>
        <v>122</v>
      </c>
      <c r="AQ18" s="272">
        <v>5</v>
      </c>
      <c r="AR18" s="272">
        <v>3</v>
      </c>
      <c r="AS18" s="272">
        <v>6</v>
      </c>
      <c r="AT18" s="272">
        <v>4</v>
      </c>
      <c r="AU18" s="272">
        <v>8</v>
      </c>
      <c r="AV18" s="272">
        <v>2</v>
      </c>
      <c r="AW18" s="272">
        <v>10</v>
      </c>
      <c r="AX18" s="272">
        <v>3</v>
      </c>
      <c r="AY18" s="272">
        <v>6</v>
      </c>
      <c r="AZ18" s="272">
        <v>16</v>
      </c>
      <c r="BA18" s="272">
        <v>20</v>
      </c>
      <c r="BB18" s="272">
        <v>4</v>
      </c>
      <c r="BC18" s="272">
        <v>4</v>
      </c>
      <c r="BD18" s="272">
        <v>2</v>
      </c>
      <c r="BE18" s="272">
        <v>1</v>
      </c>
      <c r="BF18" s="272">
        <v>2</v>
      </c>
      <c r="BG18" s="272">
        <v>0</v>
      </c>
      <c r="BH18" s="272">
        <v>12</v>
      </c>
      <c r="BI18" s="272">
        <v>0</v>
      </c>
      <c r="BJ18" s="274">
        <f>+SUM(AQ18:BI18)</f>
        <v>108</v>
      </c>
      <c r="BK18" s="272">
        <v>9</v>
      </c>
      <c r="BL18" s="272">
        <v>4</v>
      </c>
      <c r="BM18" s="272">
        <v>13</v>
      </c>
      <c r="BN18" s="272">
        <v>2</v>
      </c>
      <c r="BO18" s="272">
        <v>10</v>
      </c>
      <c r="BP18" s="272">
        <v>1</v>
      </c>
      <c r="BQ18" s="272">
        <v>15</v>
      </c>
      <c r="BR18" s="272">
        <v>1</v>
      </c>
      <c r="BS18" s="272">
        <v>5</v>
      </c>
      <c r="BT18" s="272">
        <v>13</v>
      </c>
      <c r="BU18" s="272">
        <v>27</v>
      </c>
      <c r="BV18" s="272">
        <v>6</v>
      </c>
      <c r="BW18" s="272">
        <v>3</v>
      </c>
      <c r="BX18" s="272">
        <v>0</v>
      </c>
      <c r="BY18" s="272">
        <v>2</v>
      </c>
      <c r="BZ18" s="272">
        <v>0</v>
      </c>
      <c r="CA18" s="272">
        <v>0</v>
      </c>
      <c r="CB18" s="272">
        <v>23</v>
      </c>
      <c r="CC18" s="272">
        <v>1</v>
      </c>
      <c r="CD18" s="167">
        <f t="shared" si="0"/>
        <v>135</v>
      </c>
      <c r="CE18" s="272">
        <v>4</v>
      </c>
      <c r="CF18" s="272">
        <v>4</v>
      </c>
      <c r="CG18" s="272">
        <v>10</v>
      </c>
      <c r="CH18" s="272">
        <v>3</v>
      </c>
      <c r="CI18" s="272">
        <v>14</v>
      </c>
      <c r="CJ18" s="272">
        <v>1</v>
      </c>
      <c r="CK18" s="272">
        <v>10</v>
      </c>
      <c r="CL18" s="272">
        <v>3</v>
      </c>
      <c r="CM18" s="272">
        <v>6</v>
      </c>
      <c r="CN18" s="272">
        <v>11</v>
      </c>
      <c r="CO18" s="272">
        <v>31</v>
      </c>
      <c r="CP18" s="272">
        <v>1</v>
      </c>
      <c r="CQ18" s="272">
        <v>1</v>
      </c>
      <c r="CR18" s="272">
        <v>0</v>
      </c>
      <c r="CS18" s="272">
        <v>0</v>
      </c>
      <c r="CT18" s="272">
        <v>2</v>
      </c>
      <c r="CU18" s="272">
        <v>0</v>
      </c>
      <c r="CV18" s="272">
        <v>9</v>
      </c>
      <c r="CW18" s="272">
        <v>0</v>
      </c>
      <c r="CX18" s="274">
        <f t="shared" si="1"/>
        <v>110</v>
      </c>
      <c r="CY18" s="272">
        <v>1</v>
      </c>
      <c r="CZ18" s="272">
        <v>4</v>
      </c>
      <c r="DA18" s="272">
        <v>12</v>
      </c>
      <c r="DB18" s="272">
        <v>2</v>
      </c>
      <c r="DC18" s="272">
        <v>10</v>
      </c>
      <c r="DD18" s="272">
        <v>2</v>
      </c>
      <c r="DE18" s="272">
        <v>7</v>
      </c>
      <c r="DF18" s="272">
        <v>6</v>
      </c>
      <c r="DG18" s="272">
        <v>4</v>
      </c>
      <c r="DH18" s="272">
        <v>13</v>
      </c>
      <c r="DI18" s="272">
        <v>41</v>
      </c>
      <c r="DJ18" s="272">
        <v>3</v>
      </c>
      <c r="DK18" s="272">
        <v>2</v>
      </c>
      <c r="DL18" s="272">
        <v>1</v>
      </c>
      <c r="DM18" s="272">
        <v>2</v>
      </c>
      <c r="DN18" s="272">
        <v>0</v>
      </c>
      <c r="DO18" s="272">
        <v>0</v>
      </c>
      <c r="DP18" s="272">
        <v>17</v>
      </c>
      <c r="DQ18" s="272">
        <v>0</v>
      </c>
      <c r="DR18" s="167">
        <f t="shared" si="8"/>
        <v>127</v>
      </c>
      <c r="DS18" s="272">
        <v>3</v>
      </c>
      <c r="DT18" s="272">
        <v>4</v>
      </c>
      <c r="DU18" s="272">
        <v>3</v>
      </c>
      <c r="DV18" s="272">
        <v>4</v>
      </c>
      <c r="DW18" s="272">
        <v>15</v>
      </c>
      <c r="DX18" s="272">
        <v>2</v>
      </c>
      <c r="DY18" s="272">
        <v>8</v>
      </c>
      <c r="DZ18" s="272">
        <v>0</v>
      </c>
      <c r="EA18" s="272">
        <v>8</v>
      </c>
      <c r="EB18" s="272">
        <v>14</v>
      </c>
      <c r="EC18" s="272">
        <v>31</v>
      </c>
      <c r="ED18" s="272">
        <v>4</v>
      </c>
      <c r="EE18" s="272">
        <v>1</v>
      </c>
      <c r="EF18" s="272">
        <v>3</v>
      </c>
      <c r="EG18" s="272">
        <v>2</v>
      </c>
      <c r="EH18" s="272">
        <v>0</v>
      </c>
      <c r="EI18" s="272">
        <v>0</v>
      </c>
      <c r="EJ18" s="272">
        <v>15</v>
      </c>
      <c r="EK18" s="272">
        <v>0</v>
      </c>
      <c r="EL18" s="274">
        <f t="shared" si="2"/>
        <v>117</v>
      </c>
    </row>
    <row r="19" spans="1:142" ht="18" customHeight="1">
      <c r="A19" s="895"/>
      <c r="B19" s="48" t="s">
        <v>386</v>
      </c>
      <c r="C19" s="275">
        <f t="shared" ref="C19:AH19" si="22">+SUM(C17:C18)</f>
        <v>5</v>
      </c>
      <c r="D19" s="278">
        <f t="shared" si="22"/>
        <v>5</v>
      </c>
      <c r="E19" s="275">
        <f t="shared" si="22"/>
        <v>9</v>
      </c>
      <c r="F19" s="278">
        <f t="shared" si="22"/>
        <v>2</v>
      </c>
      <c r="G19" s="275">
        <f t="shared" si="22"/>
        <v>14</v>
      </c>
      <c r="H19" s="275">
        <f t="shared" si="22"/>
        <v>0</v>
      </c>
      <c r="I19" s="275">
        <f t="shared" si="22"/>
        <v>15</v>
      </c>
      <c r="J19" s="275">
        <f t="shared" si="22"/>
        <v>0</v>
      </c>
      <c r="K19" s="275">
        <f t="shared" si="22"/>
        <v>6</v>
      </c>
      <c r="L19" s="275">
        <f t="shared" si="22"/>
        <v>19</v>
      </c>
      <c r="M19" s="275">
        <f t="shared" si="22"/>
        <v>21</v>
      </c>
      <c r="N19" s="275">
        <f t="shared" si="22"/>
        <v>2</v>
      </c>
      <c r="O19" s="275">
        <f t="shared" si="22"/>
        <v>5</v>
      </c>
      <c r="P19" s="275">
        <f t="shared" si="22"/>
        <v>3</v>
      </c>
      <c r="Q19" s="275">
        <f t="shared" si="22"/>
        <v>0</v>
      </c>
      <c r="R19" s="275">
        <f t="shared" si="22"/>
        <v>5</v>
      </c>
      <c r="S19" s="275">
        <f t="shared" si="22"/>
        <v>0</v>
      </c>
      <c r="T19" s="275">
        <f t="shared" si="22"/>
        <v>13</v>
      </c>
      <c r="U19" s="275">
        <f t="shared" si="22"/>
        <v>0</v>
      </c>
      <c r="V19" s="279">
        <f t="shared" si="22"/>
        <v>124</v>
      </c>
      <c r="W19" s="277">
        <f t="shared" si="22"/>
        <v>4</v>
      </c>
      <c r="X19" s="278">
        <f t="shared" si="22"/>
        <v>6</v>
      </c>
      <c r="Y19" s="275">
        <f t="shared" si="22"/>
        <v>10</v>
      </c>
      <c r="Z19" s="278">
        <f t="shared" si="22"/>
        <v>3</v>
      </c>
      <c r="AA19" s="275">
        <f t="shared" si="22"/>
        <v>9</v>
      </c>
      <c r="AB19" s="275">
        <f t="shared" si="22"/>
        <v>4</v>
      </c>
      <c r="AC19" s="275">
        <f t="shared" si="22"/>
        <v>13</v>
      </c>
      <c r="AD19" s="275">
        <f t="shared" si="22"/>
        <v>2</v>
      </c>
      <c r="AE19" s="275">
        <f t="shared" si="22"/>
        <v>8</v>
      </c>
      <c r="AF19" s="275">
        <f t="shared" si="22"/>
        <v>9</v>
      </c>
      <c r="AG19" s="275">
        <f t="shared" si="22"/>
        <v>30</v>
      </c>
      <c r="AH19" s="275">
        <f t="shared" si="22"/>
        <v>4</v>
      </c>
      <c r="AI19" s="275">
        <f t="shared" ref="AI19:BN19" si="23">+SUM(AI17:AI18)</f>
        <v>5</v>
      </c>
      <c r="AJ19" s="275">
        <f t="shared" si="23"/>
        <v>4</v>
      </c>
      <c r="AK19" s="275">
        <f t="shared" si="23"/>
        <v>2</v>
      </c>
      <c r="AL19" s="275">
        <f t="shared" si="23"/>
        <v>1</v>
      </c>
      <c r="AM19" s="275">
        <f t="shared" si="23"/>
        <v>0</v>
      </c>
      <c r="AN19" s="275">
        <f t="shared" si="23"/>
        <v>8</v>
      </c>
      <c r="AO19" s="275">
        <f t="shared" si="23"/>
        <v>0</v>
      </c>
      <c r="AP19" s="279">
        <f t="shared" si="23"/>
        <v>122</v>
      </c>
      <c r="AQ19" s="275">
        <f t="shared" si="23"/>
        <v>5</v>
      </c>
      <c r="AR19" s="278">
        <f t="shared" si="23"/>
        <v>3</v>
      </c>
      <c r="AS19" s="275">
        <f t="shared" si="23"/>
        <v>6</v>
      </c>
      <c r="AT19" s="278">
        <f t="shared" si="23"/>
        <v>4</v>
      </c>
      <c r="AU19" s="275">
        <f t="shared" si="23"/>
        <v>8</v>
      </c>
      <c r="AV19" s="275">
        <f t="shared" si="23"/>
        <v>2</v>
      </c>
      <c r="AW19" s="275">
        <f t="shared" si="23"/>
        <v>10</v>
      </c>
      <c r="AX19" s="275">
        <f t="shared" si="23"/>
        <v>3</v>
      </c>
      <c r="AY19" s="275">
        <f t="shared" si="23"/>
        <v>6</v>
      </c>
      <c r="AZ19" s="275">
        <f t="shared" si="23"/>
        <v>16</v>
      </c>
      <c r="BA19" s="275">
        <f t="shared" si="23"/>
        <v>20</v>
      </c>
      <c r="BB19" s="275">
        <f t="shared" si="23"/>
        <v>4</v>
      </c>
      <c r="BC19" s="275">
        <f t="shared" si="23"/>
        <v>4</v>
      </c>
      <c r="BD19" s="275">
        <f t="shared" si="23"/>
        <v>2</v>
      </c>
      <c r="BE19" s="275">
        <f t="shared" si="23"/>
        <v>1</v>
      </c>
      <c r="BF19" s="275">
        <f t="shared" si="23"/>
        <v>2</v>
      </c>
      <c r="BG19" s="275">
        <f t="shared" si="23"/>
        <v>0</v>
      </c>
      <c r="BH19" s="275">
        <f t="shared" si="23"/>
        <v>12</v>
      </c>
      <c r="BI19" s="275">
        <f t="shared" si="23"/>
        <v>0</v>
      </c>
      <c r="BJ19" s="279">
        <f t="shared" si="23"/>
        <v>108</v>
      </c>
      <c r="BK19" s="277">
        <f t="shared" si="23"/>
        <v>9</v>
      </c>
      <c r="BL19" s="278">
        <f t="shared" si="23"/>
        <v>4</v>
      </c>
      <c r="BM19" s="275">
        <f t="shared" si="23"/>
        <v>13</v>
      </c>
      <c r="BN19" s="278">
        <f t="shared" si="23"/>
        <v>2</v>
      </c>
      <c r="BO19" s="275">
        <f t="shared" ref="BO19:CC19" si="24">+SUM(BO17:BO18)</f>
        <v>10</v>
      </c>
      <c r="BP19" s="275">
        <f t="shared" si="24"/>
        <v>1</v>
      </c>
      <c r="BQ19" s="275">
        <f t="shared" si="24"/>
        <v>15</v>
      </c>
      <c r="BR19" s="275">
        <f t="shared" si="24"/>
        <v>1</v>
      </c>
      <c r="BS19" s="275">
        <f t="shared" si="24"/>
        <v>5</v>
      </c>
      <c r="BT19" s="275">
        <f t="shared" si="24"/>
        <v>13</v>
      </c>
      <c r="BU19" s="275">
        <f t="shared" si="24"/>
        <v>27</v>
      </c>
      <c r="BV19" s="275">
        <f t="shared" si="24"/>
        <v>6</v>
      </c>
      <c r="BW19" s="275">
        <f t="shared" si="24"/>
        <v>3</v>
      </c>
      <c r="BX19" s="275">
        <f t="shared" si="24"/>
        <v>0</v>
      </c>
      <c r="BY19" s="275">
        <f t="shared" si="24"/>
        <v>2</v>
      </c>
      <c r="BZ19" s="275">
        <f t="shared" si="24"/>
        <v>0</v>
      </c>
      <c r="CA19" s="275">
        <f t="shared" si="24"/>
        <v>0</v>
      </c>
      <c r="CB19" s="275">
        <f t="shared" si="24"/>
        <v>23</v>
      </c>
      <c r="CC19" s="275">
        <f t="shared" si="24"/>
        <v>1</v>
      </c>
      <c r="CD19" s="279">
        <f t="shared" si="0"/>
        <v>135</v>
      </c>
      <c r="CE19" s="275">
        <f t="shared" ref="CE19:CW19" si="25">+SUM(CE17:CE18)</f>
        <v>4</v>
      </c>
      <c r="CF19" s="278">
        <f t="shared" si="25"/>
        <v>4</v>
      </c>
      <c r="CG19" s="275">
        <f t="shared" si="25"/>
        <v>10</v>
      </c>
      <c r="CH19" s="278">
        <f t="shared" si="25"/>
        <v>3</v>
      </c>
      <c r="CI19" s="275">
        <f t="shared" si="25"/>
        <v>14</v>
      </c>
      <c r="CJ19" s="275">
        <f t="shared" si="25"/>
        <v>1</v>
      </c>
      <c r="CK19" s="275">
        <f t="shared" si="25"/>
        <v>10</v>
      </c>
      <c r="CL19" s="275">
        <f t="shared" si="25"/>
        <v>3</v>
      </c>
      <c r="CM19" s="275">
        <f t="shared" si="25"/>
        <v>6</v>
      </c>
      <c r="CN19" s="275">
        <f t="shared" si="25"/>
        <v>11</v>
      </c>
      <c r="CO19" s="275">
        <f t="shared" si="25"/>
        <v>31</v>
      </c>
      <c r="CP19" s="275">
        <f t="shared" si="25"/>
        <v>1</v>
      </c>
      <c r="CQ19" s="275">
        <f t="shared" si="25"/>
        <v>1</v>
      </c>
      <c r="CR19" s="275">
        <f t="shared" si="25"/>
        <v>0</v>
      </c>
      <c r="CS19" s="275">
        <f t="shared" si="25"/>
        <v>0</v>
      </c>
      <c r="CT19" s="275">
        <f t="shared" si="25"/>
        <v>2</v>
      </c>
      <c r="CU19" s="275">
        <f t="shared" si="25"/>
        <v>0</v>
      </c>
      <c r="CV19" s="275">
        <f t="shared" si="25"/>
        <v>9</v>
      </c>
      <c r="CW19" s="275">
        <f t="shared" si="25"/>
        <v>0</v>
      </c>
      <c r="CX19" s="279">
        <f t="shared" si="1"/>
        <v>110</v>
      </c>
      <c r="CY19" s="277">
        <f>+SUM(CY17:CY18)</f>
        <v>1</v>
      </c>
      <c r="CZ19" s="278">
        <f t="shared" ref="CZ19:DQ19" si="26">+SUM(CZ17:CZ18)</f>
        <v>4</v>
      </c>
      <c r="DA19" s="275">
        <f t="shared" si="26"/>
        <v>12</v>
      </c>
      <c r="DB19" s="278">
        <f t="shared" si="26"/>
        <v>2</v>
      </c>
      <c r="DC19" s="275">
        <f t="shared" si="26"/>
        <v>10</v>
      </c>
      <c r="DD19" s="275">
        <f t="shared" si="26"/>
        <v>2</v>
      </c>
      <c r="DE19" s="275">
        <f t="shared" si="26"/>
        <v>7</v>
      </c>
      <c r="DF19" s="275">
        <f t="shared" si="26"/>
        <v>6</v>
      </c>
      <c r="DG19" s="275">
        <f t="shared" si="26"/>
        <v>4</v>
      </c>
      <c r="DH19" s="275">
        <f t="shared" si="26"/>
        <v>13</v>
      </c>
      <c r="DI19" s="275">
        <f t="shared" si="26"/>
        <v>41</v>
      </c>
      <c r="DJ19" s="275">
        <f t="shared" si="26"/>
        <v>3</v>
      </c>
      <c r="DK19" s="275">
        <f t="shared" si="26"/>
        <v>2</v>
      </c>
      <c r="DL19" s="275">
        <f t="shared" si="26"/>
        <v>1</v>
      </c>
      <c r="DM19" s="275">
        <f t="shared" si="26"/>
        <v>2</v>
      </c>
      <c r="DN19" s="275">
        <f t="shared" si="26"/>
        <v>0</v>
      </c>
      <c r="DO19" s="275">
        <f t="shared" si="26"/>
        <v>0</v>
      </c>
      <c r="DP19" s="275">
        <f t="shared" si="26"/>
        <v>17</v>
      </c>
      <c r="DQ19" s="275">
        <f t="shared" si="26"/>
        <v>0</v>
      </c>
      <c r="DR19" s="279">
        <f t="shared" si="8"/>
        <v>127</v>
      </c>
      <c r="DS19" s="275">
        <f t="shared" ref="DS19:EK19" si="27">+SUM(DS17:DS18)</f>
        <v>3</v>
      </c>
      <c r="DT19" s="278">
        <f t="shared" si="27"/>
        <v>4</v>
      </c>
      <c r="DU19" s="275">
        <f t="shared" si="27"/>
        <v>3</v>
      </c>
      <c r="DV19" s="278">
        <f t="shared" si="27"/>
        <v>4</v>
      </c>
      <c r="DW19" s="275">
        <f t="shared" si="27"/>
        <v>15</v>
      </c>
      <c r="DX19" s="275">
        <f t="shared" si="27"/>
        <v>2</v>
      </c>
      <c r="DY19" s="275">
        <f t="shared" si="27"/>
        <v>8</v>
      </c>
      <c r="DZ19" s="275">
        <f t="shared" si="27"/>
        <v>0</v>
      </c>
      <c r="EA19" s="275">
        <f t="shared" si="27"/>
        <v>8</v>
      </c>
      <c r="EB19" s="275">
        <f t="shared" si="27"/>
        <v>14</v>
      </c>
      <c r="EC19" s="275">
        <f t="shared" si="27"/>
        <v>31</v>
      </c>
      <c r="ED19" s="275">
        <f t="shared" si="27"/>
        <v>4</v>
      </c>
      <c r="EE19" s="275">
        <f t="shared" si="27"/>
        <v>1</v>
      </c>
      <c r="EF19" s="275">
        <f t="shared" si="27"/>
        <v>3</v>
      </c>
      <c r="EG19" s="275">
        <f t="shared" si="27"/>
        <v>2</v>
      </c>
      <c r="EH19" s="275">
        <f t="shared" si="27"/>
        <v>0</v>
      </c>
      <c r="EI19" s="275">
        <f t="shared" si="27"/>
        <v>0</v>
      </c>
      <c r="EJ19" s="275">
        <f t="shared" si="27"/>
        <v>15</v>
      </c>
      <c r="EK19" s="275">
        <f t="shared" si="27"/>
        <v>0</v>
      </c>
      <c r="EL19" s="279">
        <f t="shared" si="2"/>
        <v>117</v>
      </c>
    </row>
    <row r="20" spans="1:142" ht="18" customHeight="1">
      <c r="A20" s="895" t="s">
        <v>377</v>
      </c>
      <c r="B20" s="49" t="s">
        <v>367</v>
      </c>
      <c r="C20" s="268">
        <v>8</v>
      </c>
      <c r="D20" s="269">
        <v>14</v>
      </c>
      <c r="E20" s="268">
        <v>30</v>
      </c>
      <c r="F20" s="269">
        <v>12</v>
      </c>
      <c r="G20" s="268">
        <v>26</v>
      </c>
      <c r="H20" s="268">
        <v>2</v>
      </c>
      <c r="I20" s="268">
        <v>25</v>
      </c>
      <c r="J20" s="268">
        <v>5</v>
      </c>
      <c r="K20" s="268">
        <v>20</v>
      </c>
      <c r="L20" s="268">
        <v>23</v>
      </c>
      <c r="M20" s="268">
        <v>109</v>
      </c>
      <c r="N20" s="268">
        <v>9</v>
      </c>
      <c r="O20" s="268">
        <v>10</v>
      </c>
      <c r="P20" s="268">
        <v>6</v>
      </c>
      <c r="Q20" s="268">
        <v>11</v>
      </c>
      <c r="R20" s="268">
        <v>3</v>
      </c>
      <c r="S20" s="268">
        <v>0</v>
      </c>
      <c r="T20" s="268">
        <v>42</v>
      </c>
      <c r="U20" s="268">
        <v>0</v>
      </c>
      <c r="V20" s="270">
        <f>+SUM(C20:U20)</f>
        <v>355</v>
      </c>
      <c r="W20" s="268">
        <v>13</v>
      </c>
      <c r="X20" s="269">
        <v>24</v>
      </c>
      <c r="Y20" s="268">
        <v>24</v>
      </c>
      <c r="Z20" s="269">
        <v>16</v>
      </c>
      <c r="AA20" s="268">
        <v>29</v>
      </c>
      <c r="AB20" s="268">
        <v>9</v>
      </c>
      <c r="AC20" s="268">
        <v>32</v>
      </c>
      <c r="AD20" s="268">
        <v>4</v>
      </c>
      <c r="AE20" s="268">
        <v>31</v>
      </c>
      <c r="AF20" s="268">
        <v>33</v>
      </c>
      <c r="AG20" s="268">
        <v>80</v>
      </c>
      <c r="AH20" s="268">
        <v>9</v>
      </c>
      <c r="AI20" s="268">
        <v>8</v>
      </c>
      <c r="AJ20" s="268">
        <v>1</v>
      </c>
      <c r="AK20" s="268">
        <v>8</v>
      </c>
      <c r="AL20" s="268">
        <v>2</v>
      </c>
      <c r="AM20" s="268">
        <v>1</v>
      </c>
      <c r="AN20" s="268">
        <v>51</v>
      </c>
      <c r="AO20" s="268">
        <v>1</v>
      </c>
      <c r="AP20" s="271">
        <f>+SUM(W20:AO20)</f>
        <v>376</v>
      </c>
      <c r="AQ20" s="268">
        <v>11</v>
      </c>
      <c r="AR20" s="269">
        <v>16</v>
      </c>
      <c r="AS20" s="268">
        <v>24</v>
      </c>
      <c r="AT20" s="269">
        <v>18</v>
      </c>
      <c r="AU20" s="268">
        <v>27</v>
      </c>
      <c r="AV20" s="268">
        <v>9</v>
      </c>
      <c r="AW20" s="268">
        <v>28</v>
      </c>
      <c r="AX20" s="268">
        <v>10</v>
      </c>
      <c r="AY20" s="268">
        <v>28</v>
      </c>
      <c r="AZ20" s="268">
        <v>28</v>
      </c>
      <c r="BA20" s="268">
        <v>103</v>
      </c>
      <c r="BB20" s="268">
        <v>7</v>
      </c>
      <c r="BC20" s="268">
        <v>13</v>
      </c>
      <c r="BD20" s="268">
        <v>6</v>
      </c>
      <c r="BE20" s="268">
        <v>10</v>
      </c>
      <c r="BF20" s="268">
        <v>2</v>
      </c>
      <c r="BG20" s="268">
        <v>0</v>
      </c>
      <c r="BH20" s="268">
        <v>49</v>
      </c>
      <c r="BI20" s="268">
        <v>1</v>
      </c>
      <c r="BJ20" s="270">
        <f>+SUM(AQ20:BI20)</f>
        <v>390</v>
      </c>
      <c r="BK20" s="268">
        <v>7</v>
      </c>
      <c r="BL20" s="269">
        <v>13</v>
      </c>
      <c r="BM20" s="268">
        <v>27</v>
      </c>
      <c r="BN20" s="269">
        <v>13</v>
      </c>
      <c r="BO20" s="268">
        <v>40</v>
      </c>
      <c r="BP20" s="268">
        <v>9</v>
      </c>
      <c r="BQ20" s="268">
        <v>23</v>
      </c>
      <c r="BR20" s="268">
        <v>8</v>
      </c>
      <c r="BS20" s="268">
        <v>28</v>
      </c>
      <c r="BT20" s="268">
        <v>27</v>
      </c>
      <c r="BU20" s="268">
        <v>109</v>
      </c>
      <c r="BV20" s="268">
        <v>12</v>
      </c>
      <c r="BW20" s="268">
        <v>7</v>
      </c>
      <c r="BX20" s="268">
        <v>6</v>
      </c>
      <c r="BY20" s="268">
        <v>4</v>
      </c>
      <c r="BZ20" s="268">
        <v>2</v>
      </c>
      <c r="CA20" s="268">
        <v>0</v>
      </c>
      <c r="CB20" s="268">
        <v>44</v>
      </c>
      <c r="CC20" s="268">
        <v>0</v>
      </c>
      <c r="CD20" s="271">
        <f t="shared" si="0"/>
        <v>379</v>
      </c>
      <c r="CE20" s="268">
        <v>15</v>
      </c>
      <c r="CF20" s="269">
        <v>19</v>
      </c>
      <c r="CG20" s="268">
        <v>31</v>
      </c>
      <c r="CH20" s="269">
        <v>19</v>
      </c>
      <c r="CI20" s="268">
        <v>25</v>
      </c>
      <c r="CJ20" s="268">
        <v>18</v>
      </c>
      <c r="CK20" s="268">
        <v>36</v>
      </c>
      <c r="CL20" s="268">
        <v>12</v>
      </c>
      <c r="CM20" s="268">
        <v>22</v>
      </c>
      <c r="CN20" s="268">
        <v>29</v>
      </c>
      <c r="CO20" s="268">
        <v>130</v>
      </c>
      <c r="CP20" s="268">
        <v>14</v>
      </c>
      <c r="CQ20" s="268">
        <v>8</v>
      </c>
      <c r="CR20" s="268">
        <v>5</v>
      </c>
      <c r="CS20" s="268">
        <v>9</v>
      </c>
      <c r="CT20" s="268">
        <v>5</v>
      </c>
      <c r="CU20" s="268">
        <v>1</v>
      </c>
      <c r="CV20" s="268">
        <v>54</v>
      </c>
      <c r="CW20" s="268">
        <v>2</v>
      </c>
      <c r="CX20" s="270">
        <f t="shared" si="1"/>
        <v>454</v>
      </c>
      <c r="CY20" s="268">
        <v>24</v>
      </c>
      <c r="CZ20" s="269">
        <v>17</v>
      </c>
      <c r="DA20" s="268">
        <v>22</v>
      </c>
      <c r="DB20" s="269">
        <v>16</v>
      </c>
      <c r="DC20" s="268">
        <v>31</v>
      </c>
      <c r="DD20" s="268">
        <v>13</v>
      </c>
      <c r="DE20" s="268">
        <v>41</v>
      </c>
      <c r="DF20" s="268">
        <v>14</v>
      </c>
      <c r="DG20" s="268">
        <v>36</v>
      </c>
      <c r="DH20" s="268">
        <v>28</v>
      </c>
      <c r="DI20" s="268">
        <v>117</v>
      </c>
      <c r="DJ20" s="268">
        <v>13</v>
      </c>
      <c r="DK20" s="268">
        <v>12</v>
      </c>
      <c r="DL20" s="268">
        <v>2</v>
      </c>
      <c r="DM20" s="268">
        <v>8</v>
      </c>
      <c r="DN20" s="268">
        <v>4</v>
      </c>
      <c r="DO20" s="268">
        <v>1</v>
      </c>
      <c r="DP20" s="268">
        <v>43</v>
      </c>
      <c r="DQ20" s="268">
        <v>0</v>
      </c>
      <c r="DR20" s="271">
        <f t="shared" si="8"/>
        <v>442</v>
      </c>
      <c r="DS20" s="268">
        <v>21</v>
      </c>
      <c r="DT20" s="269">
        <v>31</v>
      </c>
      <c r="DU20" s="268">
        <v>38</v>
      </c>
      <c r="DV20" s="269">
        <v>14</v>
      </c>
      <c r="DW20" s="268">
        <v>32</v>
      </c>
      <c r="DX20" s="268">
        <v>7</v>
      </c>
      <c r="DY20" s="268">
        <v>33</v>
      </c>
      <c r="DZ20" s="268">
        <v>13</v>
      </c>
      <c r="EA20" s="268">
        <v>31</v>
      </c>
      <c r="EB20" s="268">
        <v>31</v>
      </c>
      <c r="EC20" s="268">
        <v>106</v>
      </c>
      <c r="ED20" s="268">
        <v>16</v>
      </c>
      <c r="EE20" s="268">
        <v>9</v>
      </c>
      <c r="EF20" s="268">
        <v>2</v>
      </c>
      <c r="EG20" s="268">
        <v>7</v>
      </c>
      <c r="EH20" s="268">
        <v>4</v>
      </c>
      <c r="EI20" s="268">
        <v>4</v>
      </c>
      <c r="EJ20" s="268">
        <v>57</v>
      </c>
      <c r="EK20" s="268">
        <v>1</v>
      </c>
      <c r="EL20" s="270">
        <f t="shared" si="2"/>
        <v>457</v>
      </c>
    </row>
    <row r="21" spans="1:142" ht="18" customHeight="1">
      <c r="A21" s="895"/>
      <c r="B21" s="50" t="s">
        <v>368</v>
      </c>
      <c r="C21" s="272">
        <v>0</v>
      </c>
      <c r="D21" s="272">
        <v>0</v>
      </c>
      <c r="E21" s="272">
        <v>0</v>
      </c>
      <c r="F21" s="272">
        <v>0</v>
      </c>
      <c r="G21" s="272">
        <v>0</v>
      </c>
      <c r="H21" s="272">
        <v>0</v>
      </c>
      <c r="I21" s="272">
        <v>0</v>
      </c>
      <c r="J21" s="272">
        <v>0</v>
      </c>
      <c r="K21" s="272">
        <v>0</v>
      </c>
      <c r="L21" s="272">
        <v>0</v>
      </c>
      <c r="M21" s="272">
        <v>0</v>
      </c>
      <c r="N21" s="272">
        <v>0</v>
      </c>
      <c r="O21" s="272">
        <v>0</v>
      </c>
      <c r="P21" s="272">
        <v>0</v>
      </c>
      <c r="Q21" s="272">
        <v>0</v>
      </c>
      <c r="R21" s="272">
        <v>0</v>
      </c>
      <c r="S21" s="272">
        <v>0</v>
      </c>
      <c r="T21" s="272">
        <v>0</v>
      </c>
      <c r="U21" s="272">
        <v>0</v>
      </c>
      <c r="V21" s="274">
        <f>+SUM(C21:U21)</f>
        <v>0</v>
      </c>
      <c r="W21" s="272">
        <v>0</v>
      </c>
      <c r="X21" s="272">
        <v>0</v>
      </c>
      <c r="Y21" s="272">
        <v>0</v>
      </c>
      <c r="Z21" s="272">
        <v>0</v>
      </c>
      <c r="AA21" s="272">
        <v>0</v>
      </c>
      <c r="AB21" s="272">
        <v>0</v>
      </c>
      <c r="AC21" s="272">
        <v>0</v>
      </c>
      <c r="AD21" s="272">
        <v>0</v>
      </c>
      <c r="AE21" s="272">
        <v>0</v>
      </c>
      <c r="AF21" s="272">
        <v>0</v>
      </c>
      <c r="AG21" s="272">
        <v>0</v>
      </c>
      <c r="AH21" s="272">
        <v>0</v>
      </c>
      <c r="AI21" s="272">
        <v>0</v>
      </c>
      <c r="AJ21" s="272">
        <v>0</v>
      </c>
      <c r="AK21" s="272">
        <v>0</v>
      </c>
      <c r="AL21" s="272">
        <v>0</v>
      </c>
      <c r="AM21" s="272">
        <v>0</v>
      </c>
      <c r="AN21" s="272">
        <v>0</v>
      </c>
      <c r="AO21" s="272">
        <v>0</v>
      </c>
      <c r="AP21" s="167">
        <f>+SUM(W21:AO21)</f>
        <v>0</v>
      </c>
      <c r="AQ21" s="272">
        <v>0</v>
      </c>
      <c r="AR21" s="272">
        <v>0</v>
      </c>
      <c r="AS21" s="272">
        <v>0</v>
      </c>
      <c r="AT21" s="272">
        <v>0</v>
      </c>
      <c r="AU21" s="272">
        <v>0</v>
      </c>
      <c r="AV21" s="272">
        <v>0</v>
      </c>
      <c r="AW21" s="272">
        <v>0</v>
      </c>
      <c r="AX21" s="272">
        <v>0</v>
      </c>
      <c r="AY21" s="272">
        <v>0</v>
      </c>
      <c r="AZ21" s="272">
        <v>0</v>
      </c>
      <c r="BA21" s="272">
        <v>0</v>
      </c>
      <c r="BB21" s="272">
        <v>0</v>
      </c>
      <c r="BC21" s="272">
        <v>0</v>
      </c>
      <c r="BD21" s="272">
        <v>0</v>
      </c>
      <c r="BE21" s="272">
        <v>0</v>
      </c>
      <c r="BF21" s="272">
        <v>0</v>
      </c>
      <c r="BG21" s="272">
        <v>0</v>
      </c>
      <c r="BH21" s="272">
        <v>0</v>
      </c>
      <c r="BI21" s="272">
        <v>0</v>
      </c>
      <c r="BJ21" s="274">
        <f>+SUM(AQ21:BI21)</f>
        <v>0</v>
      </c>
      <c r="BK21" s="272">
        <v>0</v>
      </c>
      <c r="BL21" s="272">
        <v>0</v>
      </c>
      <c r="BM21" s="272">
        <v>0</v>
      </c>
      <c r="BN21" s="272">
        <v>0</v>
      </c>
      <c r="BO21" s="272">
        <v>0</v>
      </c>
      <c r="BP21" s="272">
        <v>0</v>
      </c>
      <c r="BQ21" s="272">
        <v>0</v>
      </c>
      <c r="BR21" s="272">
        <v>0</v>
      </c>
      <c r="BS21" s="272">
        <v>0</v>
      </c>
      <c r="BT21" s="272">
        <v>0</v>
      </c>
      <c r="BU21" s="272">
        <v>0</v>
      </c>
      <c r="BV21" s="272">
        <v>0</v>
      </c>
      <c r="BW21" s="272">
        <v>0</v>
      </c>
      <c r="BX21" s="272">
        <v>0</v>
      </c>
      <c r="BY21" s="272">
        <v>0</v>
      </c>
      <c r="BZ21" s="272">
        <v>0</v>
      </c>
      <c r="CA21" s="272">
        <v>0</v>
      </c>
      <c r="CB21" s="272">
        <v>0</v>
      </c>
      <c r="CC21" s="272">
        <v>0</v>
      </c>
      <c r="CD21" s="167">
        <f t="shared" si="0"/>
        <v>0</v>
      </c>
      <c r="CE21" s="272">
        <v>0</v>
      </c>
      <c r="CF21" s="272">
        <v>0</v>
      </c>
      <c r="CG21" s="272">
        <v>0</v>
      </c>
      <c r="CH21" s="272">
        <v>0</v>
      </c>
      <c r="CI21" s="272">
        <v>0</v>
      </c>
      <c r="CJ21" s="272">
        <v>0</v>
      </c>
      <c r="CK21" s="272">
        <v>0</v>
      </c>
      <c r="CL21" s="272">
        <v>0</v>
      </c>
      <c r="CM21" s="272">
        <v>0</v>
      </c>
      <c r="CN21" s="272">
        <v>0</v>
      </c>
      <c r="CO21" s="272">
        <v>0</v>
      </c>
      <c r="CP21" s="272">
        <v>0</v>
      </c>
      <c r="CQ21" s="272">
        <v>0</v>
      </c>
      <c r="CR21" s="272">
        <v>0</v>
      </c>
      <c r="CS21" s="272">
        <v>0</v>
      </c>
      <c r="CT21" s="272">
        <v>0</v>
      </c>
      <c r="CU21" s="272">
        <v>0</v>
      </c>
      <c r="CV21" s="272">
        <v>0</v>
      </c>
      <c r="CW21" s="272">
        <v>0</v>
      </c>
      <c r="CX21" s="274">
        <f t="shared" si="1"/>
        <v>0</v>
      </c>
      <c r="CY21" s="272">
        <v>0</v>
      </c>
      <c r="CZ21" s="272">
        <v>0</v>
      </c>
      <c r="DA21" s="272">
        <v>0</v>
      </c>
      <c r="DB21" s="272">
        <v>0</v>
      </c>
      <c r="DC21" s="272">
        <v>0</v>
      </c>
      <c r="DD21" s="272">
        <v>0</v>
      </c>
      <c r="DE21" s="272">
        <v>0</v>
      </c>
      <c r="DF21" s="272">
        <v>0</v>
      </c>
      <c r="DG21" s="272">
        <v>0</v>
      </c>
      <c r="DH21" s="272">
        <v>0</v>
      </c>
      <c r="DI21" s="272">
        <v>0</v>
      </c>
      <c r="DJ21" s="272">
        <v>0</v>
      </c>
      <c r="DK21" s="272">
        <v>0</v>
      </c>
      <c r="DL21" s="272">
        <v>0</v>
      </c>
      <c r="DM21" s="272">
        <v>0</v>
      </c>
      <c r="DN21" s="272">
        <v>0</v>
      </c>
      <c r="DO21" s="272">
        <v>0</v>
      </c>
      <c r="DP21" s="272">
        <v>0</v>
      </c>
      <c r="DQ21" s="272">
        <v>0</v>
      </c>
      <c r="DR21" s="167">
        <f t="shared" si="8"/>
        <v>0</v>
      </c>
      <c r="DS21" s="272">
        <v>0</v>
      </c>
      <c r="DT21" s="272">
        <v>0</v>
      </c>
      <c r="DU21" s="272">
        <v>0</v>
      </c>
      <c r="DV21" s="272">
        <v>0</v>
      </c>
      <c r="DW21" s="272">
        <v>0</v>
      </c>
      <c r="DX21" s="272">
        <v>0</v>
      </c>
      <c r="DY21" s="272">
        <v>0</v>
      </c>
      <c r="DZ21" s="272">
        <v>0</v>
      </c>
      <c r="EA21" s="272">
        <v>0</v>
      </c>
      <c r="EB21" s="272">
        <v>0</v>
      </c>
      <c r="EC21" s="272">
        <v>0</v>
      </c>
      <c r="ED21" s="272">
        <v>0</v>
      </c>
      <c r="EE21" s="272">
        <v>0</v>
      </c>
      <c r="EF21" s="272">
        <v>0</v>
      </c>
      <c r="EG21" s="272">
        <v>0</v>
      </c>
      <c r="EH21" s="272">
        <v>0</v>
      </c>
      <c r="EI21" s="272">
        <v>0</v>
      </c>
      <c r="EJ21" s="272">
        <v>0</v>
      </c>
      <c r="EK21" s="272">
        <v>0</v>
      </c>
      <c r="EL21" s="274">
        <f t="shared" si="2"/>
        <v>0</v>
      </c>
    </row>
    <row r="22" spans="1:142" ht="18" customHeight="1">
      <c r="A22" s="895"/>
      <c r="B22" s="48" t="s">
        <v>386</v>
      </c>
      <c r="C22" s="275">
        <f t="shared" ref="C22:AH22" si="28">+SUM(C20:C21)</f>
        <v>8</v>
      </c>
      <c r="D22" s="278">
        <f t="shared" si="28"/>
        <v>14</v>
      </c>
      <c r="E22" s="275">
        <f t="shared" si="28"/>
        <v>30</v>
      </c>
      <c r="F22" s="278">
        <f t="shared" si="28"/>
        <v>12</v>
      </c>
      <c r="G22" s="275">
        <f t="shared" si="28"/>
        <v>26</v>
      </c>
      <c r="H22" s="275">
        <f t="shared" si="28"/>
        <v>2</v>
      </c>
      <c r="I22" s="275">
        <f t="shared" si="28"/>
        <v>25</v>
      </c>
      <c r="J22" s="275">
        <f t="shared" si="28"/>
        <v>5</v>
      </c>
      <c r="K22" s="275">
        <f t="shared" si="28"/>
        <v>20</v>
      </c>
      <c r="L22" s="275">
        <f t="shared" si="28"/>
        <v>23</v>
      </c>
      <c r="M22" s="275">
        <f t="shared" si="28"/>
        <v>109</v>
      </c>
      <c r="N22" s="275">
        <f t="shared" si="28"/>
        <v>9</v>
      </c>
      <c r="O22" s="275">
        <f t="shared" si="28"/>
        <v>10</v>
      </c>
      <c r="P22" s="275">
        <f t="shared" si="28"/>
        <v>6</v>
      </c>
      <c r="Q22" s="275">
        <f t="shared" si="28"/>
        <v>11</v>
      </c>
      <c r="R22" s="275">
        <f t="shared" si="28"/>
        <v>3</v>
      </c>
      <c r="S22" s="275">
        <f t="shared" si="28"/>
        <v>0</v>
      </c>
      <c r="T22" s="275">
        <f t="shared" si="28"/>
        <v>42</v>
      </c>
      <c r="U22" s="275">
        <f t="shared" si="28"/>
        <v>0</v>
      </c>
      <c r="V22" s="279">
        <f t="shared" si="28"/>
        <v>355</v>
      </c>
      <c r="W22" s="277">
        <f t="shared" si="28"/>
        <v>13</v>
      </c>
      <c r="X22" s="278">
        <f t="shared" si="28"/>
        <v>24</v>
      </c>
      <c r="Y22" s="275">
        <f t="shared" si="28"/>
        <v>24</v>
      </c>
      <c r="Z22" s="278">
        <f t="shared" si="28"/>
        <v>16</v>
      </c>
      <c r="AA22" s="275">
        <f t="shared" si="28"/>
        <v>29</v>
      </c>
      <c r="AB22" s="275">
        <f t="shared" si="28"/>
        <v>9</v>
      </c>
      <c r="AC22" s="275">
        <f t="shared" si="28"/>
        <v>32</v>
      </c>
      <c r="AD22" s="275">
        <f t="shared" si="28"/>
        <v>4</v>
      </c>
      <c r="AE22" s="275">
        <f t="shared" si="28"/>
        <v>31</v>
      </c>
      <c r="AF22" s="275">
        <f t="shared" si="28"/>
        <v>33</v>
      </c>
      <c r="AG22" s="275">
        <f t="shared" si="28"/>
        <v>80</v>
      </c>
      <c r="AH22" s="275">
        <f t="shared" si="28"/>
        <v>9</v>
      </c>
      <c r="AI22" s="275">
        <f t="shared" ref="AI22:BN22" si="29">+SUM(AI20:AI21)</f>
        <v>8</v>
      </c>
      <c r="AJ22" s="275">
        <f t="shared" si="29"/>
        <v>1</v>
      </c>
      <c r="AK22" s="275">
        <f t="shared" si="29"/>
        <v>8</v>
      </c>
      <c r="AL22" s="275">
        <f t="shared" si="29"/>
        <v>2</v>
      </c>
      <c r="AM22" s="275">
        <f t="shared" si="29"/>
        <v>1</v>
      </c>
      <c r="AN22" s="275">
        <f t="shared" si="29"/>
        <v>51</v>
      </c>
      <c r="AO22" s="275">
        <f t="shared" si="29"/>
        <v>1</v>
      </c>
      <c r="AP22" s="279">
        <f t="shared" si="29"/>
        <v>376</v>
      </c>
      <c r="AQ22" s="275">
        <f t="shared" si="29"/>
        <v>11</v>
      </c>
      <c r="AR22" s="278">
        <f t="shared" si="29"/>
        <v>16</v>
      </c>
      <c r="AS22" s="275">
        <f t="shared" si="29"/>
        <v>24</v>
      </c>
      <c r="AT22" s="278">
        <f t="shared" si="29"/>
        <v>18</v>
      </c>
      <c r="AU22" s="275">
        <f t="shared" si="29"/>
        <v>27</v>
      </c>
      <c r="AV22" s="275">
        <f t="shared" si="29"/>
        <v>9</v>
      </c>
      <c r="AW22" s="275">
        <f t="shared" si="29"/>
        <v>28</v>
      </c>
      <c r="AX22" s="275">
        <f t="shared" si="29"/>
        <v>10</v>
      </c>
      <c r="AY22" s="275">
        <f t="shared" si="29"/>
        <v>28</v>
      </c>
      <c r="AZ22" s="275">
        <f t="shared" si="29"/>
        <v>28</v>
      </c>
      <c r="BA22" s="275">
        <f t="shared" si="29"/>
        <v>103</v>
      </c>
      <c r="BB22" s="275">
        <f t="shared" si="29"/>
        <v>7</v>
      </c>
      <c r="BC22" s="275">
        <f t="shared" si="29"/>
        <v>13</v>
      </c>
      <c r="BD22" s="275">
        <f t="shared" si="29"/>
        <v>6</v>
      </c>
      <c r="BE22" s="275">
        <f t="shared" si="29"/>
        <v>10</v>
      </c>
      <c r="BF22" s="275">
        <f t="shared" si="29"/>
        <v>2</v>
      </c>
      <c r="BG22" s="275">
        <f t="shared" si="29"/>
        <v>0</v>
      </c>
      <c r="BH22" s="275">
        <f t="shared" si="29"/>
        <v>49</v>
      </c>
      <c r="BI22" s="275">
        <f t="shared" si="29"/>
        <v>1</v>
      </c>
      <c r="BJ22" s="279">
        <f t="shared" si="29"/>
        <v>390</v>
      </c>
      <c r="BK22" s="277">
        <f t="shared" si="29"/>
        <v>7</v>
      </c>
      <c r="BL22" s="278">
        <f t="shared" si="29"/>
        <v>13</v>
      </c>
      <c r="BM22" s="275">
        <f t="shared" si="29"/>
        <v>27</v>
      </c>
      <c r="BN22" s="278">
        <f t="shared" si="29"/>
        <v>13</v>
      </c>
      <c r="BO22" s="275">
        <f t="shared" ref="BO22:CC22" si="30">+SUM(BO20:BO21)</f>
        <v>40</v>
      </c>
      <c r="BP22" s="275">
        <f t="shared" si="30"/>
        <v>9</v>
      </c>
      <c r="BQ22" s="275">
        <f t="shared" si="30"/>
        <v>23</v>
      </c>
      <c r="BR22" s="275">
        <f t="shared" si="30"/>
        <v>8</v>
      </c>
      <c r="BS22" s="275">
        <f t="shared" si="30"/>
        <v>28</v>
      </c>
      <c r="BT22" s="275">
        <f t="shared" si="30"/>
        <v>27</v>
      </c>
      <c r="BU22" s="275">
        <f t="shared" si="30"/>
        <v>109</v>
      </c>
      <c r="BV22" s="275">
        <f t="shared" si="30"/>
        <v>12</v>
      </c>
      <c r="BW22" s="275">
        <f t="shared" si="30"/>
        <v>7</v>
      </c>
      <c r="BX22" s="275">
        <f t="shared" si="30"/>
        <v>6</v>
      </c>
      <c r="BY22" s="275">
        <f t="shared" si="30"/>
        <v>4</v>
      </c>
      <c r="BZ22" s="275">
        <f t="shared" si="30"/>
        <v>2</v>
      </c>
      <c r="CA22" s="275">
        <f t="shared" si="30"/>
        <v>0</v>
      </c>
      <c r="CB22" s="275">
        <f t="shared" si="30"/>
        <v>44</v>
      </c>
      <c r="CC22" s="275">
        <f t="shared" si="30"/>
        <v>0</v>
      </c>
      <c r="CD22" s="279">
        <f t="shared" si="0"/>
        <v>379</v>
      </c>
      <c r="CE22" s="275">
        <f t="shared" ref="CE22:CW22" si="31">+SUM(CE20:CE21)</f>
        <v>15</v>
      </c>
      <c r="CF22" s="278">
        <f t="shared" si="31"/>
        <v>19</v>
      </c>
      <c r="CG22" s="275">
        <f t="shared" si="31"/>
        <v>31</v>
      </c>
      <c r="CH22" s="278">
        <f t="shared" si="31"/>
        <v>19</v>
      </c>
      <c r="CI22" s="275">
        <f t="shared" si="31"/>
        <v>25</v>
      </c>
      <c r="CJ22" s="275">
        <f t="shared" si="31"/>
        <v>18</v>
      </c>
      <c r="CK22" s="275">
        <f t="shared" si="31"/>
        <v>36</v>
      </c>
      <c r="CL22" s="275">
        <f t="shared" si="31"/>
        <v>12</v>
      </c>
      <c r="CM22" s="275">
        <f t="shared" si="31"/>
        <v>22</v>
      </c>
      <c r="CN22" s="275">
        <f t="shared" si="31"/>
        <v>29</v>
      </c>
      <c r="CO22" s="275">
        <f t="shared" si="31"/>
        <v>130</v>
      </c>
      <c r="CP22" s="275">
        <f t="shared" si="31"/>
        <v>14</v>
      </c>
      <c r="CQ22" s="275">
        <f t="shared" si="31"/>
        <v>8</v>
      </c>
      <c r="CR22" s="275">
        <f t="shared" si="31"/>
        <v>5</v>
      </c>
      <c r="CS22" s="275">
        <f t="shared" si="31"/>
        <v>9</v>
      </c>
      <c r="CT22" s="275">
        <f t="shared" si="31"/>
        <v>5</v>
      </c>
      <c r="CU22" s="275">
        <f t="shared" si="31"/>
        <v>1</v>
      </c>
      <c r="CV22" s="275">
        <f t="shared" si="31"/>
        <v>54</v>
      </c>
      <c r="CW22" s="275">
        <f t="shared" si="31"/>
        <v>2</v>
      </c>
      <c r="CX22" s="279">
        <f t="shared" si="1"/>
        <v>454</v>
      </c>
      <c r="CY22" s="277">
        <f>+SUM(CY20:CY21)</f>
        <v>24</v>
      </c>
      <c r="CZ22" s="278">
        <f t="shared" ref="CZ22:DQ22" si="32">+SUM(CZ20:CZ21)</f>
        <v>17</v>
      </c>
      <c r="DA22" s="275">
        <f t="shared" si="32"/>
        <v>22</v>
      </c>
      <c r="DB22" s="278">
        <f t="shared" si="32"/>
        <v>16</v>
      </c>
      <c r="DC22" s="275">
        <f t="shared" si="32"/>
        <v>31</v>
      </c>
      <c r="DD22" s="275">
        <f t="shared" si="32"/>
        <v>13</v>
      </c>
      <c r="DE22" s="275">
        <f t="shared" si="32"/>
        <v>41</v>
      </c>
      <c r="DF22" s="275">
        <f t="shared" si="32"/>
        <v>14</v>
      </c>
      <c r="DG22" s="275">
        <f t="shared" si="32"/>
        <v>36</v>
      </c>
      <c r="DH22" s="275">
        <f t="shared" si="32"/>
        <v>28</v>
      </c>
      <c r="DI22" s="275">
        <f t="shared" si="32"/>
        <v>117</v>
      </c>
      <c r="DJ22" s="275">
        <f t="shared" si="32"/>
        <v>13</v>
      </c>
      <c r="DK22" s="275">
        <f t="shared" si="32"/>
        <v>12</v>
      </c>
      <c r="DL22" s="275">
        <f t="shared" si="32"/>
        <v>2</v>
      </c>
      <c r="DM22" s="275">
        <f t="shared" si="32"/>
        <v>8</v>
      </c>
      <c r="DN22" s="275">
        <f t="shared" si="32"/>
        <v>4</v>
      </c>
      <c r="DO22" s="275">
        <f t="shared" si="32"/>
        <v>1</v>
      </c>
      <c r="DP22" s="275">
        <f t="shared" si="32"/>
        <v>43</v>
      </c>
      <c r="DQ22" s="275">
        <f t="shared" si="32"/>
        <v>0</v>
      </c>
      <c r="DR22" s="279">
        <f t="shared" si="8"/>
        <v>442</v>
      </c>
      <c r="DS22" s="275">
        <f t="shared" ref="DS22:EK22" si="33">+SUM(DS20:DS21)</f>
        <v>21</v>
      </c>
      <c r="DT22" s="278">
        <f t="shared" si="33"/>
        <v>31</v>
      </c>
      <c r="DU22" s="275">
        <f t="shared" si="33"/>
        <v>38</v>
      </c>
      <c r="DV22" s="278">
        <f t="shared" si="33"/>
        <v>14</v>
      </c>
      <c r="DW22" s="275">
        <f t="shared" si="33"/>
        <v>32</v>
      </c>
      <c r="DX22" s="275">
        <f t="shared" si="33"/>
        <v>7</v>
      </c>
      <c r="DY22" s="275">
        <f t="shared" si="33"/>
        <v>33</v>
      </c>
      <c r="DZ22" s="275">
        <f t="shared" si="33"/>
        <v>13</v>
      </c>
      <c r="EA22" s="275">
        <f t="shared" si="33"/>
        <v>31</v>
      </c>
      <c r="EB22" s="275">
        <f t="shared" si="33"/>
        <v>31</v>
      </c>
      <c r="EC22" s="275">
        <f t="shared" si="33"/>
        <v>106</v>
      </c>
      <c r="ED22" s="275">
        <f t="shared" si="33"/>
        <v>16</v>
      </c>
      <c r="EE22" s="275">
        <f t="shared" si="33"/>
        <v>9</v>
      </c>
      <c r="EF22" s="275">
        <f t="shared" si="33"/>
        <v>2</v>
      </c>
      <c r="EG22" s="275">
        <f t="shared" si="33"/>
        <v>7</v>
      </c>
      <c r="EH22" s="275">
        <f t="shared" si="33"/>
        <v>4</v>
      </c>
      <c r="EI22" s="275">
        <f t="shared" si="33"/>
        <v>4</v>
      </c>
      <c r="EJ22" s="275">
        <f t="shared" si="33"/>
        <v>57</v>
      </c>
      <c r="EK22" s="275">
        <f t="shared" si="33"/>
        <v>1</v>
      </c>
      <c r="EL22" s="279">
        <f t="shared" si="2"/>
        <v>457</v>
      </c>
    </row>
    <row r="23" spans="1:142" ht="18" customHeight="1">
      <c r="A23" s="895" t="s">
        <v>378</v>
      </c>
      <c r="B23" s="49" t="s">
        <v>367</v>
      </c>
      <c r="C23" s="268">
        <v>0</v>
      </c>
      <c r="D23" s="269">
        <v>0</v>
      </c>
      <c r="E23" s="268">
        <v>0</v>
      </c>
      <c r="F23" s="269">
        <v>0</v>
      </c>
      <c r="G23" s="268">
        <v>0</v>
      </c>
      <c r="H23" s="268">
        <v>0</v>
      </c>
      <c r="I23" s="268">
        <v>3</v>
      </c>
      <c r="J23" s="268">
        <v>0</v>
      </c>
      <c r="K23" s="268">
        <v>0</v>
      </c>
      <c r="L23" s="268">
        <v>0</v>
      </c>
      <c r="M23" s="268">
        <v>0</v>
      </c>
      <c r="N23" s="268">
        <v>0</v>
      </c>
      <c r="O23" s="268">
        <v>0</v>
      </c>
      <c r="P23" s="268">
        <v>0</v>
      </c>
      <c r="Q23" s="268">
        <v>0</v>
      </c>
      <c r="R23" s="268">
        <v>0</v>
      </c>
      <c r="S23" s="268">
        <v>0</v>
      </c>
      <c r="T23" s="268">
        <v>1</v>
      </c>
      <c r="U23" s="268">
        <v>0</v>
      </c>
      <c r="V23" s="270">
        <f>+SUM(C23:U23)</f>
        <v>4</v>
      </c>
      <c r="W23" s="268">
        <v>0</v>
      </c>
      <c r="X23" s="269">
        <v>0</v>
      </c>
      <c r="Y23" s="268">
        <v>0</v>
      </c>
      <c r="Z23" s="269">
        <v>0</v>
      </c>
      <c r="AA23" s="268">
        <v>0</v>
      </c>
      <c r="AB23" s="268">
        <v>0</v>
      </c>
      <c r="AC23" s="268">
        <v>0</v>
      </c>
      <c r="AD23" s="268">
        <v>0</v>
      </c>
      <c r="AE23" s="268">
        <v>0</v>
      </c>
      <c r="AF23" s="268">
        <v>0</v>
      </c>
      <c r="AG23" s="268">
        <v>0</v>
      </c>
      <c r="AH23" s="268">
        <v>0</v>
      </c>
      <c r="AI23" s="268">
        <v>0</v>
      </c>
      <c r="AJ23" s="268">
        <v>0</v>
      </c>
      <c r="AK23" s="268">
        <v>0</v>
      </c>
      <c r="AL23" s="268">
        <v>0</v>
      </c>
      <c r="AM23" s="268">
        <v>0</v>
      </c>
      <c r="AN23" s="268">
        <v>0</v>
      </c>
      <c r="AO23" s="268">
        <v>0</v>
      </c>
      <c r="AP23" s="271">
        <f>+SUM(W23:AO23)</f>
        <v>0</v>
      </c>
      <c r="AQ23" s="268">
        <v>0</v>
      </c>
      <c r="AR23" s="269">
        <v>0</v>
      </c>
      <c r="AS23" s="268">
        <v>0</v>
      </c>
      <c r="AT23" s="269">
        <v>0</v>
      </c>
      <c r="AU23" s="268">
        <v>1</v>
      </c>
      <c r="AV23" s="268">
        <v>0</v>
      </c>
      <c r="AW23" s="268">
        <v>0</v>
      </c>
      <c r="AX23" s="268">
        <v>0</v>
      </c>
      <c r="AY23" s="268">
        <v>0</v>
      </c>
      <c r="AZ23" s="268">
        <v>0</v>
      </c>
      <c r="BA23" s="268">
        <v>0</v>
      </c>
      <c r="BB23" s="268">
        <v>0</v>
      </c>
      <c r="BC23" s="268">
        <v>0</v>
      </c>
      <c r="BD23" s="268">
        <v>0</v>
      </c>
      <c r="BE23" s="268">
        <v>0</v>
      </c>
      <c r="BF23" s="268">
        <v>0</v>
      </c>
      <c r="BG23" s="268">
        <v>0</v>
      </c>
      <c r="BH23" s="268">
        <v>2</v>
      </c>
      <c r="BI23" s="268">
        <v>0</v>
      </c>
      <c r="BJ23" s="270">
        <f>+SUM(AQ23:BI23)</f>
        <v>3</v>
      </c>
      <c r="BK23" s="268">
        <v>0</v>
      </c>
      <c r="BL23" s="269">
        <v>0</v>
      </c>
      <c r="BM23" s="268">
        <v>0</v>
      </c>
      <c r="BN23" s="269">
        <v>0</v>
      </c>
      <c r="BO23" s="268">
        <v>0</v>
      </c>
      <c r="BP23" s="268">
        <v>0</v>
      </c>
      <c r="BQ23" s="268">
        <v>0</v>
      </c>
      <c r="BR23" s="268">
        <v>0</v>
      </c>
      <c r="BS23" s="268">
        <v>0</v>
      </c>
      <c r="BT23" s="268">
        <v>1</v>
      </c>
      <c r="BU23" s="268">
        <v>0</v>
      </c>
      <c r="BV23" s="268">
        <v>0</v>
      </c>
      <c r="BW23" s="268">
        <v>0</v>
      </c>
      <c r="BX23" s="268">
        <v>0</v>
      </c>
      <c r="BY23" s="268">
        <v>0</v>
      </c>
      <c r="BZ23" s="268">
        <v>0</v>
      </c>
      <c r="CA23" s="268">
        <v>0</v>
      </c>
      <c r="CB23" s="268">
        <v>1</v>
      </c>
      <c r="CC23" s="268">
        <v>0</v>
      </c>
      <c r="CD23" s="271">
        <f t="shared" si="0"/>
        <v>2</v>
      </c>
      <c r="CE23" s="268">
        <v>0</v>
      </c>
      <c r="CF23" s="269">
        <v>0</v>
      </c>
      <c r="CG23" s="268">
        <v>0</v>
      </c>
      <c r="CH23" s="269">
        <v>0</v>
      </c>
      <c r="CI23" s="268">
        <v>1</v>
      </c>
      <c r="CJ23" s="268">
        <v>0</v>
      </c>
      <c r="CK23" s="268">
        <v>0</v>
      </c>
      <c r="CL23" s="268">
        <v>0</v>
      </c>
      <c r="CM23" s="268">
        <v>0</v>
      </c>
      <c r="CN23" s="268">
        <v>1</v>
      </c>
      <c r="CO23" s="268">
        <v>2</v>
      </c>
      <c r="CP23" s="268">
        <v>1</v>
      </c>
      <c r="CQ23" s="268">
        <v>1</v>
      </c>
      <c r="CR23" s="268">
        <v>0</v>
      </c>
      <c r="CS23" s="268">
        <v>0</v>
      </c>
      <c r="CT23" s="268">
        <v>1</v>
      </c>
      <c r="CU23" s="268">
        <v>0</v>
      </c>
      <c r="CV23" s="268">
        <v>0</v>
      </c>
      <c r="CW23" s="268">
        <v>0</v>
      </c>
      <c r="CX23" s="270">
        <f t="shared" si="1"/>
        <v>7</v>
      </c>
      <c r="CY23" s="268">
        <v>0</v>
      </c>
      <c r="CZ23" s="269">
        <v>0</v>
      </c>
      <c r="DA23" s="268">
        <v>2</v>
      </c>
      <c r="DB23" s="269">
        <v>0</v>
      </c>
      <c r="DC23" s="268">
        <v>0</v>
      </c>
      <c r="DD23" s="268">
        <v>0</v>
      </c>
      <c r="DE23" s="268">
        <v>1</v>
      </c>
      <c r="DF23" s="268">
        <v>0</v>
      </c>
      <c r="DG23" s="268">
        <v>1</v>
      </c>
      <c r="DH23" s="268">
        <v>0</v>
      </c>
      <c r="DI23" s="268">
        <v>1</v>
      </c>
      <c r="DJ23" s="268">
        <v>0</v>
      </c>
      <c r="DK23" s="268">
        <v>1</v>
      </c>
      <c r="DL23" s="268">
        <v>0</v>
      </c>
      <c r="DM23" s="268">
        <v>0</v>
      </c>
      <c r="DN23" s="268">
        <v>0</v>
      </c>
      <c r="DO23" s="268">
        <v>0</v>
      </c>
      <c r="DP23" s="268">
        <v>1</v>
      </c>
      <c r="DQ23" s="268">
        <v>0</v>
      </c>
      <c r="DR23" s="271">
        <f t="shared" si="8"/>
        <v>7</v>
      </c>
      <c r="DS23" s="268">
        <v>0</v>
      </c>
      <c r="DT23" s="269">
        <v>0</v>
      </c>
      <c r="DU23" s="268">
        <v>0</v>
      </c>
      <c r="DV23" s="269">
        <v>0</v>
      </c>
      <c r="DW23" s="268">
        <v>0</v>
      </c>
      <c r="DX23" s="268">
        <v>0</v>
      </c>
      <c r="DY23" s="268">
        <v>1</v>
      </c>
      <c r="DZ23" s="268">
        <v>0</v>
      </c>
      <c r="EA23" s="268">
        <v>0</v>
      </c>
      <c r="EB23" s="268">
        <v>0</v>
      </c>
      <c r="EC23" s="268">
        <v>1</v>
      </c>
      <c r="ED23" s="268">
        <v>0</v>
      </c>
      <c r="EE23" s="268">
        <v>0</v>
      </c>
      <c r="EF23" s="268">
        <v>0</v>
      </c>
      <c r="EG23" s="268">
        <v>0</v>
      </c>
      <c r="EH23" s="268">
        <v>0</v>
      </c>
      <c r="EI23" s="268">
        <v>0</v>
      </c>
      <c r="EJ23" s="268">
        <v>2</v>
      </c>
      <c r="EK23" s="268">
        <v>0</v>
      </c>
      <c r="EL23" s="270">
        <f t="shared" si="2"/>
        <v>4</v>
      </c>
    </row>
    <row r="24" spans="1:142" ht="18" customHeight="1">
      <c r="A24" s="895"/>
      <c r="B24" s="50" t="s">
        <v>368</v>
      </c>
      <c r="C24" s="272">
        <v>9</v>
      </c>
      <c r="D24" s="272">
        <v>14</v>
      </c>
      <c r="E24" s="272">
        <v>11</v>
      </c>
      <c r="F24" s="272">
        <v>12</v>
      </c>
      <c r="G24" s="272">
        <v>16</v>
      </c>
      <c r="H24" s="272">
        <v>8</v>
      </c>
      <c r="I24" s="272">
        <v>25</v>
      </c>
      <c r="J24" s="272">
        <v>3</v>
      </c>
      <c r="K24" s="272">
        <v>17</v>
      </c>
      <c r="L24" s="272">
        <v>25</v>
      </c>
      <c r="M24" s="272">
        <v>115</v>
      </c>
      <c r="N24" s="272">
        <v>6</v>
      </c>
      <c r="O24" s="272">
        <v>9</v>
      </c>
      <c r="P24" s="272">
        <v>0</v>
      </c>
      <c r="Q24" s="272">
        <v>3</v>
      </c>
      <c r="R24" s="272">
        <v>1</v>
      </c>
      <c r="S24" s="272">
        <v>0</v>
      </c>
      <c r="T24" s="272">
        <v>69</v>
      </c>
      <c r="U24" s="272">
        <v>0</v>
      </c>
      <c r="V24" s="274">
        <f>+SUM(C24:U24)</f>
        <v>343</v>
      </c>
      <c r="W24" s="272">
        <v>7</v>
      </c>
      <c r="X24" s="272">
        <v>12</v>
      </c>
      <c r="Y24" s="272">
        <v>11</v>
      </c>
      <c r="Z24" s="272">
        <v>12</v>
      </c>
      <c r="AA24" s="272">
        <v>17</v>
      </c>
      <c r="AB24" s="272">
        <v>5</v>
      </c>
      <c r="AC24" s="272">
        <v>26</v>
      </c>
      <c r="AD24" s="272">
        <v>7</v>
      </c>
      <c r="AE24" s="272">
        <v>14</v>
      </c>
      <c r="AF24" s="272">
        <v>25</v>
      </c>
      <c r="AG24" s="272">
        <v>134</v>
      </c>
      <c r="AH24" s="272">
        <v>4</v>
      </c>
      <c r="AI24" s="272">
        <v>6</v>
      </c>
      <c r="AJ24" s="272">
        <v>3</v>
      </c>
      <c r="AK24" s="272">
        <v>8</v>
      </c>
      <c r="AL24" s="272">
        <v>4</v>
      </c>
      <c r="AM24" s="272">
        <v>0</v>
      </c>
      <c r="AN24" s="272">
        <v>75</v>
      </c>
      <c r="AO24" s="272">
        <v>0</v>
      </c>
      <c r="AP24" s="167">
        <f>+SUM(W24:AO24)</f>
        <v>370</v>
      </c>
      <c r="AQ24" s="272">
        <v>10</v>
      </c>
      <c r="AR24" s="272">
        <v>12</v>
      </c>
      <c r="AS24" s="272">
        <v>20</v>
      </c>
      <c r="AT24" s="272">
        <v>18</v>
      </c>
      <c r="AU24" s="272">
        <v>18</v>
      </c>
      <c r="AV24" s="272">
        <v>5</v>
      </c>
      <c r="AW24" s="272">
        <v>28</v>
      </c>
      <c r="AX24" s="272">
        <v>3</v>
      </c>
      <c r="AY24" s="272">
        <v>16</v>
      </c>
      <c r="AZ24" s="272">
        <v>31</v>
      </c>
      <c r="BA24" s="272">
        <v>118</v>
      </c>
      <c r="BB24" s="272">
        <v>2</v>
      </c>
      <c r="BC24" s="272">
        <v>10</v>
      </c>
      <c r="BD24" s="272">
        <v>4</v>
      </c>
      <c r="BE24" s="272">
        <v>6</v>
      </c>
      <c r="BF24" s="272">
        <v>5</v>
      </c>
      <c r="BG24" s="272">
        <v>2</v>
      </c>
      <c r="BH24" s="272">
        <v>83</v>
      </c>
      <c r="BI24" s="272">
        <v>0</v>
      </c>
      <c r="BJ24" s="274">
        <f>+SUM(AQ24:BI24)</f>
        <v>391</v>
      </c>
      <c r="BK24" s="272">
        <v>9</v>
      </c>
      <c r="BL24" s="272">
        <v>20</v>
      </c>
      <c r="BM24" s="272">
        <v>15</v>
      </c>
      <c r="BN24" s="272">
        <v>15</v>
      </c>
      <c r="BO24" s="272">
        <v>25</v>
      </c>
      <c r="BP24" s="272">
        <v>9</v>
      </c>
      <c r="BQ24" s="272">
        <v>22</v>
      </c>
      <c r="BR24" s="272">
        <v>10</v>
      </c>
      <c r="BS24" s="272">
        <v>15</v>
      </c>
      <c r="BT24" s="272">
        <v>34</v>
      </c>
      <c r="BU24" s="272">
        <v>142</v>
      </c>
      <c r="BV24" s="272">
        <v>8</v>
      </c>
      <c r="BW24" s="272">
        <v>12</v>
      </c>
      <c r="BX24" s="272">
        <v>3</v>
      </c>
      <c r="BY24" s="272">
        <v>3</v>
      </c>
      <c r="BZ24" s="272">
        <v>3</v>
      </c>
      <c r="CA24" s="272">
        <v>1</v>
      </c>
      <c r="CB24" s="272">
        <v>55</v>
      </c>
      <c r="CC24" s="272">
        <v>2</v>
      </c>
      <c r="CD24" s="167">
        <f t="shared" si="0"/>
        <v>403</v>
      </c>
      <c r="CE24" s="272">
        <v>9</v>
      </c>
      <c r="CF24" s="272">
        <v>12</v>
      </c>
      <c r="CG24" s="272">
        <v>31</v>
      </c>
      <c r="CH24" s="272">
        <v>10</v>
      </c>
      <c r="CI24" s="272">
        <v>28</v>
      </c>
      <c r="CJ24" s="272">
        <v>6</v>
      </c>
      <c r="CK24" s="272">
        <v>30</v>
      </c>
      <c r="CL24" s="272">
        <v>3</v>
      </c>
      <c r="CM24" s="272">
        <v>20</v>
      </c>
      <c r="CN24" s="272">
        <v>35</v>
      </c>
      <c r="CO24" s="272">
        <v>152</v>
      </c>
      <c r="CP24" s="272">
        <v>7</v>
      </c>
      <c r="CQ24" s="272">
        <v>5</v>
      </c>
      <c r="CR24" s="272">
        <v>2</v>
      </c>
      <c r="CS24" s="272">
        <v>6</v>
      </c>
      <c r="CT24" s="272">
        <v>4</v>
      </c>
      <c r="CU24" s="272">
        <v>1</v>
      </c>
      <c r="CV24" s="272">
        <v>76</v>
      </c>
      <c r="CW24" s="272">
        <v>1</v>
      </c>
      <c r="CX24" s="274">
        <f t="shared" si="1"/>
        <v>438</v>
      </c>
      <c r="CY24" s="272">
        <v>15</v>
      </c>
      <c r="CZ24" s="272">
        <v>15</v>
      </c>
      <c r="DA24" s="272">
        <v>22</v>
      </c>
      <c r="DB24" s="272">
        <v>17</v>
      </c>
      <c r="DC24" s="272">
        <v>25</v>
      </c>
      <c r="DD24" s="272">
        <v>5</v>
      </c>
      <c r="DE24" s="272">
        <v>22</v>
      </c>
      <c r="DF24" s="272">
        <v>4</v>
      </c>
      <c r="DG24" s="272">
        <v>20</v>
      </c>
      <c r="DH24" s="272">
        <v>42</v>
      </c>
      <c r="DI24" s="272">
        <v>196</v>
      </c>
      <c r="DJ24" s="272">
        <v>5</v>
      </c>
      <c r="DK24" s="272">
        <v>9</v>
      </c>
      <c r="DL24" s="272">
        <v>6</v>
      </c>
      <c r="DM24" s="272">
        <v>8</v>
      </c>
      <c r="DN24" s="272">
        <v>4</v>
      </c>
      <c r="DO24" s="272">
        <v>0</v>
      </c>
      <c r="DP24" s="272">
        <v>76</v>
      </c>
      <c r="DQ24" s="272">
        <v>0</v>
      </c>
      <c r="DR24" s="167">
        <f t="shared" si="8"/>
        <v>491</v>
      </c>
      <c r="DS24" s="272">
        <v>14</v>
      </c>
      <c r="DT24" s="272">
        <v>18</v>
      </c>
      <c r="DU24" s="272">
        <v>27</v>
      </c>
      <c r="DV24" s="272">
        <v>14</v>
      </c>
      <c r="DW24" s="272">
        <v>21</v>
      </c>
      <c r="DX24" s="272">
        <v>4</v>
      </c>
      <c r="DY24" s="272">
        <v>26</v>
      </c>
      <c r="DZ24" s="272">
        <v>9</v>
      </c>
      <c r="EA24" s="272">
        <v>16</v>
      </c>
      <c r="EB24" s="272">
        <v>38</v>
      </c>
      <c r="EC24" s="272">
        <v>172</v>
      </c>
      <c r="ED24" s="272">
        <v>6</v>
      </c>
      <c r="EE24" s="272">
        <v>5</v>
      </c>
      <c r="EF24" s="272">
        <v>3</v>
      </c>
      <c r="EG24" s="272">
        <v>4</v>
      </c>
      <c r="EH24" s="272">
        <v>3</v>
      </c>
      <c r="EI24" s="272">
        <v>0</v>
      </c>
      <c r="EJ24" s="272">
        <v>58</v>
      </c>
      <c r="EK24" s="272">
        <v>0</v>
      </c>
      <c r="EL24" s="274">
        <f t="shared" si="2"/>
        <v>438</v>
      </c>
    </row>
    <row r="25" spans="1:142" ht="18" customHeight="1">
      <c r="A25" s="895"/>
      <c r="B25" s="48" t="s">
        <v>386</v>
      </c>
      <c r="C25" s="275">
        <f t="shared" ref="C25:AH25" si="34">+SUM(C23:C24)</f>
        <v>9</v>
      </c>
      <c r="D25" s="278">
        <f t="shared" si="34"/>
        <v>14</v>
      </c>
      <c r="E25" s="275">
        <f t="shared" si="34"/>
        <v>11</v>
      </c>
      <c r="F25" s="278">
        <f t="shared" si="34"/>
        <v>12</v>
      </c>
      <c r="G25" s="275">
        <f t="shared" si="34"/>
        <v>16</v>
      </c>
      <c r="H25" s="275">
        <f t="shared" si="34"/>
        <v>8</v>
      </c>
      <c r="I25" s="275">
        <f t="shared" si="34"/>
        <v>28</v>
      </c>
      <c r="J25" s="275">
        <f t="shared" si="34"/>
        <v>3</v>
      </c>
      <c r="K25" s="275">
        <f t="shared" si="34"/>
        <v>17</v>
      </c>
      <c r="L25" s="275">
        <f t="shared" si="34"/>
        <v>25</v>
      </c>
      <c r="M25" s="275">
        <f t="shared" si="34"/>
        <v>115</v>
      </c>
      <c r="N25" s="275">
        <f t="shared" si="34"/>
        <v>6</v>
      </c>
      <c r="O25" s="275">
        <f t="shared" si="34"/>
        <v>9</v>
      </c>
      <c r="P25" s="275">
        <f t="shared" si="34"/>
        <v>0</v>
      </c>
      <c r="Q25" s="275">
        <f t="shared" si="34"/>
        <v>3</v>
      </c>
      <c r="R25" s="275">
        <f t="shared" si="34"/>
        <v>1</v>
      </c>
      <c r="S25" s="275">
        <f t="shared" si="34"/>
        <v>0</v>
      </c>
      <c r="T25" s="275">
        <f t="shared" si="34"/>
        <v>70</v>
      </c>
      <c r="U25" s="275">
        <f t="shared" si="34"/>
        <v>0</v>
      </c>
      <c r="V25" s="279">
        <f t="shared" si="34"/>
        <v>347</v>
      </c>
      <c r="W25" s="277">
        <f t="shared" si="34"/>
        <v>7</v>
      </c>
      <c r="X25" s="278">
        <f t="shared" si="34"/>
        <v>12</v>
      </c>
      <c r="Y25" s="275">
        <f t="shared" si="34"/>
        <v>11</v>
      </c>
      <c r="Z25" s="278">
        <f t="shared" si="34"/>
        <v>12</v>
      </c>
      <c r="AA25" s="275">
        <f t="shared" si="34"/>
        <v>17</v>
      </c>
      <c r="AB25" s="275">
        <f t="shared" si="34"/>
        <v>5</v>
      </c>
      <c r="AC25" s="275">
        <f t="shared" si="34"/>
        <v>26</v>
      </c>
      <c r="AD25" s="275">
        <f t="shared" si="34"/>
        <v>7</v>
      </c>
      <c r="AE25" s="275">
        <f t="shared" si="34"/>
        <v>14</v>
      </c>
      <c r="AF25" s="275">
        <f t="shared" si="34"/>
        <v>25</v>
      </c>
      <c r="AG25" s="275">
        <f t="shared" si="34"/>
        <v>134</v>
      </c>
      <c r="AH25" s="275">
        <f t="shared" si="34"/>
        <v>4</v>
      </c>
      <c r="AI25" s="275">
        <f t="shared" ref="AI25:BN25" si="35">+SUM(AI23:AI24)</f>
        <v>6</v>
      </c>
      <c r="AJ25" s="275">
        <f t="shared" si="35"/>
        <v>3</v>
      </c>
      <c r="AK25" s="275">
        <f t="shared" si="35"/>
        <v>8</v>
      </c>
      <c r="AL25" s="275">
        <f t="shared" si="35"/>
        <v>4</v>
      </c>
      <c r="AM25" s="275">
        <f t="shared" si="35"/>
        <v>0</v>
      </c>
      <c r="AN25" s="275">
        <f t="shared" si="35"/>
        <v>75</v>
      </c>
      <c r="AO25" s="275">
        <f t="shared" si="35"/>
        <v>0</v>
      </c>
      <c r="AP25" s="279">
        <f t="shared" si="35"/>
        <v>370</v>
      </c>
      <c r="AQ25" s="275">
        <f t="shared" si="35"/>
        <v>10</v>
      </c>
      <c r="AR25" s="278">
        <f t="shared" si="35"/>
        <v>12</v>
      </c>
      <c r="AS25" s="275">
        <f t="shared" si="35"/>
        <v>20</v>
      </c>
      <c r="AT25" s="278">
        <f t="shared" si="35"/>
        <v>18</v>
      </c>
      <c r="AU25" s="275">
        <f t="shared" si="35"/>
        <v>19</v>
      </c>
      <c r="AV25" s="275">
        <f t="shared" si="35"/>
        <v>5</v>
      </c>
      <c r="AW25" s="275">
        <f t="shared" si="35"/>
        <v>28</v>
      </c>
      <c r="AX25" s="275">
        <f t="shared" si="35"/>
        <v>3</v>
      </c>
      <c r="AY25" s="275">
        <f t="shared" si="35"/>
        <v>16</v>
      </c>
      <c r="AZ25" s="275">
        <f t="shared" si="35"/>
        <v>31</v>
      </c>
      <c r="BA25" s="275">
        <f t="shared" si="35"/>
        <v>118</v>
      </c>
      <c r="BB25" s="275">
        <f t="shared" si="35"/>
        <v>2</v>
      </c>
      <c r="BC25" s="275">
        <f t="shared" si="35"/>
        <v>10</v>
      </c>
      <c r="BD25" s="275">
        <f t="shared" si="35"/>
        <v>4</v>
      </c>
      <c r="BE25" s="275">
        <f t="shared" si="35"/>
        <v>6</v>
      </c>
      <c r="BF25" s="275">
        <f t="shared" si="35"/>
        <v>5</v>
      </c>
      <c r="BG25" s="275">
        <f t="shared" si="35"/>
        <v>2</v>
      </c>
      <c r="BH25" s="275">
        <f t="shared" si="35"/>
        <v>85</v>
      </c>
      <c r="BI25" s="275">
        <f t="shared" si="35"/>
        <v>0</v>
      </c>
      <c r="BJ25" s="279">
        <f t="shared" si="35"/>
        <v>394</v>
      </c>
      <c r="BK25" s="277">
        <f t="shared" si="35"/>
        <v>9</v>
      </c>
      <c r="BL25" s="278">
        <f t="shared" si="35"/>
        <v>20</v>
      </c>
      <c r="BM25" s="275">
        <f t="shared" si="35"/>
        <v>15</v>
      </c>
      <c r="BN25" s="278">
        <f t="shared" si="35"/>
        <v>15</v>
      </c>
      <c r="BO25" s="275">
        <f t="shared" ref="BO25:CC25" si="36">+SUM(BO23:BO24)</f>
        <v>25</v>
      </c>
      <c r="BP25" s="275">
        <f t="shared" si="36"/>
        <v>9</v>
      </c>
      <c r="BQ25" s="275">
        <f t="shared" si="36"/>
        <v>22</v>
      </c>
      <c r="BR25" s="275">
        <f t="shared" si="36"/>
        <v>10</v>
      </c>
      <c r="BS25" s="275">
        <f t="shared" si="36"/>
        <v>15</v>
      </c>
      <c r="BT25" s="275">
        <f t="shared" si="36"/>
        <v>35</v>
      </c>
      <c r="BU25" s="275">
        <f t="shared" si="36"/>
        <v>142</v>
      </c>
      <c r="BV25" s="275">
        <f t="shared" si="36"/>
        <v>8</v>
      </c>
      <c r="BW25" s="275">
        <f t="shared" si="36"/>
        <v>12</v>
      </c>
      <c r="BX25" s="275">
        <f t="shared" si="36"/>
        <v>3</v>
      </c>
      <c r="BY25" s="275">
        <f t="shared" si="36"/>
        <v>3</v>
      </c>
      <c r="BZ25" s="275">
        <f t="shared" si="36"/>
        <v>3</v>
      </c>
      <c r="CA25" s="275">
        <f t="shared" si="36"/>
        <v>1</v>
      </c>
      <c r="CB25" s="275">
        <f t="shared" si="36"/>
        <v>56</v>
      </c>
      <c r="CC25" s="275">
        <f t="shared" si="36"/>
        <v>2</v>
      </c>
      <c r="CD25" s="279">
        <f t="shared" si="0"/>
        <v>405</v>
      </c>
      <c r="CE25" s="275">
        <f t="shared" ref="CE25:CW25" si="37">+SUM(CE23:CE24)</f>
        <v>9</v>
      </c>
      <c r="CF25" s="278">
        <f t="shared" si="37"/>
        <v>12</v>
      </c>
      <c r="CG25" s="275">
        <f t="shared" si="37"/>
        <v>31</v>
      </c>
      <c r="CH25" s="278">
        <f t="shared" si="37"/>
        <v>10</v>
      </c>
      <c r="CI25" s="275">
        <f t="shared" si="37"/>
        <v>29</v>
      </c>
      <c r="CJ25" s="275">
        <f t="shared" si="37"/>
        <v>6</v>
      </c>
      <c r="CK25" s="275">
        <f t="shared" si="37"/>
        <v>30</v>
      </c>
      <c r="CL25" s="275">
        <f t="shared" si="37"/>
        <v>3</v>
      </c>
      <c r="CM25" s="275">
        <f t="shared" si="37"/>
        <v>20</v>
      </c>
      <c r="CN25" s="275">
        <f t="shared" si="37"/>
        <v>36</v>
      </c>
      <c r="CO25" s="275">
        <f t="shared" si="37"/>
        <v>154</v>
      </c>
      <c r="CP25" s="275">
        <f t="shared" si="37"/>
        <v>8</v>
      </c>
      <c r="CQ25" s="275">
        <f t="shared" si="37"/>
        <v>6</v>
      </c>
      <c r="CR25" s="275">
        <f t="shared" si="37"/>
        <v>2</v>
      </c>
      <c r="CS25" s="275">
        <f t="shared" si="37"/>
        <v>6</v>
      </c>
      <c r="CT25" s="275">
        <f t="shared" si="37"/>
        <v>5</v>
      </c>
      <c r="CU25" s="275">
        <f t="shared" si="37"/>
        <v>1</v>
      </c>
      <c r="CV25" s="275">
        <f t="shared" si="37"/>
        <v>76</v>
      </c>
      <c r="CW25" s="275">
        <f t="shared" si="37"/>
        <v>1</v>
      </c>
      <c r="CX25" s="279">
        <f t="shared" si="1"/>
        <v>445</v>
      </c>
      <c r="CY25" s="277">
        <f>+SUM(CY23:CY24)</f>
        <v>15</v>
      </c>
      <c r="CZ25" s="278">
        <f t="shared" ref="CZ25:DQ25" si="38">+SUM(CZ23:CZ24)</f>
        <v>15</v>
      </c>
      <c r="DA25" s="275">
        <f t="shared" si="38"/>
        <v>24</v>
      </c>
      <c r="DB25" s="278">
        <f t="shared" si="38"/>
        <v>17</v>
      </c>
      <c r="DC25" s="275">
        <f t="shared" si="38"/>
        <v>25</v>
      </c>
      <c r="DD25" s="275">
        <f t="shared" si="38"/>
        <v>5</v>
      </c>
      <c r="DE25" s="275">
        <f t="shared" si="38"/>
        <v>23</v>
      </c>
      <c r="DF25" s="275">
        <f>+SUM(DF23:DF24)</f>
        <v>4</v>
      </c>
      <c r="DG25" s="275">
        <f t="shared" si="38"/>
        <v>21</v>
      </c>
      <c r="DH25" s="275">
        <f t="shared" si="38"/>
        <v>42</v>
      </c>
      <c r="DI25" s="275">
        <f t="shared" si="38"/>
        <v>197</v>
      </c>
      <c r="DJ25" s="275">
        <f t="shared" si="38"/>
        <v>5</v>
      </c>
      <c r="DK25" s="275">
        <f t="shared" si="38"/>
        <v>10</v>
      </c>
      <c r="DL25" s="275">
        <f t="shared" si="38"/>
        <v>6</v>
      </c>
      <c r="DM25" s="275">
        <f t="shared" si="38"/>
        <v>8</v>
      </c>
      <c r="DN25" s="275">
        <f t="shared" si="38"/>
        <v>4</v>
      </c>
      <c r="DO25" s="275">
        <f t="shared" si="38"/>
        <v>0</v>
      </c>
      <c r="DP25" s="275">
        <f t="shared" si="38"/>
        <v>77</v>
      </c>
      <c r="DQ25" s="275">
        <f t="shared" si="38"/>
        <v>0</v>
      </c>
      <c r="DR25" s="279">
        <f t="shared" si="8"/>
        <v>498</v>
      </c>
      <c r="DS25" s="275">
        <f t="shared" ref="DS25:EK25" si="39">+SUM(DS23:DS24)</f>
        <v>14</v>
      </c>
      <c r="DT25" s="278">
        <f t="shared" si="39"/>
        <v>18</v>
      </c>
      <c r="DU25" s="275">
        <f t="shared" si="39"/>
        <v>27</v>
      </c>
      <c r="DV25" s="278">
        <f t="shared" si="39"/>
        <v>14</v>
      </c>
      <c r="DW25" s="275">
        <f t="shared" si="39"/>
        <v>21</v>
      </c>
      <c r="DX25" s="275">
        <f t="shared" si="39"/>
        <v>4</v>
      </c>
      <c r="DY25" s="275">
        <f t="shared" si="39"/>
        <v>27</v>
      </c>
      <c r="DZ25" s="275">
        <f t="shared" si="39"/>
        <v>9</v>
      </c>
      <c r="EA25" s="275">
        <f t="shared" si="39"/>
        <v>16</v>
      </c>
      <c r="EB25" s="275">
        <f t="shared" si="39"/>
        <v>38</v>
      </c>
      <c r="EC25" s="275">
        <f t="shared" si="39"/>
        <v>173</v>
      </c>
      <c r="ED25" s="275">
        <f t="shared" si="39"/>
        <v>6</v>
      </c>
      <c r="EE25" s="275">
        <f t="shared" si="39"/>
        <v>5</v>
      </c>
      <c r="EF25" s="275">
        <f t="shared" si="39"/>
        <v>3</v>
      </c>
      <c r="EG25" s="275">
        <f t="shared" si="39"/>
        <v>4</v>
      </c>
      <c r="EH25" s="275">
        <f t="shared" si="39"/>
        <v>3</v>
      </c>
      <c r="EI25" s="275">
        <f t="shared" si="39"/>
        <v>0</v>
      </c>
      <c r="EJ25" s="275">
        <f t="shared" si="39"/>
        <v>60</v>
      </c>
      <c r="EK25" s="275">
        <f t="shared" si="39"/>
        <v>0</v>
      </c>
      <c r="EL25" s="279">
        <f t="shared" si="2"/>
        <v>442</v>
      </c>
    </row>
    <row r="26" spans="1:142" ht="18" customHeight="1">
      <c r="A26" s="895" t="s">
        <v>379</v>
      </c>
      <c r="B26" s="49" t="s">
        <v>367</v>
      </c>
      <c r="C26" s="268">
        <v>0</v>
      </c>
      <c r="D26" s="269">
        <v>0</v>
      </c>
      <c r="E26" s="268">
        <v>0</v>
      </c>
      <c r="F26" s="269">
        <v>0</v>
      </c>
      <c r="G26" s="268">
        <v>0</v>
      </c>
      <c r="H26" s="268">
        <v>0</v>
      </c>
      <c r="I26" s="268">
        <v>0</v>
      </c>
      <c r="J26" s="268">
        <v>0</v>
      </c>
      <c r="K26" s="268">
        <v>0</v>
      </c>
      <c r="L26" s="268">
        <v>0</v>
      </c>
      <c r="M26" s="268">
        <v>0</v>
      </c>
      <c r="N26" s="268">
        <v>0</v>
      </c>
      <c r="O26" s="268">
        <v>0</v>
      </c>
      <c r="P26" s="268">
        <v>0</v>
      </c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70">
        <f>+SUM(C26:U26)</f>
        <v>0</v>
      </c>
      <c r="W26" s="268">
        <v>0</v>
      </c>
      <c r="X26" s="269">
        <v>0</v>
      </c>
      <c r="Y26" s="268">
        <v>0</v>
      </c>
      <c r="Z26" s="269">
        <v>0</v>
      </c>
      <c r="AA26" s="268">
        <v>0</v>
      </c>
      <c r="AB26" s="268">
        <v>0</v>
      </c>
      <c r="AC26" s="268">
        <v>0</v>
      </c>
      <c r="AD26" s="268">
        <v>0</v>
      </c>
      <c r="AE26" s="268">
        <v>0</v>
      </c>
      <c r="AF26" s="268">
        <v>0</v>
      </c>
      <c r="AG26" s="268">
        <v>0</v>
      </c>
      <c r="AH26" s="268">
        <v>0</v>
      </c>
      <c r="AI26" s="268">
        <v>0</v>
      </c>
      <c r="AJ26" s="268">
        <v>0</v>
      </c>
      <c r="AK26" s="268">
        <v>0</v>
      </c>
      <c r="AL26" s="268">
        <v>0</v>
      </c>
      <c r="AM26" s="268">
        <v>0</v>
      </c>
      <c r="AN26" s="268">
        <v>0</v>
      </c>
      <c r="AO26" s="268">
        <v>0</v>
      </c>
      <c r="AP26" s="271">
        <f>+SUM(W26:AO26)</f>
        <v>0</v>
      </c>
      <c r="AQ26" s="268">
        <v>0</v>
      </c>
      <c r="AR26" s="269">
        <v>0</v>
      </c>
      <c r="AS26" s="268">
        <v>0</v>
      </c>
      <c r="AT26" s="269">
        <v>0</v>
      </c>
      <c r="AU26" s="268">
        <v>0</v>
      </c>
      <c r="AV26" s="268">
        <v>0</v>
      </c>
      <c r="AW26" s="268">
        <v>0</v>
      </c>
      <c r="AX26" s="268">
        <v>0</v>
      </c>
      <c r="AY26" s="268">
        <v>0</v>
      </c>
      <c r="AZ26" s="268">
        <v>0</v>
      </c>
      <c r="BA26" s="268">
        <v>0</v>
      </c>
      <c r="BB26" s="268">
        <v>0</v>
      </c>
      <c r="BC26" s="268">
        <v>0</v>
      </c>
      <c r="BD26" s="268">
        <v>0</v>
      </c>
      <c r="BE26" s="268">
        <v>0</v>
      </c>
      <c r="BF26" s="268">
        <v>0</v>
      </c>
      <c r="BG26" s="268">
        <v>0</v>
      </c>
      <c r="BH26" s="268">
        <v>0</v>
      </c>
      <c r="BI26" s="268">
        <v>0</v>
      </c>
      <c r="BJ26" s="270">
        <f>+SUM(AQ26:BI26)</f>
        <v>0</v>
      </c>
      <c r="BK26" s="268">
        <v>0</v>
      </c>
      <c r="BL26" s="269">
        <v>0</v>
      </c>
      <c r="BM26" s="268">
        <v>0</v>
      </c>
      <c r="BN26" s="269">
        <v>0</v>
      </c>
      <c r="BO26" s="268">
        <v>0</v>
      </c>
      <c r="BP26" s="268">
        <v>0</v>
      </c>
      <c r="BQ26" s="268">
        <v>0</v>
      </c>
      <c r="BR26" s="268">
        <v>0</v>
      </c>
      <c r="BS26" s="268">
        <v>0</v>
      </c>
      <c r="BT26" s="268">
        <v>0</v>
      </c>
      <c r="BU26" s="268">
        <v>0</v>
      </c>
      <c r="BV26" s="268">
        <v>0</v>
      </c>
      <c r="BW26" s="268">
        <v>0</v>
      </c>
      <c r="BX26" s="268">
        <v>0</v>
      </c>
      <c r="BY26" s="268">
        <v>0</v>
      </c>
      <c r="BZ26" s="268">
        <v>0</v>
      </c>
      <c r="CA26" s="268">
        <v>0</v>
      </c>
      <c r="CB26" s="268">
        <v>0</v>
      </c>
      <c r="CC26" s="268">
        <v>0</v>
      </c>
      <c r="CD26" s="271">
        <f t="shared" si="0"/>
        <v>0</v>
      </c>
      <c r="CE26" s="268">
        <v>0</v>
      </c>
      <c r="CF26" s="269">
        <v>0</v>
      </c>
      <c r="CG26" s="268">
        <v>0</v>
      </c>
      <c r="CH26" s="269">
        <v>0</v>
      </c>
      <c r="CI26" s="268">
        <v>0</v>
      </c>
      <c r="CJ26" s="268">
        <v>0</v>
      </c>
      <c r="CK26" s="268">
        <v>0</v>
      </c>
      <c r="CL26" s="268">
        <v>0</v>
      </c>
      <c r="CM26" s="268">
        <v>0</v>
      </c>
      <c r="CN26" s="268">
        <v>0</v>
      </c>
      <c r="CO26" s="268">
        <v>0</v>
      </c>
      <c r="CP26" s="268">
        <v>0</v>
      </c>
      <c r="CQ26" s="268">
        <v>0</v>
      </c>
      <c r="CR26" s="268">
        <v>0</v>
      </c>
      <c r="CS26" s="268">
        <v>0</v>
      </c>
      <c r="CT26" s="268">
        <v>0</v>
      </c>
      <c r="CU26" s="268">
        <v>0</v>
      </c>
      <c r="CV26" s="268">
        <v>0</v>
      </c>
      <c r="CW26" s="268">
        <v>0</v>
      </c>
      <c r="CX26" s="270">
        <f t="shared" si="1"/>
        <v>0</v>
      </c>
      <c r="CY26" s="268">
        <v>0</v>
      </c>
      <c r="CZ26" s="269">
        <v>0</v>
      </c>
      <c r="DA26" s="268">
        <v>0</v>
      </c>
      <c r="DB26" s="269">
        <v>0</v>
      </c>
      <c r="DC26" s="268">
        <v>0</v>
      </c>
      <c r="DD26" s="268">
        <v>0</v>
      </c>
      <c r="DE26" s="268">
        <v>0</v>
      </c>
      <c r="DF26" s="268">
        <v>0</v>
      </c>
      <c r="DG26" s="268">
        <v>0</v>
      </c>
      <c r="DH26" s="268">
        <v>0</v>
      </c>
      <c r="DI26" s="268">
        <v>0</v>
      </c>
      <c r="DJ26" s="268">
        <v>0</v>
      </c>
      <c r="DK26" s="268">
        <v>0</v>
      </c>
      <c r="DL26" s="268">
        <v>0</v>
      </c>
      <c r="DM26" s="268">
        <v>0</v>
      </c>
      <c r="DN26" s="268">
        <v>0</v>
      </c>
      <c r="DO26" s="268">
        <v>0</v>
      </c>
      <c r="DP26" s="268">
        <v>0</v>
      </c>
      <c r="DQ26" s="268">
        <v>0</v>
      </c>
      <c r="DR26" s="271">
        <f t="shared" si="8"/>
        <v>0</v>
      </c>
      <c r="DS26" s="268">
        <v>0</v>
      </c>
      <c r="DT26" s="269">
        <v>0</v>
      </c>
      <c r="DU26" s="268">
        <v>0</v>
      </c>
      <c r="DV26" s="269">
        <v>0</v>
      </c>
      <c r="DW26" s="268">
        <v>0</v>
      </c>
      <c r="DX26" s="268">
        <v>0</v>
      </c>
      <c r="DY26" s="268">
        <v>0</v>
      </c>
      <c r="DZ26" s="268">
        <v>0</v>
      </c>
      <c r="EA26" s="268">
        <v>0</v>
      </c>
      <c r="EB26" s="268">
        <v>0</v>
      </c>
      <c r="EC26" s="268">
        <v>0</v>
      </c>
      <c r="ED26" s="268">
        <v>0</v>
      </c>
      <c r="EE26" s="268">
        <v>0</v>
      </c>
      <c r="EF26" s="268">
        <v>0</v>
      </c>
      <c r="EG26" s="268">
        <v>0</v>
      </c>
      <c r="EH26" s="268">
        <v>0</v>
      </c>
      <c r="EI26" s="268">
        <v>0</v>
      </c>
      <c r="EJ26" s="268">
        <v>0</v>
      </c>
      <c r="EK26" s="268">
        <v>0</v>
      </c>
      <c r="EL26" s="270">
        <f t="shared" si="2"/>
        <v>0</v>
      </c>
    </row>
    <row r="27" spans="1:142" ht="18" customHeight="1">
      <c r="A27" s="895"/>
      <c r="B27" s="50" t="s">
        <v>368</v>
      </c>
      <c r="C27" s="272">
        <v>15</v>
      </c>
      <c r="D27" s="272">
        <v>20</v>
      </c>
      <c r="E27" s="272">
        <v>19</v>
      </c>
      <c r="F27" s="272">
        <v>8</v>
      </c>
      <c r="G27" s="272">
        <v>22</v>
      </c>
      <c r="H27" s="272">
        <v>10</v>
      </c>
      <c r="I27" s="272">
        <v>26</v>
      </c>
      <c r="J27" s="272">
        <v>5</v>
      </c>
      <c r="K27" s="272">
        <v>10</v>
      </c>
      <c r="L27" s="272">
        <v>30</v>
      </c>
      <c r="M27" s="272">
        <v>90</v>
      </c>
      <c r="N27" s="272">
        <v>3</v>
      </c>
      <c r="O27" s="272">
        <v>6</v>
      </c>
      <c r="P27" s="272">
        <v>4</v>
      </c>
      <c r="Q27" s="272">
        <v>4</v>
      </c>
      <c r="R27" s="272">
        <v>3</v>
      </c>
      <c r="S27" s="272">
        <v>0</v>
      </c>
      <c r="T27" s="272">
        <v>20</v>
      </c>
      <c r="U27" s="272">
        <v>0</v>
      </c>
      <c r="V27" s="274">
        <f>+SUM(C27:U27)</f>
        <v>295</v>
      </c>
      <c r="W27" s="272">
        <v>7</v>
      </c>
      <c r="X27" s="272">
        <v>14</v>
      </c>
      <c r="Y27" s="272">
        <v>21</v>
      </c>
      <c r="Z27" s="272">
        <v>9</v>
      </c>
      <c r="AA27" s="272">
        <v>24</v>
      </c>
      <c r="AB27" s="272">
        <v>3</v>
      </c>
      <c r="AC27" s="272">
        <v>15</v>
      </c>
      <c r="AD27" s="272">
        <v>10</v>
      </c>
      <c r="AE27" s="272">
        <v>12</v>
      </c>
      <c r="AF27" s="272">
        <v>35</v>
      </c>
      <c r="AG27" s="272">
        <v>88</v>
      </c>
      <c r="AH27" s="272">
        <v>2</v>
      </c>
      <c r="AI27" s="272">
        <v>6</v>
      </c>
      <c r="AJ27" s="272">
        <v>12</v>
      </c>
      <c r="AK27" s="272">
        <v>7</v>
      </c>
      <c r="AL27" s="272">
        <v>3</v>
      </c>
      <c r="AM27" s="272">
        <v>0</v>
      </c>
      <c r="AN27" s="272">
        <v>22</v>
      </c>
      <c r="AO27" s="272">
        <v>0</v>
      </c>
      <c r="AP27" s="167">
        <f>+SUM(W27:AO27)</f>
        <v>290</v>
      </c>
      <c r="AQ27" s="272">
        <v>19</v>
      </c>
      <c r="AR27" s="272">
        <v>20</v>
      </c>
      <c r="AS27" s="272">
        <v>15</v>
      </c>
      <c r="AT27" s="272">
        <v>11</v>
      </c>
      <c r="AU27" s="272">
        <v>21</v>
      </c>
      <c r="AV27" s="272">
        <v>7</v>
      </c>
      <c r="AW27" s="272">
        <v>20</v>
      </c>
      <c r="AX27" s="272">
        <v>6</v>
      </c>
      <c r="AY27" s="272">
        <v>12</v>
      </c>
      <c r="AZ27" s="272">
        <v>44</v>
      </c>
      <c r="BA27" s="272">
        <v>126</v>
      </c>
      <c r="BB27" s="272">
        <v>4</v>
      </c>
      <c r="BC27" s="272">
        <v>14</v>
      </c>
      <c r="BD27" s="272">
        <v>6</v>
      </c>
      <c r="BE27" s="272">
        <v>5</v>
      </c>
      <c r="BF27" s="272">
        <v>4</v>
      </c>
      <c r="BG27" s="272">
        <v>0</v>
      </c>
      <c r="BH27" s="272">
        <v>31</v>
      </c>
      <c r="BI27" s="272">
        <v>0</v>
      </c>
      <c r="BJ27" s="274">
        <f>+SUM(AQ27:BI27)</f>
        <v>365</v>
      </c>
      <c r="BK27" s="272">
        <v>15</v>
      </c>
      <c r="BL27" s="272">
        <v>18</v>
      </c>
      <c r="BM27" s="272">
        <v>24</v>
      </c>
      <c r="BN27" s="272">
        <v>9</v>
      </c>
      <c r="BO27" s="272">
        <v>25</v>
      </c>
      <c r="BP27" s="272">
        <v>3</v>
      </c>
      <c r="BQ27" s="272">
        <v>30</v>
      </c>
      <c r="BR27" s="272">
        <v>8</v>
      </c>
      <c r="BS27" s="272">
        <v>24</v>
      </c>
      <c r="BT27" s="272">
        <v>34</v>
      </c>
      <c r="BU27" s="272">
        <v>96</v>
      </c>
      <c r="BV27" s="272">
        <v>8</v>
      </c>
      <c r="BW27" s="272">
        <v>12</v>
      </c>
      <c r="BX27" s="272">
        <v>9</v>
      </c>
      <c r="BY27" s="272">
        <v>5</v>
      </c>
      <c r="BZ27" s="272">
        <v>0</v>
      </c>
      <c r="CA27" s="272">
        <v>1</v>
      </c>
      <c r="CB27" s="272">
        <v>19</v>
      </c>
      <c r="CC27" s="272">
        <v>0</v>
      </c>
      <c r="CD27" s="167">
        <f t="shared" si="0"/>
        <v>340</v>
      </c>
      <c r="CE27" s="272">
        <v>11</v>
      </c>
      <c r="CF27" s="272">
        <v>13</v>
      </c>
      <c r="CG27" s="272">
        <v>21</v>
      </c>
      <c r="CH27" s="272">
        <v>12</v>
      </c>
      <c r="CI27" s="272">
        <v>33</v>
      </c>
      <c r="CJ27" s="272">
        <v>6</v>
      </c>
      <c r="CK27" s="272">
        <v>25</v>
      </c>
      <c r="CL27" s="272">
        <v>11</v>
      </c>
      <c r="CM27" s="272">
        <v>15</v>
      </c>
      <c r="CN27" s="272">
        <v>35</v>
      </c>
      <c r="CO27" s="272">
        <v>101</v>
      </c>
      <c r="CP27" s="272">
        <v>5</v>
      </c>
      <c r="CQ27" s="272">
        <v>14</v>
      </c>
      <c r="CR27" s="272">
        <v>11</v>
      </c>
      <c r="CS27" s="272">
        <v>5</v>
      </c>
      <c r="CT27" s="272">
        <v>6</v>
      </c>
      <c r="CU27" s="272">
        <v>0</v>
      </c>
      <c r="CV27" s="272">
        <v>23</v>
      </c>
      <c r="CW27" s="272">
        <v>0</v>
      </c>
      <c r="CX27" s="274">
        <f t="shared" si="1"/>
        <v>347</v>
      </c>
      <c r="CY27" s="272">
        <v>18</v>
      </c>
      <c r="CZ27" s="272">
        <v>22</v>
      </c>
      <c r="DA27" s="272">
        <v>24</v>
      </c>
      <c r="DB27" s="272">
        <v>12</v>
      </c>
      <c r="DC27" s="272">
        <v>30</v>
      </c>
      <c r="DD27" s="272">
        <v>8</v>
      </c>
      <c r="DE27" s="272">
        <v>17</v>
      </c>
      <c r="DF27" s="272">
        <v>17</v>
      </c>
      <c r="DG27" s="272">
        <v>13</v>
      </c>
      <c r="DH27" s="272">
        <v>49</v>
      </c>
      <c r="DI27" s="272">
        <v>118</v>
      </c>
      <c r="DJ27" s="272">
        <v>4</v>
      </c>
      <c r="DK27" s="272">
        <v>12</v>
      </c>
      <c r="DL27" s="272">
        <v>12</v>
      </c>
      <c r="DM27" s="272">
        <v>3</v>
      </c>
      <c r="DN27" s="272">
        <v>3</v>
      </c>
      <c r="DO27" s="272">
        <v>1</v>
      </c>
      <c r="DP27" s="272">
        <v>18</v>
      </c>
      <c r="DQ27" s="272">
        <v>0</v>
      </c>
      <c r="DR27" s="167">
        <f t="shared" si="8"/>
        <v>381</v>
      </c>
      <c r="DS27" s="272">
        <v>14</v>
      </c>
      <c r="DT27" s="272">
        <v>14</v>
      </c>
      <c r="DU27" s="272">
        <v>19</v>
      </c>
      <c r="DV27" s="272">
        <v>13</v>
      </c>
      <c r="DW27" s="272">
        <v>29</v>
      </c>
      <c r="DX27" s="272">
        <v>9</v>
      </c>
      <c r="DY27" s="272">
        <v>27</v>
      </c>
      <c r="DZ27" s="272">
        <v>10</v>
      </c>
      <c r="EA27" s="272">
        <v>14</v>
      </c>
      <c r="EB27" s="272">
        <v>55</v>
      </c>
      <c r="EC27" s="272">
        <v>108</v>
      </c>
      <c r="ED27" s="272">
        <v>6</v>
      </c>
      <c r="EE27" s="272">
        <v>14</v>
      </c>
      <c r="EF27" s="272">
        <v>10</v>
      </c>
      <c r="EG27" s="272">
        <v>5</v>
      </c>
      <c r="EH27" s="272">
        <v>3</v>
      </c>
      <c r="EI27" s="272">
        <v>3</v>
      </c>
      <c r="EJ27" s="272">
        <v>23</v>
      </c>
      <c r="EK27" s="272">
        <v>0</v>
      </c>
      <c r="EL27" s="274">
        <f t="shared" si="2"/>
        <v>376</v>
      </c>
    </row>
    <row r="28" spans="1:142" ht="18" customHeight="1">
      <c r="A28" s="895"/>
      <c r="B28" s="48" t="s">
        <v>386</v>
      </c>
      <c r="C28" s="275">
        <f t="shared" ref="C28:AH28" si="40">+SUM(C26:C27)</f>
        <v>15</v>
      </c>
      <c r="D28" s="278">
        <f t="shared" si="40"/>
        <v>20</v>
      </c>
      <c r="E28" s="275">
        <f t="shared" si="40"/>
        <v>19</v>
      </c>
      <c r="F28" s="278">
        <f t="shared" si="40"/>
        <v>8</v>
      </c>
      <c r="G28" s="275">
        <f t="shared" si="40"/>
        <v>22</v>
      </c>
      <c r="H28" s="275">
        <f t="shared" si="40"/>
        <v>10</v>
      </c>
      <c r="I28" s="275">
        <f t="shared" si="40"/>
        <v>26</v>
      </c>
      <c r="J28" s="275">
        <f t="shared" si="40"/>
        <v>5</v>
      </c>
      <c r="K28" s="275">
        <f t="shared" si="40"/>
        <v>10</v>
      </c>
      <c r="L28" s="275">
        <f t="shared" si="40"/>
        <v>30</v>
      </c>
      <c r="M28" s="275">
        <f t="shared" si="40"/>
        <v>90</v>
      </c>
      <c r="N28" s="275">
        <f t="shared" si="40"/>
        <v>3</v>
      </c>
      <c r="O28" s="275">
        <f t="shared" si="40"/>
        <v>6</v>
      </c>
      <c r="P28" s="275">
        <f t="shared" si="40"/>
        <v>4</v>
      </c>
      <c r="Q28" s="275">
        <f t="shared" si="40"/>
        <v>4</v>
      </c>
      <c r="R28" s="275">
        <f t="shared" si="40"/>
        <v>3</v>
      </c>
      <c r="S28" s="275">
        <f t="shared" si="40"/>
        <v>0</v>
      </c>
      <c r="T28" s="275">
        <f t="shared" si="40"/>
        <v>20</v>
      </c>
      <c r="U28" s="275">
        <f t="shared" si="40"/>
        <v>0</v>
      </c>
      <c r="V28" s="279">
        <f t="shared" si="40"/>
        <v>295</v>
      </c>
      <c r="W28" s="277">
        <f t="shared" si="40"/>
        <v>7</v>
      </c>
      <c r="X28" s="278">
        <f t="shared" si="40"/>
        <v>14</v>
      </c>
      <c r="Y28" s="275">
        <f t="shared" si="40"/>
        <v>21</v>
      </c>
      <c r="Z28" s="278">
        <f t="shared" si="40"/>
        <v>9</v>
      </c>
      <c r="AA28" s="275">
        <f t="shared" si="40"/>
        <v>24</v>
      </c>
      <c r="AB28" s="275">
        <f t="shared" si="40"/>
        <v>3</v>
      </c>
      <c r="AC28" s="275">
        <f t="shared" si="40"/>
        <v>15</v>
      </c>
      <c r="AD28" s="275">
        <f t="shared" si="40"/>
        <v>10</v>
      </c>
      <c r="AE28" s="275">
        <f t="shared" si="40"/>
        <v>12</v>
      </c>
      <c r="AF28" s="275">
        <f t="shared" si="40"/>
        <v>35</v>
      </c>
      <c r="AG28" s="275">
        <f t="shared" si="40"/>
        <v>88</v>
      </c>
      <c r="AH28" s="275">
        <f t="shared" si="40"/>
        <v>2</v>
      </c>
      <c r="AI28" s="275">
        <f t="shared" ref="AI28:BN28" si="41">+SUM(AI26:AI27)</f>
        <v>6</v>
      </c>
      <c r="AJ28" s="275">
        <f t="shared" si="41"/>
        <v>12</v>
      </c>
      <c r="AK28" s="275">
        <f t="shared" si="41"/>
        <v>7</v>
      </c>
      <c r="AL28" s="275">
        <f t="shared" si="41"/>
        <v>3</v>
      </c>
      <c r="AM28" s="275">
        <f t="shared" si="41"/>
        <v>0</v>
      </c>
      <c r="AN28" s="275">
        <f t="shared" si="41"/>
        <v>22</v>
      </c>
      <c r="AO28" s="275">
        <f t="shared" si="41"/>
        <v>0</v>
      </c>
      <c r="AP28" s="279">
        <f t="shared" si="41"/>
        <v>290</v>
      </c>
      <c r="AQ28" s="275">
        <f t="shared" si="41"/>
        <v>19</v>
      </c>
      <c r="AR28" s="278">
        <f t="shared" si="41"/>
        <v>20</v>
      </c>
      <c r="AS28" s="275">
        <f t="shared" si="41"/>
        <v>15</v>
      </c>
      <c r="AT28" s="278">
        <f t="shared" si="41"/>
        <v>11</v>
      </c>
      <c r="AU28" s="275">
        <f t="shared" si="41"/>
        <v>21</v>
      </c>
      <c r="AV28" s="275">
        <f t="shared" si="41"/>
        <v>7</v>
      </c>
      <c r="AW28" s="275">
        <f t="shared" si="41"/>
        <v>20</v>
      </c>
      <c r="AX28" s="275">
        <f t="shared" si="41"/>
        <v>6</v>
      </c>
      <c r="AY28" s="275">
        <f t="shared" si="41"/>
        <v>12</v>
      </c>
      <c r="AZ28" s="275">
        <f t="shared" si="41"/>
        <v>44</v>
      </c>
      <c r="BA28" s="275">
        <f t="shared" si="41"/>
        <v>126</v>
      </c>
      <c r="BB28" s="275">
        <f t="shared" si="41"/>
        <v>4</v>
      </c>
      <c r="BC28" s="275">
        <f t="shared" si="41"/>
        <v>14</v>
      </c>
      <c r="BD28" s="275">
        <f t="shared" si="41"/>
        <v>6</v>
      </c>
      <c r="BE28" s="275">
        <f t="shared" si="41"/>
        <v>5</v>
      </c>
      <c r="BF28" s="275">
        <f t="shared" si="41"/>
        <v>4</v>
      </c>
      <c r="BG28" s="275">
        <f t="shared" si="41"/>
        <v>0</v>
      </c>
      <c r="BH28" s="275">
        <f t="shared" si="41"/>
        <v>31</v>
      </c>
      <c r="BI28" s="275">
        <f t="shared" si="41"/>
        <v>0</v>
      </c>
      <c r="BJ28" s="279">
        <f t="shared" si="41"/>
        <v>365</v>
      </c>
      <c r="BK28" s="277">
        <f t="shared" si="41"/>
        <v>15</v>
      </c>
      <c r="BL28" s="278">
        <f t="shared" si="41"/>
        <v>18</v>
      </c>
      <c r="BM28" s="275">
        <f t="shared" si="41"/>
        <v>24</v>
      </c>
      <c r="BN28" s="278">
        <f t="shared" si="41"/>
        <v>9</v>
      </c>
      <c r="BO28" s="275">
        <f t="shared" ref="BO28:CC28" si="42">+SUM(BO26:BO27)</f>
        <v>25</v>
      </c>
      <c r="BP28" s="275">
        <f t="shared" si="42"/>
        <v>3</v>
      </c>
      <c r="BQ28" s="275">
        <f t="shared" si="42"/>
        <v>30</v>
      </c>
      <c r="BR28" s="275">
        <f t="shared" si="42"/>
        <v>8</v>
      </c>
      <c r="BS28" s="275">
        <f t="shared" si="42"/>
        <v>24</v>
      </c>
      <c r="BT28" s="275">
        <f t="shared" si="42"/>
        <v>34</v>
      </c>
      <c r="BU28" s="275">
        <f t="shared" si="42"/>
        <v>96</v>
      </c>
      <c r="BV28" s="275">
        <f t="shared" si="42"/>
        <v>8</v>
      </c>
      <c r="BW28" s="275">
        <f t="shared" si="42"/>
        <v>12</v>
      </c>
      <c r="BX28" s="275">
        <f t="shared" si="42"/>
        <v>9</v>
      </c>
      <c r="BY28" s="275">
        <f t="shared" si="42"/>
        <v>5</v>
      </c>
      <c r="BZ28" s="275">
        <f t="shared" si="42"/>
        <v>0</v>
      </c>
      <c r="CA28" s="275">
        <f t="shared" si="42"/>
        <v>1</v>
      </c>
      <c r="CB28" s="275">
        <f t="shared" si="42"/>
        <v>19</v>
      </c>
      <c r="CC28" s="275">
        <f t="shared" si="42"/>
        <v>0</v>
      </c>
      <c r="CD28" s="279">
        <f t="shared" si="0"/>
        <v>340</v>
      </c>
      <c r="CE28" s="275">
        <f t="shared" ref="CE28:CW28" si="43">+SUM(CE26:CE27)</f>
        <v>11</v>
      </c>
      <c r="CF28" s="278">
        <f t="shared" si="43"/>
        <v>13</v>
      </c>
      <c r="CG28" s="275">
        <f t="shared" si="43"/>
        <v>21</v>
      </c>
      <c r="CH28" s="278">
        <f t="shared" si="43"/>
        <v>12</v>
      </c>
      <c r="CI28" s="275">
        <f t="shared" si="43"/>
        <v>33</v>
      </c>
      <c r="CJ28" s="275">
        <f t="shared" si="43"/>
        <v>6</v>
      </c>
      <c r="CK28" s="275">
        <f t="shared" si="43"/>
        <v>25</v>
      </c>
      <c r="CL28" s="275">
        <f t="shared" si="43"/>
        <v>11</v>
      </c>
      <c r="CM28" s="275">
        <f t="shared" si="43"/>
        <v>15</v>
      </c>
      <c r="CN28" s="275">
        <f t="shared" si="43"/>
        <v>35</v>
      </c>
      <c r="CO28" s="275">
        <f t="shared" si="43"/>
        <v>101</v>
      </c>
      <c r="CP28" s="275">
        <f t="shared" si="43"/>
        <v>5</v>
      </c>
      <c r="CQ28" s="275">
        <f t="shared" si="43"/>
        <v>14</v>
      </c>
      <c r="CR28" s="275">
        <f t="shared" si="43"/>
        <v>11</v>
      </c>
      <c r="CS28" s="275">
        <f t="shared" si="43"/>
        <v>5</v>
      </c>
      <c r="CT28" s="275">
        <f t="shared" si="43"/>
        <v>6</v>
      </c>
      <c r="CU28" s="275">
        <f t="shared" si="43"/>
        <v>0</v>
      </c>
      <c r="CV28" s="275">
        <f t="shared" si="43"/>
        <v>23</v>
      </c>
      <c r="CW28" s="275">
        <f t="shared" si="43"/>
        <v>0</v>
      </c>
      <c r="CX28" s="279">
        <f t="shared" si="1"/>
        <v>347</v>
      </c>
      <c r="CY28" s="277">
        <f>+SUM(CY26:CY27)</f>
        <v>18</v>
      </c>
      <c r="CZ28" s="278">
        <f t="shared" ref="CZ28:DQ28" si="44">+SUM(CZ26:CZ27)</f>
        <v>22</v>
      </c>
      <c r="DA28" s="275">
        <f t="shared" si="44"/>
        <v>24</v>
      </c>
      <c r="DB28" s="278">
        <f t="shared" si="44"/>
        <v>12</v>
      </c>
      <c r="DC28" s="275">
        <f>+SUM(DC26:DC27)</f>
        <v>30</v>
      </c>
      <c r="DD28" s="275">
        <f t="shared" si="44"/>
        <v>8</v>
      </c>
      <c r="DE28" s="275">
        <f t="shared" si="44"/>
        <v>17</v>
      </c>
      <c r="DF28" s="275">
        <f t="shared" si="44"/>
        <v>17</v>
      </c>
      <c r="DG28" s="275">
        <f t="shared" si="44"/>
        <v>13</v>
      </c>
      <c r="DH28" s="275">
        <f t="shared" si="44"/>
        <v>49</v>
      </c>
      <c r="DI28" s="275">
        <f t="shared" si="44"/>
        <v>118</v>
      </c>
      <c r="DJ28" s="275">
        <f t="shared" si="44"/>
        <v>4</v>
      </c>
      <c r="DK28" s="275">
        <f t="shared" si="44"/>
        <v>12</v>
      </c>
      <c r="DL28" s="275">
        <f t="shared" si="44"/>
        <v>12</v>
      </c>
      <c r="DM28" s="275">
        <f t="shared" si="44"/>
        <v>3</v>
      </c>
      <c r="DN28" s="275">
        <f t="shared" si="44"/>
        <v>3</v>
      </c>
      <c r="DO28" s="275">
        <f t="shared" si="44"/>
        <v>1</v>
      </c>
      <c r="DP28" s="275">
        <f t="shared" si="44"/>
        <v>18</v>
      </c>
      <c r="DQ28" s="275">
        <f t="shared" si="44"/>
        <v>0</v>
      </c>
      <c r="DR28" s="279">
        <f t="shared" si="8"/>
        <v>381</v>
      </c>
      <c r="DS28" s="275">
        <f t="shared" ref="DS28:EK28" si="45">+SUM(DS26:DS27)</f>
        <v>14</v>
      </c>
      <c r="DT28" s="278">
        <f t="shared" si="45"/>
        <v>14</v>
      </c>
      <c r="DU28" s="275">
        <f t="shared" si="45"/>
        <v>19</v>
      </c>
      <c r="DV28" s="278">
        <f t="shared" si="45"/>
        <v>13</v>
      </c>
      <c r="DW28" s="275">
        <f t="shared" si="45"/>
        <v>29</v>
      </c>
      <c r="DX28" s="275">
        <f t="shared" si="45"/>
        <v>9</v>
      </c>
      <c r="DY28" s="275">
        <f t="shared" si="45"/>
        <v>27</v>
      </c>
      <c r="DZ28" s="275">
        <f t="shared" si="45"/>
        <v>10</v>
      </c>
      <c r="EA28" s="275">
        <f t="shared" si="45"/>
        <v>14</v>
      </c>
      <c r="EB28" s="275">
        <f t="shared" si="45"/>
        <v>55</v>
      </c>
      <c r="EC28" s="275">
        <f t="shared" si="45"/>
        <v>108</v>
      </c>
      <c r="ED28" s="275">
        <f t="shared" si="45"/>
        <v>6</v>
      </c>
      <c r="EE28" s="275">
        <f t="shared" si="45"/>
        <v>14</v>
      </c>
      <c r="EF28" s="275">
        <f t="shared" si="45"/>
        <v>10</v>
      </c>
      <c r="EG28" s="275">
        <f t="shared" si="45"/>
        <v>5</v>
      </c>
      <c r="EH28" s="275">
        <f t="shared" si="45"/>
        <v>3</v>
      </c>
      <c r="EI28" s="275">
        <f t="shared" si="45"/>
        <v>3</v>
      </c>
      <c r="EJ28" s="275">
        <f t="shared" si="45"/>
        <v>23</v>
      </c>
      <c r="EK28" s="275">
        <f t="shared" si="45"/>
        <v>0</v>
      </c>
      <c r="EL28" s="279">
        <f t="shared" si="2"/>
        <v>376</v>
      </c>
    </row>
    <row r="29" spans="1:142" ht="18" customHeight="1">
      <c r="A29" s="895" t="s">
        <v>380</v>
      </c>
      <c r="B29" s="49" t="s">
        <v>367</v>
      </c>
      <c r="C29" s="268">
        <v>3</v>
      </c>
      <c r="D29" s="269">
        <v>6</v>
      </c>
      <c r="E29" s="268">
        <v>14</v>
      </c>
      <c r="F29" s="269">
        <v>9</v>
      </c>
      <c r="G29" s="268">
        <v>9</v>
      </c>
      <c r="H29" s="268">
        <v>3</v>
      </c>
      <c r="I29" s="268">
        <v>11</v>
      </c>
      <c r="J29" s="268">
        <v>5</v>
      </c>
      <c r="K29" s="268">
        <v>6</v>
      </c>
      <c r="L29" s="268">
        <v>8</v>
      </c>
      <c r="M29" s="268">
        <v>51</v>
      </c>
      <c r="N29" s="268">
        <v>2</v>
      </c>
      <c r="O29" s="268">
        <v>5</v>
      </c>
      <c r="P29" s="268">
        <v>2</v>
      </c>
      <c r="Q29" s="268">
        <v>1</v>
      </c>
      <c r="R29" s="268">
        <v>0</v>
      </c>
      <c r="S29" s="268">
        <v>0</v>
      </c>
      <c r="T29" s="268">
        <v>24</v>
      </c>
      <c r="U29" s="268">
        <v>1</v>
      </c>
      <c r="V29" s="270">
        <f>+SUM(C29:U29)</f>
        <v>160</v>
      </c>
      <c r="W29" s="268">
        <v>8</v>
      </c>
      <c r="X29" s="269">
        <v>11</v>
      </c>
      <c r="Y29" s="268">
        <v>6</v>
      </c>
      <c r="Z29" s="269">
        <v>8</v>
      </c>
      <c r="AA29" s="268">
        <v>15</v>
      </c>
      <c r="AB29" s="268">
        <v>3</v>
      </c>
      <c r="AC29" s="268">
        <v>17</v>
      </c>
      <c r="AD29" s="268">
        <v>5</v>
      </c>
      <c r="AE29" s="268">
        <v>10</v>
      </c>
      <c r="AF29" s="268">
        <v>14</v>
      </c>
      <c r="AG29" s="268">
        <v>67</v>
      </c>
      <c r="AH29" s="268">
        <v>6</v>
      </c>
      <c r="AI29" s="268">
        <v>4</v>
      </c>
      <c r="AJ29" s="268">
        <v>2</v>
      </c>
      <c r="AK29" s="268">
        <v>5</v>
      </c>
      <c r="AL29" s="268">
        <v>3</v>
      </c>
      <c r="AM29" s="268">
        <v>0</v>
      </c>
      <c r="AN29" s="268">
        <v>30</v>
      </c>
      <c r="AO29" s="268">
        <v>0</v>
      </c>
      <c r="AP29" s="271">
        <f>+SUM(W29:AO29)</f>
        <v>214</v>
      </c>
      <c r="AQ29" s="268">
        <v>9</v>
      </c>
      <c r="AR29" s="269">
        <v>16</v>
      </c>
      <c r="AS29" s="268">
        <v>18</v>
      </c>
      <c r="AT29" s="269">
        <v>11</v>
      </c>
      <c r="AU29" s="268">
        <v>11</v>
      </c>
      <c r="AV29" s="268">
        <v>1</v>
      </c>
      <c r="AW29" s="268">
        <v>13</v>
      </c>
      <c r="AX29" s="268">
        <v>4</v>
      </c>
      <c r="AY29" s="268">
        <v>14</v>
      </c>
      <c r="AZ29" s="268">
        <v>15</v>
      </c>
      <c r="BA29" s="268">
        <v>76</v>
      </c>
      <c r="BB29" s="268">
        <v>1</v>
      </c>
      <c r="BC29" s="268">
        <v>6</v>
      </c>
      <c r="BD29" s="268">
        <v>0</v>
      </c>
      <c r="BE29" s="268">
        <v>3</v>
      </c>
      <c r="BF29" s="268">
        <v>3</v>
      </c>
      <c r="BG29" s="268">
        <v>0</v>
      </c>
      <c r="BH29" s="268">
        <v>24</v>
      </c>
      <c r="BI29" s="268">
        <v>0</v>
      </c>
      <c r="BJ29" s="270">
        <f>+SUM(AQ29:BI29)</f>
        <v>225</v>
      </c>
      <c r="BK29" s="268">
        <v>9</v>
      </c>
      <c r="BL29" s="269">
        <v>11</v>
      </c>
      <c r="BM29" s="268">
        <v>15</v>
      </c>
      <c r="BN29" s="269">
        <v>4</v>
      </c>
      <c r="BO29" s="268">
        <v>13</v>
      </c>
      <c r="BP29" s="268">
        <v>3</v>
      </c>
      <c r="BQ29" s="268">
        <v>16</v>
      </c>
      <c r="BR29" s="268">
        <v>2</v>
      </c>
      <c r="BS29" s="268">
        <v>4</v>
      </c>
      <c r="BT29" s="268">
        <v>12</v>
      </c>
      <c r="BU29" s="268">
        <v>62</v>
      </c>
      <c r="BV29" s="268">
        <v>4</v>
      </c>
      <c r="BW29" s="268">
        <v>6</v>
      </c>
      <c r="BX29" s="268">
        <v>1</v>
      </c>
      <c r="BY29" s="268">
        <v>2</v>
      </c>
      <c r="BZ29" s="268">
        <v>1</v>
      </c>
      <c r="CA29" s="268">
        <v>0</v>
      </c>
      <c r="CB29" s="268">
        <v>29</v>
      </c>
      <c r="CC29" s="268">
        <v>1</v>
      </c>
      <c r="CD29" s="271">
        <f t="shared" si="0"/>
        <v>195</v>
      </c>
      <c r="CE29" s="268">
        <v>2</v>
      </c>
      <c r="CF29" s="269">
        <v>12</v>
      </c>
      <c r="CG29" s="268">
        <v>6</v>
      </c>
      <c r="CH29" s="269">
        <v>8</v>
      </c>
      <c r="CI29" s="268">
        <v>21</v>
      </c>
      <c r="CJ29" s="268">
        <v>4</v>
      </c>
      <c r="CK29" s="268">
        <v>14</v>
      </c>
      <c r="CL29" s="268">
        <v>7</v>
      </c>
      <c r="CM29" s="268">
        <v>10</v>
      </c>
      <c r="CN29" s="268">
        <v>19</v>
      </c>
      <c r="CO29" s="268">
        <v>71</v>
      </c>
      <c r="CP29" s="268">
        <v>5</v>
      </c>
      <c r="CQ29" s="268">
        <v>4</v>
      </c>
      <c r="CR29" s="268">
        <v>0</v>
      </c>
      <c r="CS29" s="268">
        <v>1</v>
      </c>
      <c r="CT29" s="268">
        <v>3</v>
      </c>
      <c r="CU29" s="268">
        <v>0</v>
      </c>
      <c r="CV29" s="268">
        <v>34</v>
      </c>
      <c r="CW29" s="268">
        <v>0</v>
      </c>
      <c r="CX29" s="270">
        <f t="shared" si="1"/>
        <v>221</v>
      </c>
      <c r="CY29" s="268">
        <v>6</v>
      </c>
      <c r="CZ29" s="269">
        <v>9</v>
      </c>
      <c r="DA29" s="268">
        <v>13</v>
      </c>
      <c r="DB29" s="269">
        <v>13</v>
      </c>
      <c r="DC29" s="268">
        <v>21</v>
      </c>
      <c r="DD29" s="268">
        <v>1</v>
      </c>
      <c r="DE29" s="268">
        <v>25</v>
      </c>
      <c r="DF29" s="268">
        <v>6</v>
      </c>
      <c r="DG29" s="268">
        <v>10</v>
      </c>
      <c r="DH29" s="268">
        <v>14</v>
      </c>
      <c r="DI29" s="268">
        <v>74</v>
      </c>
      <c r="DJ29" s="268">
        <v>5</v>
      </c>
      <c r="DK29" s="268">
        <v>2</v>
      </c>
      <c r="DL29" s="268">
        <v>3</v>
      </c>
      <c r="DM29" s="268">
        <v>5</v>
      </c>
      <c r="DN29" s="268">
        <v>4</v>
      </c>
      <c r="DO29" s="268">
        <v>1</v>
      </c>
      <c r="DP29" s="268">
        <v>28</v>
      </c>
      <c r="DQ29" s="268">
        <v>0</v>
      </c>
      <c r="DR29" s="271">
        <f>+SUM(CY29:DQ29)</f>
        <v>240</v>
      </c>
      <c r="DS29" s="268">
        <v>3</v>
      </c>
      <c r="DT29" s="269">
        <v>22</v>
      </c>
      <c r="DU29" s="268">
        <v>13</v>
      </c>
      <c r="DV29" s="269">
        <v>8</v>
      </c>
      <c r="DW29" s="268">
        <v>24</v>
      </c>
      <c r="DX29" s="268">
        <v>2</v>
      </c>
      <c r="DY29" s="268">
        <v>18</v>
      </c>
      <c r="DZ29" s="268">
        <v>4</v>
      </c>
      <c r="EA29" s="268">
        <v>9</v>
      </c>
      <c r="EB29" s="268">
        <v>15</v>
      </c>
      <c r="EC29" s="268">
        <v>68</v>
      </c>
      <c r="ED29" s="268">
        <v>6</v>
      </c>
      <c r="EE29" s="268">
        <v>6</v>
      </c>
      <c r="EF29" s="268">
        <v>1</v>
      </c>
      <c r="EG29" s="268">
        <v>1</v>
      </c>
      <c r="EH29" s="268">
        <v>2</v>
      </c>
      <c r="EI29" s="268">
        <v>0</v>
      </c>
      <c r="EJ29" s="268">
        <v>24</v>
      </c>
      <c r="EK29" s="268">
        <v>0</v>
      </c>
      <c r="EL29" s="270">
        <f t="shared" si="2"/>
        <v>226</v>
      </c>
    </row>
    <row r="30" spans="1:142" ht="18" customHeight="1">
      <c r="A30" s="895"/>
      <c r="B30" s="50" t="s">
        <v>368</v>
      </c>
      <c r="C30" s="272">
        <v>8</v>
      </c>
      <c r="D30" s="272">
        <v>6</v>
      </c>
      <c r="E30" s="272">
        <v>11</v>
      </c>
      <c r="F30" s="272">
        <v>5</v>
      </c>
      <c r="G30" s="272">
        <v>13</v>
      </c>
      <c r="H30" s="272">
        <v>1</v>
      </c>
      <c r="I30" s="272">
        <v>15</v>
      </c>
      <c r="J30" s="272">
        <v>6</v>
      </c>
      <c r="K30" s="272">
        <v>9</v>
      </c>
      <c r="L30" s="272">
        <v>15</v>
      </c>
      <c r="M30" s="272">
        <v>66</v>
      </c>
      <c r="N30" s="272">
        <v>3</v>
      </c>
      <c r="O30" s="272">
        <v>2</v>
      </c>
      <c r="P30" s="272">
        <v>0</v>
      </c>
      <c r="Q30" s="272">
        <v>3</v>
      </c>
      <c r="R30" s="272">
        <v>1</v>
      </c>
      <c r="S30" s="272">
        <v>1</v>
      </c>
      <c r="T30" s="272">
        <v>24</v>
      </c>
      <c r="U30" s="272">
        <v>1</v>
      </c>
      <c r="V30" s="274">
        <f>+SUM(C30:U30)</f>
        <v>190</v>
      </c>
      <c r="W30" s="272">
        <v>3</v>
      </c>
      <c r="X30" s="272">
        <v>5</v>
      </c>
      <c r="Y30" s="272">
        <v>11</v>
      </c>
      <c r="Z30" s="272">
        <v>8</v>
      </c>
      <c r="AA30" s="272">
        <v>8</v>
      </c>
      <c r="AB30" s="272">
        <v>2</v>
      </c>
      <c r="AC30" s="272">
        <v>9</v>
      </c>
      <c r="AD30" s="272">
        <v>5</v>
      </c>
      <c r="AE30" s="272">
        <v>5</v>
      </c>
      <c r="AF30" s="272">
        <v>10</v>
      </c>
      <c r="AG30" s="272">
        <v>60</v>
      </c>
      <c r="AH30" s="272">
        <v>5</v>
      </c>
      <c r="AI30" s="272">
        <v>6</v>
      </c>
      <c r="AJ30" s="272">
        <v>1</v>
      </c>
      <c r="AK30" s="272">
        <v>3</v>
      </c>
      <c r="AL30" s="272">
        <v>1</v>
      </c>
      <c r="AM30" s="272">
        <v>0</v>
      </c>
      <c r="AN30" s="272">
        <v>22</v>
      </c>
      <c r="AO30" s="272">
        <v>0</v>
      </c>
      <c r="AP30" s="167">
        <f>+SUM(W30:AO30)</f>
        <v>164</v>
      </c>
      <c r="AQ30" s="272">
        <v>4</v>
      </c>
      <c r="AR30" s="272">
        <v>6</v>
      </c>
      <c r="AS30" s="272">
        <v>9</v>
      </c>
      <c r="AT30" s="272">
        <v>10</v>
      </c>
      <c r="AU30" s="272">
        <v>13</v>
      </c>
      <c r="AV30" s="272">
        <v>4</v>
      </c>
      <c r="AW30" s="272">
        <v>15</v>
      </c>
      <c r="AX30" s="272">
        <v>6</v>
      </c>
      <c r="AY30" s="272">
        <v>8</v>
      </c>
      <c r="AZ30" s="272">
        <v>13</v>
      </c>
      <c r="BA30" s="272">
        <v>70</v>
      </c>
      <c r="BB30" s="272">
        <v>5</v>
      </c>
      <c r="BC30" s="272">
        <v>2</v>
      </c>
      <c r="BD30" s="272">
        <v>1</v>
      </c>
      <c r="BE30" s="272">
        <v>2</v>
      </c>
      <c r="BF30" s="272">
        <v>1</v>
      </c>
      <c r="BG30" s="272">
        <v>0</v>
      </c>
      <c r="BH30" s="272">
        <v>24</v>
      </c>
      <c r="BI30" s="272">
        <v>0</v>
      </c>
      <c r="BJ30" s="274">
        <f>+SUM(AQ30:BI30)</f>
        <v>193</v>
      </c>
      <c r="BK30" s="272">
        <v>6</v>
      </c>
      <c r="BL30" s="272">
        <v>6</v>
      </c>
      <c r="BM30" s="272">
        <v>14</v>
      </c>
      <c r="BN30" s="272">
        <v>6</v>
      </c>
      <c r="BO30" s="272">
        <v>16</v>
      </c>
      <c r="BP30" s="272">
        <v>2</v>
      </c>
      <c r="BQ30" s="272">
        <v>14</v>
      </c>
      <c r="BR30" s="272">
        <v>5</v>
      </c>
      <c r="BS30" s="272">
        <v>13</v>
      </c>
      <c r="BT30" s="272">
        <v>9</v>
      </c>
      <c r="BU30" s="272">
        <v>58</v>
      </c>
      <c r="BV30" s="272">
        <v>3</v>
      </c>
      <c r="BW30" s="272">
        <v>5</v>
      </c>
      <c r="BX30" s="272">
        <v>0</v>
      </c>
      <c r="BY30" s="272">
        <v>5</v>
      </c>
      <c r="BZ30" s="272">
        <v>2</v>
      </c>
      <c r="CA30" s="272">
        <v>0</v>
      </c>
      <c r="CB30" s="272">
        <v>30</v>
      </c>
      <c r="CC30" s="272">
        <v>0</v>
      </c>
      <c r="CD30" s="167">
        <f t="shared" si="0"/>
        <v>194</v>
      </c>
      <c r="CE30" s="272">
        <v>9</v>
      </c>
      <c r="CF30" s="272">
        <v>12</v>
      </c>
      <c r="CG30" s="272">
        <v>10</v>
      </c>
      <c r="CH30" s="272">
        <v>7</v>
      </c>
      <c r="CI30" s="272">
        <v>10</v>
      </c>
      <c r="CJ30" s="272">
        <v>0</v>
      </c>
      <c r="CK30" s="272">
        <v>12</v>
      </c>
      <c r="CL30" s="272">
        <v>4</v>
      </c>
      <c r="CM30" s="272">
        <v>8</v>
      </c>
      <c r="CN30" s="272">
        <v>14</v>
      </c>
      <c r="CO30" s="272">
        <v>52</v>
      </c>
      <c r="CP30" s="272">
        <v>6</v>
      </c>
      <c r="CQ30" s="272">
        <v>7</v>
      </c>
      <c r="CR30" s="272">
        <v>2</v>
      </c>
      <c r="CS30" s="272">
        <v>1</v>
      </c>
      <c r="CT30" s="272">
        <v>1</v>
      </c>
      <c r="CU30" s="272">
        <v>0</v>
      </c>
      <c r="CV30" s="272">
        <v>33</v>
      </c>
      <c r="CW30" s="272">
        <v>0</v>
      </c>
      <c r="CX30" s="274">
        <f t="shared" si="1"/>
        <v>188</v>
      </c>
      <c r="CY30" s="272">
        <v>5</v>
      </c>
      <c r="CZ30" s="272">
        <v>8</v>
      </c>
      <c r="DA30" s="272">
        <v>9</v>
      </c>
      <c r="DB30" s="272">
        <v>9</v>
      </c>
      <c r="DC30" s="272">
        <v>8</v>
      </c>
      <c r="DD30" s="272">
        <v>5</v>
      </c>
      <c r="DE30" s="272">
        <v>8</v>
      </c>
      <c r="DF30" s="272">
        <v>5</v>
      </c>
      <c r="DG30" s="272">
        <v>13</v>
      </c>
      <c r="DH30" s="272">
        <v>11</v>
      </c>
      <c r="DI30" s="272">
        <v>63</v>
      </c>
      <c r="DJ30" s="272">
        <v>2</v>
      </c>
      <c r="DK30" s="272">
        <v>5</v>
      </c>
      <c r="DL30" s="272">
        <v>0</v>
      </c>
      <c r="DM30" s="272">
        <v>1</v>
      </c>
      <c r="DN30" s="272">
        <v>1</v>
      </c>
      <c r="DO30" s="272">
        <v>0</v>
      </c>
      <c r="DP30" s="272">
        <v>22</v>
      </c>
      <c r="DQ30" s="272">
        <v>0</v>
      </c>
      <c r="DR30" s="167">
        <f t="shared" si="8"/>
        <v>175</v>
      </c>
      <c r="DS30" s="272">
        <v>12</v>
      </c>
      <c r="DT30" s="272">
        <v>11</v>
      </c>
      <c r="DU30" s="272">
        <v>9</v>
      </c>
      <c r="DV30" s="272">
        <v>5</v>
      </c>
      <c r="DW30" s="272">
        <v>15</v>
      </c>
      <c r="DX30" s="272">
        <v>2</v>
      </c>
      <c r="DY30" s="272">
        <v>13</v>
      </c>
      <c r="DZ30" s="272">
        <v>3</v>
      </c>
      <c r="EA30" s="272">
        <v>7</v>
      </c>
      <c r="EB30" s="272">
        <v>23</v>
      </c>
      <c r="EC30" s="272">
        <v>55</v>
      </c>
      <c r="ED30" s="272">
        <v>1</v>
      </c>
      <c r="EE30" s="272">
        <v>2</v>
      </c>
      <c r="EF30" s="272">
        <v>5</v>
      </c>
      <c r="EG30" s="272">
        <v>4</v>
      </c>
      <c r="EH30" s="272">
        <v>2</v>
      </c>
      <c r="EI30" s="272">
        <v>0</v>
      </c>
      <c r="EJ30" s="272">
        <v>40</v>
      </c>
      <c r="EK30" s="272">
        <v>0</v>
      </c>
      <c r="EL30" s="274">
        <f t="shared" si="2"/>
        <v>209</v>
      </c>
    </row>
    <row r="31" spans="1:142" ht="18" customHeight="1">
      <c r="A31" s="895"/>
      <c r="B31" s="48" t="s">
        <v>386</v>
      </c>
      <c r="C31" s="275">
        <f t="shared" ref="C31:AH31" si="46">+SUM(C29:C30)</f>
        <v>11</v>
      </c>
      <c r="D31" s="278">
        <f t="shared" si="46"/>
        <v>12</v>
      </c>
      <c r="E31" s="275">
        <f t="shared" si="46"/>
        <v>25</v>
      </c>
      <c r="F31" s="278">
        <f t="shared" si="46"/>
        <v>14</v>
      </c>
      <c r="G31" s="275">
        <f t="shared" si="46"/>
        <v>22</v>
      </c>
      <c r="H31" s="275">
        <f t="shared" si="46"/>
        <v>4</v>
      </c>
      <c r="I31" s="275">
        <f t="shared" si="46"/>
        <v>26</v>
      </c>
      <c r="J31" s="275">
        <f t="shared" si="46"/>
        <v>11</v>
      </c>
      <c r="K31" s="275">
        <f t="shared" si="46"/>
        <v>15</v>
      </c>
      <c r="L31" s="275">
        <f t="shared" si="46"/>
        <v>23</v>
      </c>
      <c r="M31" s="275">
        <f t="shared" si="46"/>
        <v>117</v>
      </c>
      <c r="N31" s="275">
        <f t="shared" si="46"/>
        <v>5</v>
      </c>
      <c r="O31" s="275">
        <f t="shared" si="46"/>
        <v>7</v>
      </c>
      <c r="P31" s="275">
        <f t="shared" si="46"/>
        <v>2</v>
      </c>
      <c r="Q31" s="275">
        <f t="shared" si="46"/>
        <v>4</v>
      </c>
      <c r="R31" s="275">
        <f t="shared" si="46"/>
        <v>1</v>
      </c>
      <c r="S31" s="275">
        <f t="shared" si="46"/>
        <v>1</v>
      </c>
      <c r="T31" s="275">
        <f t="shared" si="46"/>
        <v>48</v>
      </c>
      <c r="U31" s="275">
        <f t="shared" si="46"/>
        <v>2</v>
      </c>
      <c r="V31" s="279">
        <f t="shared" si="46"/>
        <v>350</v>
      </c>
      <c r="W31" s="277">
        <f t="shared" si="46"/>
        <v>11</v>
      </c>
      <c r="X31" s="278">
        <f t="shared" si="46"/>
        <v>16</v>
      </c>
      <c r="Y31" s="275">
        <f t="shared" si="46"/>
        <v>17</v>
      </c>
      <c r="Z31" s="278">
        <f t="shared" si="46"/>
        <v>16</v>
      </c>
      <c r="AA31" s="275">
        <f t="shared" si="46"/>
        <v>23</v>
      </c>
      <c r="AB31" s="275">
        <f t="shared" si="46"/>
        <v>5</v>
      </c>
      <c r="AC31" s="275">
        <f t="shared" si="46"/>
        <v>26</v>
      </c>
      <c r="AD31" s="275">
        <f t="shared" si="46"/>
        <v>10</v>
      </c>
      <c r="AE31" s="275">
        <f t="shared" si="46"/>
        <v>15</v>
      </c>
      <c r="AF31" s="275">
        <f t="shared" si="46"/>
        <v>24</v>
      </c>
      <c r="AG31" s="275">
        <f t="shared" si="46"/>
        <v>127</v>
      </c>
      <c r="AH31" s="275">
        <f t="shared" si="46"/>
        <v>11</v>
      </c>
      <c r="AI31" s="275">
        <f t="shared" ref="AI31:BN31" si="47">+SUM(AI29:AI30)</f>
        <v>10</v>
      </c>
      <c r="AJ31" s="275">
        <f t="shared" si="47"/>
        <v>3</v>
      </c>
      <c r="AK31" s="275">
        <f t="shared" si="47"/>
        <v>8</v>
      </c>
      <c r="AL31" s="275">
        <f t="shared" si="47"/>
        <v>4</v>
      </c>
      <c r="AM31" s="275">
        <f t="shared" si="47"/>
        <v>0</v>
      </c>
      <c r="AN31" s="275">
        <f t="shared" si="47"/>
        <v>52</v>
      </c>
      <c r="AO31" s="275">
        <f t="shared" si="47"/>
        <v>0</v>
      </c>
      <c r="AP31" s="279">
        <f t="shared" si="47"/>
        <v>378</v>
      </c>
      <c r="AQ31" s="275">
        <f t="shared" si="47"/>
        <v>13</v>
      </c>
      <c r="AR31" s="278">
        <f t="shared" si="47"/>
        <v>22</v>
      </c>
      <c r="AS31" s="275">
        <f t="shared" si="47"/>
        <v>27</v>
      </c>
      <c r="AT31" s="278">
        <f t="shared" si="47"/>
        <v>21</v>
      </c>
      <c r="AU31" s="275">
        <f t="shared" si="47"/>
        <v>24</v>
      </c>
      <c r="AV31" s="275">
        <f t="shared" si="47"/>
        <v>5</v>
      </c>
      <c r="AW31" s="275">
        <f t="shared" si="47"/>
        <v>28</v>
      </c>
      <c r="AX31" s="275">
        <f t="shared" si="47"/>
        <v>10</v>
      </c>
      <c r="AY31" s="275">
        <f t="shared" si="47"/>
        <v>22</v>
      </c>
      <c r="AZ31" s="275">
        <f t="shared" si="47"/>
        <v>28</v>
      </c>
      <c r="BA31" s="275">
        <f t="shared" si="47"/>
        <v>146</v>
      </c>
      <c r="BB31" s="275">
        <f t="shared" si="47"/>
        <v>6</v>
      </c>
      <c r="BC31" s="275">
        <f t="shared" si="47"/>
        <v>8</v>
      </c>
      <c r="BD31" s="275">
        <f t="shared" si="47"/>
        <v>1</v>
      </c>
      <c r="BE31" s="275">
        <f t="shared" si="47"/>
        <v>5</v>
      </c>
      <c r="BF31" s="275">
        <f t="shared" si="47"/>
        <v>4</v>
      </c>
      <c r="BG31" s="275">
        <f t="shared" si="47"/>
        <v>0</v>
      </c>
      <c r="BH31" s="275">
        <f t="shared" si="47"/>
        <v>48</v>
      </c>
      <c r="BI31" s="275">
        <f t="shared" si="47"/>
        <v>0</v>
      </c>
      <c r="BJ31" s="279">
        <f t="shared" si="47"/>
        <v>418</v>
      </c>
      <c r="BK31" s="277">
        <f t="shared" si="47"/>
        <v>15</v>
      </c>
      <c r="BL31" s="278">
        <f t="shared" si="47"/>
        <v>17</v>
      </c>
      <c r="BM31" s="275">
        <f t="shared" si="47"/>
        <v>29</v>
      </c>
      <c r="BN31" s="278">
        <f t="shared" si="47"/>
        <v>10</v>
      </c>
      <c r="BO31" s="275">
        <f t="shared" ref="BO31:CC31" si="48">+SUM(BO29:BO30)</f>
        <v>29</v>
      </c>
      <c r="BP31" s="275">
        <f t="shared" si="48"/>
        <v>5</v>
      </c>
      <c r="BQ31" s="275">
        <f t="shared" si="48"/>
        <v>30</v>
      </c>
      <c r="BR31" s="275">
        <f t="shared" si="48"/>
        <v>7</v>
      </c>
      <c r="BS31" s="275">
        <f t="shared" si="48"/>
        <v>17</v>
      </c>
      <c r="BT31" s="275">
        <f t="shared" si="48"/>
        <v>21</v>
      </c>
      <c r="BU31" s="275">
        <f t="shared" si="48"/>
        <v>120</v>
      </c>
      <c r="BV31" s="275">
        <f t="shared" si="48"/>
        <v>7</v>
      </c>
      <c r="BW31" s="275">
        <f t="shared" si="48"/>
        <v>11</v>
      </c>
      <c r="BX31" s="275">
        <f t="shared" si="48"/>
        <v>1</v>
      </c>
      <c r="BY31" s="275">
        <f t="shared" si="48"/>
        <v>7</v>
      </c>
      <c r="BZ31" s="275">
        <f t="shared" si="48"/>
        <v>3</v>
      </c>
      <c r="CA31" s="275">
        <f t="shared" si="48"/>
        <v>0</v>
      </c>
      <c r="CB31" s="275">
        <f t="shared" si="48"/>
        <v>59</v>
      </c>
      <c r="CC31" s="275">
        <f t="shared" si="48"/>
        <v>1</v>
      </c>
      <c r="CD31" s="279">
        <f t="shared" si="0"/>
        <v>389</v>
      </c>
      <c r="CE31" s="275">
        <f t="shared" ref="CE31:CW31" si="49">+SUM(CE29:CE30)</f>
        <v>11</v>
      </c>
      <c r="CF31" s="278">
        <f t="shared" si="49"/>
        <v>24</v>
      </c>
      <c r="CG31" s="275">
        <f t="shared" si="49"/>
        <v>16</v>
      </c>
      <c r="CH31" s="278">
        <f t="shared" si="49"/>
        <v>15</v>
      </c>
      <c r="CI31" s="275">
        <f t="shared" si="49"/>
        <v>31</v>
      </c>
      <c r="CJ31" s="275">
        <f t="shared" si="49"/>
        <v>4</v>
      </c>
      <c r="CK31" s="275">
        <f t="shared" si="49"/>
        <v>26</v>
      </c>
      <c r="CL31" s="275">
        <f t="shared" si="49"/>
        <v>11</v>
      </c>
      <c r="CM31" s="275">
        <f t="shared" si="49"/>
        <v>18</v>
      </c>
      <c r="CN31" s="275">
        <f t="shared" si="49"/>
        <v>33</v>
      </c>
      <c r="CO31" s="275">
        <f t="shared" si="49"/>
        <v>123</v>
      </c>
      <c r="CP31" s="275">
        <f t="shared" si="49"/>
        <v>11</v>
      </c>
      <c r="CQ31" s="275">
        <f t="shared" si="49"/>
        <v>11</v>
      </c>
      <c r="CR31" s="275">
        <f t="shared" si="49"/>
        <v>2</v>
      </c>
      <c r="CS31" s="275">
        <f t="shared" si="49"/>
        <v>2</v>
      </c>
      <c r="CT31" s="275">
        <f t="shared" si="49"/>
        <v>4</v>
      </c>
      <c r="CU31" s="275">
        <f t="shared" si="49"/>
        <v>0</v>
      </c>
      <c r="CV31" s="275">
        <f t="shared" si="49"/>
        <v>67</v>
      </c>
      <c r="CW31" s="275">
        <f t="shared" si="49"/>
        <v>0</v>
      </c>
      <c r="CX31" s="279">
        <f t="shared" si="1"/>
        <v>409</v>
      </c>
      <c r="CY31" s="277">
        <f>+SUM(CY29:CY30)</f>
        <v>11</v>
      </c>
      <c r="CZ31" s="278">
        <f t="shared" ref="CZ31:DQ31" si="50">+SUM(CZ29:CZ30)</f>
        <v>17</v>
      </c>
      <c r="DA31" s="275">
        <f t="shared" si="50"/>
        <v>22</v>
      </c>
      <c r="DB31" s="278">
        <f t="shared" si="50"/>
        <v>22</v>
      </c>
      <c r="DC31" s="275">
        <f t="shared" si="50"/>
        <v>29</v>
      </c>
      <c r="DD31" s="275">
        <f t="shared" si="50"/>
        <v>6</v>
      </c>
      <c r="DE31" s="275">
        <f t="shared" si="50"/>
        <v>33</v>
      </c>
      <c r="DF31" s="275">
        <f t="shared" si="50"/>
        <v>11</v>
      </c>
      <c r="DG31" s="275">
        <f t="shared" si="50"/>
        <v>23</v>
      </c>
      <c r="DH31" s="275">
        <f t="shared" si="50"/>
        <v>25</v>
      </c>
      <c r="DI31" s="275">
        <f t="shared" si="50"/>
        <v>137</v>
      </c>
      <c r="DJ31" s="275">
        <f t="shared" si="50"/>
        <v>7</v>
      </c>
      <c r="DK31" s="275">
        <f t="shared" si="50"/>
        <v>7</v>
      </c>
      <c r="DL31" s="275">
        <f t="shared" si="50"/>
        <v>3</v>
      </c>
      <c r="DM31" s="275">
        <f t="shared" si="50"/>
        <v>6</v>
      </c>
      <c r="DN31" s="275">
        <f t="shared" si="50"/>
        <v>5</v>
      </c>
      <c r="DO31" s="275">
        <f t="shared" si="50"/>
        <v>1</v>
      </c>
      <c r="DP31" s="275">
        <f t="shared" si="50"/>
        <v>50</v>
      </c>
      <c r="DQ31" s="275">
        <f t="shared" si="50"/>
        <v>0</v>
      </c>
      <c r="DR31" s="280">
        <f>+SUM(CY31:DQ31)</f>
        <v>415</v>
      </c>
      <c r="DS31" s="275">
        <f t="shared" ref="DS31:EK31" si="51">+SUM(DS29:DS30)</f>
        <v>15</v>
      </c>
      <c r="DT31" s="278">
        <f t="shared" si="51"/>
        <v>33</v>
      </c>
      <c r="DU31" s="275">
        <f t="shared" si="51"/>
        <v>22</v>
      </c>
      <c r="DV31" s="278">
        <f t="shared" si="51"/>
        <v>13</v>
      </c>
      <c r="DW31" s="275">
        <f t="shared" si="51"/>
        <v>39</v>
      </c>
      <c r="DX31" s="275">
        <f t="shared" si="51"/>
        <v>4</v>
      </c>
      <c r="DY31" s="275">
        <f t="shared" si="51"/>
        <v>31</v>
      </c>
      <c r="DZ31" s="275">
        <f t="shared" si="51"/>
        <v>7</v>
      </c>
      <c r="EA31" s="275">
        <f t="shared" si="51"/>
        <v>16</v>
      </c>
      <c r="EB31" s="275">
        <f t="shared" si="51"/>
        <v>38</v>
      </c>
      <c r="EC31" s="275">
        <f t="shared" si="51"/>
        <v>123</v>
      </c>
      <c r="ED31" s="275">
        <f t="shared" si="51"/>
        <v>7</v>
      </c>
      <c r="EE31" s="275">
        <f t="shared" si="51"/>
        <v>8</v>
      </c>
      <c r="EF31" s="275">
        <f t="shared" si="51"/>
        <v>6</v>
      </c>
      <c r="EG31" s="275">
        <f t="shared" si="51"/>
        <v>5</v>
      </c>
      <c r="EH31" s="275">
        <f t="shared" si="51"/>
        <v>4</v>
      </c>
      <c r="EI31" s="275">
        <f t="shared" si="51"/>
        <v>0</v>
      </c>
      <c r="EJ31" s="275">
        <f t="shared" si="51"/>
        <v>64</v>
      </c>
      <c r="EK31" s="275">
        <f t="shared" si="51"/>
        <v>0</v>
      </c>
      <c r="EL31" s="279">
        <f t="shared" si="2"/>
        <v>435</v>
      </c>
    </row>
    <row r="32" spans="1:142" ht="18" customHeight="1">
      <c r="A32" s="895" t="s">
        <v>381</v>
      </c>
      <c r="B32" s="49" t="s">
        <v>367</v>
      </c>
      <c r="C32" s="268">
        <v>7</v>
      </c>
      <c r="D32" s="269">
        <v>3</v>
      </c>
      <c r="E32" s="268">
        <v>14</v>
      </c>
      <c r="F32" s="269">
        <v>6</v>
      </c>
      <c r="G32" s="268">
        <v>12</v>
      </c>
      <c r="H32" s="268">
        <v>2</v>
      </c>
      <c r="I32" s="268">
        <v>8</v>
      </c>
      <c r="J32" s="268">
        <v>3</v>
      </c>
      <c r="K32" s="268">
        <v>15</v>
      </c>
      <c r="L32" s="268">
        <v>7</v>
      </c>
      <c r="M32" s="268">
        <v>25</v>
      </c>
      <c r="N32" s="268">
        <v>3</v>
      </c>
      <c r="O32" s="268">
        <v>5</v>
      </c>
      <c r="P32" s="268">
        <v>1</v>
      </c>
      <c r="Q32" s="268">
        <v>1</v>
      </c>
      <c r="R32" s="268">
        <v>0</v>
      </c>
      <c r="S32" s="268">
        <v>0</v>
      </c>
      <c r="T32" s="268">
        <v>8</v>
      </c>
      <c r="U32" s="268">
        <v>0</v>
      </c>
      <c r="V32" s="270">
        <f>+SUM(C32:U32)</f>
        <v>120</v>
      </c>
      <c r="W32" s="268">
        <v>1</v>
      </c>
      <c r="X32" s="269">
        <v>5</v>
      </c>
      <c r="Y32" s="268">
        <v>5</v>
      </c>
      <c r="Z32" s="269">
        <v>4</v>
      </c>
      <c r="AA32" s="268">
        <v>1</v>
      </c>
      <c r="AB32" s="268">
        <v>2</v>
      </c>
      <c r="AC32" s="268">
        <v>5</v>
      </c>
      <c r="AD32" s="268">
        <v>6</v>
      </c>
      <c r="AE32" s="268">
        <v>3</v>
      </c>
      <c r="AF32" s="268">
        <v>5</v>
      </c>
      <c r="AG32" s="268">
        <v>35</v>
      </c>
      <c r="AH32" s="268">
        <v>3</v>
      </c>
      <c r="AI32" s="268">
        <v>1</v>
      </c>
      <c r="AJ32" s="268">
        <v>2</v>
      </c>
      <c r="AK32" s="268">
        <v>1</v>
      </c>
      <c r="AL32" s="268">
        <v>2</v>
      </c>
      <c r="AM32" s="268">
        <v>0</v>
      </c>
      <c r="AN32" s="268">
        <v>7</v>
      </c>
      <c r="AO32" s="268">
        <v>0</v>
      </c>
      <c r="AP32" s="271">
        <f>+SUM(W32:AO32)</f>
        <v>88</v>
      </c>
      <c r="AQ32" s="268">
        <v>7</v>
      </c>
      <c r="AR32" s="269">
        <v>4</v>
      </c>
      <c r="AS32" s="268">
        <v>5</v>
      </c>
      <c r="AT32" s="269">
        <v>4</v>
      </c>
      <c r="AU32" s="268">
        <v>9</v>
      </c>
      <c r="AV32" s="268">
        <v>2</v>
      </c>
      <c r="AW32" s="268">
        <v>7</v>
      </c>
      <c r="AX32" s="268">
        <v>2</v>
      </c>
      <c r="AY32" s="268">
        <v>9</v>
      </c>
      <c r="AZ32" s="268">
        <v>9</v>
      </c>
      <c r="BA32" s="268">
        <v>27</v>
      </c>
      <c r="BB32" s="268">
        <v>2</v>
      </c>
      <c r="BC32" s="268">
        <v>1</v>
      </c>
      <c r="BD32" s="268">
        <v>1</v>
      </c>
      <c r="BE32" s="268">
        <v>0</v>
      </c>
      <c r="BF32" s="268">
        <v>0</v>
      </c>
      <c r="BG32" s="268">
        <v>0</v>
      </c>
      <c r="BH32" s="268">
        <v>13</v>
      </c>
      <c r="BI32" s="268">
        <v>0</v>
      </c>
      <c r="BJ32" s="270">
        <f>+SUM(AQ32:BI32)</f>
        <v>102</v>
      </c>
      <c r="BK32" s="268">
        <v>1</v>
      </c>
      <c r="BL32" s="269">
        <v>10</v>
      </c>
      <c r="BM32" s="268">
        <v>11</v>
      </c>
      <c r="BN32" s="269">
        <v>5</v>
      </c>
      <c r="BO32" s="268">
        <v>10</v>
      </c>
      <c r="BP32" s="268">
        <v>0</v>
      </c>
      <c r="BQ32" s="268">
        <v>7</v>
      </c>
      <c r="BR32" s="268">
        <v>4</v>
      </c>
      <c r="BS32" s="268">
        <v>5</v>
      </c>
      <c r="BT32" s="268">
        <v>7</v>
      </c>
      <c r="BU32" s="268">
        <v>36</v>
      </c>
      <c r="BV32" s="268">
        <v>3</v>
      </c>
      <c r="BW32" s="268">
        <v>5</v>
      </c>
      <c r="BX32" s="268">
        <v>0</v>
      </c>
      <c r="BY32" s="268">
        <v>5</v>
      </c>
      <c r="BZ32" s="268">
        <v>0</v>
      </c>
      <c r="CA32" s="268">
        <v>1</v>
      </c>
      <c r="CB32" s="268">
        <v>11</v>
      </c>
      <c r="CC32" s="268">
        <v>0</v>
      </c>
      <c r="CD32" s="271">
        <f t="shared" si="0"/>
        <v>121</v>
      </c>
      <c r="CE32" s="268">
        <v>7</v>
      </c>
      <c r="CF32" s="269">
        <v>8</v>
      </c>
      <c r="CG32" s="268">
        <v>5</v>
      </c>
      <c r="CH32" s="269">
        <v>3</v>
      </c>
      <c r="CI32" s="268">
        <v>6</v>
      </c>
      <c r="CJ32" s="268">
        <v>4</v>
      </c>
      <c r="CK32" s="268">
        <v>5</v>
      </c>
      <c r="CL32" s="268">
        <v>2</v>
      </c>
      <c r="CM32" s="268">
        <v>5</v>
      </c>
      <c r="CN32" s="268">
        <v>7</v>
      </c>
      <c r="CO32" s="268">
        <v>35</v>
      </c>
      <c r="CP32" s="268">
        <v>0</v>
      </c>
      <c r="CQ32" s="268">
        <v>6</v>
      </c>
      <c r="CR32" s="268">
        <v>1</v>
      </c>
      <c r="CS32" s="268">
        <v>0</v>
      </c>
      <c r="CT32" s="268">
        <v>2</v>
      </c>
      <c r="CU32" s="268">
        <v>1</v>
      </c>
      <c r="CV32" s="268">
        <v>9</v>
      </c>
      <c r="CW32" s="268">
        <v>0</v>
      </c>
      <c r="CX32" s="270">
        <f t="shared" si="1"/>
        <v>106</v>
      </c>
      <c r="CY32" s="268">
        <v>5</v>
      </c>
      <c r="CZ32" s="269">
        <v>5</v>
      </c>
      <c r="DA32" s="268">
        <v>14</v>
      </c>
      <c r="DB32" s="269">
        <v>4</v>
      </c>
      <c r="DC32" s="268">
        <v>5</v>
      </c>
      <c r="DD32" s="268">
        <v>2</v>
      </c>
      <c r="DE32" s="268">
        <v>10</v>
      </c>
      <c r="DF32" s="268">
        <v>6</v>
      </c>
      <c r="DG32" s="268">
        <v>6</v>
      </c>
      <c r="DH32" s="268">
        <v>10</v>
      </c>
      <c r="DI32" s="268">
        <v>19</v>
      </c>
      <c r="DJ32" s="268">
        <v>6</v>
      </c>
      <c r="DK32" s="268">
        <v>4</v>
      </c>
      <c r="DL32" s="268">
        <v>1</v>
      </c>
      <c r="DM32" s="268">
        <v>3</v>
      </c>
      <c r="DN32" s="268">
        <v>1</v>
      </c>
      <c r="DO32" s="268">
        <v>0</v>
      </c>
      <c r="DP32" s="268">
        <v>4</v>
      </c>
      <c r="DQ32" s="268">
        <v>0</v>
      </c>
      <c r="DR32" s="271">
        <f t="shared" si="8"/>
        <v>105</v>
      </c>
      <c r="DS32" s="268">
        <v>3</v>
      </c>
      <c r="DT32" s="269">
        <v>4</v>
      </c>
      <c r="DU32" s="268">
        <v>13</v>
      </c>
      <c r="DV32" s="269">
        <v>2</v>
      </c>
      <c r="DW32" s="268">
        <v>10</v>
      </c>
      <c r="DX32" s="268">
        <v>0</v>
      </c>
      <c r="DY32" s="268">
        <v>8</v>
      </c>
      <c r="DZ32" s="268">
        <v>2</v>
      </c>
      <c r="EA32" s="268">
        <v>13</v>
      </c>
      <c r="EB32" s="268">
        <v>8</v>
      </c>
      <c r="EC32" s="268">
        <v>25</v>
      </c>
      <c r="ED32" s="268">
        <v>2</v>
      </c>
      <c r="EE32" s="268">
        <v>3</v>
      </c>
      <c r="EF32" s="268">
        <v>2</v>
      </c>
      <c r="EG32" s="268">
        <v>4</v>
      </c>
      <c r="EH32" s="268">
        <v>0</v>
      </c>
      <c r="EI32" s="268">
        <v>1</v>
      </c>
      <c r="EJ32" s="268">
        <v>8</v>
      </c>
      <c r="EK32" s="268">
        <v>1</v>
      </c>
      <c r="EL32" s="270">
        <f t="shared" si="2"/>
        <v>109</v>
      </c>
    </row>
    <row r="33" spans="1:142" ht="18" customHeight="1">
      <c r="A33" s="895"/>
      <c r="B33" s="50" t="s">
        <v>368</v>
      </c>
      <c r="C33" s="272">
        <v>0</v>
      </c>
      <c r="D33" s="272">
        <v>0</v>
      </c>
      <c r="E33" s="272">
        <v>1</v>
      </c>
      <c r="F33" s="272">
        <v>1</v>
      </c>
      <c r="G33" s="272">
        <v>0</v>
      </c>
      <c r="H33" s="272">
        <v>0</v>
      </c>
      <c r="I33" s="272">
        <v>1</v>
      </c>
      <c r="J33" s="272">
        <v>0</v>
      </c>
      <c r="K33" s="272">
        <v>0</v>
      </c>
      <c r="L33" s="272">
        <v>2</v>
      </c>
      <c r="M33" s="272">
        <v>7</v>
      </c>
      <c r="N33" s="272">
        <v>2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1</v>
      </c>
      <c r="U33" s="272">
        <v>0</v>
      </c>
      <c r="V33" s="274">
        <f>+SUM(C33:U33)</f>
        <v>15</v>
      </c>
      <c r="W33" s="272">
        <v>0</v>
      </c>
      <c r="X33" s="272">
        <v>1</v>
      </c>
      <c r="Y33" s="272">
        <v>0</v>
      </c>
      <c r="Z33" s="272">
        <v>1</v>
      </c>
      <c r="AA33" s="272">
        <v>2</v>
      </c>
      <c r="AB33" s="272">
        <v>1</v>
      </c>
      <c r="AC33" s="272">
        <v>0</v>
      </c>
      <c r="AD33" s="272">
        <v>0</v>
      </c>
      <c r="AE33" s="272">
        <v>1</v>
      </c>
      <c r="AF33" s="272">
        <v>1</v>
      </c>
      <c r="AG33" s="272">
        <v>8</v>
      </c>
      <c r="AH33" s="272">
        <v>1</v>
      </c>
      <c r="AI33" s="272">
        <v>0</v>
      </c>
      <c r="AJ33" s="272">
        <v>0</v>
      </c>
      <c r="AK33" s="272">
        <v>0</v>
      </c>
      <c r="AL33" s="272">
        <v>0</v>
      </c>
      <c r="AM33" s="272">
        <v>0</v>
      </c>
      <c r="AN33" s="272">
        <v>1</v>
      </c>
      <c r="AO33" s="272">
        <v>0</v>
      </c>
      <c r="AP33" s="167">
        <f>+SUM(W33:AO33)</f>
        <v>17</v>
      </c>
      <c r="AQ33" s="272">
        <v>0</v>
      </c>
      <c r="AR33" s="272">
        <v>1</v>
      </c>
      <c r="AS33" s="272">
        <v>1</v>
      </c>
      <c r="AT33" s="272">
        <v>0</v>
      </c>
      <c r="AU33" s="272">
        <v>0</v>
      </c>
      <c r="AV33" s="272">
        <v>0</v>
      </c>
      <c r="AW33" s="272">
        <v>1</v>
      </c>
      <c r="AX33" s="272">
        <v>1</v>
      </c>
      <c r="AY33" s="272">
        <v>0</v>
      </c>
      <c r="AZ33" s="272">
        <v>1</v>
      </c>
      <c r="BA33" s="272">
        <v>5</v>
      </c>
      <c r="BB33" s="272">
        <v>0</v>
      </c>
      <c r="BC33" s="272">
        <v>1</v>
      </c>
      <c r="BD33" s="272">
        <v>0</v>
      </c>
      <c r="BE33" s="272">
        <v>0</v>
      </c>
      <c r="BF33" s="272">
        <v>0</v>
      </c>
      <c r="BG33" s="272">
        <v>0</v>
      </c>
      <c r="BH33" s="272">
        <v>3</v>
      </c>
      <c r="BI33" s="272">
        <v>0</v>
      </c>
      <c r="BJ33" s="274">
        <f>+SUM(AQ33:BI33)</f>
        <v>14</v>
      </c>
      <c r="BK33" s="272">
        <v>0</v>
      </c>
      <c r="BL33" s="272">
        <v>0</v>
      </c>
      <c r="BM33" s="272">
        <v>2</v>
      </c>
      <c r="BN33" s="272">
        <v>1</v>
      </c>
      <c r="BO33" s="272">
        <v>2</v>
      </c>
      <c r="BP33" s="272">
        <v>0</v>
      </c>
      <c r="BQ33" s="272">
        <v>4</v>
      </c>
      <c r="BR33" s="272">
        <v>1</v>
      </c>
      <c r="BS33" s="272">
        <v>2</v>
      </c>
      <c r="BT33" s="272">
        <v>1</v>
      </c>
      <c r="BU33" s="272">
        <v>7</v>
      </c>
      <c r="BV33" s="272">
        <v>2</v>
      </c>
      <c r="BW33" s="272">
        <v>1</v>
      </c>
      <c r="BX33" s="272">
        <v>0</v>
      </c>
      <c r="BY33" s="272">
        <v>0</v>
      </c>
      <c r="BZ33" s="272">
        <v>0</v>
      </c>
      <c r="CA33" s="272">
        <v>0</v>
      </c>
      <c r="CB33" s="272">
        <v>1</v>
      </c>
      <c r="CC33" s="272">
        <v>0</v>
      </c>
      <c r="CD33" s="167">
        <f t="shared" si="0"/>
        <v>24</v>
      </c>
      <c r="CE33" s="272">
        <v>2</v>
      </c>
      <c r="CF33" s="272">
        <v>0</v>
      </c>
      <c r="CG33" s="272">
        <v>2</v>
      </c>
      <c r="CH33" s="272">
        <v>0</v>
      </c>
      <c r="CI33" s="272">
        <v>1</v>
      </c>
      <c r="CJ33" s="272">
        <v>0</v>
      </c>
      <c r="CK33" s="272">
        <v>0</v>
      </c>
      <c r="CL33" s="272">
        <v>2</v>
      </c>
      <c r="CM33" s="272">
        <v>0</v>
      </c>
      <c r="CN33" s="272">
        <v>3</v>
      </c>
      <c r="CO33" s="272">
        <v>7</v>
      </c>
      <c r="CP33" s="272">
        <v>1</v>
      </c>
      <c r="CQ33" s="272">
        <v>0</v>
      </c>
      <c r="CR33" s="272">
        <v>0</v>
      </c>
      <c r="CS33" s="272">
        <v>0</v>
      </c>
      <c r="CT33" s="272">
        <v>0</v>
      </c>
      <c r="CU33" s="272">
        <v>0</v>
      </c>
      <c r="CV33" s="272">
        <v>2</v>
      </c>
      <c r="CW33" s="272">
        <v>0</v>
      </c>
      <c r="CX33" s="274">
        <f t="shared" si="1"/>
        <v>20</v>
      </c>
      <c r="CY33" s="272">
        <v>1</v>
      </c>
      <c r="CZ33" s="272">
        <v>1</v>
      </c>
      <c r="DA33" s="272">
        <v>2</v>
      </c>
      <c r="DB33" s="272">
        <v>1</v>
      </c>
      <c r="DC33" s="272">
        <v>1</v>
      </c>
      <c r="DD33" s="272">
        <v>0</v>
      </c>
      <c r="DE33" s="272">
        <v>3</v>
      </c>
      <c r="DF33" s="272">
        <v>2</v>
      </c>
      <c r="DG33" s="272">
        <v>0</v>
      </c>
      <c r="DH33" s="272">
        <v>1</v>
      </c>
      <c r="DI33" s="272">
        <v>4</v>
      </c>
      <c r="DJ33" s="272">
        <v>1</v>
      </c>
      <c r="DK33" s="272">
        <v>0</v>
      </c>
      <c r="DL33" s="272">
        <v>0</v>
      </c>
      <c r="DM33" s="272">
        <v>0</v>
      </c>
      <c r="DN33" s="272">
        <v>0</v>
      </c>
      <c r="DO33" s="272">
        <v>0</v>
      </c>
      <c r="DP33" s="272">
        <v>4</v>
      </c>
      <c r="DQ33" s="272">
        <v>0</v>
      </c>
      <c r="DR33" s="167">
        <f t="shared" si="8"/>
        <v>21</v>
      </c>
      <c r="DS33" s="272">
        <v>1</v>
      </c>
      <c r="DT33" s="272">
        <v>0</v>
      </c>
      <c r="DU33" s="272">
        <v>3</v>
      </c>
      <c r="DV33" s="272">
        <v>1</v>
      </c>
      <c r="DW33" s="272">
        <v>4</v>
      </c>
      <c r="DX33" s="272">
        <v>0</v>
      </c>
      <c r="DY33" s="272">
        <v>2</v>
      </c>
      <c r="DZ33" s="272">
        <v>0</v>
      </c>
      <c r="EA33" s="272">
        <v>2</v>
      </c>
      <c r="EB33" s="272">
        <v>1</v>
      </c>
      <c r="EC33" s="272">
        <v>12</v>
      </c>
      <c r="ED33" s="272">
        <v>0</v>
      </c>
      <c r="EE33" s="272">
        <v>0</v>
      </c>
      <c r="EF33" s="272">
        <v>0</v>
      </c>
      <c r="EG33" s="272">
        <v>0</v>
      </c>
      <c r="EH33" s="272">
        <v>0</v>
      </c>
      <c r="EI33" s="272">
        <v>0</v>
      </c>
      <c r="EJ33" s="272">
        <v>0</v>
      </c>
      <c r="EK33" s="272">
        <v>0</v>
      </c>
      <c r="EL33" s="274">
        <f t="shared" si="2"/>
        <v>26</v>
      </c>
    </row>
    <row r="34" spans="1:142" ht="18" customHeight="1">
      <c r="A34" s="895"/>
      <c r="B34" s="48" t="s">
        <v>386</v>
      </c>
      <c r="C34" s="275">
        <f t="shared" ref="C34:AH34" si="52">+SUM(C32:C33)</f>
        <v>7</v>
      </c>
      <c r="D34" s="278">
        <f t="shared" si="52"/>
        <v>3</v>
      </c>
      <c r="E34" s="275">
        <f t="shared" si="52"/>
        <v>15</v>
      </c>
      <c r="F34" s="278">
        <f t="shared" si="52"/>
        <v>7</v>
      </c>
      <c r="G34" s="275">
        <f t="shared" si="52"/>
        <v>12</v>
      </c>
      <c r="H34" s="275">
        <f t="shared" si="52"/>
        <v>2</v>
      </c>
      <c r="I34" s="275">
        <f t="shared" si="52"/>
        <v>9</v>
      </c>
      <c r="J34" s="275">
        <f t="shared" si="52"/>
        <v>3</v>
      </c>
      <c r="K34" s="275">
        <f t="shared" si="52"/>
        <v>15</v>
      </c>
      <c r="L34" s="275">
        <f t="shared" si="52"/>
        <v>9</v>
      </c>
      <c r="M34" s="275">
        <f t="shared" si="52"/>
        <v>32</v>
      </c>
      <c r="N34" s="275">
        <f t="shared" si="52"/>
        <v>5</v>
      </c>
      <c r="O34" s="275">
        <f t="shared" si="52"/>
        <v>5</v>
      </c>
      <c r="P34" s="275">
        <f t="shared" si="52"/>
        <v>1</v>
      </c>
      <c r="Q34" s="275">
        <f t="shared" si="52"/>
        <v>1</v>
      </c>
      <c r="R34" s="275">
        <f t="shared" si="52"/>
        <v>0</v>
      </c>
      <c r="S34" s="275">
        <f t="shared" si="52"/>
        <v>0</v>
      </c>
      <c r="T34" s="275">
        <f t="shared" si="52"/>
        <v>9</v>
      </c>
      <c r="U34" s="275">
        <f t="shared" si="52"/>
        <v>0</v>
      </c>
      <c r="V34" s="279">
        <f t="shared" si="52"/>
        <v>135</v>
      </c>
      <c r="W34" s="277">
        <f t="shared" si="52"/>
        <v>1</v>
      </c>
      <c r="X34" s="278">
        <f t="shared" si="52"/>
        <v>6</v>
      </c>
      <c r="Y34" s="275">
        <f t="shared" si="52"/>
        <v>5</v>
      </c>
      <c r="Z34" s="278">
        <f t="shared" si="52"/>
        <v>5</v>
      </c>
      <c r="AA34" s="275">
        <f t="shared" si="52"/>
        <v>3</v>
      </c>
      <c r="AB34" s="275">
        <f t="shared" si="52"/>
        <v>3</v>
      </c>
      <c r="AC34" s="275">
        <f t="shared" si="52"/>
        <v>5</v>
      </c>
      <c r="AD34" s="275">
        <f t="shared" si="52"/>
        <v>6</v>
      </c>
      <c r="AE34" s="275">
        <f t="shared" si="52"/>
        <v>4</v>
      </c>
      <c r="AF34" s="275">
        <f t="shared" si="52"/>
        <v>6</v>
      </c>
      <c r="AG34" s="275">
        <f t="shared" si="52"/>
        <v>43</v>
      </c>
      <c r="AH34" s="275">
        <f t="shared" si="52"/>
        <v>4</v>
      </c>
      <c r="AI34" s="275">
        <f t="shared" ref="AI34:BN34" si="53">+SUM(AI32:AI33)</f>
        <v>1</v>
      </c>
      <c r="AJ34" s="275">
        <f t="shared" si="53"/>
        <v>2</v>
      </c>
      <c r="AK34" s="275">
        <f t="shared" si="53"/>
        <v>1</v>
      </c>
      <c r="AL34" s="275">
        <f t="shared" si="53"/>
        <v>2</v>
      </c>
      <c r="AM34" s="275">
        <f t="shared" si="53"/>
        <v>0</v>
      </c>
      <c r="AN34" s="275">
        <f t="shared" si="53"/>
        <v>8</v>
      </c>
      <c r="AO34" s="275">
        <f t="shared" si="53"/>
        <v>0</v>
      </c>
      <c r="AP34" s="280">
        <f t="shared" si="53"/>
        <v>105</v>
      </c>
      <c r="AQ34" s="275">
        <f t="shared" si="53"/>
        <v>7</v>
      </c>
      <c r="AR34" s="278">
        <f t="shared" si="53"/>
        <v>5</v>
      </c>
      <c r="AS34" s="275">
        <f t="shared" si="53"/>
        <v>6</v>
      </c>
      <c r="AT34" s="278">
        <f t="shared" si="53"/>
        <v>4</v>
      </c>
      <c r="AU34" s="275">
        <f t="shared" si="53"/>
        <v>9</v>
      </c>
      <c r="AV34" s="275">
        <f t="shared" si="53"/>
        <v>2</v>
      </c>
      <c r="AW34" s="275">
        <f t="shared" si="53"/>
        <v>8</v>
      </c>
      <c r="AX34" s="275">
        <f t="shared" si="53"/>
        <v>3</v>
      </c>
      <c r="AY34" s="275">
        <f t="shared" si="53"/>
        <v>9</v>
      </c>
      <c r="AZ34" s="275">
        <f t="shared" si="53"/>
        <v>10</v>
      </c>
      <c r="BA34" s="275">
        <f t="shared" si="53"/>
        <v>32</v>
      </c>
      <c r="BB34" s="275">
        <f t="shared" si="53"/>
        <v>2</v>
      </c>
      <c r="BC34" s="275">
        <f t="shared" si="53"/>
        <v>2</v>
      </c>
      <c r="BD34" s="275">
        <f t="shared" si="53"/>
        <v>1</v>
      </c>
      <c r="BE34" s="275">
        <f t="shared" si="53"/>
        <v>0</v>
      </c>
      <c r="BF34" s="275">
        <f t="shared" si="53"/>
        <v>0</v>
      </c>
      <c r="BG34" s="275">
        <f t="shared" si="53"/>
        <v>0</v>
      </c>
      <c r="BH34" s="275">
        <f t="shared" si="53"/>
        <v>16</v>
      </c>
      <c r="BI34" s="275">
        <f t="shared" si="53"/>
        <v>0</v>
      </c>
      <c r="BJ34" s="279">
        <f t="shared" si="53"/>
        <v>116</v>
      </c>
      <c r="BK34" s="277">
        <f t="shared" si="53"/>
        <v>1</v>
      </c>
      <c r="BL34" s="278">
        <f t="shared" si="53"/>
        <v>10</v>
      </c>
      <c r="BM34" s="275">
        <f t="shared" si="53"/>
        <v>13</v>
      </c>
      <c r="BN34" s="278">
        <f t="shared" si="53"/>
        <v>6</v>
      </c>
      <c r="BO34" s="275">
        <f t="shared" ref="BO34:CC34" si="54">+SUM(BO32:BO33)</f>
        <v>12</v>
      </c>
      <c r="BP34" s="275">
        <f t="shared" si="54"/>
        <v>0</v>
      </c>
      <c r="BQ34" s="275">
        <f t="shared" si="54"/>
        <v>11</v>
      </c>
      <c r="BR34" s="275">
        <f t="shared" si="54"/>
        <v>5</v>
      </c>
      <c r="BS34" s="275">
        <f t="shared" si="54"/>
        <v>7</v>
      </c>
      <c r="BT34" s="275">
        <f t="shared" si="54"/>
        <v>8</v>
      </c>
      <c r="BU34" s="275">
        <f t="shared" si="54"/>
        <v>43</v>
      </c>
      <c r="BV34" s="275">
        <f t="shared" si="54"/>
        <v>5</v>
      </c>
      <c r="BW34" s="275">
        <f t="shared" si="54"/>
        <v>6</v>
      </c>
      <c r="BX34" s="275">
        <f t="shared" si="54"/>
        <v>0</v>
      </c>
      <c r="BY34" s="275">
        <f t="shared" si="54"/>
        <v>5</v>
      </c>
      <c r="BZ34" s="275">
        <f t="shared" si="54"/>
        <v>0</v>
      </c>
      <c r="CA34" s="275">
        <f t="shared" si="54"/>
        <v>1</v>
      </c>
      <c r="CB34" s="275">
        <f t="shared" si="54"/>
        <v>12</v>
      </c>
      <c r="CC34" s="275">
        <f t="shared" si="54"/>
        <v>0</v>
      </c>
      <c r="CD34" s="279">
        <f t="shared" si="0"/>
        <v>145</v>
      </c>
      <c r="CE34" s="275">
        <f t="shared" ref="CE34:CW34" si="55">+SUM(CE32:CE33)</f>
        <v>9</v>
      </c>
      <c r="CF34" s="278">
        <f t="shared" si="55"/>
        <v>8</v>
      </c>
      <c r="CG34" s="275">
        <f t="shared" si="55"/>
        <v>7</v>
      </c>
      <c r="CH34" s="278">
        <f t="shared" si="55"/>
        <v>3</v>
      </c>
      <c r="CI34" s="275">
        <f t="shared" si="55"/>
        <v>7</v>
      </c>
      <c r="CJ34" s="275">
        <f t="shared" si="55"/>
        <v>4</v>
      </c>
      <c r="CK34" s="275">
        <f t="shared" si="55"/>
        <v>5</v>
      </c>
      <c r="CL34" s="275">
        <f t="shared" si="55"/>
        <v>4</v>
      </c>
      <c r="CM34" s="275">
        <f t="shared" si="55"/>
        <v>5</v>
      </c>
      <c r="CN34" s="275">
        <f t="shared" si="55"/>
        <v>10</v>
      </c>
      <c r="CO34" s="275">
        <f t="shared" si="55"/>
        <v>42</v>
      </c>
      <c r="CP34" s="275">
        <f t="shared" si="55"/>
        <v>1</v>
      </c>
      <c r="CQ34" s="275">
        <f t="shared" si="55"/>
        <v>6</v>
      </c>
      <c r="CR34" s="275">
        <f t="shared" si="55"/>
        <v>1</v>
      </c>
      <c r="CS34" s="275">
        <f t="shared" si="55"/>
        <v>0</v>
      </c>
      <c r="CT34" s="275">
        <f t="shared" si="55"/>
        <v>2</v>
      </c>
      <c r="CU34" s="275">
        <f t="shared" si="55"/>
        <v>1</v>
      </c>
      <c r="CV34" s="275">
        <f t="shared" si="55"/>
        <v>11</v>
      </c>
      <c r="CW34" s="275">
        <f t="shared" si="55"/>
        <v>0</v>
      </c>
      <c r="CX34" s="279">
        <f t="shared" si="1"/>
        <v>126</v>
      </c>
      <c r="CY34" s="277">
        <f>+SUM(CY32:CY33)</f>
        <v>6</v>
      </c>
      <c r="CZ34" s="278">
        <f t="shared" ref="CZ34:DQ34" si="56">+SUM(CZ32:CZ33)</f>
        <v>6</v>
      </c>
      <c r="DA34" s="275">
        <f t="shared" si="56"/>
        <v>16</v>
      </c>
      <c r="DB34" s="278">
        <f t="shared" si="56"/>
        <v>5</v>
      </c>
      <c r="DC34" s="275">
        <f t="shared" si="56"/>
        <v>6</v>
      </c>
      <c r="DD34" s="275">
        <f t="shared" si="56"/>
        <v>2</v>
      </c>
      <c r="DE34" s="275">
        <f t="shared" si="56"/>
        <v>13</v>
      </c>
      <c r="DF34" s="275">
        <f t="shared" si="56"/>
        <v>8</v>
      </c>
      <c r="DG34" s="275">
        <f t="shared" si="56"/>
        <v>6</v>
      </c>
      <c r="DH34" s="275">
        <f t="shared" si="56"/>
        <v>11</v>
      </c>
      <c r="DI34" s="275">
        <f t="shared" si="56"/>
        <v>23</v>
      </c>
      <c r="DJ34" s="275">
        <f t="shared" si="56"/>
        <v>7</v>
      </c>
      <c r="DK34" s="275">
        <f t="shared" si="56"/>
        <v>4</v>
      </c>
      <c r="DL34" s="275">
        <f t="shared" si="56"/>
        <v>1</v>
      </c>
      <c r="DM34" s="275">
        <f t="shared" si="56"/>
        <v>3</v>
      </c>
      <c r="DN34" s="275">
        <f t="shared" si="56"/>
        <v>1</v>
      </c>
      <c r="DO34" s="275">
        <f t="shared" si="56"/>
        <v>0</v>
      </c>
      <c r="DP34" s="275">
        <f t="shared" si="56"/>
        <v>8</v>
      </c>
      <c r="DQ34" s="275">
        <f t="shared" si="56"/>
        <v>0</v>
      </c>
      <c r="DR34" s="279">
        <f t="shared" si="8"/>
        <v>126</v>
      </c>
      <c r="DS34" s="275">
        <f t="shared" ref="DS34:EK34" si="57">+SUM(DS32:DS33)</f>
        <v>4</v>
      </c>
      <c r="DT34" s="278">
        <f t="shared" si="57"/>
        <v>4</v>
      </c>
      <c r="DU34" s="275">
        <f t="shared" si="57"/>
        <v>16</v>
      </c>
      <c r="DV34" s="278">
        <f t="shared" si="57"/>
        <v>3</v>
      </c>
      <c r="DW34" s="275">
        <f t="shared" si="57"/>
        <v>14</v>
      </c>
      <c r="DX34" s="275">
        <f t="shared" si="57"/>
        <v>0</v>
      </c>
      <c r="DY34" s="275">
        <f t="shared" si="57"/>
        <v>10</v>
      </c>
      <c r="DZ34" s="275">
        <f t="shared" si="57"/>
        <v>2</v>
      </c>
      <c r="EA34" s="275">
        <f t="shared" si="57"/>
        <v>15</v>
      </c>
      <c r="EB34" s="275">
        <f t="shared" si="57"/>
        <v>9</v>
      </c>
      <c r="EC34" s="275">
        <f t="shared" si="57"/>
        <v>37</v>
      </c>
      <c r="ED34" s="275">
        <f t="shared" si="57"/>
        <v>2</v>
      </c>
      <c r="EE34" s="275">
        <f t="shared" si="57"/>
        <v>3</v>
      </c>
      <c r="EF34" s="275">
        <f t="shared" si="57"/>
        <v>2</v>
      </c>
      <c r="EG34" s="275">
        <f t="shared" si="57"/>
        <v>4</v>
      </c>
      <c r="EH34" s="275">
        <f t="shared" si="57"/>
        <v>0</v>
      </c>
      <c r="EI34" s="275">
        <f t="shared" si="57"/>
        <v>1</v>
      </c>
      <c r="EJ34" s="275">
        <f t="shared" si="57"/>
        <v>8</v>
      </c>
      <c r="EK34" s="275">
        <f t="shared" si="57"/>
        <v>1</v>
      </c>
      <c r="EL34" s="279">
        <f t="shared" si="2"/>
        <v>135</v>
      </c>
    </row>
    <row r="35" spans="1:142" ht="18" customHeight="1">
      <c r="A35" s="895" t="s">
        <v>382</v>
      </c>
      <c r="B35" s="49" t="s">
        <v>367</v>
      </c>
      <c r="C35" s="268">
        <v>0</v>
      </c>
      <c r="D35" s="269">
        <v>1</v>
      </c>
      <c r="E35" s="268">
        <v>2</v>
      </c>
      <c r="F35" s="269">
        <v>1</v>
      </c>
      <c r="G35" s="268">
        <v>5</v>
      </c>
      <c r="H35" s="268">
        <v>0</v>
      </c>
      <c r="I35" s="268">
        <v>8</v>
      </c>
      <c r="J35" s="268">
        <v>0</v>
      </c>
      <c r="K35" s="268">
        <v>1</v>
      </c>
      <c r="L35" s="268">
        <v>6</v>
      </c>
      <c r="M35" s="268">
        <v>20</v>
      </c>
      <c r="N35" s="268">
        <v>3</v>
      </c>
      <c r="O35" s="268">
        <v>3</v>
      </c>
      <c r="P35" s="268">
        <v>1</v>
      </c>
      <c r="Q35" s="268">
        <v>1</v>
      </c>
      <c r="R35" s="268">
        <v>0</v>
      </c>
      <c r="S35" s="268">
        <v>0</v>
      </c>
      <c r="T35" s="268">
        <v>15</v>
      </c>
      <c r="U35" s="268">
        <v>0</v>
      </c>
      <c r="V35" s="270">
        <f>+SUM(C35:U35)</f>
        <v>67</v>
      </c>
      <c r="W35" s="268">
        <v>0</v>
      </c>
      <c r="X35" s="269">
        <v>3</v>
      </c>
      <c r="Y35" s="268">
        <v>2</v>
      </c>
      <c r="Z35" s="269">
        <v>2</v>
      </c>
      <c r="AA35" s="268">
        <v>4</v>
      </c>
      <c r="AB35" s="268">
        <v>0</v>
      </c>
      <c r="AC35" s="268">
        <v>6</v>
      </c>
      <c r="AD35" s="268">
        <v>0</v>
      </c>
      <c r="AE35" s="268">
        <v>2</v>
      </c>
      <c r="AF35" s="268">
        <v>4</v>
      </c>
      <c r="AG35" s="268">
        <v>20</v>
      </c>
      <c r="AH35" s="268">
        <v>1</v>
      </c>
      <c r="AI35" s="268">
        <v>0</v>
      </c>
      <c r="AJ35" s="268">
        <v>0</v>
      </c>
      <c r="AK35" s="268">
        <v>1</v>
      </c>
      <c r="AL35" s="268">
        <v>1</v>
      </c>
      <c r="AM35" s="268">
        <v>0</v>
      </c>
      <c r="AN35" s="268">
        <v>14</v>
      </c>
      <c r="AO35" s="268">
        <v>0</v>
      </c>
      <c r="AP35" s="271">
        <f>+SUM(W35:AO35)</f>
        <v>60</v>
      </c>
      <c r="AQ35" s="268">
        <v>3</v>
      </c>
      <c r="AR35" s="269">
        <v>3</v>
      </c>
      <c r="AS35" s="268">
        <v>3</v>
      </c>
      <c r="AT35" s="269">
        <v>1</v>
      </c>
      <c r="AU35" s="268">
        <v>3</v>
      </c>
      <c r="AV35" s="268">
        <v>2</v>
      </c>
      <c r="AW35" s="268">
        <v>3</v>
      </c>
      <c r="AX35" s="268">
        <v>2</v>
      </c>
      <c r="AY35" s="268">
        <v>4</v>
      </c>
      <c r="AZ35" s="268">
        <v>4</v>
      </c>
      <c r="BA35" s="268">
        <v>15</v>
      </c>
      <c r="BB35" s="268">
        <v>1</v>
      </c>
      <c r="BC35" s="268">
        <v>2</v>
      </c>
      <c r="BD35" s="268">
        <v>0</v>
      </c>
      <c r="BE35" s="268">
        <v>0</v>
      </c>
      <c r="BF35" s="268">
        <v>2</v>
      </c>
      <c r="BG35" s="268">
        <v>0</v>
      </c>
      <c r="BH35" s="268">
        <v>11</v>
      </c>
      <c r="BI35" s="268">
        <v>0</v>
      </c>
      <c r="BJ35" s="270">
        <f>+SUM(AQ35:BI35)</f>
        <v>59</v>
      </c>
      <c r="BK35" s="268">
        <v>0</v>
      </c>
      <c r="BL35" s="269">
        <v>2</v>
      </c>
      <c r="BM35" s="268">
        <v>0</v>
      </c>
      <c r="BN35" s="269">
        <v>4</v>
      </c>
      <c r="BO35" s="268">
        <v>1</v>
      </c>
      <c r="BP35" s="268">
        <v>4</v>
      </c>
      <c r="BQ35" s="268">
        <v>9</v>
      </c>
      <c r="BR35" s="268">
        <v>1</v>
      </c>
      <c r="BS35" s="268">
        <v>1</v>
      </c>
      <c r="BT35" s="268">
        <v>9</v>
      </c>
      <c r="BU35" s="268">
        <v>39</v>
      </c>
      <c r="BV35" s="268">
        <v>2</v>
      </c>
      <c r="BW35" s="268">
        <v>1</v>
      </c>
      <c r="BX35" s="268">
        <v>2</v>
      </c>
      <c r="BY35" s="268">
        <v>2</v>
      </c>
      <c r="BZ35" s="268">
        <v>1</v>
      </c>
      <c r="CA35" s="268">
        <v>0</v>
      </c>
      <c r="CB35" s="268">
        <v>14</v>
      </c>
      <c r="CC35" s="268">
        <v>0</v>
      </c>
      <c r="CD35" s="271">
        <f t="shared" si="0"/>
        <v>92</v>
      </c>
      <c r="CE35" s="268">
        <v>1</v>
      </c>
      <c r="CF35" s="269">
        <v>3</v>
      </c>
      <c r="CG35" s="268">
        <v>7</v>
      </c>
      <c r="CH35" s="269">
        <v>6</v>
      </c>
      <c r="CI35" s="268">
        <v>5</v>
      </c>
      <c r="CJ35" s="268">
        <v>2</v>
      </c>
      <c r="CK35" s="268">
        <v>7</v>
      </c>
      <c r="CL35" s="268">
        <v>3</v>
      </c>
      <c r="CM35" s="268">
        <v>5</v>
      </c>
      <c r="CN35" s="268">
        <v>9</v>
      </c>
      <c r="CO35" s="268">
        <v>33</v>
      </c>
      <c r="CP35" s="268">
        <v>2</v>
      </c>
      <c r="CQ35" s="268">
        <v>1</v>
      </c>
      <c r="CR35" s="268">
        <v>0</v>
      </c>
      <c r="CS35" s="268">
        <v>0</v>
      </c>
      <c r="CT35" s="268">
        <v>1</v>
      </c>
      <c r="CU35" s="268">
        <v>0</v>
      </c>
      <c r="CV35" s="268">
        <v>12</v>
      </c>
      <c r="CW35" s="268">
        <v>0</v>
      </c>
      <c r="CX35" s="270">
        <f t="shared" si="1"/>
        <v>97</v>
      </c>
      <c r="CY35" s="268">
        <v>4</v>
      </c>
      <c r="CZ35" s="269">
        <v>0</v>
      </c>
      <c r="DA35" s="268">
        <v>8</v>
      </c>
      <c r="DB35" s="269">
        <v>5</v>
      </c>
      <c r="DC35" s="268">
        <v>3</v>
      </c>
      <c r="DD35" s="268">
        <v>1</v>
      </c>
      <c r="DE35" s="268">
        <v>6</v>
      </c>
      <c r="DF35" s="268">
        <v>2</v>
      </c>
      <c r="DG35" s="268">
        <v>5</v>
      </c>
      <c r="DH35" s="268">
        <v>9</v>
      </c>
      <c r="DI35" s="268">
        <v>35</v>
      </c>
      <c r="DJ35" s="268">
        <v>2</v>
      </c>
      <c r="DK35" s="268">
        <v>0</v>
      </c>
      <c r="DL35" s="268">
        <v>0</v>
      </c>
      <c r="DM35" s="268">
        <v>2</v>
      </c>
      <c r="DN35" s="268">
        <v>0</v>
      </c>
      <c r="DO35" s="268">
        <v>1</v>
      </c>
      <c r="DP35" s="268">
        <v>15</v>
      </c>
      <c r="DQ35" s="268">
        <v>0</v>
      </c>
      <c r="DR35" s="271">
        <f t="shared" si="8"/>
        <v>98</v>
      </c>
      <c r="DS35" s="268">
        <v>0</v>
      </c>
      <c r="DT35" s="269">
        <v>3</v>
      </c>
      <c r="DU35" s="268">
        <v>2</v>
      </c>
      <c r="DV35" s="269">
        <v>4</v>
      </c>
      <c r="DW35" s="268">
        <v>5</v>
      </c>
      <c r="DX35" s="268">
        <v>0</v>
      </c>
      <c r="DY35" s="268">
        <v>5</v>
      </c>
      <c r="DZ35" s="268">
        <v>1</v>
      </c>
      <c r="EA35" s="268">
        <v>4</v>
      </c>
      <c r="EB35" s="268">
        <v>4</v>
      </c>
      <c r="EC35" s="268">
        <v>32</v>
      </c>
      <c r="ED35" s="268">
        <v>1</v>
      </c>
      <c r="EE35" s="268">
        <v>0</v>
      </c>
      <c r="EF35" s="268">
        <v>0</v>
      </c>
      <c r="EG35" s="268">
        <v>0</v>
      </c>
      <c r="EH35" s="268">
        <v>3</v>
      </c>
      <c r="EI35" s="268">
        <v>1</v>
      </c>
      <c r="EJ35" s="268">
        <v>19</v>
      </c>
      <c r="EK35" s="268">
        <v>0</v>
      </c>
      <c r="EL35" s="270">
        <f t="shared" si="2"/>
        <v>84</v>
      </c>
    </row>
    <row r="36" spans="1:142" ht="18" customHeight="1">
      <c r="A36" s="895"/>
      <c r="B36" s="50" t="s">
        <v>368</v>
      </c>
      <c r="C36" s="272">
        <v>0</v>
      </c>
      <c r="D36" s="272">
        <v>1</v>
      </c>
      <c r="E36" s="272">
        <v>2</v>
      </c>
      <c r="F36" s="272">
        <v>1</v>
      </c>
      <c r="G36" s="272">
        <v>0</v>
      </c>
      <c r="H36" s="272">
        <v>0</v>
      </c>
      <c r="I36" s="272">
        <v>0</v>
      </c>
      <c r="J36" s="272">
        <v>0</v>
      </c>
      <c r="K36" s="272">
        <v>0</v>
      </c>
      <c r="L36" s="272">
        <v>1</v>
      </c>
      <c r="M36" s="272">
        <v>9</v>
      </c>
      <c r="N36" s="272">
        <v>0</v>
      </c>
      <c r="O36" s="272">
        <v>1</v>
      </c>
      <c r="P36" s="272">
        <v>0</v>
      </c>
      <c r="Q36" s="272">
        <v>2</v>
      </c>
      <c r="R36" s="272">
        <v>0</v>
      </c>
      <c r="S36" s="272">
        <v>0</v>
      </c>
      <c r="T36" s="272">
        <v>4</v>
      </c>
      <c r="U36" s="272">
        <v>0</v>
      </c>
      <c r="V36" s="274">
        <f>+SUM(C36:U36)</f>
        <v>21</v>
      </c>
      <c r="W36" s="272">
        <v>2</v>
      </c>
      <c r="X36" s="272">
        <v>2</v>
      </c>
      <c r="Y36" s="272">
        <v>1</v>
      </c>
      <c r="Z36" s="272">
        <v>1</v>
      </c>
      <c r="AA36" s="272">
        <v>1</v>
      </c>
      <c r="AB36" s="272">
        <v>0</v>
      </c>
      <c r="AC36" s="272">
        <v>1</v>
      </c>
      <c r="AD36" s="272">
        <v>0</v>
      </c>
      <c r="AE36" s="272">
        <v>0</v>
      </c>
      <c r="AF36" s="272">
        <v>1</v>
      </c>
      <c r="AG36" s="272">
        <v>6</v>
      </c>
      <c r="AH36" s="272">
        <v>0</v>
      </c>
      <c r="AI36" s="272">
        <v>0</v>
      </c>
      <c r="AJ36" s="272">
        <v>0</v>
      </c>
      <c r="AK36" s="272">
        <v>0</v>
      </c>
      <c r="AL36" s="272">
        <v>0</v>
      </c>
      <c r="AM36" s="272">
        <v>0</v>
      </c>
      <c r="AN36" s="272">
        <v>5</v>
      </c>
      <c r="AO36" s="272">
        <v>0</v>
      </c>
      <c r="AP36" s="167">
        <f>+SUM(W36:AO36)</f>
        <v>20</v>
      </c>
      <c r="AQ36" s="272">
        <v>1</v>
      </c>
      <c r="AR36" s="272">
        <v>0</v>
      </c>
      <c r="AS36" s="272">
        <v>1</v>
      </c>
      <c r="AT36" s="272">
        <v>1</v>
      </c>
      <c r="AU36" s="272">
        <v>2</v>
      </c>
      <c r="AV36" s="272">
        <v>2</v>
      </c>
      <c r="AW36" s="272">
        <v>4</v>
      </c>
      <c r="AX36" s="272">
        <v>0</v>
      </c>
      <c r="AY36" s="272">
        <v>2</v>
      </c>
      <c r="AZ36" s="272">
        <v>1</v>
      </c>
      <c r="BA36" s="272">
        <v>12</v>
      </c>
      <c r="BB36" s="272">
        <v>0</v>
      </c>
      <c r="BC36" s="272">
        <v>0</v>
      </c>
      <c r="BD36" s="272">
        <v>0</v>
      </c>
      <c r="BE36" s="272">
        <v>1</v>
      </c>
      <c r="BF36" s="272">
        <v>1</v>
      </c>
      <c r="BG36" s="272">
        <v>0</v>
      </c>
      <c r="BH36" s="272">
        <v>4</v>
      </c>
      <c r="BI36" s="272">
        <v>0</v>
      </c>
      <c r="BJ36" s="274">
        <f>+SUM(AQ36:BI36)</f>
        <v>32</v>
      </c>
      <c r="BK36" s="272">
        <v>3</v>
      </c>
      <c r="BL36" s="272">
        <v>0</v>
      </c>
      <c r="BM36" s="272">
        <v>0</v>
      </c>
      <c r="BN36" s="272">
        <v>2</v>
      </c>
      <c r="BO36" s="272">
        <v>3</v>
      </c>
      <c r="BP36" s="272">
        <v>0</v>
      </c>
      <c r="BQ36" s="272">
        <v>2</v>
      </c>
      <c r="BR36" s="272">
        <v>1</v>
      </c>
      <c r="BS36" s="272">
        <v>3</v>
      </c>
      <c r="BT36" s="272">
        <v>1</v>
      </c>
      <c r="BU36" s="272">
        <v>8</v>
      </c>
      <c r="BV36" s="272">
        <v>1</v>
      </c>
      <c r="BW36" s="272">
        <v>1</v>
      </c>
      <c r="BX36" s="272">
        <v>0</v>
      </c>
      <c r="BY36" s="272">
        <v>1</v>
      </c>
      <c r="BZ36" s="272">
        <v>1</v>
      </c>
      <c r="CA36" s="272">
        <v>0</v>
      </c>
      <c r="CB36" s="272">
        <v>10</v>
      </c>
      <c r="CC36" s="272">
        <v>0</v>
      </c>
      <c r="CD36" s="167">
        <f t="shared" si="0"/>
        <v>37</v>
      </c>
      <c r="CE36" s="272">
        <v>1</v>
      </c>
      <c r="CF36" s="272">
        <v>0</v>
      </c>
      <c r="CG36" s="272">
        <v>2</v>
      </c>
      <c r="CH36" s="272">
        <v>1</v>
      </c>
      <c r="CI36" s="272">
        <v>1</v>
      </c>
      <c r="CJ36" s="272">
        <v>0</v>
      </c>
      <c r="CK36" s="272">
        <v>2</v>
      </c>
      <c r="CL36" s="272">
        <v>1</v>
      </c>
      <c r="CM36" s="272">
        <v>2</v>
      </c>
      <c r="CN36" s="272">
        <v>4</v>
      </c>
      <c r="CO36" s="272">
        <v>9</v>
      </c>
      <c r="CP36" s="272">
        <v>0</v>
      </c>
      <c r="CQ36" s="272">
        <v>0</v>
      </c>
      <c r="CR36" s="272">
        <v>1</v>
      </c>
      <c r="CS36" s="272">
        <v>0</v>
      </c>
      <c r="CT36" s="272">
        <v>0</v>
      </c>
      <c r="CU36" s="272">
        <v>0</v>
      </c>
      <c r="CV36" s="272">
        <v>1</v>
      </c>
      <c r="CW36" s="272">
        <v>0</v>
      </c>
      <c r="CX36" s="274">
        <f t="shared" si="1"/>
        <v>25</v>
      </c>
      <c r="CY36" s="272">
        <v>3</v>
      </c>
      <c r="CZ36" s="272">
        <v>0</v>
      </c>
      <c r="DA36" s="272">
        <v>0</v>
      </c>
      <c r="DB36" s="272">
        <v>2</v>
      </c>
      <c r="DC36" s="272">
        <v>4</v>
      </c>
      <c r="DD36" s="272">
        <v>1</v>
      </c>
      <c r="DE36" s="272">
        <v>3</v>
      </c>
      <c r="DF36" s="272">
        <v>1</v>
      </c>
      <c r="DG36" s="272">
        <v>4</v>
      </c>
      <c r="DH36" s="272">
        <v>6</v>
      </c>
      <c r="DI36" s="272">
        <v>10</v>
      </c>
      <c r="DJ36" s="272">
        <v>1</v>
      </c>
      <c r="DK36" s="272">
        <v>3</v>
      </c>
      <c r="DL36" s="272">
        <v>0</v>
      </c>
      <c r="DM36" s="272">
        <v>0</v>
      </c>
      <c r="DN36" s="272">
        <v>0</v>
      </c>
      <c r="DO36" s="272">
        <v>1</v>
      </c>
      <c r="DP36" s="272">
        <v>6</v>
      </c>
      <c r="DQ36" s="272">
        <v>0</v>
      </c>
      <c r="DR36" s="167">
        <f t="shared" si="8"/>
        <v>45</v>
      </c>
      <c r="DS36" s="272">
        <v>2</v>
      </c>
      <c r="DT36" s="272">
        <v>2</v>
      </c>
      <c r="DU36" s="272">
        <v>3</v>
      </c>
      <c r="DV36" s="272">
        <v>0</v>
      </c>
      <c r="DW36" s="272">
        <v>2</v>
      </c>
      <c r="DX36" s="272">
        <v>0</v>
      </c>
      <c r="DY36" s="272">
        <v>1</v>
      </c>
      <c r="DZ36" s="272">
        <v>1</v>
      </c>
      <c r="EA36" s="272">
        <v>3</v>
      </c>
      <c r="EB36" s="272">
        <v>1</v>
      </c>
      <c r="EC36" s="272">
        <v>14</v>
      </c>
      <c r="ED36" s="272">
        <v>0</v>
      </c>
      <c r="EE36" s="272">
        <v>0</v>
      </c>
      <c r="EF36" s="272">
        <v>1</v>
      </c>
      <c r="EG36" s="272">
        <v>1</v>
      </c>
      <c r="EH36" s="272">
        <v>1</v>
      </c>
      <c r="EI36" s="272">
        <v>0</v>
      </c>
      <c r="EJ36" s="272">
        <v>5</v>
      </c>
      <c r="EK36" s="272">
        <v>0</v>
      </c>
      <c r="EL36" s="274">
        <f t="shared" si="2"/>
        <v>37</v>
      </c>
    </row>
    <row r="37" spans="1:142" ht="18" customHeight="1">
      <c r="A37" s="895"/>
      <c r="B37" s="48" t="s">
        <v>386</v>
      </c>
      <c r="C37" s="275">
        <f t="shared" ref="C37:AH37" si="58">+SUM(C35:C36)</f>
        <v>0</v>
      </c>
      <c r="D37" s="278">
        <f t="shared" si="58"/>
        <v>2</v>
      </c>
      <c r="E37" s="275">
        <f t="shared" si="58"/>
        <v>4</v>
      </c>
      <c r="F37" s="278">
        <f t="shared" si="58"/>
        <v>2</v>
      </c>
      <c r="G37" s="275">
        <f t="shared" si="58"/>
        <v>5</v>
      </c>
      <c r="H37" s="275">
        <f t="shared" si="58"/>
        <v>0</v>
      </c>
      <c r="I37" s="275">
        <f t="shared" si="58"/>
        <v>8</v>
      </c>
      <c r="J37" s="275">
        <f t="shared" si="58"/>
        <v>0</v>
      </c>
      <c r="K37" s="275">
        <f t="shared" si="58"/>
        <v>1</v>
      </c>
      <c r="L37" s="275">
        <f t="shared" si="58"/>
        <v>7</v>
      </c>
      <c r="M37" s="275">
        <f t="shared" si="58"/>
        <v>29</v>
      </c>
      <c r="N37" s="275">
        <f t="shared" si="58"/>
        <v>3</v>
      </c>
      <c r="O37" s="275">
        <f t="shared" si="58"/>
        <v>4</v>
      </c>
      <c r="P37" s="275">
        <f t="shared" si="58"/>
        <v>1</v>
      </c>
      <c r="Q37" s="275">
        <f t="shared" si="58"/>
        <v>3</v>
      </c>
      <c r="R37" s="275">
        <f t="shared" si="58"/>
        <v>0</v>
      </c>
      <c r="S37" s="275">
        <f t="shared" si="58"/>
        <v>0</v>
      </c>
      <c r="T37" s="275">
        <f t="shared" si="58"/>
        <v>19</v>
      </c>
      <c r="U37" s="275">
        <f t="shared" si="58"/>
        <v>0</v>
      </c>
      <c r="V37" s="280">
        <f t="shared" si="58"/>
        <v>88</v>
      </c>
      <c r="W37" s="277">
        <f t="shared" si="58"/>
        <v>2</v>
      </c>
      <c r="X37" s="278">
        <f t="shared" si="58"/>
        <v>5</v>
      </c>
      <c r="Y37" s="275">
        <f t="shared" si="58"/>
        <v>3</v>
      </c>
      <c r="Z37" s="278">
        <f t="shared" si="58"/>
        <v>3</v>
      </c>
      <c r="AA37" s="275">
        <f t="shared" si="58"/>
        <v>5</v>
      </c>
      <c r="AB37" s="275">
        <f t="shared" si="58"/>
        <v>0</v>
      </c>
      <c r="AC37" s="275">
        <f t="shared" si="58"/>
        <v>7</v>
      </c>
      <c r="AD37" s="275">
        <f t="shared" si="58"/>
        <v>0</v>
      </c>
      <c r="AE37" s="275">
        <f t="shared" si="58"/>
        <v>2</v>
      </c>
      <c r="AF37" s="275">
        <f t="shared" si="58"/>
        <v>5</v>
      </c>
      <c r="AG37" s="275">
        <f t="shared" si="58"/>
        <v>26</v>
      </c>
      <c r="AH37" s="275">
        <f t="shared" si="58"/>
        <v>1</v>
      </c>
      <c r="AI37" s="275">
        <f t="shared" ref="AI37:BN37" si="59">+SUM(AI35:AI36)</f>
        <v>0</v>
      </c>
      <c r="AJ37" s="275">
        <f t="shared" si="59"/>
        <v>0</v>
      </c>
      <c r="AK37" s="275">
        <f t="shared" si="59"/>
        <v>1</v>
      </c>
      <c r="AL37" s="275">
        <f t="shared" si="59"/>
        <v>1</v>
      </c>
      <c r="AM37" s="275">
        <f t="shared" si="59"/>
        <v>0</v>
      </c>
      <c r="AN37" s="275">
        <f t="shared" si="59"/>
        <v>19</v>
      </c>
      <c r="AO37" s="275">
        <f t="shared" si="59"/>
        <v>0</v>
      </c>
      <c r="AP37" s="279">
        <f t="shared" si="59"/>
        <v>80</v>
      </c>
      <c r="AQ37" s="275">
        <f t="shared" si="59"/>
        <v>4</v>
      </c>
      <c r="AR37" s="278">
        <f t="shared" si="59"/>
        <v>3</v>
      </c>
      <c r="AS37" s="275">
        <f t="shared" si="59"/>
        <v>4</v>
      </c>
      <c r="AT37" s="278">
        <f t="shared" si="59"/>
        <v>2</v>
      </c>
      <c r="AU37" s="275">
        <f t="shared" si="59"/>
        <v>5</v>
      </c>
      <c r="AV37" s="275">
        <f t="shared" si="59"/>
        <v>4</v>
      </c>
      <c r="AW37" s="275">
        <f t="shared" si="59"/>
        <v>7</v>
      </c>
      <c r="AX37" s="275">
        <f t="shared" si="59"/>
        <v>2</v>
      </c>
      <c r="AY37" s="275">
        <f t="shared" si="59"/>
        <v>6</v>
      </c>
      <c r="AZ37" s="275">
        <f t="shared" si="59"/>
        <v>5</v>
      </c>
      <c r="BA37" s="275">
        <f t="shared" si="59"/>
        <v>27</v>
      </c>
      <c r="BB37" s="275">
        <f t="shared" si="59"/>
        <v>1</v>
      </c>
      <c r="BC37" s="275">
        <f t="shared" si="59"/>
        <v>2</v>
      </c>
      <c r="BD37" s="275">
        <f t="shared" si="59"/>
        <v>0</v>
      </c>
      <c r="BE37" s="275">
        <f t="shared" si="59"/>
        <v>1</v>
      </c>
      <c r="BF37" s="275">
        <f t="shared" si="59"/>
        <v>3</v>
      </c>
      <c r="BG37" s="275">
        <f t="shared" si="59"/>
        <v>0</v>
      </c>
      <c r="BH37" s="275">
        <f t="shared" si="59"/>
        <v>15</v>
      </c>
      <c r="BI37" s="275">
        <f t="shared" si="59"/>
        <v>0</v>
      </c>
      <c r="BJ37" s="279">
        <f t="shared" si="59"/>
        <v>91</v>
      </c>
      <c r="BK37" s="277">
        <f t="shared" si="59"/>
        <v>3</v>
      </c>
      <c r="BL37" s="278">
        <f t="shared" si="59"/>
        <v>2</v>
      </c>
      <c r="BM37" s="275">
        <f t="shared" si="59"/>
        <v>0</v>
      </c>
      <c r="BN37" s="278">
        <f t="shared" si="59"/>
        <v>6</v>
      </c>
      <c r="BO37" s="275">
        <f t="shared" ref="BO37:CC37" si="60">+SUM(BO35:BO36)</f>
        <v>4</v>
      </c>
      <c r="BP37" s="275">
        <f t="shared" si="60"/>
        <v>4</v>
      </c>
      <c r="BQ37" s="275">
        <f t="shared" si="60"/>
        <v>11</v>
      </c>
      <c r="BR37" s="275">
        <f t="shared" si="60"/>
        <v>2</v>
      </c>
      <c r="BS37" s="275">
        <f t="shared" si="60"/>
        <v>4</v>
      </c>
      <c r="BT37" s="275">
        <f t="shared" si="60"/>
        <v>10</v>
      </c>
      <c r="BU37" s="275">
        <f t="shared" si="60"/>
        <v>47</v>
      </c>
      <c r="BV37" s="275">
        <f t="shared" si="60"/>
        <v>3</v>
      </c>
      <c r="BW37" s="275">
        <f t="shared" si="60"/>
        <v>2</v>
      </c>
      <c r="BX37" s="275">
        <f t="shared" si="60"/>
        <v>2</v>
      </c>
      <c r="BY37" s="275">
        <f t="shared" si="60"/>
        <v>3</v>
      </c>
      <c r="BZ37" s="275">
        <f t="shared" si="60"/>
        <v>2</v>
      </c>
      <c r="CA37" s="275">
        <f t="shared" si="60"/>
        <v>0</v>
      </c>
      <c r="CB37" s="275">
        <f t="shared" si="60"/>
        <v>24</v>
      </c>
      <c r="CC37" s="275">
        <f t="shared" si="60"/>
        <v>0</v>
      </c>
      <c r="CD37" s="279">
        <f t="shared" si="0"/>
        <v>129</v>
      </c>
      <c r="CE37" s="275">
        <f t="shared" ref="CE37:CW37" si="61">+SUM(CE35:CE36)</f>
        <v>2</v>
      </c>
      <c r="CF37" s="278">
        <f t="shared" si="61"/>
        <v>3</v>
      </c>
      <c r="CG37" s="275">
        <f t="shared" si="61"/>
        <v>9</v>
      </c>
      <c r="CH37" s="278">
        <f t="shared" si="61"/>
        <v>7</v>
      </c>
      <c r="CI37" s="275">
        <f t="shared" si="61"/>
        <v>6</v>
      </c>
      <c r="CJ37" s="275">
        <f t="shared" si="61"/>
        <v>2</v>
      </c>
      <c r="CK37" s="275">
        <f t="shared" si="61"/>
        <v>9</v>
      </c>
      <c r="CL37" s="275">
        <f t="shared" si="61"/>
        <v>4</v>
      </c>
      <c r="CM37" s="275">
        <f t="shared" si="61"/>
        <v>7</v>
      </c>
      <c r="CN37" s="275">
        <f t="shared" si="61"/>
        <v>13</v>
      </c>
      <c r="CO37" s="275">
        <f t="shared" si="61"/>
        <v>42</v>
      </c>
      <c r="CP37" s="275">
        <f t="shared" si="61"/>
        <v>2</v>
      </c>
      <c r="CQ37" s="275">
        <f t="shared" si="61"/>
        <v>1</v>
      </c>
      <c r="CR37" s="275">
        <f t="shared" si="61"/>
        <v>1</v>
      </c>
      <c r="CS37" s="275">
        <f t="shared" si="61"/>
        <v>0</v>
      </c>
      <c r="CT37" s="275">
        <f t="shared" si="61"/>
        <v>1</v>
      </c>
      <c r="CU37" s="275">
        <f t="shared" si="61"/>
        <v>0</v>
      </c>
      <c r="CV37" s="275">
        <f t="shared" si="61"/>
        <v>13</v>
      </c>
      <c r="CW37" s="275">
        <f t="shared" si="61"/>
        <v>0</v>
      </c>
      <c r="CX37" s="279">
        <f t="shared" si="1"/>
        <v>122</v>
      </c>
      <c r="CY37" s="277">
        <f>+SUM(CY35:CY36)</f>
        <v>7</v>
      </c>
      <c r="CZ37" s="278">
        <f t="shared" ref="CZ37:DQ37" si="62">+SUM(CZ35:CZ36)</f>
        <v>0</v>
      </c>
      <c r="DA37" s="275">
        <f t="shared" si="62"/>
        <v>8</v>
      </c>
      <c r="DB37" s="278">
        <f t="shared" si="62"/>
        <v>7</v>
      </c>
      <c r="DC37" s="275">
        <f t="shared" si="62"/>
        <v>7</v>
      </c>
      <c r="DD37" s="275">
        <f t="shared" si="62"/>
        <v>2</v>
      </c>
      <c r="DE37" s="275">
        <f t="shared" si="62"/>
        <v>9</v>
      </c>
      <c r="DF37" s="275">
        <f t="shared" si="62"/>
        <v>3</v>
      </c>
      <c r="DG37" s="275">
        <f t="shared" si="62"/>
        <v>9</v>
      </c>
      <c r="DH37" s="275">
        <f t="shared" si="62"/>
        <v>15</v>
      </c>
      <c r="DI37" s="275">
        <f t="shared" si="62"/>
        <v>45</v>
      </c>
      <c r="DJ37" s="275">
        <f t="shared" si="62"/>
        <v>3</v>
      </c>
      <c r="DK37" s="275">
        <f t="shared" si="62"/>
        <v>3</v>
      </c>
      <c r="DL37" s="275">
        <f t="shared" si="62"/>
        <v>0</v>
      </c>
      <c r="DM37" s="275">
        <f t="shared" si="62"/>
        <v>2</v>
      </c>
      <c r="DN37" s="275">
        <f t="shared" si="62"/>
        <v>0</v>
      </c>
      <c r="DO37" s="275">
        <f t="shared" si="62"/>
        <v>2</v>
      </c>
      <c r="DP37" s="275">
        <f t="shared" si="62"/>
        <v>21</v>
      </c>
      <c r="DQ37" s="275">
        <f t="shared" si="62"/>
        <v>0</v>
      </c>
      <c r="DR37" s="279">
        <f t="shared" si="8"/>
        <v>143</v>
      </c>
      <c r="DS37" s="275">
        <f t="shared" ref="DS37:EK37" si="63">+SUM(DS35:DS36)</f>
        <v>2</v>
      </c>
      <c r="DT37" s="278">
        <f t="shared" si="63"/>
        <v>5</v>
      </c>
      <c r="DU37" s="275">
        <f t="shared" si="63"/>
        <v>5</v>
      </c>
      <c r="DV37" s="278">
        <f t="shared" si="63"/>
        <v>4</v>
      </c>
      <c r="DW37" s="275">
        <f t="shared" si="63"/>
        <v>7</v>
      </c>
      <c r="DX37" s="275">
        <f t="shared" si="63"/>
        <v>0</v>
      </c>
      <c r="DY37" s="275">
        <f t="shared" si="63"/>
        <v>6</v>
      </c>
      <c r="DZ37" s="275">
        <f t="shared" si="63"/>
        <v>2</v>
      </c>
      <c r="EA37" s="275">
        <f t="shared" si="63"/>
        <v>7</v>
      </c>
      <c r="EB37" s="275">
        <f t="shared" si="63"/>
        <v>5</v>
      </c>
      <c r="EC37" s="275">
        <f t="shared" si="63"/>
        <v>46</v>
      </c>
      <c r="ED37" s="275">
        <f t="shared" si="63"/>
        <v>1</v>
      </c>
      <c r="EE37" s="275">
        <f t="shared" si="63"/>
        <v>0</v>
      </c>
      <c r="EF37" s="275">
        <f t="shared" si="63"/>
        <v>1</v>
      </c>
      <c r="EG37" s="275">
        <f t="shared" si="63"/>
        <v>1</v>
      </c>
      <c r="EH37" s="275">
        <f t="shared" si="63"/>
        <v>4</v>
      </c>
      <c r="EI37" s="275">
        <f t="shared" si="63"/>
        <v>1</v>
      </c>
      <c r="EJ37" s="275">
        <f t="shared" si="63"/>
        <v>24</v>
      </c>
      <c r="EK37" s="275">
        <f t="shared" si="63"/>
        <v>0</v>
      </c>
      <c r="EL37" s="279">
        <f t="shared" si="2"/>
        <v>121</v>
      </c>
    </row>
    <row r="38" spans="1:142" ht="18" customHeight="1">
      <c r="A38" s="895" t="s">
        <v>383</v>
      </c>
      <c r="B38" s="49" t="s">
        <v>367</v>
      </c>
      <c r="C38" s="268">
        <v>1</v>
      </c>
      <c r="D38" s="269">
        <v>4</v>
      </c>
      <c r="E38" s="268">
        <v>0</v>
      </c>
      <c r="F38" s="269">
        <v>0</v>
      </c>
      <c r="G38" s="268">
        <v>1</v>
      </c>
      <c r="H38" s="268">
        <v>0</v>
      </c>
      <c r="I38" s="268">
        <v>6</v>
      </c>
      <c r="J38" s="268">
        <v>3</v>
      </c>
      <c r="K38" s="268">
        <v>2</v>
      </c>
      <c r="L38" s="268">
        <v>5</v>
      </c>
      <c r="M38" s="268">
        <v>12</v>
      </c>
      <c r="N38" s="268">
        <v>3</v>
      </c>
      <c r="O38" s="268">
        <v>0</v>
      </c>
      <c r="P38" s="268">
        <v>0</v>
      </c>
      <c r="Q38" s="268">
        <v>2</v>
      </c>
      <c r="R38" s="268">
        <v>1</v>
      </c>
      <c r="S38" s="268">
        <v>0</v>
      </c>
      <c r="T38" s="268">
        <v>4</v>
      </c>
      <c r="U38" s="268">
        <v>2</v>
      </c>
      <c r="V38" s="270">
        <f>+SUM(C38:U38)</f>
        <v>46</v>
      </c>
      <c r="W38" s="268">
        <v>2</v>
      </c>
      <c r="X38" s="269">
        <v>1</v>
      </c>
      <c r="Y38" s="268">
        <v>1</v>
      </c>
      <c r="Z38" s="269">
        <v>0</v>
      </c>
      <c r="AA38" s="268">
        <v>5</v>
      </c>
      <c r="AB38" s="268">
        <v>0</v>
      </c>
      <c r="AC38" s="268">
        <v>3</v>
      </c>
      <c r="AD38" s="268">
        <v>4</v>
      </c>
      <c r="AE38" s="268">
        <v>2</v>
      </c>
      <c r="AF38" s="268">
        <v>2</v>
      </c>
      <c r="AG38" s="268">
        <v>11</v>
      </c>
      <c r="AH38" s="268">
        <v>1</v>
      </c>
      <c r="AI38" s="268">
        <v>0</v>
      </c>
      <c r="AJ38" s="268">
        <v>0</v>
      </c>
      <c r="AK38" s="268">
        <v>1</v>
      </c>
      <c r="AL38" s="268">
        <v>4</v>
      </c>
      <c r="AM38" s="268">
        <v>0</v>
      </c>
      <c r="AN38" s="268">
        <v>9</v>
      </c>
      <c r="AO38" s="268">
        <v>0</v>
      </c>
      <c r="AP38" s="271">
        <f>+SUM(W38:AO38)</f>
        <v>46</v>
      </c>
      <c r="AQ38" s="268">
        <v>0</v>
      </c>
      <c r="AR38" s="269">
        <v>3</v>
      </c>
      <c r="AS38" s="268">
        <v>3</v>
      </c>
      <c r="AT38" s="269">
        <v>1</v>
      </c>
      <c r="AU38" s="268">
        <v>5</v>
      </c>
      <c r="AV38" s="268">
        <v>2</v>
      </c>
      <c r="AW38" s="268">
        <v>1</v>
      </c>
      <c r="AX38" s="268">
        <v>2</v>
      </c>
      <c r="AY38" s="268">
        <v>6</v>
      </c>
      <c r="AZ38" s="268">
        <v>3</v>
      </c>
      <c r="BA38" s="268">
        <v>18</v>
      </c>
      <c r="BB38" s="268">
        <v>2</v>
      </c>
      <c r="BC38" s="268">
        <v>2</v>
      </c>
      <c r="BD38" s="268">
        <v>1</v>
      </c>
      <c r="BE38" s="268">
        <v>0</v>
      </c>
      <c r="BF38" s="268">
        <v>0</v>
      </c>
      <c r="BG38" s="268">
        <v>0</v>
      </c>
      <c r="BH38" s="268">
        <v>6</v>
      </c>
      <c r="BI38" s="268">
        <v>0</v>
      </c>
      <c r="BJ38" s="270">
        <f>+SUM(AQ38:BI38)</f>
        <v>55</v>
      </c>
      <c r="BK38" s="268">
        <v>1</v>
      </c>
      <c r="BL38" s="269">
        <v>4</v>
      </c>
      <c r="BM38" s="268">
        <v>5</v>
      </c>
      <c r="BN38" s="269">
        <v>2</v>
      </c>
      <c r="BO38" s="268">
        <v>5</v>
      </c>
      <c r="BP38" s="268">
        <v>1</v>
      </c>
      <c r="BQ38" s="268">
        <v>5</v>
      </c>
      <c r="BR38" s="268">
        <v>2</v>
      </c>
      <c r="BS38" s="268">
        <v>4</v>
      </c>
      <c r="BT38" s="268">
        <v>7</v>
      </c>
      <c r="BU38" s="268">
        <v>21</v>
      </c>
      <c r="BV38" s="268">
        <v>0</v>
      </c>
      <c r="BW38" s="268">
        <v>2</v>
      </c>
      <c r="BX38" s="268">
        <v>1</v>
      </c>
      <c r="BY38" s="268">
        <v>1</v>
      </c>
      <c r="BZ38" s="268">
        <v>2</v>
      </c>
      <c r="CA38" s="268">
        <v>2</v>
      </c>
      <c r="CB38" s="268">
        <v>8</v>
      </c>
      <c r="CC38" s="268">
        <v>0</v>
      </c>
      <c r="CD38" s="271">
        <f t="shared" si="0"/>
        <v>73</v>
      </c>
      <c r="CE38" s="268">
        <v>5</v>
      </c>
      <c r="CF38" s="269">
        <v>5</v>
      </c>
      <c r="CG38" s="268">
        <v>6</v>
      </c>
      <c r="CH38" s="269">
        <v>6</v>
      </c>
      <c r="CI38" s="268">
        <v>5</v>
      </c>
      <c r="CJ38" s="268">
        <v>2</v>
      </c>
      <c r="CK38" s="268">
        <v>5</v>
      </c>
      <c r="CL38" s="268">
        <v>1</v>
      </c>
      <c r="CM38" s="268">
        <v>2</v>
      </c>
      <c r="CN38" s="268">
        <v>3</v>
      </c>
      <c r="CO38" s="268">
        <v>22</v>
      </c>
      <c r="CP38" s="268">
        <v>1</v>
      </c>
      <c r="CQ38" s="268">
        <v>2</v>
      </c>
      <c r="CR38" s="268">
        <v>1</v>
      </c>
      <c r="CS38" s="268">
        <v>0</v>
      </c>
      <c r="CT38" s="268">
        <v>0</v>
      </c>
      <c r="CU38" s="268">
        <v>0</v>
      </c>
      <c r="CV38" s="268">
        <v>5</v>
      </c>
      <c r="CW38" s="268">
        <v>0</v>
      </c>
      <c r="CX38" s="270">
        <f t="shared" si="1"/>
        <v>71</v>
      </c>
      <c r="CY38" s="268">
        <v>2</v>
      </c>
      <c r="CZ38" s="269">
        <v>2</v>
      </c>
      <c r="DA38" s="268">
        <v>5</v>
      </c>
      <c r="DB38" s="269">
        <v>2</v>
      </c>
      <c r="DC38" s="268">
        <v>5</v>
      </c>
      <c r="DD38" s="268">
        <v>1</v>
      </c>
      <c r="DE38" s="268">
        <v>8</v>
      </c>
      <c r="DF38" s="268">
        <v>1</v>
      </c>
      <c r="DG38" s="268">
        <v>2</v>
      </c>
      <c r="DH38" s="268">
        <v>6</v>
      </c>
      <c r="DI38" s="268">
        <v>17</v>
      </c>
      <c r="DJ38" s="268">
        <v>2</v>
      </c>
      <c r="DK38" s="268">
        <v>4</v>
      </c>
      <c r="DL38" s="268">
        <v>0</v>
      </c>
      <c r="DM38" s="268">
        <v>1</v>
      </c>
      <c r="DN38" s="268">
        <v>3</v>
      </c>
      <c r="DO38" s="268">
        <v>0</v>
      </c>
      <c r="DP38" s="268">
        <v>7</v>
      </c>
      <c r="DQ38" s="268">
        <v>0</v>
      </c>
      <c r="DR38" s="271">
        <f t="shared" si="8"/>
        <v>68</v>
      </c>
      <c r="DS38" s="268">
        <v>1</v>
      </c>
      <c r="DT38" s="269">
        <v>5</v>
      </c>
      <c r="DU38" s="268">
        <v>5</v>
      </c>
      <c r="DV38" s="269">
        <v>4</v>
      </c>
      <c r="DW38" s="268">
        <v>7</v>
      </c>
      <c r="DX38" s="268">
        <v>0</v>
      </c>
      <c r="DY38" s="268">
        <v>3</v>
      </c>
      <c r="DZ38" s="268">
        <v>3</v>
      </c>
      <c r="EA38" s="268">
        <v>6</v>
      </c>
      <c r="EB38" s="268">
        <v>4</v>
      </c>
      <c r="EC38" s="268">
        <v>17</v>
      </c>
      <c r="ED38" s="268">
        <v>3</v>
      </c>
      <c r="EE38" s="268">
        <v>2</v>
      </c>
      <c r="EF38" s="268">
        <v>0</v>
      </c>
      <c r="EG38" s="268">
        <v>0</v>
      </c>
      <c r="EH38" s="268">
        <v>1</v>
      </c>
      <c r="EI38" s="268">
        <v>1</v>
      </c>
      <c r="EJ38" s="268">
        <v>3</v>
      </c>
      <c r="EK38" s="268">
        <v>0</v>
      </c>
      <c r="EL38" s="270">
        <f t="shared" si="2"/>
        <v>65</v>
      </c>
    </row>
    <row r="39" spans="1:142" ht="18" customHeight="1">
      <c r="A39" s="895"/>
      <c r="B39" s="50" t="s">
        <v>368</v>
      </c>
      <c r="C39" s="272">
        <v>1</v>
      </c>
      <c r="D39" s="272">
        <v>1</v>
      </c>
      <c r="E39" s="272">
        <v>1</v>
      </c>
      <c r="F39" s="272">
        <v>1</v>
      </c>
      <c r="G39" s="272">
        <v>1</v>
      </c>
      <c r="H39" s="272">
        <v>1</v>
      </c>
      <c r="I39" s="272">
        <v>1</v>
      </c>
      <c r="J39" s="272">
        <v>0</v>
      </c>
      <c r="K39" s="272">
        <v>1</v>
      </c>
      <c r="L39" s="272">
        <v>3</v>
      </c>
      <c r="M39" s="272">
        <v>7</v>
      </c>
      <c r="N39" s="272">
        <v>1</v>
      </c>
      <c r="O39" s="272">
        <v>3</v>
      </c>
      <c r="P39" s="272">
        <v>0</v>
      </c>
      <c r="Q39" s="272">
        <v>0</v>
      </c>
      <c r="R39" s="272">
        <v>1</v>
      </c>
      <c r="S39" s="272">
        <v>0</v>
      </c>
      <c r="T39" s="272">
        <v>3</v>
      </c>
      <c r="U39" s="272">
        <v>0</v>
      </c>
      <c r="V39" s="274">
        <f>+SUM(C39:U39)</f>
        <v>26</v>
      </c>
      <c r="W39" s="272">
        <v>3</v>
      </c>
      <c r="X39" s="272">
        <v>0</v>
      </c>
      <c r="Y39" s="272">
        <v>1</v>
      </c>
      <c r="Z39" s="272">
        <v>3</v>
      </c>
      <c r="AA39" s="272">
        <v>8</v>
      </c>
      <c r="AB39" s="272">
        <v>1</v>
      </c>
      <c r="AC39" s="272">
        <v>3</v>
      </c>
      <c r="AD39" s="272">
        <v>1</v>
      </c>
      <c r="AE39" s="272">
        <v>5</v>
      </c>
      <c r="AF39" s="272">
        <v>5</v>
      </c>
      <c r="AG39" s="272">
        <v>7</v>
      </c>
      <c r="AH39" s="272">
        <v>1</v>
      </c>
      <c r="AI39" s="272">
        <v>2</v>
      </c>
      <c r="AJ39" s="272">
        <v>0</v>
      </c>
      <c r="AK39" s="272">
        <v>1</v>
      </c>
      <c r="AL39" s="272">
        <v>0</v>
      </c>
      <c r="AM39" s="272">
        <v>0</v>
      </c>
      <c r="AN39" s="272">
        <v>6</v>
      </c>
      <c r="AO39" s="272">
        <v>0</v>
      </c>
      <c r="AP39" s="167">
        <f>+SUM(W39:AO39)</f>
        <v>47</v>
      </c>
      <c r="AQ39" s="272">
        <v>1</v>
      </c>
      <c r="AR39" s="272">
        <v>0</v>
      </c>
      <c r="AS39" s="272">
        <v>2</v>
      </c>
      <c r="AT39" s="272">
        <v>2</v>
      </c>
      <c r="AU39" s="272">
        <v>4</v>
      </c>
      <c r="AV39" s="272">
        <v>2</v>
      </c>
      <c r="AW39" s="272">
        <v>4</v>
      </c>
      <c r="AX39" s="272">
        <v>1</v>
      </c>
      <c r="AY39" s="272">
        <v>5</v>
      </c>
      <c r="AZ39" s="272">
        <v>2</v>
      </c>
      <c r="BA39" s="272">
        <v>23</v>
      </c>
      <c r="BB39" s="272">
        <v>0</v>
      </c>
      <c r="BC39" s="272">
        <v>0</v>
      </c>
      <c r="BD39" s="272">
        <v>1</v>
      </c>
      <c r="BE39" s="272">
        <v>1</v>
      </c>
      <c r="BF39" s="272">
        <v>1</v>
      </c>
      <c r="BG39" s="272">
        <v>0</v>
      </c>
      <c r="BH39" s="272">
        <v>6</v>
      </c>
      <c r="BI39" s="272">
        <v>0</v>
      </c>
      <c r="BJ39" s="274">
        <f>+SUM(AQ39:BI39)</f>
        <v>55</v>
      </c>
      <c r="BK39" s="272">
        <v>6</v>
      </c>
      <c r="BL39" s="272">
        <v>2</v>
      </c>
      <c r="BM39" s="272">
        <v>5</v>
      </c>
      <c r="BN39" s="272">
        <v>0</v>
      </c>
      <c r="BO39" s="272">
        <v>3</v>
      </c>
      <c r="BP39" s="272">
        <v>1</v>
      </c>
      <c r="BQ39" s="272">
        <v>3</v>
      </c>
      <c r="BR39" s="272">
        <v>1</v>
      </c>
      <c r="BS39" s="272">
        <v>2</v>
      </c>
      <c r="BT39" s="272">
        <v>5</v>
      </c>
      <c r="BU39" s="272">
        <v>15</v>
      </c>
      <c r="BV39" s="272">
        <v>3</v>
      </c>
      <c r="BW39" s="272">
        <v>2</v>
      </c>
      <c r="BX39" s="272">
        <v>0</v>
      </c>
      <c r="BY39" s="272">
        <v>1</v>
      </c>
      <c r="BZ39" s="272">
        <v>0</v>
      </c>
      <c r="CA39" s="272">
        <v>0</v>
      </c>
      <c r="CB39" s="272">
        <v>7</v>
      </c>
      <c r="CC39" s="272">
        <v>0</v>
      </c>
      <c r="CD39" s="167">
        <f t="shared" si="0"/>
        <v>56</v>
      </c>
      <c r="CE39" s="272">
        <v>1</v>
      </c>
      <c r="CF39" s="272">
        <v>2</v>
      </c>
      <c r="CG39" s="272">
        <v>4</v>
      </c>
      <c r="CH39" s="272">
        <v>2</v>
      </c>
      <c r="CI39" s="272">
        <v>6</v>
      </c>
      <c r="CJ39" s="272">
        <v>0</v>
      </c>
      <c r="CK39" s="272">
        <v>2</v>
      </c>
      <c r="CL39" s="272">
        <v>3</v>
      </c>
      <c r="CM39" s="272">
        <v>5</v>
      </c>
      <c r="CN39" s="272">
        <v>1</v>
      </c>
      <c r="CO39" s="272">
        <v>19</v>
      </c>
      <c r="CP39" s="272">
        <v>0</v>
      </c>
      <c r="CQ39" s="272">
        <v>2</v>
      </c>
      <c r="CR39" s="272">
        <v>1</v>
      </c>
      <c r="CS39" s="272">
        <v>0</v>
      </c>
      <c r="CT39" s="272">
        <v>1</v>
      </c>
      <c r="CU39" s="272">
        <v>1</v>
      </c>
      <c r="CV39" s="272">
        <v>4</v>
      </c>
      <c r="CW39" s="272">
        <v>0</v>
      </c>
      <c r="CX39" s="274">
        <f t="shared" si="1"/>
        <v>54</v>
      </c>
      <c r="CY39" s="272">
        <v>2</v>
      </c>
      <c r="CZ39" s="272">
        <v>2</v>
      </c>
      <c r="DA39" s="272">
        <v>4</v>
      </c>
      <c r="DB39" s="272">
        <v>2</v>
      </c>
      <c r="DC39" s="272">
        <v>3</v>
      </c>
      <c r="DD39" s="272">
        <v>1</v>
      </c>
      <c r="DE39" s="272">
        <v>0</v>
      </c>
      <c r="DF39" s="272">
        <v>1</v>
      </c>
      <c r="DG39" s="272">
        <v>3</v>
      </c>
      <c r="DH39" s="272">
        <v>4</v>
      </c>
      <c r="DI39" s="272">
        <v>17</v>
      </c>
      <c r="DJ39" s="272">
        <v>3</v>
      </c>
      <c r="DK39" s="272">
        <v>1</v>
      </c>
      <c r="DL39" s="272">
        <v>0</v>
      </c>
      <c r="DM39" s="272">
        <v>0</v>
      </c>
      <c r="DN39" s="272">
        <v>0</v>
      </c>
      <c r="DO39" s="272">
        <v>0</v>
      </c>
      <c r="DP39" s="272">
        <v>7</v>
      </c>
      <c r="DQ39" s="272">
        <v>0</v>
      </c>
      <c r="DR39" s="167">
        <f t="shared" si="8"/>
        <v>50</v>
      </c>
      <c r="DS39" s="272">
        <v>3</v>
      </c>
      <c r="DT39" s="272">
        <v>3</v>
      </c>
      <c r="DU39" s="272">
        <v>3</v>
      </c>
      <c r="DV39" s="272">
        <v>2</v>
      </c>
      <c r="DW39" s="272">
        <v>6</v>
      </c>
      <c r="DX39" s="272">
        <v>0</v>
      </c>
      <c r="DY39" s="272">
        <v>4</v>
      </c>
      <c r="DZ39" s="272">
        <v>0</v>
      </c>
      <c r="EA39" s="272">
        <v>6</v>
      </c>
      <c r="EB39" s="272">
        <v>5</v>
      </c>
      <c r="EC39" s="272">
        <v>18</v>
      </c>
      <c r="ED39" s="272">
        <v>1</v>
      </c>
      <c r="EE39" s="272">
        <v>0</v>
      </c>
      <c r="EF39" s="272">
        <v>3</v>
      </c>
      <c r="EG39" s="272">
        <v>1</v>
      </c>
      <c r="EH39" s="272">
        <v>0</v>
      </c>
      <c r="EI39" s="272">
        <v>0</v>
      </c>
      <c r="EJ39" s="272">
        <v>8</v>
      </c>
      <c r="EK39" s="272">
        <v>0</v>
      </c>
      <c r="EL39" s="274">
        <f t="shared" si="2"/>
        <v>63</v>
      </c>
    </row>
    <row r="40" spans="1:142" ht="18" customHeight="1">
      <c r="A40" s="895"/>
      <c r="B40" s="48" t="s">
        <v>386</v>
      </c>
      <c r="C40" s="275">
        <f t="shared" ref="C40:AH40" si="64">+SUM(C38:C39)</f>
        <v>2</v>
      </c>
      <c r="D40" s="278">
        <f t="shared" si="64"/>
        <v>5</v>
      </c>
      <c r="E40" s="275">
        <f t="shared" si="64"/>
        <v>1</v>
      </c>
      <c r="F40" s="278">
        <f t="shared" si="64"/>
        <v>1</v>
      </c>
      <c r="G40" s="275">
        <f t="shared" si="64"/>
        <v>2</v>
      </c>
      <c r="H40" s="275">
        <f t="shared" si="64"/>
        <v>1</v>
      </c>
      <c r="I40" s="275">
        <f t="shared" si="64"/>
        <v>7</v>
      </c>
      <c r="J40" s="275">
        <f t="shared" si="64"/>
        <v>3</v>
      </c>
      <c r="K40" s="275">
        <f t="shared" si="64"/>
        <v>3</v>
      </c>
      <c r="L40" s="275">
        <f t="shared" si="64"/>
        <v>8</v>
      </c>
      <c r="M40" s="275">
        <f t="shared" si="64"/>
        <v>19</v>
      </c>
      <c r="N40" s="275">
        <f t="shared" si="64"/>
        <v>4</v>
      </c>
      <c r="O40" s="275">
        <f t="shared" si="64"/>
        <v>3</v>
      </c>
      <c r="P40" s="275">
        <f t="shared" si="64"/>
        <v>0</v>
      </c>
      <c r="Q40" s="275">
        <f t="shared" si="64"/>
        <v>2</v>
      </c>
      <c r="R40" s="275">
        <f t="shared" si="64"/>
        <v>2</v>
      </c>
      <c r="S40" s="275">
        <f t="shared" si="64"/>
        <v>0</v>
      </c>
      <c r="T40" s="275">
        <f t="shared" si="64"/>
        <v>7</v>
      </c>
      <c r="U40" s="275">
        <f t="shared" si="64"/>
        <v>2</v>
      </c>
      <c r="V40" s="280">
        <f t="shared" si="64"/>
        <v>72</v>
      </c>
      <c r="W40" s="277">
        <f t="shared" si="64"/>
        <v>5</v>
      </c>
      <c r="X40" s="278">
        <f t="shared" si="64"/>
        <v>1</v>
      </c>
      <c r="Y40" s="275">
        <f t="shared" si="64"/>
        <v>2</v>
      </c>
      <c r="Z40" s="278">
        <f t="shared" si="64"/>
        <v>3</v>
      </c>
      <c r="AA40" s="275">
        <f t="shared" si="64"/>
        <v>13</v>
      </c>
      <c r="AB40" s="275">
        <f t="shared" si="64"/>
        <v>1</v>
      </c>
      <c r="AC40" s="275">
        <f t="shared" si="64"/>
        <v>6</v>
      </c>
      <c r="AD40" s="275">
        <f t="shared" si="64"/>
        <v>5</v>
      </c>
      <c r="AE40" s="275">
        <f t="shared" si="64"/>
        <v>7</v>
      </c>
      <c r="AF40" s="275">
        <f t="shared" si="64"/>
        <v>7</v>
      </c>
      <c r="AG40" s="275">
        <f t="shared" si="64"/>
        <v>18</v>
      </c>
      <c r="AH40" s="275">
        <f t="shared" si="64"/>
        <v>2</v>
      </c>
      <c r="AI40" s="275">
        <f t="shared" ref="AI40:BN40" si="65">+SUM(AI38:AI39)</f>
        <v>2</v>
      </c>
      <c r="AJ40" s="275">
        <f t="shared" si="65"/>
        <v>0</v>
      </c>
      <c r="AK40" s="275">
        <f t="shared" si="65"/>
        <v>2</v>
      </c>
      <c r="AL40" s="275">
        <f t="shared" si="65"/>
        <v>4</v>
      </c>
      <c r="AM40" s="275">
        <f t="shared" si="65"/>
        <v>0</v>
      </c>
      <c r="AN40" s="275">
        <f t="shared" si="65"/>
        <v>15</v>
      </c>
      <c r="AO40" s="275">
        <f t="shared" si="65"/>
        <v>0</v>
      </c>
      <c r="AP40" s="279">
        <f t="shared" si="65"/>
        <v>93</v>
      </c>
      <c r="AQ40" s="275">
        <f t="shared" si="65"/>
        <v>1</v>
      </c>
      <c r="AR40" s="278">
        <f t="shared" si="65"/>
        <v>3</v>
      </c>
      <c r="AS40" s="275">
        <f t="shared" si="65"/>
        <v>5</v>
      </c>
      <c r="AT40" s="278">
        <f t="shared" si="65"/>
        <v>3</v>
      </c>
      <c r="AU40" s="275">
        <f t="shared" si="65"/>
        <v>9</v>
      </c>
      <c r="AV40" s="275">
        <f t="shared" si="65"/>
        <v>4</v>
      </c>
      <c r="AW40" s="275">
        <f t="shared" si="65"/>
        <v>5</v>
      </c>
      <c r="AX40" s="275">
        <f t="shared" si="65"/>
        <v>3</v>
      </c>
      <c r="AY40" s="275">
        <f t="shared" si="65"/>
        <v>11</v>
      </c>
      <c r="AZ40" s="275">
        <f t="shared" si="65"/>
        <v>5</v>
      </c>
      <c r="BA40" s="275">
        <f t="shared" si="65"/>
        <v>41</v>
      </c>
      <c r="BB40" s="275">
        <f t="shared" si="65"/>
        <v>2</v>
      </c>
      <c r="BC40" s="275">
        <f t="shared" si="65"/>
        <v>2</v>
      </c>
      <c r="BD40" s="275">
        <f t="shared" si="65"/>
        <v>2</v>
      </c>
      <c r="BE40" s="275">
        <f t="shared" si="65"/>
        <v>1</v>
      </c>
      <c r="BF40" s="275">
        <f t="shared" si="65"/>
        <v>1</v>
      </c>
      <c r="BG40" s="275">
        <f t="shared" si="65"/>
        <v>0</v>
      </c>
      <c r="BH40" s="275">
        <f t="shared" si="65"/>
        <v>12</v>
      </c>
      <c r="BI40" s="275">
        <f t="shared" si="65"/>
        <v>0</v>
      </c>
      <c r="BJ40" s="279">
        <f t="shared" si="65"/>
        <v>110</v>
      </c>
      <c r="BK40" s="277">
        <f t="shared" si="65"/>
        <v>7</v>
      </c>
      <c r="BL40" s="278">
        <f t="shared" si="65"/>
        <v>6</v>
      </c>
      <c r="BM40" s="275">
        <f t="shared" si="65"/>
        <v>10</v>
      </c>
      <c r="BN40" s="278">
        <f t="shared" si="65"/>
        <v>2</v>
      </c>
      <c r="BO40" s="275">
        <f t="shared" ref="BO40:CC40" si="66">+SUM(BO38:BO39)</f>
        <v>8</v>
      </c>
      <c r="BP40" s="275">
        <f t="shared" si="66"/>
        <v>2</v>
      </c>
      <c r="BQ40" s="275">
        <f t="shared" si="66"/>
        <v>8</v>
      </c>
      <c r="BR40" s="275">
        <f t="shared" si="66"/>
        <v>3</v>
      </c>
      <c r="BS40" s="275">
        <f t="shared" si="66"/>
        <v>6</v>
      </c>
      <c r="BT40" s="275">
        <f t="shared" si="66"/>
        <v>12</v>
      </c>
      <c r="BU40" s="275">
        <f t="shared" si="66"/>
        <v>36</v>
      </c>
      <c r="BV40" s="275">
        <f t="shared" si="66"/>
        <v>3</v>
      </c>
      <c r="BW40" s="275">
        <f t="shared" si="66"/>
        <v>4</v>
      </c>
      <c r="BX40" s="275">
        <f t="shared" si="66"/>
        <v>1</v>
      </c>
      <c r="BY40" s="275">
        <f t="shared" si="66"/>
        <v>2</v>
      </c>
      <c r="BZ40" s="275">
        <f t="shared" si="66"/>
        <v>2</v>
      </c>
      <c r="CA40" s="275">
        <f t="shared" si="66"/>
        <v>2</v>
      </c>
      <c r="CB40" s="275">
        <f t="shared" si="66"/>
        <v>15</v>
      </c>
      <c r="CC40" s="275">
        <f t="shared" si="66"/>
        <v>0</v>
      </c>
      <c r="CD40" s="279">
        <f t="shared" si="0"/>
        <v>129</v>
      </c>
      <c r="CE40" s="275">
        <f t="shared" ref="CE40:CW40" si="67">+SUM(CE38:CE39)</f>
        <v>6</v>
      </c>
      <c r="CF40" s="278">
        <f t="shared" si="67"/>
        <v>7</v>
      </c>
      <c r="CG40" s="275">
        <f t="shared" si="67"/>
        <v>10</v>
      </c>
      <c r="CH40" s="278">
        <f t="shared" si="67"/>
        <v>8</v>
      </c>
      <c r="CI40" s="275">
        <f t="shared" si="67"/>
        <v>11</v>
      </c>
      <c r="CJ40" s="275">
        <f t="shared" si="67"/>
        <v>2</v>
      </c>
      <c r="CK40" s="275">
        <f t="shared" si="67"/>
        <v>7</v>
      </c>
      <c r="CL40" s="275">
        <f t="shared" si="67"/>
        <v>4</v>
      </c>
      <c r="CM40" s="275">
        <f t="shared" si="67"/>
        <v>7</v>
      </c>
      <c r="CN40" s="275">
        <f t="shared" si="67"/>
        <v>4</v>
      </c>
      <c r="CO40" s="275">
        <f t="shared" si="67"/>
        <v>41</v>
      </c>
      <c r="CP40" s="275">
        <f t="shared" si="67"/>
        <v>1</v>
      </c>
      <c r="CQ40" s="275">
        <f t="shared" si="67"/>
        <v>4</v>
      </c>
      <c r="CR40" s="275">
        <f t="shared" si="67"/>
        <v>2</v>
      </c>
      <c r="CS40" s="275">
        <f t="shared" si="67"/>
        <v>0</v>
      </c>
      <c r="CT40" s="275">
        <f t="shared" si="67"/>
        <v>1</v>
      </c>
      <c r="CU40" s="275">
        <f t="shared" si="67"/>
        <v>1</v>
      </c>
      <c r="CV40" s="275">
        <f t="shared" si="67"/>
        <v>9</v>
      </c>
      <c r="CW40" s="275">
        <f t="shared" si="67"/>
        <v>0</v>
      </c>
      <c r="CX40" s="279">
        <f t="shared" si="1"/>
        <v>125</v>
      </c>
      <c r="CY40" s="277">
        <f>+SUM(CY38:CY39)</f>
        <v>4</v>
      </c>
      <c r="CZ40" s="278">
        <f t="shared" ref="CZ40:DQ40" si="68">+SUM(CZ38:CZ39)</f>
        <v>4</v>
      </c>
      <c r="DA40" s="275">
        <f t="shared" si="68"/>
        <v>9</v>
      </c>
      <c r="DB40" s="278">
        <f t="shared" si="68"/>
        <v>4</v>
      </c>
      <c r="DC40" s="275">
        <f t="shared" si="68"/>
        <v>8</v>
      </c>
      <c r="DD40" s="275">
        <f t="shared" si="68"/>
        <v>2</v>
      </c>
      <c r="DE40" s="275">
        <f t="shared" si="68"/>
        <v>8</v>
      </c>
      <c r="DF40" s="275">
        <f t="shared" si="68"/>
        <v>2</v>
      </c>
      <c r="DG40" s="275">
        <f t="shared" si="68"/>
        <v>5</v>
      </c>
      <c r="DH40" s="275">
        <f t="shared" si="68"/>
        <v>10</v>
      </c>
      <c r="DI40" s="275">
        <f t="shared" si="68"/>
        <v>34</v>
      </c>
      <c r="DJ40" s="275">
        <f t="shared" si="68"/>
        <v>5</v>
      </c>
      <c r="DK40" s="275">
        <f t="shared" si="68"/>
        <v>5</v>
      </c>
      <c r="DL40" s="275">
        <f t="shared" si="68"/>
        <v>0</v>
      </c>
      <c r="DM40" s="275">
        <f t="shared" si="68"/>
        <v>1</v>
      </c>
      <c r="DN40" s="275">
        <f t="shared" si="68"/>
        <v>3</v>
      </c>
      <c r="DO40" s="275">
        <f t="shared" si="68"/>
        <v>0</v>
      </c>
      <c r="DP40" s="275">
        <f t="shared" si="68"/>
        <v>14</v>
      </c>
      <c r="DQ40" s="275">
        <f t="shared" si="68"/>
        <v>0</v>
      </c>
      <c r="DR40" s="279">
        <f t="shared" si="8"/>
        <v>118</v>
      </c>
      <c r="DS40" s="275">
        <f t="shared" ref="DS40:EK40" si="69">+SUM(DS38:DS39)</f>
        <v>4</v>
      </c>
      <c r="DT40" s="278">
        <f t="shared" si="69"/>
        <v>8</v>
      </c>
      <c r="DU40" s="275">
        <f t="shared" si="69"/>
        <v>8</v>
      </c>
      <c r="DV40" s="278">
        <f t="shared" si="69"/>
        <v>6</v>
      </c>
      <c r="DW40" s="275">
        <f t="shared" si="69"/>
        <v>13</v>
      </c>
      <c r="DX40" s="275">
        <f t="shared" si="69"/>
        <v>0</v>
      </c>
      <c r="DY40" s="275">
        <f t="shared" si="69"/>
        <v>7</v>
      </c>
      <c r="DZ40" s="275">
        <f t="shared" si="69"/>
        <v>3</v>
      </c>
      <c r="EA40" s="275">
        <f t="shared" si="69"/>
        <v>12</v>
      </c>
      <c r="EB40" s="275">
        <f t="shared" si="69"/>
        <v>9</v>
      </c>
      <c r="EC40" s="275">
        <f t="shared" si="69"/>
        <v>35</v>
      </c>
      <c r="ED40" s="275">
        <f t="shared" si="69"/>
        <v>4</v>
      </c>
      <c r="EE40" s="275">
        <f t="shared" si="69"/>
        <v>2</v>
      </c>
      <c r="EF40" s="275">
        <f t="shared" si="69"/>
        <v>3</v>
      </c>
      <c r="EG40" s="275">
        <f t="shared" si="69"/>
        <v>1</v>
      </c>
      <c r="EH40" s="275">
        <f t="shared" si="69"/>
        <v>1</v>
      </c>
      <c r="EI40" s="275">
        <f t="shared" si="69"/>
        <v>1</v>
      </c>
      <c r="EJ40" s="275">
        <f t="shared" si="69"/>
        <v>11</v>
      </c>
      <c r="EK40" s="275">
        <f t="shared" si="69"/>
        <v>0</v>
      </c>
      <c r="EL40" s="279">
        <f t="shared" si="2"/>
        <v>128</v>
      </c>
    </row>
    <row r="41" spans="1:142" ht="18" customHeight="1">
      <c r="A41" s="895" t="s">
        <v>384</v>
      </c>
      <c r="B41" s="49" t="s">
        <v>367</v>
      </c>
      <c r="C41" s="268">
        <v>25</v>
      </c>
      <c r="D41" s="269">
        <v>33</v>
      </c>
      <c r="E41" s="268">
        <v>40</v>
      </c>
      <c r="F41" s="269">
        <v>17</v>
      </c>
      <c r="G41" s="268">
        <v>39</v>
      </c>
      <c r="H41" s="268">
        <v>14</v>
      </c>
      <c r="I41" s="268">
        <v>44</v>
      </c>
      <c r="J41" s="268">
        <v>14</v>
      </c>
      <c r="K41" s="268">
        <v>40</v>
      </c>
      <c r="L41" s="268">
        <v>50</v>
      </c>
      <c r="M41" s="268">
        <v>219</v>
      </c>
      <c r="N41" s="268">
        <v>12</v>
      </c>
      <c r="O41" s="268">
        <v>10</v>
      </c>
      <c r="P41" s="268">
        <v>8</v>
      </c>
      <c r="Q41" s="268">
        <v>15</v>
      </c>
      <c r="R41" s="268">
        <v>7</v>
      </c>
      <c r="S41" s="268">
        <v>0</v>
      </c>
      <c r="T41" s="268">
        <v>77</v>
      </c>
      <c r="U41" s="268">
        <v>0</v>
      </c>
      <c r="V41" s="270">
        <f>+SUM(C41:U41)</f>
        <v>664</v>
      </c>
      <c r="W41" s="268">
        <v>15</v>
      </c>
      <c r="X41" s="269">
        <v>26</v>
      </c>
      <c r="Y41" s="268">
        <v>34</v>
      </c>
      <c r="Z41" s="269">
        <v>19</v>
      </c>
      <c r="AA41" s="268">
        <v>43</v>
      </c>
      <c r="AB41" s="268">
        <v>9</v>
      </c>
      <c r="AC41" s="268">
        <v>45</v>
      </c>
      <c r="AD41" s="268">
        <v>12</v>
      </c>
      <c r="AE41" s="268">
        <v>35</v>
      </c>
      <c r="AF41" s="268">
        <v>62</v>
      </c>
      <c r="AG41" s="268">
        <v>197</v>
      </c>
      <c r="AH41" s="268">
        <v>11</v>
      </c>
      <c r="AI41" s="268">
        <v>10</v>
      </c>
      <c r="AJ41" s="268">
        <v>9</v>
      </c>
      <c r="AK41" s="268">
        <v>13</v>
      </c>
      <c r="AL41" s="268">
        <v>9</v>
      </c>
      <c r="AM41" s="268">
        <v>1</v>
      </c>
      <c r="AN41" s="268">
        <v>79</v>
      </c>
      <c r="AO41" s="268">
        <v>1</v>
      </c>
      <c r="AP41" s="271">
        <f>+SUM(W41:AO41)</f>
        <v>630</v>
      </c>
      <c r="AQ41" s="268">
        <v>19</v>
      </c>
      <c r="AR41" s="269">
        <v>35</v>
      </c>
      <c r="AS41" s="268">
        <v>40</v>
      </c>
      <c r="AT41" s="269">
        <v>17</v>
      </c>
      <c r="AU41" s="268">
        <v>46</v>
      </c>
      <c r="AV41" s="268">
        <v>15</v>
      </c>
      <c r="AW41" s="268">
        <v>32</v>
      </c>
      <c r="AX41" s="268">
        <v>18</v>
      </c>
      <c r="AY41" s="268">
        <v>36</v>
      </c>
      <c r="AZ41" s="268">
        <v>53</v>
      </c>
      <c r="BA41" s="268">
        <v>192</v>
      </c>
      <c r="BB41" s="268">
        <v>13</v>
      </c>
      <c r="BC41" s="268">
        <v>9</v>
      </c>
      <c r="BD41" s="268">
        <v>9</v>
      </c>
      <c r="BE41" s="268">
        <v>7</v>
      </c>
      <c r="BF41" s="268">
        <v>17</v>
      </c>
      <c r="BG41" s="268">
        <v>0</v>
      </c>
      <c r="BH41" s="268">
        <v>70</v>
      </c>
      <c r="BI41" s="268">
        <v>0</v>
      </c>
      <c r="BJ41" s="270">
        <f>+SUM(AQ41:BI41)</f>
        <v>628</v>
      </c>
      <c r="BK41" s="268">
        <v>21</v>
      </c>
      <c r="BL41" s="269">
        <v>35</v>
      </c>
      <c r="BM41" s="268">
        <v>45</v>
      </c>
      <c r="BN41" s="269">
        <v>19</v>
      </c>
      <c r="BO41" s="268">
        <v>48</v>
      </c>
      <c r="BP41" s="268">
        <v>17</v>
      </c>
      <c r="BQ41" s="268">
        <v>53</v>
      </c>
      <c r="BR41" s="268">
        <v>14</v>
      </c>
      <c r="BS41" s="268">
        <v>32</v>
      </c>
      <c r="BT41" s="268">
        <v>72</v>
      </c>
      <c r="BU41" s="268">
        <v>201</v>
      </c>
      <c r="BV41" s="268">
        <v>9</v>
      </c>
      <c r="BW41" s="268">
        <v>15</v>
      </c>
      <c r="BX41" s="268">
        <v>7</v>
      </c>
      <c r="BY41" s="268">
        <v>8</v>
      </c>
      <c r="BZ41" s="268">
        <v>10</v>
      </c>
      <c r="CA41" s="268">
        <v>4</v>
      </c>
      <c r="CB41" s="268">
        <v>81</v>
      </c>
      <c r="CC41" s="268">
        <v>1</v>
      </c>
      <c r="CD41" s="271">
        <f t="shared" si="0"/>
        <v>692</v>
      </c>
      <c r="CE41" s="268">
        <v>31</v>
      </c>
      <c r="CF41" s="269">
        <v>54</v>
      </c>
      <c r="CG41" s="268">
        <v>46</v>
      </c>
      <c r="CH41" s="269">
        <v>31</v>
      </c>
      <c r="CI41" s="268">
        <v>40</v>
      </c>
      <c r="CJ41" s="268">
        <v>15</v>
      </c>
      <c r="CK41" s="268">
        <v>65</v>
      </c>
      <c r="CL41" s="268">
        <v>11</v>
      </c>
      <c r="CM41" s="268">
        <v>45</v>
      </c>
      <c r="CN41" s="268">
        <v>56</v>
      </c>
      <c r="CO41" s="268">
        <v>224</v>
      </c>
      <c r="CP41" s="268">
        <v>9</v>
      </c>
      <c r="CQ41" s="268">
        <v>17</v>
      </c>
      <c r="CR41" s="268">
        <v>7</v>
      </c>
      <c r="CS41" s="268">
        <v>19</v>
      </c>
      <c r="CT41" s="268">
        <v>10</v>
      </c>
      <c r="CU41" s="268">
        <v>2</v>
      </c>
      <c r="CV41" s="268">
        <v>81</v>
      </c>
      <c r="CW41" s="268">
        <v>0</v>
      </c>
      <c r="CX41" s="270">
        <f t="shared" si="1"/>
        <v>763</v>
      </c>
      <c r="CY41" s="268">
        <v>24</v>
      </c>
      <c r="CZ41" s="269">
        <v>31</v>
      </c>
      <c r="DA41" s="268">
        <v>46</v>
      </c>
      <c r="DB41" s="269">
        <v>23</v>
      </c>
      <c r="DC41" s="268">
        <v>44</v>
      </c>
      <c r="DD41" s="268">
        <v>15</v>
      </c>
      <c r="DE41" s="268">
        <v>47</v>
      </c>
      <c r="DF41" s="268">
        <v>17</v>
      </c>
      <c r="DG41" s="268">
        <v>38</v>
      </c>
      <c r="DH41" s="268">
        <v>67</v>
      </c>
      <c r="DI41" s="268">
        <v>216</v>
      </c>
      <c r="DJ41" s="268">
        <v>7</v>
      </c>
      <c r="DK41" s="268">
        <v>20</v>
      </c>
      <c r="DL41" s="268">
        <v>13</v>
      </c>
      <c r="DM41" s="268">
        <v>14</v>
      </c>
      <c r="DN41" s="268">
        <v>5</v>
      </c>
      <c r="DO41" s="268">
        <v>0</v>
      </c>
      <c r="DP41" s="268">
        <v>79</v>
      </c>
      <c r="DQ41" s="268">
        <v>0</v>
      </c>
      <c r="DR41" s="271">
        <f t="shared" si="8"/>
        <v>706</v>
      </c>
      <c r="DS41" s="268">
        <v>24</v>
      </c>
      <c r="DT41" s="269">
        <v>34</v>
      </c>
      <c r="DU41" s="268">
        <v>46</v>
      </c>
      <c r="DV41" s="269">
        <v>22</v>
      </c>
      <c r="DW41" s="268">
        <v>54</v>
      </c>
      <c r="DX41" s="268">
        <v>16</v>
      </c>
      <c r="DY41" s="268">
        <v>33</v>
      </c>
      <c r="DZ41" s="268">
        <v>19</v>
      </c>
      <c r="EA41" s="268">
        <v>36</v>
      </c>
      <c r="EB41" s="268">
        <v>55</v>
      </c>
      <c r="EC41" s="268">
        <v>255</v>
      </c>
      <c r="ED41" s="268">
        <v>12</v>
      </c>
      <c r="EE41" s="268">
        <v>20</v>
      </c>
      <c r="EF41" s="268">
        <v>5</v>
      </c>
      <c r="EG41" s="268">
        <v>9</v>
      </c>
      <c r="EH41" s="268">
        <v>8</v>
      </c>
      <c r="EI41" s="268">
        <v>2</v>
      </c>
      <c r="EJ41" s="268">
        <v>89</v>
      </c>
      <c r="EK41" s="268">
        <v>0</v>
      </c>
      <c r="EL41" s="270">
        <f t="shared" si="2"/>
        <v>739</v>
      </c>
    </row>
    <row r="42" spans="1:142" ht="18" customHeight="1">
      <c r="A42" s="895"/>
      <c r="B42" s="50" t="s">
        <v>368</v>
      </c>
      <c r="C42" s="272">
        <v>8</v>
      </c>
      <c r="D42" s="272">
        <v>22</v>
      </c>
      <c r="E42" s="272">
        <v>34</v>
      </c>
      <c r="F42" s="272">
        <v>17</v>
      </c>
      <c r="G42" s="272">
        <v>20</v>
      </c>
      <c r="H42" s="272">
        <v>10</v>
      </c>
      <c r="I42" s="272">
        <v>31</v>
      </c>
      <c r="J42" s="272">
        <v>9</v>
      </c>
      <c r="K42" s="272">
        <v>30</v>
      </c>
      <c r="L42" s="272">
        <v>30</v>
      </c>
      <c r="M42" s="272">
        <v>175</v>
      </c>
      <c r="N42" s="272">
        <v>7</v>
      </c>
      <c r="O42" s="272">
        <v>16</v>
      </c>
      <c r="P42" s="272">
        <v>6</v>
      </c>
      <c r="Q42" s="272">
        <v>6</v>
      </c>
      <c r="R42" s="272">
        <v>3</v>
      </c>
      <c r="S42" s="272">
        <v>1</v>
      </c>
      <c r="T42" s="272">
        <v>88</v>
      </c>
      <c r="U42" s="272">
        <v>0</v>
      </c>
      <c r="V42" s="273">
        <f>+SUM(C42:U42)</f>
        <v>513</v>
      </c>
      <c r="W42" s="272">
        <v>16</v>
      </c>
      <c r="X42" s="272">
        <v>28</v>
      </c>
      <c r="Y42" s="272">
        <v>35</v>
      </c>
      <c r="Z42" s="272">
        <v>19</v>
      </c>
      <c r="AA42" s="272">
        <v>35</v>
      </c>
      <c r="AB42" s="272">
        <v>6</v>
      </c>
      <c r="AC42" s="272">
        <v>34</v>
      </c>
      <c r="AD42" s="272">
        <v>13</v>
      </c>
      <c r="AE42" s="272">
        <v>38</v>
      </c>
      <c r="AF42" s="272">
        <v>38</v>
      </c>
      <c r="AG42" s="272">
        <v>169</v>
      </c>
      <c r="AH42" s="272">
        <v>9</v>
      </c>
      <c r="AI42" s="272">
        <v>8</v>
      </c>
      <c r="AJ42" s="272">
        <v>8</v>
      </c>
      <c r="AK42" s="272">
        <v>3</v>
      </c>
      <c r="AL42" s="272">
        <v>9</v>
      </c>
      <c r="AM42" s="272">
        <v>2</v>
      </c>
      <c r="AN42" s="272">
        <v>98</v>
      </c>
      <c r="AO42" s="272">
        <v>1</v>
      </c>
      <c r="AP42" s="167">
        <f>+SUM(W42:AO42)</f>
        <v>569</v>
      </c>
      <c r="AQ42" s="272">
        <v>18</v>
      </c>
      <c r="AR42" s="272">
        <v>16</v>
      </c>
      <c r="AS42" s="272">
        <v>21</v>
      </c>
      <c r="AT42" s="272">
        <v>15</v>
      </c>
      <c r="AU42" s="272">
        <v>34</v>
      </c>
      <c r="AV42" s="272">
        <v>9</v>
      </c>
      <c r="AW42" s="272">
        <v>37</v>
      </c>
      <c r="AX42" s="272">
        <v>10</v>
      </c>
      <c r="AY42" s="272">
        <v>25</v>
      </c>
      <c r="AZ42" s="272">
        <v>30</v>
      </c>
      <c r="BA42" s="272">
        <v>182</v>
      </c>
      <c r="BB42" s="272">
        <v>9</v>
      </c>
      <c r="BC42" s="272">
        <v>14</v>
      </c>
      <c r="BD42" s="272">
        <v>9</v>
      </c>
      <c r="BE42" s="272">
        <v>5</v>
      </c>
      <c r="BF42" s="272">
        <v>4</v>
      </c>
      <c r="BG42" s="272">
        <v>1</v>
      </c>
      <c r="BH42" s="272">
        <v>83</v>
      </c>
      <c r="BI42" s="272">
        <v>0</v>
      </c>
      <c r="BJ42" s="274">
        <f>+SUM(AQ42:BI42)</f>
        <v>522</v>
      </c>
      <c r="BK42" s="272">
        <v>10</v>
      </c>
      <c r="BL42" s="272">
        <v>23</v>
      </c>
      <c r="BM42" s="272">
        <v>28</v>
      </c>
      <c r="BN42" s="272">
        <v>15</v>
      </c>
      <c r="BO42" s="272">
        <v>28</v>
      </c>
      <c r="BP42" s="272">
        <v>14</v>
      </c>
      <c r="BQ42" s="272">
        <v>31</v>
      </c>
      <c r="BR42" s="272">
        <v>12</v>
      </c>
      <c r="BS42" s="272">
        <v>31</v>
      </c>
      <c r="BT42" s="272">
        <v>37</v>
      </c>
      <c r="BU42" s="272">
        <v>200</v>
      </c>
      <c r="BV42" s="272">
        <v>9</v>
      </c>
      <c r="BW42" s="272">
        <v>6</v>
      </c>
      <c r="BX42" s="272">
        <v>5</v>
      </c>
      <c r="BY42" s="272">
        <v>10</v>
      </c>
      <c r="BZ42" s="272">
        <v>8</v>
      </c>
      <c r="CA42" s="272">
        <v>2</v>
      </c>
      <c r="CB42" s="272">
        <v>92</v>
      </c>
      <c r="CC42" s="272">
        <v>2</v>
      </c>
      <c r="CD42" s="167">
        <f t="shared" si="0"/>
        <v>563</v>
      </c>
      <c r="CE42" s="272">
        <v>25</v>
      </c>
      <c r="CF42" s="272">
        <v>21</v>
      </c>
      <c r="CG42" s="272">
        <v>33</v>
      </c>
      <c r="CH42" s="272">
        <v>15</v>
      </c>
      <c r="CI42" s="272">
        <v>35</v>
      </c>
      <c r="CJ42" s="272">
        <v>5</v>
      </c>
      <c r="CK42" s="272">
        <v>46</v>
      </c>
      <c r="CL42" s="272">
        <v>13</v>
      </c>
      <c r="CM42" s="272">
        <v>35</v>
      </c>
      <c r="CN42" s="272">
        <v>50</v>
      </c>
      <c r="CO42" s="272">
        <v>175</v>
      </c>
      <c r="CP42" s="272">
        <v>8</v>
      </c>
      <c r="CQ42" s="272">
        <v>9</v>
      </c>
      <c r="CR42" s="272">
        <v>7</v>
      </c>
      <c r="CS42" s="272">
        <v>8</v>
      </c>
      <c r="CT42" s="272">
        <v>8</v>
      </c>
      <c r="CU42" s="272">
        <v>2</v>
      </c>
      <c r="CV42" s="272">
        <v>65</v>
      </c>
      <c r="CW42" s="272">
        <v>1</v>
      </c>
      <c r="CX42" s="274">
        <f t="shared" si="1"/>
        <v>561</v>
      </c>
      <c r="CY42" s="272">
        <v>21</v>
      </c>
      <c r="CZ42" s="272">
        <v>30</v>
      </c>
      <c r="DA42" s="272">
        <v>28</v>
      </c>
      <c r="DB42" s="272">
        <v>31</v>
      </c>
      <c r="DC42" s="272">
        <v>36</v>
      </c>
      <c r="DD42" s="272">
        <v>9</v>
      </c>
      <c r="DE42" s="272">
        <v>36</v>
      </c>
      <c r="DF42" s="272">
        <v>14</v>
      </c>
      <c r="DG42" s="272">
        <v>29</v>
      </c>
      <c r="DH42" s="272">
        <v>42</v>
      </c>
      <c r="DI42" s="272">
        <v>195</v>
      </c>
      <c r="DJ42" s="272">
        <v>14</v>
      </c>
      <c r="DK42" s="272">
        <v>11</v>
      </c>
      <c r="DL42" s="272">
        <v>0</v>
      </c>
      <c r="DM42" s="272">
        <v>8</v>
      </c>
      <c r="DN42" s="272">
        <v>3</v>
      </c>
      <c r="DO42" s="272">
        <v>0</v>
      </c>
      <c r="DP42" s="272">
        <v>110</v>
      </c>
      <c r="DQ42" s="272">
        <v>0</v>
      </c>
      <c r="DR42" s="167">
        <f t="shared" si="8"/>
        <v>617</v>
      </c>
      <c r="DS42" s="272">
        <v>14</v>
      </c>
      <c r="DT42" s="272">
        <v>22</v>
      </c>
      <c r="DU42" s="272">
        <v>33</v>
      </c>
      <c r="DV42" s="272">
        <v>22</v>
      </c>
      <c r="DW42" s="272">
        <v>25</v>
      </c>
      <c r="DX42" s="272">
        <v>9</v>
      </c>
      <c r="DY42" s="272">
        <v>43</v>
      </c>
      <c r="DZ42" s="272">
        <v>11</v>
      </c>
      <c r="EA42" s="272">
        <v>27</v>
      </c>
      <c r="EB42" s="272">
        <v>51</v>
      </c>
      <c r="EC42" s="272">
        <v>218</v>
      </c>
      <c r="ED42" s="272">
        <v>8</v>
      </c>
      <c r="EE42" s="272">
        <v>11</v>
      </c>
      <c r="EF42" s="272">
        <v>8</v>
      </c>
      <c r="EG42" s="272">
        <v>11</v>
      </c>
      <c r="EH42" s="272">
        <v>5</v>
      </c>
      <c r="EI42" s="272">
        <v>1</v>
      </c>
      <c r="EJ42" s="272">
        <v>80</v>
      </c>
      <c r="EK42" s="272">
        <v>0</v>
      </c>
      <c r="EL42" s="274">
        <f t="shared" si="2"/>
        <v>599</v>
      </c>
    </row>
    <row r="43" spans="1:142" ht="18" customHeight="1">
      <c r="A43" s="895"/>
      <c r="B43" s="48" t="s">
        <v>386</v>
      </c>
      <c r="C43" s="275">
        <f t="shared" ref="C43:AH43" si="70">+SUM(C41:C42)</f>
        <v>33</v>
      </c>
      <c r="D43" s="278">
        <f t="shared" si="70"/>
        <v>55</v>
      </c>
      <c r="E43" s="275">
        <f t="shared" si="70"/>
        <v>74</v>
      </c>
      <c r="F43" s="278">
        <f t="shared" si="70"/>
        <v>34</v>
      </c>
      <c r="G43" s="275">
        <f t="shared" si="70"/>
        <v>59</v>
      </c>
      <c r="H43" s="275">
        <f t="shared" si="70"/>
        <v>24</v>
      </c>
      <c r="I43" s="275">
        <f t="shared" si="70"/>
        <v>75</v>
      </c>
      <c r="J43" s="275">
        <f t="shared" si="70"/>
        <v>23</v>
      </c>
      <c r="K43" s="275">
        <f t="shared" si="70"/>
        <v>70</v>
      </c>
      <c r="L43" s="275">
        <f t="shared" si="70"/>
        <v>80</v>
      </c>
      <c r="M43" s="275">
        <f t="shared" si="70"/>
        <v>394</v>
      </c>
      <c r="N43" s="275">
        <f t="shared" si="70"/>
        <v>19</v>
      </c>
      <c r="O43" s="275">
        <f t="shared" si="70"/>
        <v>26</v>
      </c>
      <c r="P43" s="275">
        <f t="shared" si="70"/>
        <v>14</v>
      </c>
      <c r="Q43" s="275">
        <f t="shared" si="70"/>
        <v>21</v>
      </c>
      <c r="R43" s="275">
        <f t="shared" si="70"/>
        <v>10</v>
      </c>
      <c r="S43" s="275">
        <f t="shared" si="70"/>
        <v>1</v>
      </c>
      <c r="T43" s="275">
        <f t="shared" si="70"/>
        <v>165</v>
      </c>
      <c r="U43" s="275">
        <f t="shared" si="70"/>
        <v>0</v>
      </c>
      <c r="V43" s="280">
        <f t="shared" si="70"/>
        <v>1177</v>
      </c>
      <c r="W43" s="277">
        <f t="shared" si="70"/>
        <v>31</v>
      </c>
      <c r="X43" s="278">
        <f t="shared" si="70"/>
        <v>54</v>
      </c>
      <c r="Y43" s="275">
        <f t="shared" si="70"/>
        <v>69</v>
      </c>
      <c r="Z43" s="278">
        <f t="shared" si="70"/>
        <v>38</v>
      </c>
      <c r="AA43" s="275">
        <f t="shared" si="70"/>
        <v>78</v>
      </c>
      <c r="AB43" s="275">
        <f t="shared" si="70"/>
        <v>15</v>
      </c>
      <c r="AC43" s="275">
        <f t="shared" si="70"/>
        <v>79</v>
      </c>
      <c r="AD43" s="275">
        <f t="shared" si="70"/>
        <v>25</v>
      </c>
      <c r="AE43" s="275">
        <f t="shared" si="70"/>
        <v>73</v>
      </c>
      <c r="AF43" s="275">
        <f t="shared" si="70"/>
        <v>100</v>
      </c>
      <c r="AG43" s="275">
        <f t="shared" si="70"/>
        <v>366</v>
      </c>
      <c r="AH43" s="275">
        <f t="shared" si="70"/>
        <v>20</v>
      </c>
      <c r="AI43" s="275">
        <f t="shared" ref="AI43:BN43" si="71">+SUM(AI41:AI42)</f>
        <v>18</v>
      </c>
      <c r="AJ43" s="275">
        <f t="shared" si="71"/>
        <v>17</v>
      </c>
      <c r="AK43" s="275">
        <f t="shared" si="71"/>
        <v>16</v>
      </c>
      <c r="AL43" s="275">
        <f t="shared" si="71"/>
        <v>18</v>
      </c>
      <c r="AM43" s="275">
        <f t="shared" si="71"/>
        <v>3</v>
      </c>
      <c r="AN43" s="275">
        <f t="shared" si="71"/>
        <v>177</v>
      </c>
      <c r="AO43" s="275">
        <f t="shared" si="71"/>
        <v>2</v>
      </c>
      <c r="AP43" s="279">
        <f t="shared" si="71"/>
        <v>1199</v>
      </c>
      <c r="AQ43" s="275">
        <f t="shared" si="71"/>
        <v>37</v>
      </c>
      <c r="AR43" s="278">
        <f t="shared" si="71"/>
        <v>51</v>
      </c>
      <c r="AS43" s="275">
        <f t="shared" si="71"/>
        <v>61</v>
      </c>
      <c r="AT43" s="278">
        <f t="shared" si="71"/>
        <v>32</v>
      </c>
      <c r="AU43" s="275">
        <f t="shared" si="71"/>
        <v>80</v>
      </c>
      <c r="AV43" s="275">
        <f t="shared" si="71"/>
        <v>24</v>
      </c>
      <c r="AW43" s="275">
        <f t="shared" si="71"/>
        <v>69</v>
      </c>
      <c r="AX43" s="275">
        <f t="shared" si="71"/>
        <v>28</v>
      </c>
      <c r="AY43" s="275">
        <f t="shared" si="71"/>
        <v>61</v>
      </c>
      <c r="AZ43" s="275">
        <f t="shared" si="71"/>
        <v>83</v>
      </c>
      <c r="BA43" s="275">
        <f t="shared" si="71"/>
        <v>374</v>
      </c>
      <c r="BB43" s="275">
        <f t="shared" si="71"/>
        <v>22</v>
      </c>
      <c r="BC43" s="275">
        <f t="shared" si="71"/>
        <v>23</v>
      </c>
      <c r="BD43" s="275">
        <f t="shared" si="71"/>
        <v>18</v>
      </c>
      <c r="BE43" s="275">
        <f t="shared" si="71"/>
        <v>12</v>
      </c>
      <c r="BF43" s="275">
        <f t="shared" si="71"/>
        <v>21</v>
      </c>
      <c r="BG43" s="275">
        <f t="shared" si="71"/>
        <v>1</v>
      </c>
      <c r="BH43" s="275">
        <f t="shared" si="71"/>
        <v>153</v>
      </c>
      <c r="BI43" s="275">
        <f t="shared" si="71"/>
        <v>0</v>
      </c>
      <c r="BJ43" s="279">
        <f t="shared" si="71"/>
        <v>1150</v>
      </c>
      <c r="BK43" s="277">
        <f t="shared" si="71"/>
        <v>31</v>
      </c>
      <c r="BL43" s="278">
        <f t="shared" si="71"/>
        <v>58</v>
      </c>
      <c r="BM43" s="275">
        <f t="shared" si="71"/>
        <v>73</v>
      </c>
      <c r="BN43" s="278">
        <f t="shared" si="71"/>
        <v>34</v>
      </c>
      <c r="BO43" s="275">
        <f t="shared" ref="BO43:CC43" si="72">+SUM(BO41:BO42)</f>
        <v>76</v>
      </c>
      <c r="BP43" s="275">
        <f t="shared" si="72"/>
        <v>31</v>
      </c>
      <c r="BQ43" s="275">
        <f t="shared" si="72"/>
        <v>84</v>
      </c>
      <c r="BR43" s="275">
        <f t="shared" si="72"/>
        <v>26</v>
      </c>
      <c r="BS43" s="275">
        <f t="shared" si="72"/>
        <v>63</v>
      </c>
      <c r="BT43" s="275">
        <f t="shared" si="72"/>
        <v>109</v>
      </c>
      <c r="BU43" s="275">
        <f t="shared" si="72"/>
        <v>401</v>
      </c>
      <c r="BV43" s="275">
        <f t="shared" si="72"/>
        <v>18</v>
      </c>
      <c r="BW43" s="275">
        <f t="shared" si="72"/>
        <v>21</v>
      </c>
      <c r="BX43" s="275">
        <f t="shared" si="72"/>
        <v>12</v>
      </c>
      <c r="BY43" s="275">
        <f t="shared" si="72"/>
        <v>18</v>
      </c>
      <c r="BZ43" s="275">
        <f t="shared" si="72"/>
        <v>18</v>
      </c>
      <c r="CA43" s="275">
        <f t="shared" si="72"/>
        <v>6</v>
      </c>
      <c r="CB43" s="275">
        <f t="shared" si="72"/>
        <v>173</v>
      </c>
      <c r="CC43" s="275">
        <f t="shared" si="72"/>
        <v>3</v>
      </c>
      <c r="CD43" s="279">
        <f t="shared" si="0"/>
        <v>1255</v>
      </c>
      <c r="CE43" s="275">
        <f t="shared" ref="CE43:CW43" si="73">+SUM(CE41:CE42)</f>
        <v>56</v>
      </c>
      <c r="CF43" s="278">
        <f t="shared" si="73"/>
        <v>75</v>
      </c>
      <c r="CG43" s="275">
        <f t="shared" si="73"/>
        <v>79</v>
      </c>
      <c r="CH43" s="278">
        <f t="shared" si="73"/>
        <v>46</v>
      </c>
      <c r="CI43" s="275">
        <f t="shared" si="73"/>
        <v>75</v>
      </c>
      <c r="CJ43" s="275">
        <f t="shared" si="73"/>
        <v>20</v>
      </c>
      <c r="CK43" s="275">
        <f t="shared" si="73"/>
        <v>111</v>
      </c>
      <c r="CL43" s="275">
        <f t="shared" si="73"/>
        <v>24</v>
      </c>
      <c r="CM43" s="275">
        <f t="shared" si="73"/>
        <v>80</v>
      </c>
      <c r="CN43" s="275">
        <f t="shared" si="73"/>
        <v>106</v>
      </c>
      <c r="CO43" s="275">
        <f t="shared" si="73"/>
        <v>399</v>
      </c>
      <c r="CP43" s="275">
        <f t="shared" si="73"/>
        <v>17</v>
      </c>
      <c r="CQ43" s="275">
        <f t="shared" si="73"/>
        <v>26</v>
      </c>
      <c r="CR43" s="275">
        <f t="shared" si="73"/>
        <v>14</v>
      </c>
      <c r="CS43" s="275">
        <f t="shared" si="73"/>
        <v>27</v>
      </c>
      <c r="CT43" s="275">
        <f t="shared" si="73"/>
        <v>18</v>
      </c>
      <c r="CU43" s="275">
        <f t="shared" si="73"/>
        <v>4</v>
      </c>
      <c r="CV43" s="275">
        <f t="shared" si="73"/>
        <v>146</v>
      </c>
      <c r="CW43" s="275">
        <f t="shared" si="73"/>
        <v>1</v>
      </c>
      <c r="CX43" s="279">
        <f t="shared" si="1"/>
        <v>1324</v>
      </c>
      <c r="CY43" s="277">
        <f>+SUM(CY41:CY42)</f>
        <v>45</v>
      </c>
      <c r="CZ43" s="278">
        <f t="shared" ref="CZ43:DQ43" si="74">+SUM(CZ41:CZ42)</f>
        <v>61</v>
      </c>
      <c r="DA43" s="275">
        <f t="shared" si="74"/>
        <v>74</v>
      </c>
      <c r="DB43" s="278">
        <f t="shared" si="74"/>
        <v>54</v>
      </c>
      <c r="DC43" s="275">
        <f t="shared" si="74"/>
        <v>80</v>
      </c>
      <c r="DD43" s="275">
        <f t="shared" si="74"/>
        <v>24</v>
      </c>
      <c r="DE43" s="275">
        <f t="shared" si="74"/>
        <v>83</v>
      </c>
      <c r="DF43" s="275">
        <f t="shared" si="74"/>
        <v>31</v>
      </c>
      <c r="DG43" s="275">
        <f t="shared" si="74"/>
        <v>67</v>
      </c>
      <c r="DH43" s="275">
        <f t="shared" si="74"/>
        <v>109</v>
      </c>
      <c r="DI43" s="275">
        <f t="shared" si="74"/>
        <v>411</v>
      </c>
      <c r="DJ43" s="275">
        <f t="shared" si="74"/>
        <v>21</v>
      </c>
      <c r="DK43" s="275">
        <f t="shared" si="74"/>
        <v>31</v>
      </c>
      <c r="DL43" s="275">
        <f t="shared" si="74"/>
        <v>13</v>
      </c>
      <c r="DM43" s="275">
        <f t="shared" si="74"/>
        <v>22</v>
      </c>
      <c r="DN43" s="275">
        <f t="shared" si="74"/>
        <v>8</v>
      </c>
      <c r="DO43" s="275">
        <f t="shared" si="74"/>
        <v>0</v>
      </c>
      <c r="DP43" s="275">
        <f t="shared" si="74"/>
        <v>189</v>
      </c>
      <c r="DQ43" s="275">
        <f t="shared" si="74"/>
        <v>0</v>
      </c>
      <c r="DR43" s="279">
        <f t="shared" si="8"/>
        <v>1323</v>
      </c>
      <c r="DS43" s="275">
        <f t="shared" ref="DS43:EK43" si="75">+SUM(DS41:DS42)</f>
        <v>38</v>
      </c>
      <c r="DT43" s="278">
        <f t="shared" si="75"/>
        <v>56</v>
      </c>
      <c r="DU43" s="275">
        <f t="shared" si="75"/>
        <v>79</v>
      </c>
      <c r="DV43" s="278">
        <f t="shared" si="75"/>
        <v>44</v>
      </c>
      <c r="DW43" s="275">
        <f t="shared" si="75"/>
        <v>79</v>
      </c>
      <c r="DX43" s="275">
        <f t="shared" si="75"/>
        <v>25</v>
      </c>
      <c r="DY43" s="275">
        <f t="shared" si="75"/>
        <v>76</v>
      </c>
      <c r="DZ43" s="275">
        <f t="shared" si="75"/>
        <v>30</v>
      </c>
      <c r="EA43" s="275">
        <f t="shared" si="75"/>
        <v>63</v>
      </c>
      <c r="EB43" s="275">
        <f t="shared" si="75"/>
        <v>106</v>
      </c>
      <c r="EC43" s="275">
        <f t="shared" si="75"/>
        <v>473</v>
      </c>
      <c r="ED43" s="275">
        <f t="shared" si="75"/>
        <v>20</v>
      </c>
      <c r="EE43" s="275">
        <f t="shared" si="75"/>
        <v>31</v>
      </c>
      <c r="EF43" s="275">
        <f t="shared" si="75"/>
        <v>13</v>
      </c>
      <c r="EG43" s="275">
        <f t="shared" si="75"/>
        <v>20</v>
      </c>
      <c r="EH43" s="275">
        <f t="shared" si="75"/>
        <v>13</v>
      </c>
      <c r="EI43" s="275">
        <f t="shared" si="75"/>
        <v>3</v>
      </c>
      <c r="EJ43" s="275">
        <f t="shared" si="75"/>
        <v>169</v>
      </c>
      <c r="EK43" s="275">
        <f t="shared" si="75"/>
        <v>0</v>
      </c>
      <c r="EL43" s="279">
        <f t="shared" si="2"/>
        <v>1338</v>
      </c>
    </row>
    <row r="44" spans="1:142" ht="18" customHeight="1">
      <c r="A44" s="903" t="s">
        <v>385</v>
      </c>
      <c r="B44" s="50" t="s">
        <v>367</v>
      </c>
      <c r="C44" s="268">
        <f>+C8+C11+C14+C17+C20+C23+C26+C29+C32+C35+C38+C41</f>
        <v>72</v>
      </c>
      <c r="D44" s="269">
        <f t="shared" ref="D44:U44" si="76">+D8+D11+D14+D17+D20+D23+D26+D29+D32+D35+D38+D41</f>
        <v>100</v>
      </c>
      <c r="E44" s="268">
        <f t="shared" si="76"/>
        <v>131</v>
      </c>
      <c r="F44" s="269">
        <f t="shared" si="76"/>
        <v>68</v>
      </c>
      <c r="G44" s="268">
        <f t="shared" si="76"/>
        <v>168</v>
      </c>
      <c r="H44" s="268">
        <f t="shared" si="76"/>
        <v>34</v>
      </c>
      <c r="I44" s="268">
        <f t="shared" si="76"/>
        <v>153</v>
      </c>
      <c r="J44" s="268">
        <f t="shared" si="76"/>
        <v>43</v>
      </c>
      <c r="K44" s="268">
        <f t="shared" si="76"/>
        <v>127</v>
      </c>
      <c r="L44" s="268">
        <f t="shared" si="76"/>
        <v>170</v>
      </c>
      <c r="M44" s="268">
        <f t="shared" si="76"/>
        <v>695</v>
      </c>
      <c r="N44" s="268">
        <f t="shared" si="76"/>
        <v>39</v>
      </c>
      <c r="O44" s="268">
        <f t="shared" si="76"/>
        <v>50</v>
      </c>
      <c r="P44" s="268">
        <f t="shared" si="76"/>
        <v>28</v>
      </c>
      <c r="Q44" s="268">
        <f t="shared" si="76"/>
        <v>43</v>
      </c>
      <c r="R44" s="268">
        <f t="shared" si="76"/>
        <v>18</v>
      </c>
      <c r="S44" s="268">
        <f t="shared" si="76"/>
        <v>1</v>
      </c>
      <c r="T44" s="268">
        <f>+T8+T11+T14+T17+T20+T23+T26+T29+T32+T35+T38+T41</f>
        <v>257</v>
      </c>
      <c r="U44" s="268">
        <f t="shared" si="76"/>
        <v>3</v>
      </c>
      <c r="V44" s="270">
        <f>+SUM(C44:U44)</f>
        <v>2200</v>
      </c>
      <c r="W44" s="268">
        <f>+W8+W11+W14+W17+W20+W23+W26+W29+W32+W35+W38+W41</f>
        <v>57</v>
      </c>
      <c r="X44" s="269">
        <f t="shared" ref="X44:AO44" si="77">+X8+X11+X14+X17+X20+X23+X26+X29+X32+X35+X38+X41</f>
        <v>121</v>
      </c>
      <c r="Y44" s="268">
        <f t="shared" si="77"/>
        <v>118</v>
      </c>
      <c r="Z44" s="269">
        <f t="shared" si="77"/>
        <v>76</v>
      </c>
      <c r="AA44" s="268">
        <f t="shared" si="77"/>
        <v>172</v>
      </c>
      <c r="AB44" s="268">
        <f t="shared" si="77"/>
        <v>33</v>
      </c>
      <c r="AC44" s="268">
        <f t="shared" si="77"/>
        <v>149</v>
      </c>
      <c r="AD44" s="268">
        <f t="shared" si="77"/>
        <v>52</v>
      </c>
      <c r="AE44" s="268">
        <f t="shared" si="77"/>
        <v>123</v>
      </c>
      <c r="AF44" s="268">
        <f t="shared" si="77"/>
        <v>185</v>
      </c>
      <c r="AG44" s="268">
        <f t="shared" si="77"/>
        <v>662</v>
      </c>
      <c r="AH44" s="268">
        <f t="shared" si="77"/>
        <v>37</v>
      </c>
      <c r="AI44" s="268">
        <f t="shared" si="77"/>
        <v>40</v>
      </c>
      <c r="AJ44" s="268">
        <f t="shared" si="77"/>
        <v>21</v>
      </c>
      <c r="AK44" s="268">
        <f t="shared" si="77"/>
        <v>48</v>
      </c>
      <c r="AL44" s="268">
        <f t="shared" si="77"/>
        <v>31</v>
      </c>
      <c r="AM44" s="268">
        <f t="shared" si="77"/>
        <v>4</v>
      </c>
      <c r="AN44" s="268">
        <f t="shared" si="77"/>
        <v>280</v>
      </c>
      <c r="AO44" s="268">
        <f t="shared" si="77"/>
        <v>2</v>
      </c>
      <c r="AP44" s="271">
        <f>+SUM(W44:AO44)</f>
        <v>2211</v>
      </c>
      <c r="AQ44" s="268">
        <f>+AQ8+AQ11+AQ14+AQ17+AQ20+AQ23+AQ26+AQ29+AQ32+AQ35+AQ38+AQ41</f>
        <v>75</v>
      </c>
      <c r="AR44" s="269">
        <f t="shared" ref="AR44:BI44" si="78">+AR8+AR11+AR14+AR17+AR20+AR23+AR26+AR29+AR32+AR35+AR38+AR41</f>
        <v>136</v>
      </c>
      <c r="AS44" s="268">
        <f t="shared" si="78"/>
        <v>142</v>
      </c>
      <c r="AT44" s="269">
        <f t="shared" si="78"/>
        <v>91</v>
      </c>
      <c r="AU44" s="268">
        <f t="shared" si="78"/>
        <v>164</v>
      </c>
      <c r="AV44" s="268">
        <f t="shared" si="78"/>
        <v>38</v>
      </c>
      <c r="AW44" s="268">
        <f t="shared" si="78"/>
        <v>140</v>
      </c>
      <c r="AX44" s="268">
        <f t="shared" si="78"/>
        <v>47</v>
      </c>
      <c r="AY44" s="268">
        <f t="shared" si="78"/>
        <v>136</v>
      </c>
      <c r="AZ44" s="268">
        <f t="shared" si="78"/>
        <v>185</v>
      </c>
      <c r="BA44" s="268">
        <f t="shared" si="78"/>
        <v>681</v>
      </c>
      <c r="BB44" s="268">
        <f t="shared" si="78"/>
        <v>41</v>
      </c>
      <c r="BC44" s="268">
        <f t="shared" si="78"/>
        <v>49</v>
      </c>
      <c r="BD44" s="268">
        <f t="shared" si="78"/>
        <v>32</v>
      </c>
      <c r="BE44" s="268">
        <f t="shared" si="78"/>
        <v>39</v>
      </c>
      <c r="BF44" s="268">
        <f t="shared" si="78"/>
        <v>31</v>
      </c>
      <c r="BG44" s="268">
        <f t="shared" si="78"/>
        <v>1</v>
      </c>
      <c r="BH44" s="268">
        <f t="shared" si="78"/>
        <v>260</v>
      </c>
      <c r="BI44" s="268">
        <f t="shared" si="78"/>
        <v>1</v>
      </c>
      <c r="BJ44" s="270">
        <f>+SUM(AQ44:BI44)</f>
        <v>2289</v>
      </c>
      <c r="BK44" s="268">
        <f>+BK8+BK11+BK14+BK17+BK20+BK23+BK26+BK29+BK32+BK35+BK38+BK41</f>
        <v>62</v>
      </c>
      <c r="BL44" s="269">
        <f t="shared" ref="BL44:CC44" si="79">+BL8+BL11+BL14+BL17+BL20+BL23+BL26+BL29+BL32+BL35+BL38+BL41</f>
        <v>107</v>
      </c>
      <c r="BM44" s="268">
        <f t="shared" si="79"/>
        <v>152</v>
      </c>
      <c r="BN44" s="269">
        <f t="shared" si="79"/>
        <v>88</v>
      </c>
      <c r="BO44" s="268">
        <f t="shared" si="79"/>
        <v>177</v>
      </c>
      <c r="BP44" s="268">
        <f t="shared" si="79"/>
        <v>53</v>
      </c>
      <c r="BQ44" s="268">
        <f t="shared" si="79"/>
        <v>157</v>
      </c>
      <c r="BR44" s="268">
        <f t="shared" si="79"/>
        <v>52</v>
      </c>
      <c r="BS44" s="268">
        <f t="shared" si="79"/>
        <v>112</v>
      </c>
      <c r="BT44" s="268">
        <f t="shared" si="79"/>
        <v>187</v>
      </c>
      <c r="BU44" s="268">
        <f t="shared" si="79"/>
        <v>696</v>
      </c>
      <c r="BV44" s="268">
        <f t="shared" si="79"/>
        <v>41</v>
      </c>
      <c r="BW44" s="268">
        <f t="shared" si="79"/>
        <v>48</v>
      </c>
      <c r="BX44" s="268">
        <f t="shared" si="79"/>
        <v>33</v>
      </c>
      <c r="BY44" s="268">
        <f t="shared" si="79"/>
        <v>41</v>
      </c>
      <c r="BZ44" s="268">
        <f t="shared" si="79"/>
        <v>24</v>
      </c>
      <c r="CA44" s="268">
        <f t="shared" si="79"/>
        <v>8</v>
      </c>
      <c r="CB44" s="268">
        <f t="shared" si="79"/>
        <v>285</v>
      </c>
      <c r="CC44" s="268">
        <f t="shared" si="79"/>
        <v>3</v>
      </c>
      <c r="CD44" s="271">
        <f t="shared" si="0"/>
        <v>2326</v>
      </c>
      <c r="CE44" s="268">
        <f>+CE8+CE11+CE14+CE17+CE20+CE23+CE26+CE29+CE32+CE35+CE38+CE41</f>
        <v>101</v>
      </c>
      <c r="CF44" s="269">
        <f t="shared" ref="CF44:CW44" si="80">+CF8+CF11+CF14+CF17+CF20+CF23+CF26+CF29+CF32+CF35+CF38+CF41</f>
        <v>159</v>
      </c>
      <c r="CG44" s="268">
        <f t="shared" si="80"/>
        <v>141</v>
      </c>
      <c r="CH44" s="269">
        <f t="shared" si="80"/>
        <v>103</v>
      </c>
      <c r="CI44" s="268">
        <f t="shared" si="80"/>
        <v>159</v>
      </c>
      <c r="CJ44" s="268">
        <f t="shared" si="80"/>
        <v>67</v>
      </c>
      <c r="CK44" s="268">
        <f t="shared" si="80"/>
        <v>197</v>
      </c>
      <c r="CL44" s="268">
        <f t="shared" si="80"/>
        <v>51</v>
      </c>
      <c r="CM44" s="268">
        <f t="shared" si="80"/>
        <v>126</v>
      </c>
      <c r="CN44" s="268">
        <f t="shared" si="80"/>
        <v>202</v>
      </c>
      <c r="CO44" s="268">
        <f t="shared" si="80"/>
        <v>759</v>
      </c>
      <c r="CP44" s="268">
        <f t="shared" si="80"/>
        <v>44</v>
      </c>
      <c r="CQ44" s="268">
        <f t="shared" si="80"/>
        <v>46</v>
      </c>
      <c r="CR44" s="268">
        <f t="shared" si="80"/>
        <v>25</v>
      </c>
      <c r="CS44" s="268">
        <f t="shared" si="80"/>
        <v>44</v>
      </c>
      <c r="CT44" s="268">
        <f t="shared" si="80"/>
        <v>29</v>
      </c>
      <c r="CU44" s="268">
        <f t="shared" si="80"/>
        <v>6</v>
      </c>
      <c r="CV44" s="268">
        <f t="shared" si="80"/>
        <v>288</v>
      </c>
      <c r="CW44" s="268">
        <f t="shared" si="80"/>
        <v>3</v>
      </c>
      <c r="CX44" s="270">
        <f t="shared" si="1"/>
        <v>2550</v>
      </c>
      <c r="CY44" s="268">
        <v>100</v>
      </c>
      <c r="CZ44" s="269">
        <v>106</v>
      </c>
      <c r="DA44" s="268">
        <v>161</v>
      </c>
      <c r="DB44" s="269">
        <v>98</v>
      </c>
      <c r="DC44" s="268">
        <v>176</v>
      </c>
      <c r="DD44" s="268">
        <v>50</v>
      </c>
      <c r="DE44" s="268">
        <v>209</v>
      </c>
      <c r="DF44" s="268">
        <v>61</v>
      </c>
      <c r="DG44" s="268">
        <v>143</v>
      </c>
      <c r="DH44" s="268">
        <v>206</v>
      </c>
      <c r="DI44" s="268">
        <v>704</v>
      </c>
      <c r="DJ44" s="268">
        <v>47</v>
      </c>
      <c r="DK44" s="268">
        <v>51</v>
      </c>
      <c r="DL44" s="268">
        <v>31</v>
      </c>
      <c r="DM44" s="268">
        <v>47</v>
      </c>
      <c r="DN44" s="268">
        <v>28</v>
      </c>
      <c r="DO44" s="268">
        <v>9</v>
      </c>
      <c r="DP44" s="268">
        <v>266</v>
      </c>
      <c r="DQ44" s="268">
        <v>0</v>
      </c>
      <c r="DR44" s="271">
        <f t="shared" si="8"/>
        <v>2493</v>
      </c>
      <c r="DS44" s="268">
        <v>80</v>
      </c>
      <c r="DT44" s="269">
        <v>147</v>
      </c>
      <c r="DU44" s="268">
        <v>155</v>
      </c>
      <c r="DV44" s="269">
        <v>82</v>
      </c>
      <c r="DW44" s="268">
        <v>190</v>
      </c>
      <c r="DX44" s="268">
        <v>41</v>
      </c>
      <c r="DY44" s="268">
        <v>157</v>
      </c>
      <c r="DZ44" s="268">
        <v>63</v>
      </c>
      <c r="EA44" s="268">
        <v>132</v>
      </c>
      <c r="EB44" s="268">
        <v>168</v>
      </c>
      <c r="EC44" s="268">
        <v>714</v>
      </c>
      <c r="ED44" s="268">
        <v>47</v>
      </c>
      <c r="EE44" s="268">
        <v>57</v>
      </c>
      <c r="EF44" s="268">
        <v>23</v>
      </c>
      <c r="EG44" s="268">
        <v>32</v>
      </c>
      <c r="EH44" s="268">
        <v>23</v>
      </c>
      <c r="EI44" s="268">
        <v>10</v>
      </c>
      <c r="EJ44" s="268">
        <v>278</v>
      </c>
      <c r="EK44" s="268">
        <v>2</v>
      </c>
      <c r="EL44" s="270">
        <f t="shared" si="2"/>
        <v>2401</v>
      </c>
    </row>
    <row r="45" spans="1:142" ht="18" customHeight="1">
      <c r="A45" s="904"/>
      <c r="B45" s="51" t="s">
        <v>368</v>
      </c>
      <c r="C45" s="272">
        <f>+C9+C12+C15+C18+C21+C24+C27+C30+C33+C36+C39+C42</f>
        <v>54</v>
      </c>
      <c r="D45" s="272">
        <f t="shared" ref="D45:U45" si="81">+D9+D12+D15+D18+D21+D24+D27+D30+D33+D36+D39+D42</f>
        <v>80</v>
      </c>
      <c r="E45" s="272">
        <f t="shared" si="81"/>
        <v>110</v>
      </c>
      <c r="F45" s="272">
        <f t="shared" si="81"/>
        <v>68</v>
      </c>
      <c r="G45" s="272">
        <f t="shared" si="81"/>
        <v>106</v>
      </c>
      <c r="H45" s="272">
        <f t="shared" si="81"/>
        <v>40</v>
      </c>
      <c r="I45" s="272">
        <f t="shared" si="81"/>
        <v>133</v>
      </c>
      <c r="J45" s="272">
        <f t="shared" si="81"/>
        <v>27</v>
      </c>
      <c r="K45" s="272">
        <f t="shared" si="81"/>
        <v>89</v>
      </c>
      <c r="L45" s="272">
        <f t="shared" si="81"/>
        <v>162</v>
      </c>
      <c r="M45" s="272">
        <f t="shared" si="81"/>
        <v>582</v>
      </c>
      <c r="N45" s="272">
        <f t="shared" si="81"/>
        <v>30</v>
      </c>
      <c r="O45" s="272">
        <f t="shared" si="81"/>
        <v>53</v>
      </c>
      <c r="P45" s="272">
        <f t="shared" si="81"/>
        <v>16</v>
      </c>
      <c r="Q45" s="272">
        <f t="shared" si="81"/>
        <v>22</v>
      </c>
      <c r="R45" s="272">
        <f t="shared" si="81"/>
        <v>16</v>
      </c>
      <c r="S45" s="272">
        <f t="shared" si="81"/>
        <v>2</v>
      </c>
      <c r="T45" s="272">
        <f t="shared" si="81"/>
        <v>281</v>
      </c>
      <c r="U45" s="272">
        <f t="shared" si="81"/>
        <v>1</v>
      </c>
      <c r="V45" s="273">
        <f>+SUM(C45:U45)</f>
        <v>1872</v>
      </c>
      <c r="W45" s="272">
        <f>+W9+W12+W15+W18+W21+W24+W27+W30+W33+W36+W39+W42</f>
        <v>48</v>
      </c>
      <c r="X45" s="272">
        <f t="shared" ref="X45:AO45" si="82">+X9+X12+X15+X18+X21+X24+X27+X30+X33+X36+X39+X42</f>
        <v>86</v>
      </c>
      <c r="Y45" s="272">
        <f t="shared" si="82"/>
        <v>120</v>
      </c>
      <c r="Z45" s="272">
        <f t="shared" si="82"/>
        <v>74</v>
      </c>
      <c r="AA45" s="272">
        <f t="shared" si="82"/>
        <v>130</v>
      </c>
      <c r="AB45" s="272">
        <f t="shared" si="82"/>
        <v>27</v>
      </c>
      <c r="AC45" s="272">
        <f t="shared" si="82"/>
        <v>135</v>
      </c>
      <c r="AD45" s="272">
        <f t="shared" si="82"/>
        <v>47</v>
      </c>
      <c r="AE45" s="272">
        <f t="shared" si="82"/>
        <v>109</v>
      </c>
      <c r="AF45" s="272">
        <f t="shared" si="82"/>
        <v>157</v>
      </c>
      <c r="AG45" s="272">
        <f t="shared" si="82"/>
        <v>602</v>
      </c>
      <c r="AH45" s="272">
        <f t="shared" si="82"/>
        <v>29</v>
      </c>
      <c r="AI45" s="272">
        <f t="shared" si="82"/>
        <v>40</v>
      </c>
      <c r="AJ45" s="272">
        <f t="shared" si="82"/>
        <v>30</v>
      </c>
      <c r="AK45" s="272">
        <f t="shared" si="82"/>
        <v>31</v>
      </c>
      <c r="AL45" s="272">
        <f t="shared" si="82"/>
        <v>26</v>
      </c>
      <c r="AM45" s="272">
        <f t="shared" si="82"/>
        <v>4</v>
      </c>
      <c r="AN45" s="272">
        <f t="shared" si="82"/>
        <v>291</v>
      </c>
      <c r="AO45" s="272">
        <f t="shared" si="82"/>
        <v>1</v>
      </c>
      <c r="AP45" s="167">
        <f>+SUM(W45:AO45)</f>
        <v>1987</v>
      </c>
      <c r="AQ45" s="272">
        <f>+AQ9+AQ12+AQ15+AQ18+AQ21+AQ24+AQ27+AQ30+AQ33+AQ36+AQ39+AQ42</f>
        <v>72</v>
      </c>
      <c r="AR45" s="272">
        <f t="shared" ref="AR45:BI45" si="83">+AR9+AR12+AR15+AR18+AR21+AR24+AR27+AR30+AR33+AR36+AR39+AR42</f>
        <v>72</v>
      </c>
      <c r="AS45" s="272">
        <f t="shared" si="83"/>
        <v>104</v>
      </c>
      <c r="AT45" s="272">
        <f t="shared" si="83"/>
        <v>72</v>
      </c>
      <c r="AU45" s="272">
        <f t="shared" si="83"/>
        <v>122</v>
      </c>
      <c r="AV45" s="272">
        <f t="shared" si="83"/>
        <v>40</v>
      </c>
      <c r="AW45" s="272">
        <f t="shared" si="83"/>
        <v>137</v>
      </c>
      <c r="AX45" s="272">
        <f t="shared" si="83"/>
        <v>38</v>
      </c>
      <c r="AY45" s="272">
        <f t="shared" si="83"/>
        <v>94</v>
      </c>
      <c r="AZ45" s="272">
        <f t="shared" si="83"/>
        <v>171</v>
      </c>
      <c r="BA45" s="272">
        <f t="shared" si="83"/>
        <v>662</v>
      </c>
      <c r="BB45" s="272">
        <f t="shared" si="83"/>
        <v>30</v>
      </c>
      <c r="BC45" s="272">
        <f t="shared" si="83"/>
        <v>51</v>
      </c>
      <c r="BD45" s="272">
        <f t="shared" si="83"/>
        <v>29</v>
      </c>
      <c r="BE45" s="272">
        <f t="shared" si="83"/>
        <v>25</v>
      </c>
      <c r="BF45" s="272">
        <f t="shared" si="83"/>
        <v>24</v>
      </c>
      <c r="BG45" s="272">
        <f t="shared" si="83"/>
        <v>3</v>
      </c>
      <c r="BH45" s="272">
        <f t="shared" si="83"/>
        <v>294</v>
      </c>
      <c r="BI45" s="272">
        <f t="shared" si="83"/>
        <v>0</v>
      </c>
      <c r="BJ45" s="274">
        <f>+SUM(AQ45:BI45)</f>
        <v>2040</v>
      </c>
      <c r="BK45" s="272">
        <f>+BK9+BK12+BK15+BK18+BK21+BK24+BK27+BK30+BK33+BK36+BK39+BK42</f>
        <v>72</v>
      </c>
      <c r="BL45" s="272">
        <f t="shared" ref="BL45:CC45" si="84">+BL9+BL12+BL15+BL18+BL21+BL24+BL27+BL30+BL33+BL36+BL39+BL42</f>
        <v>97</v>
      </c>
      <c r="BM45" s="272">
        <f t="shared" si="84"/>
        <v>118</v>
      </c>
      <c r="BN45" s="272">
        <f t="shared" si="84"/>
        <v>64</v>
      </c>
      <c r="BO45" s="272">
        <f t="shared" si="84"/>
        <v>134</v>
      </c>
      <c r="BP45" s="272">
        <f t="shared" si="84"/>
        <v>37</v>
      </c>
      <c r="BQ45" s="272">
        <f t="shared" si="84"/>
        <v>142</v>
      </c>
      <c r="BR45" s="272">
        <f t="shared" si="84"/>
        <v>49</v>
      </c>
      <c r="BS45" s="272">
        <f t="shared" si="84"/>
        <v>110</v>
      </c>
      <c r="BT45" s="272">
        <f t="shared" si="84"/>
        <v>160</v>
      </c>
      <c r="BU45" s="272">
        <f t="shared" si="84"/>
        <v>670</v>
      </c>
      <c r="BV45" s="272">
        <f t="shared" si="84"/>
        <v>47</v>
      </c>
      <c r="BW45" s="272">
        <f t="shared" si="84"/>
        <v>56</v>
      </c>
      <c r="BX45" s="272">
        <f t="shared" si="84"/>
        <v>20</v>
      </c>
      <c r="BY45" s="272">
        <f t="shared" si="84"/>
        <v>32</v>
      </c>
      <c r="BZ45" s="272">
        <f t="shared" si="84"/>
        <v>16</v>
      </c>
      <c r="CA45" s="272">
        <f t="shared" si="84"/>
        <v>4</v>
      </c>
      <c r="CB45" s="272">
        <f t="shared" si="84"/>
        <v>295</v>
      </c>
      <c r="CC45" s="272">
        <f t="shared" si="84"/>
        <v>6</v>
      </c>
      <c r="CD45" s="167">
        <f t="shared" si="0"/>
        <v>2129</v>
      </c>
      <c r="CE45" s="272">
        <f>+CE9+CE12+CE15+CE18+CE21+CE24+CE27+CE30+CE33+CE36+CE39+CE42</f>
        <v>72</v>
      </c>
      <c r="CF45" s="272">
        <f t="shared" ref="CF45:CW45" si="85">+CF9+CF12+CF15+CF18+CF21+CF24+CF27+CF30+CF33+CF36+CF39+CF42</f>
        <v>78</v>
      </c>
      <c r="CG45" s="272">
        <f t="shared" si="85"/>
        <v>136</v>
      </c>
      <c r="CH45" s="272">
        <f t="shared" si="85"/>
        <v>63</v>
      </c>
      <c r="CI45" s="272">
        <f t="shared" si="85"/>
        <v>148</v>
      </c>
      <c r="CJ45" s="272">
        <f t="shared" si="85"/>
        <v>23</v>
      </c>
      <c r="CK45" s="272">
        <f t="shared" si="85"/>
        <v>156</v>
      </c>
      <c r="CL45" s="272">
        <f t="shared" si="85"/>
        <v>49</v>
      </c>
      <c r="CM45" s="272">
        <f t="shared" si="85"/>
        <v>107</v>
      </c>
      <c r="CN45" s="272">
        <f t="shared" si="85"/>
        <v>193</v>
      </c>
      <c r="CO45" s="272">
        <f t="shared" si="85"/>
        <v>662</v>
      </c>
      <c r="CP45" s="272">
        <f t="shared" si="85"/>
        <v>31</v>
      </c>
      <c r="CQ45" s="272">
        <f t="shared" si="85"/>
        <v>43</v>
      </c>
      <c r="CR45" s="272">
        <f t="shared" si="85"/>
        <v>27</v>
      </c>
      <c r="CS45" s="272">
        <f t="shared" si="85"/>
        <v>26</v>
      </c>
      <c r="CT45" s="272">
        <f t="shared" si="85"/>
        <v>27</v>
      </c>
      <c r="CU45" s="272">
        <f t="shared" si="85"/>
        <v>5</v>
      </c>
      <c r="CV45" s="272">
        <f t="shared" si="85"/>
        <v>267</v>
      </c>
      <c r="CW45" s="272">
        <f t="shared" si="85"/>
        <v>3</v>
      </c>
      <c r="CX45" s="274">
        <f t="shared" si="1"/>
        <v>2116</v>
      </c>
      <c r="CY45" s="272">
        <v>75</v>
      </c>
      <c r="CZ45" s="272">
        <v>99</v>
      </c>
      <c r="DA45" s="272">
        <v>120</v>
      </c>
      <c r="DB45" s="272">
        <v>88</v>
      </c>
      <c r="DC45" s="272">
        <v>144</v>
      </c>
      <c r="DD45" s="272">
        <v>33</v>
      </c>
      <c r="DE45" s="272">
        <v>123</v>
      </c>
      <c r="DF45" s="272">
        <v>56</v>
      </c>
      <c r="DG45" s="272">
        <v>108</v>
      </c>
      <c r="DH45" s="272">
        <v>201</v>
      </c>
      <c r="DI45" s="272">
        <v>763</v>
      </c>
      <c r="DJ45" s="272">
        <v>41</v>
      </c>
      <c r="DK45" s="272">
        <v>50</v>
      </c>
      <c r="DL45" s="272">
        <v>28</v>
      </c>
      <c r="DM45" s="272">
        <v>29</v>
      </c>
      <c r="DN45" s="272">
        <v>14</v>
      </c>
      <c r="DO45" s="272">
        <v>2</v>
      </c>
      <c r="DP45" s="272">
        <v>315</v>
      </c>
      <c r="DQ45" s="272">
        <v>0</v>
      </c>
      <c r="DR45" s="167">
        <f t="shared" si="8"/>
        <v>2289</v>
      </c>
      <c r="DS45" s="272">
        <v>79</v>
      </c>
      <c r="DT45" s="272">
        <v>92</v>
      </c>
      <c r="DU45" s="272">
        <v>115</v>
      </c>
      <c r="DV45" s="272">
        <v>69</v>
      </c>
      <c r="DW45" s="272">
        <v>154</v>
      </c>
      <c r="DX45" s="272">
        <v>34</v>
      </c>
      <c r="DY45" s="272">
        <v>144</v>
      </c>
      <c r="DZ45" s="272">
        <v>40</v>
      </c>
      <c r="EA45" s="272">
        <v>100</v>
      </c>
      <c r="EB45" s="272">
        <v>216</v>
      </c>
      <c r="EC45" s="272">
        <v>753</v>
      </c>
      <c r="ED45" s="272">
        <v>38</v>
      </c>
      <c r="EE45" s="272">
        <v>40</v>
      </c>
      <c r="EF45" s="272">
        <v>35</v>
      </c>
      <c r="EG45" s="272">
        <v>34</v>
      </c>
      <c r="EH45" s="272">
        <v>15</v>
      </c>
      <c r="EI45" s="272">
        <v>6</v>
      </c>
      <c r="EJ45" s="272">
        <v>278</v>
      </c>
      <c r="EK45" s="272">
        <v>0</v>
      </c>
      <c r="EL45" s="274">
        <f t="shared" si="2"/>
        <v>2242</v>
      </c>
    </row>
    <row r="46" spans="1:142" s="164" customFormat="1" ht="24.95" customHeight="1">
      <c r="A46" s="902" t="s">
        <v>36</v>
      </c>
      <c r="B46" s="902"/>
      <c r="C46" s="29">
        <f t="shared" ref="C46:I46" si="86">SUM(C44:C45)</f>
        <v>126</v>
      </c>
      <c r="D46" s="29">
        <f t="shared" si="86"/>
        <v>180</v>
      </c>
      <c r="E46" s="29">
        <f t="shared" si="86"/>
        <v>241</v>
      </c>
      <c r="F46" s="29">
        <f t="shared" si="86"/>
        <v>136</v>
      </c>
      <c r="G46" s="29">
        <f t="shared" si="86"/>
        <v>274</v>
      </c>
      <c r="H46" s="29">
        <f t="shared" si="86"/>
        <v>74</v>
      </c>
      <c r="I46" s="29">
        <f t="shared" si="86"/>
        <v>286</v>
      </c>
      <c r="J46" s="29">
        <f t="shared" ref="J46:T46" si="87">SUM(J44:J45)</f>
        <v>70</v>
      </c>
      <c r="K46" s="29">
        <f t="shared" si="87"/>
        <v>216</v>
      </c>
      <c r="L46" s="29">
        <f t="shared" si="87"/>
        <v>332</v>
      </c>
      <c r="M46" s="29">
        <f t="shared" si="87"/>
        <v>1277</v>
      </c>
      <c r="N46" s="29">
        <f t="shared" si="87"/>
        <v>69</v>
      </c>
      <c r="O46" s="29">
        <f t="shared" si="87"/>
        <v>103</v>
      </c>
      <c r="P46" s="29">
        <f t="shared" si="87"/>
        <v>44</v>
      </c>
      <c r="Q46" s="29">
        <f t="shared" si="87"/>
        <v>65</v>
      </c>
      <c r="R46" s="29">
        <f t="shared" si="87"/>
        <v>34</v>
      </c>
      <c r="S46" s="29">
        <f t="shared" si="87"/>
        <v>3</v>
      </c>
      <c r="T46" s="29">
        <f t="shared" si="87"/>
        <v>538</v>
      </c>
      <c r="U46" s="29">
        <f t="shared" ref="U46:AC46" si="88">SUM(U44:U45)</f>
        <v>4</v>
      </c>
      <c r="V46" s="52">
        <f>SUM(V44:V45)</f>
        <v>4072</v>
      </c>
      <c r="W46" s="23">
        <f>SUM(W44:W45)</f>
        <v>105</v>
      </c>
      <c r="X46" s="24">
        <f t="shared" si="88"/>
        <v>207</v>
      </c>
      <c r="Y46" s="24">
        <f t="shared" si="88"/>
        <v>238</v>
      </c>
      <c r="Z46" s="24">
        <f t="shared" si="88"/>
        <v>150</v>
      </c>
      <c r="AA46" s="24">
        <f t="shared" si="88"/>
        <v>302</v>
      </c>
      <c r="AB46" s="24">
        <f t="shared" si="88"/>
        <v>60</v>
      </c>
      <c r="AC46" s="24">
        <f t="shared" si="88"/>
        <v>284</v>
      </c>
      <c r="AD46" s="24">
        <f t="shared" ref="AD46:AN46" si="89">SUM(AD44:AD45)</f>
        <v>99</v>
      </c>
      <c r="AE46" s="24">
        <f t="shared" si="89"/>
        <v>232</v>
      </c>
      <c r="AF46" s="24">
        <f t="shared" si="89"/>
        <v>342</v>
      </c>
      <c r="AG46" s="24">
        <f t="shared" si="89"/>
        <v>1264</v>
      </c>
      <c r="AH46" s="24">
        <f t="shared" si="89"/>
        <v>66</v>
      </c>
      <c r="AI46" s="24">
        <f t="shared" si="89"/>
        <v>80</v>
      </c>
      <c r="AJ46" s="24">
        <f t="shared" si="89"/>
        <v>51</v>
      </c>
      <c r="AK46" s="24">
        <f t="shared" si="89"/>
        <v>79</v>
      </c>
      <c r="AL46" s="24">
        <f t="shared" si="89"/>
        <v>57</v>
      </c>
      <c r="AM46" s="24">
        <f t="shared" si="89"/>
        <v>8</v>
      </c>
      <c r="AN46" s="24">
        <f t="shared" si="89"/>
        <v>571</v>
      </c>
      <c r="AO46" s="24">
        <f t="shared" ref="AO46:AW46" si="90">SUM(AO44:AO45)</f>
        <v>3</v>
      </c>
      <c r="AP46" s="53">
        <f>SUM(AP44:AP45)</f>
        <v>4198</v>
      </c>
      <c r="AQ46" s="28">
        <f t="shared" si="90"/>
        <v>147</v>
      </c>
      <c r="AR46" s="29">
        <f t="shared" si="90"/>
        <v>208</v>
      </c>
      <c r="AS46" s="29">
        <f t="shared" si="90"/>
        <v>246</v>
      </c>
      <c r="AT46" s="29">
        <f t="shared" si="90"/>
        <v>163</v>
      </c>
      <c r="AU46" s="29">
        <f t="shared" si="90"/>
        <v>286</v>
      </c>
      <c r="AV46" s="29">
        <f t="shared" si="90"/>
        <v>78</v>
      </c>
      <c r="AW46" s="29">
        <f t="shared" si="90"/>
        <v>277</v>
      </c>
      <c r="AX46" s="29">
        <f t="shared" ref="AX46:BH46" si="91">SUM(AX44:AX45)</f>
        <v>85</v>
      </c>
      <c r="AY46" s="29">
        <f t="shared" si="91"/>
        <v>230</v>
      </c>
      <c r="AZ46" s="29">
        <f t="shared" si="91"/>
        <v>356</v>
      </c>
      <c r="BA46" s="29">
        <f t="shared" si="91"/>
        <v>1343</v>
      </c>
      <c r="BB46" s="29">
        <f t="shared" si="91"/>
        <v>71</v>
      </c>
      <c r="BC46" s="29">
        <f t="shared" si="91"/>
        <v>100</v>
      </c>
      <c r="BD46" s="29">
        <f t="shared" si="91"/>
        <v>61</v>
      </c>
      <c r="BE46" s="29">
        <f t="shared" si="91"/>
        <v>64</v>
      </c>
      <c r="BF46" s="29">
        <f t="shared" si="91"/>
        <v>55</v>
      </c>
      <c r="BG46" s="29">
        <f t="shared" si="91"/>
        <v>4</v>
      </c>
      <c r="BH46" s="29">
        <f t="shared" si="91"/>
        <v>554</v>
      </c>
      <c r="BI46" s="29">
        <f t="shared" ref="BI46:BQ46" si="92">SUM(BI44:BI45)</f>
        <v>1</v>
      </c>
      <c r="BJ46" s="52">
        <f t="shared" si="92"/>
        <v>4329</v>
      </c>
      <c r="BK46" s="23">
        <f t="shared" si="92"/>
        <v>134</v>
      </c>
      <c r="BL46" s="24">
        <f t="shared" si="92"/>
        <v>204</v>
      </c>
      <c r="BM46" s="24">
        <f t="shared" si="92"/>
        <v>270</v>
      </c>
      <c r="BN46" s="24">
        <f t="shared" si="92"/>
        <v>152</v>
      </c>
      <c r="BO46" s="24">
        <f t="shared" si="92"/>
        <v>311</v>
      </c>
      <c r="BP46" s="24">
        <f t="shared" si="92"/>
        <v>90</v>
      </c>
      <c r="BQ46" s="24">
        <f t="shared" si="92"/>
        <v>299</v>
      </c>
      <c r="BR46" s="24">
        <f t="shared" ref="BR46:CB46" si="93">SUM(BR44:BR45)</f>
        <v>101</v>
      </c>
      <c r="BS46" s="24">
        <f t="shared" si="93"/>
        <v>222</v>
      </c>
      <c r="BT46" s="24">
        <f t="shared" si="93"/>
        <v>347</v>
      </c>
      <c r="BU46" s="24">
        <f t="shared" si="93"/>
        <v>1366</v>
      </c>
      <c r="BV46" s="24">
        <f t="shared" si="93"/>
        <v>88</v>
      </c>
      <c r="BW46" s="24">
        <f t="shared" si="93"/>
        <v>104</v>
      </c>
      <c r="BX46" s="24">
        <f t="shared" si="93"/>
        <v>53</v>
      </c>
      <c r="BY46" s="24">
        <f t="shared" si="93"/>
        <v>73</v>
      </c>
      <c r="BZ46" s="24">
        <f t="shared" si="93"/>
        <v>40</v>
      </c>
      <c r="CA46" s="24">
        <f t="shared" si="93"/>
        <v>12</v>
      </c>
      <c r="CB46" s="24">
        <f t="shared" si="93"/>
        <v>580</v>
      </c>
      <c r="CC46" s="24">
        <f t="shared" ref="CC46:CK46" si="94">SUM(CC44:CC45)</f>
        <v>9</v>
      </c>
      <c r="CD46" s="53">
        <f t="shared" si="94"/>
        <v>4455</v>
      </c>
      <c r="CE46" s="28">
        <f t="shared" si="94"/>
        <v>173</v>
      </c>
      <c r="CF46" s="29">
        <f t="shared" si="94"/>
        <v>237</v>
      </c>
      <c r="CG46" s="29">
        <f t="shared" si="94"/>
        <v>277</v>
      </c>
      <c r="CH46" s="29">
        <f t="shared" si="94"/>
        <v>166</v>
      </c>
      <c r="CI46" s="29">
        <f t="shared" si="94"/>
        <v>307</v>
      </c>
      <c r="CJ46" s="29">
        <f t="shared" si="94"/>
        <v>90</v>
      </c>
      <c r="CK46" s="29">
        <f t="shared" si="94"/>
        <v>353</v>
      </c>
      <c r="CL46" s="29">
        <f t="shared" ref="CL46:CX46" si="95">SUM(CL44:CL45)</f>
        <v>100</v>
      </c>
      <c r="CM46" s="29">
        <f t="shared" si="95"/>
        <v>233</v>
      </c>
      <c r="CN46" s="29">
        <f t="shared" si="95"/>
        <v>395</v>
      </c>
      <c r="CO46" s="29">
        <f t="shared" si="95"/>
        <v>1421</v>
      </c>
      <c r="CP46" s="29">
        <f t="shared" si="95"/>
        <v>75</v>
      </c>
      <c r="CQ46" s="29">
        <f t="shared" si="95"/>
        <v>89</v>
      </c>
      <c r="CR46" s="29">
        <f t="shared" si="95"/>
        <v>52</v>
      </c>
      <c r="CS46" s="29">
        <f t="shared" si="95"/>
        <v>70</v>
      </c>
      <c r="CT46" s="29">
        <f t="shared" si="95"/>
        <v>56</v>
      </c>
      <c r="CU46" s="29">
        <f t="shared" si="95"/>
        <v>11</v>
      </c>
      <c r="CV46" s="29">
        <f t="shared" si="95"/>
        <v>555</v>
      </c>
      <c r="CW46" s="29">
        <f t="shared" si="95"/>
        <v>6</v>
      </c>
      <c r="CX46" s="52">
        <f t="shared" si="95"/>
        <v>4666</v>
      </c>
      <c r="CY46" s="23">
        <f t="shared" ref="CY46:DQ46" si="96">SUM(CY44:CY45)</f>
        <v>175</v>
      </c>
      <c r="CZ46" s="24">
        <f t="shared" si="96"/>
        <v>205</v>
      </c>
      <c r="DA46" s="24">
        <f t="shared" si="96"/>
        <v>281</v>
      </c>
      <c r="DB46" s="24">
        <f t="shared" si="96"/>
        <v>186</v>
      </c>
      <c r="DC46" s="24">
        <f t="shared" si="96"/>
        <v>320</v>
      </c>
      <c r="DD46" s="24">
        <f t="shared" si="96"/>
        <v>83</v>
      </c>
      <c r="DE46" s="24">
        <f t="shared" si="96"/>
        <v>332</v>
      </c>
      <c r="DF46" s="24">
        <f t="shared" si="96"/>
        <v>117</v>
      </c>
      <c r="DG46" s="24">
        <f t="shared" si="96"/>
        <v>251</v>
      </c>
      <c r="DH46" s="24">
        <f t="shared" si="96"/>
        <v>407</v>
      </c>
      <c r="DI46" s="24">
        <f t="shared" si="96"/>
        <v>1467</v>
      </c>
      <c r="DJ46" s="24">
        <f t="shared" si="96"/>
        <v>88</v>
      </c>
      <c r="DK46" s="24">
        <f t="shared" si="96"/>
        <v>101</v>
      </c>
      <c r="DL46" s="24">
        <f t="shared" si="96"/>
        <v>59</v>
      </c>
      <c r="DM46" s="24">
        <f t="shared" si="96"/>
        <v>76</v>
      </c>
      <c r="DN46" s="24">
        <f t="shared" si="96"/>
        <v>42</v>
      </c>
      <c r="DO46" s="24">
        <f t="shared" si="96"/>
        <v>11</v>
      </c>
      <c r="DP46" s="24">
        <f t="shared" si="96"/>
        <v>581</v>
      </c>
      <c r="DQ46" s="24">
        <f t="shared" si="96"/>
        <v>0</v>
      </c>
      <c r="DR46" s="672">
        <f>SUM(DR44:DR45)</f>
        <v>4782</v>
      </c>
      <c r="DS46" s="28">
        <f t="shared" ref="DS46:EL46" si="97">SUM(DS44:DS45)</f>
        <v>159</v>
      </c>
      <c r="DT46" s="29">
        <f t="shared" si="97"/>
        <v>239</v>
      </c>
      <c r="DU46" s="29">
        <f t="shared" si="97"/>
        <v>270</v>
      </c>
      <c r="DV46" s="29">
        <f t="shared" si="97"/>
        <v>151</v>
      </c>
      <c r="DW46" s="29">
        <f t="shared" si="97"/>
        <v>344</v>
      </c>
      <c r="DX46" s="29">
        <f t="shared" si="97"/>
        <v>75</v>
      </c>
      <c r="DY46" s="29">
        <f t="shared" si="97"/>
        <v>301</v>
      </c>
      <c r="DZ46" s="29">
        <f t="shared" si="97"/>
        <v>103</v>
      </c>
      <c r="EA46" s="29">
        <f t="shared" si="97"/>
        <v>232</v>
      </c>
      <c r="EB46" s="29">
        <f t="shared" si="97"/>
        <v>384</v>
      </c>
      <c r="EC46" s="29">
        <f t="shared" si="97"/>
        <v>1467</v>
      </c>
      <c r="ED46" s="29">
        <f t="shared" si="97"/>
        <v>85</v>
      </c>
      <c r="EE46" s="29">
        <f t="shared" si="97"/>
        <v>97</v>
      </c>
      <c r="EF46" s="29">
        <f t="shared" si="97"/>
        <v>58</v>
      </c>
      <c r="EG46" s="29">
        <f t="shared" si="97"/>
        <v>66</v>
      </c>
      <c r="EH46" s="29">
        <f t="shared" si="97"/>
        <v>38</v>
      </c>
      <c r="EI46" s="29">
        <f t="shared" si="97"/>
        <v>16</v>
      </c>
      <c r="EJ46" s="29">
        <f t="shared" si="97"/>
        <v>556</v>
      </c>
      <c r="EK46" s="29">
        <f t="shared" si="97"/>
        <v>2</v>
      </c>
      <c r="EL46" s="52">
        <f t="shared" si="97"/>
        <v>4643</v>
      </c>
    </row>
    <row r="47" spans="1:142" ht="4.5" customHeight="1">
      <c r="C47" s="94"/>
      <c r="D47" s="122"/>
      <c r="E47" s="94"/>
      <c r="F47" s="122"/>
      <c r="G47" s="94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19"/>
      <c r="W47" s="94"/>
      <c r="X47" s="122"/>
      <c r="Y47" s="94"/>
      <c r="Z47" s="122"/>
      <c r="AA47" s="94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19"/>
      <c r="AQ47" s="94"/>
      <c r="AR47" s="122"/>
      <c r="AS47" s="94"/>
      <c r="AT47" s="122"/>
      <c r="AU47" s="94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19"/>
      <c r="BK47" s="94"/>
      <c r="BL47" s="122"/>
      <c r="BM47" s="94"/>
      <c r="BN47" s="122"/>
      <c r="BO47" s="94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19"/>
      <c r="CE47" s="94"/>
      <c r="CF47" s="122"/>
      <c r="CG47" s="94"/>
      <c r="CH47" s="122"/>
      <c r="CI47" s="94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19"/>
      <c r="CY47" s="94"/>
      <c r="CZ47" s="122"/>
      <c r="DA47" s="94"/>
      <c r="DB47" s="122"/>
      <c r="DC47" s="94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19"/>
      <c r="DS47" s="94"/>
      <c r="DT47" s="122"/>
      <c r="DU47" s="94"/>
      <c r="DV47" s="122"/>
      <c r="DW47" s="94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19"/>
    </row>
    <row r="48" spans="1:142" s="404" customFormat="1" ht="12" customHeight="1">
      <c r="A48" s="774" t="s">
        <v>533</v>
      </c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74"/>
      <c r="AF48" s="774"/>
      <c r="AG48" s="774"/>
      <c r="AH48" s="774"/>
      <c r="AI48" s="774"/>
      <c r="AJ48" s="774"/>
      <c r="AK48" s="774"/>
      <c r="AL48" s="774"/>
      <c r="AM48" s="774"/>
      <c r="AN48" s="774"/>
      <c r="AO48" s="774"/>
      <c r="AP48" s="774"/>
      <c r="AQ48" s="389"/>
      <c r="AR48" s="389"/>
      <c r="AS48" s="389"/>
      <c r="AT48" s="389"/>
      <c r="AU48" s="389"/>
      <c r="AV48" s="389"/>
      <c r="AW48" s="389"/>
      <c r="AX48" s="389"/>
      <c r="AY48" s="389"/>
      <c r="AZ48" s="389"/>
      <c r="BA48" s="389"/>
      <c r="BB48" s="389"/>
      <c r="BC48" s="389"/>
      <c r="BD48" s="389"/>
      <c r="BE48" s="389"/>
      <c r="BF48" s="389"/>
      <c r="BG48" s="389"/>
      <c r="BH48" s="389"/>
      <c r="BI48" s="389"/>
      <c r="BJ48" s="389"/>
      <c r="BK48" s="389"/>
      <c r="BL48" s="389"/>
      <c r="BM48" s="389"/>
      <c r="BN48" s="389"/>
      <c r="BO48" s="389"/>
      <c r="BP48" s="389"/>
      <c r="BQ48" s="389"/>
      <c r="BR48" s="389"/>
      <c r="BS48" s="389"/>
      <c r="BT48" s="389"/>
      <c r="BU48" s="389"/>
      <c r="BV48" s="389"/>
      <c r="BW48" s="389"/>
      <c r="BX48" s="389"/>
      <c r="BY48" s="389"/>
      <c r="BZ48" s="389"/>
      <c r="CA48" s="389"/>
      <c r="CB48" s="389"/>
      <c r="CC48" s="389"/>
      <c r="CD48" s="389"/>
      <c r="CE48" s="389"/>
      <c r="CF48" s="389"/>
      <c r="CG48" s="389"/>
      <c r="CH48" s="389"/>
      <c r="CI48" s="389"/>
      <c r="CJ48" s="389"/>
      <c r="CK48" s="389"/>
      <c r="CL48" s="389"/>
      <c r="CM48" s="389"/>
      <c r="CN48" s="389"/>
      <c r="CO48" s="389"/>
      <c r="CP48" s="389"/>
      <c r="CQ48" s="389"/>
      <c r="CR48" s="389"/>
      <c r="CS48" s="389"/>
      <c r="CT48" s="389"/>
      <c r="CU48" s="389"/>
      <c r="CV48" s="389"/>
      <c r="CW48" s="389"/>
      <c r="CX48" s="389"/>
      <c r="CY48" s="389"/>
      <c r="CZ48" s="389"/>
      <c r="DA48" s="389"/>
      <c r="DB48" s="389"/>
      <c r="DC48" s="389"/>
      <c r="DD48" s="389"/>
      <c r="DE48" s="389"/>
      <c r="DF48" s="389"/>
      <c r="DG48" s="389"/>
      <c r="DH48" s="389"/>
      <c r="DI48" s="389"/>
      <c r="DJ48" s="389"/>
      <c r="DK48" s="389"/>
      <c r="DL48" s="389"/>
      <c r="DM48" s="389"/>
      <c r="DN48" s="389"/>
      <c r="DO48" s="389"/>
      <c r="DP48" s="389"/>
      <c r="DQ48" s="389"/>
      <c r="DR48" s="389"/>
      <c r="DS48" s="389"/>
      <c r="DT48" s="389"/>
      <c r="DU48" s="389"/>
      <c r="DV48" s="389"/>
      <c r="DW48" s="389"/>
      <c r="DX48" s="389"/>
      <c r="DY48" s="389"/>
      <c r="DZ48" s="389"/>
      <c r="EA48" s="389"/>
      <c r="EB48" s="389"/>
      <c r="EC48" s="389"/>
      <c r="ED48" s="389"/>
      <c r="EE48" s="389"/>
      <c r="EF48" s="389"/>
      <c r="EG48" s="389"/>
      <c r="EH48" s="389"/>
      <c r="EI48" s="389"/>
      <c r="EJ48" s="389"/>
      <c r="EK48" s="389"/>
      <c r="EL48" s="389"/>
    </row>
    <row r="49" spans="1:142" ht="18" customHeight="1">
      <c r="A49" s="31" t="s">
        <v>269</v>
      </c>
      <c r="B49" s="31"/>
      <c r="C49" s="267"/>
      <c r="D49" s="281"/>
      <c r="E49" s="281"/>
      <c r="F49" s="281"/>
      <c r="G49" s="221"/>
      <c r="H49" s="281"/>
      <c r="I49" s="281"/>
      <c r="J49" s="221"/>
      <c r="K49" s="281"/>
      <c r="L49" s="281"/>
      <c r="M49" s="221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  <c r="BQ49" s="282"/>
      <c r="BR49" s="282"/>
      <c r="BS49" s="282"/>
      <c r="BT49" s="282"/>
      <c r="BU49" s="282"/>
      <c r="BV49" s="282"/>
      <c r="BW49" s="282"/>
      <c r="BX49" s="282"/>
      <c r="BY49" s="282"/>
      <c r="BZ49" s="282"/>
      <c r="CA49" s="282"/>
      <c r="CB49" s="282"/>
      <c r="CC49" s="282"/>
      <c r="CD49" s="282"/>
      <c r="CE49" s="282"/>
      <c r="CF49" s="282"/>
      <c r="CG49" s="282"/>
      <c r="CH49" s="282"/>
      <c r="CI49" s="282"/>
      <c r="CJ49" s="282"/>
      <c r="CK49" s="282"/>
      <c r="CL49" s="282"/>
      <c r="CM49" s="282"/>
      <c r="CN49" s="282"/>
      <c r="CO49" s="282"/>
      <c r="CP49" s="282"/>
      <c r="CQ49" s="282"/>
      <c r="CR49" s="282"/>
      <c r="CS49" s="282"/>
      <c r="CT49" s="282"/>
      <c r="CU49" s="282"/>
      <c r="CV49" s="282"/>
      <c r="CW49" s="282"/>
      <c r="CX49" s="282"/>
      <c r="CY49" s="282"/>
      <c r="CZ49" s="282"/>
      <c r="DA49" s="282"/>
      <c r="DB49" s="282"/>
      <c r="DC49" s="282"/>
      <c r="DD49" s="282"/>
      <c r="DE49" s="282"/>
      <c r="DF49" s="282"/>
      <c r="DG49" s="282"/>
      <c r="DH49" s="282"/>
      <c r="DI49" s="282"/>
      <c r="DJ49" s="282"/>
      <c r="DK49" s="282"/>
      <c r="DL49" s="282"/>
      <c r="DM49" s="282"/>
      <c r="DN49" s="282"/>
      <c r="DO49" s="282"/>
      <c r="DP49" s="282"/>
      <c r="DQ49" s="282"/>
      <c r="DR49" s="282"/>
      <c r="DS49" s="282"/>
      <c r="DT49" s="282"/>
      <c r="DU49" s="282"/>
      <c r="DV49" s="282"/>
      <c r="DW49" s="282"/>
      <c r="DX49" s="282"/>
      <c r="DY49" s="282"/>
      <c r="DZ49" s="282"/>
      <c r="EA49" s="282"/>
      <c r="EB49" s="282"/>
      <c r="EC49" s="282"/>
      <c r="ED49" s="282"/>
      <c r="EE49" s="282"/>
      <c r="EF49" s="282"/>
      <c r="EG49" s="282"/>
      <c r="EH49" s="282"/>
      <c r="EI49" s="282"/>
      <c r="EJ49" s="282"/>
      <c r="EK49" s="282"/>
      <c r="EL49" s="282"/>
    </row>
    <row r="50" spans="1:142" ht="18" customHeight="1"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  <c r="BQ50" s="282"/>
      <c r="BR50" s="282"/>
      <c r="BS50" s="282"/>
      <c r="BT50" s="282"/>
      <c r="BU50" s="282"/>
      <c r="BV50" s="282"/>
      <c r="BW50" s="282"/>
      <c r="BX50" s="282"/>
      <c r="BY50" s="282"/>
      <c r="BZ50" s="282"/>
      <c r="CA50" s="282"/>
      <c r="CB50" s="282"/>
      <c r="CC50" s="282"/>
      <c r="CD50" s="282"/>
      <c r="CE50" s="282"/>
      <c r="CF50" s="282"/>
      <c r="CG50" s="282"/>
      <c r="CH50" s="282"/>
      <c r="CI50" s="282"/>
      <c r="CJ50" s="282"/>
      <c r="CK50" s="282"/>
      <c r="CL50" s="282"/>
      <c r="CM50" s="282"/>
      <c r="CN50" s="282"/>
      <c r="CO50" s="282"/>
      <c r="CP50" s="282"/>
      <c r="CQ50" s="282"/>
      <c r="CR50" s="282"/>
      <c r="CS50" s="282"/>
      <c r="CT50" s="282"/>
      <c r="CU50" s="282"/>
      <c r="CV50" s="282"/>
      <c r="CW50" s="282"/>
      <c r="CX50" s="282"/>
      <c r="CY50" s="282"/>
      <c r="CZ50" s="282"/>
      <c r="DA50" s="282"/>
      <c r="DB50" s="282"/>
      <c r="DC50" s="282"/>
      <c r="DD50" s="282"/>
      <c r="DE50" s="282"/>
      <c r="DF50" s="282"/>
      <c r="DG50" s="282"/>
      <c r="DH50" s="282"/>
      <c r="DI50" s="282"/>
      <c r="DJ50" s="282"/>
      <c r="DK50" s="282"/>
      <c r="DL50" s="282"/>
      <c r="DM50" s="282"/>
      <c r="DN50" s="282"/>
      <c r="DO50" s="282"/>
      <c r="DP50" s="282"/>
      <c r="DQ50" s="282"/>
      <c r="DR50" s="282"/>
      <c r="DS50" s="282"/>
      <c r="DT50" s="282"/>
      <c r="DU50" s="282"/>
      <c r="DV50" s="282"/>
      <c r="DW50" s="282"/>
      <c r="DX50" s="282"/>
      <c r="DY50" s="282"/>
      <c r="DZ50" s="282"/>
      <c r="EA50" s="282"/>
      <c r="EB50" s="282"/>
      <c r="EC50" s="282"/>
      <c r="ED50" s="282"/>
      <c r="EE50" s="282"/>
      <c r="EF50" s="282"/>
      <c r="EG50" s="282"/>
      <c r="EH50" s="282"/>
      <c r="EI50" s="282"/>
      <c r="EJ50" s="282"/>
      <c r="EK50" s="282"/>
      <c r="EL50" s="282"/>
    </row>
  </sheetData>
  <mergeCells count="28">
    <mergeCell ref="DS6:EL6"/>
    <mergeCell ref="C5:EL5"/>
    <mergeCell ref="A46:B46"/>
    <mergeCell ref="A44:A45"/>
    <mergeCell ref="A48:AP48"/>
    <mergeCell ref="B5:B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CY6:DR6"/>
    <mergeCell ref="A2:AP2"/>
    <mergeCell ref="A3:AP3"/>
    <mergeCell ref="A4:C4"/>
    <mergeCell ref="A5:A7"/>
    <mergeCell ref="C6:V6"/>
    <mergeCell ref="W6:AP6"/>
    <mergeCell ref="AQ6:BJ6"/>
    <mergeCell ref="BK6:CD6"/>
    <mergeCell ref="CE6:CX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N29"/>
  <sheetViews>
    <sheetView showGridLines="0" workbookViewId="0">
      <pane xSplit="1" ySplit="7" topLeftCell="B8" activePane="bottomRight" state="frozen"/>
      <selection activeCell="O6" sqref="O6:Q6"/>
      <selection pane="topRight" activeCell="O6" sqref="O6:Q6"/>
      <selection pane="bottomLeft" activeCell="O6" sqref="O6:Q6"/>
      <selection pane="bottomRight" activeCell="AA31" sqref="AA31"/>
    </sheetView>
  </sheetViews>
  <sheetFormatPr baseColWidth="10" defaultColWidth="11.42578125" defaultRowHeight="18" customHeight="1"/>
  <cols>
    <col min="1" max="1" width="18.7109375" style="155" customWidth="1"/>
    <col min="2" max="12" width="4.42578125" style="155" customWidth="1"/>
    <col min="13" max="13" width="6.85546875" style="283" customWidth="1"/>
    <col min="14" max="14" width="6.85546875" style="155" customWidth="1"/>
    <col min="15" max="25" width="4.42578125" style="155" customWidth="1"/>
    <col min="26" max="26" width="6.85546875" style="283" customWidth="1"/>
    <col min="27" max="27" width="6.85546875" style="155" customWidth="1"/>
    <col min="28" max="38" width="4.42578125" style="155" customWidth="1"/>
    <col min="39" max="39" width="6.85546875" style="283" customWidth="1"/>
    <col min="40" max="40" width="6.85546875" style="155" customWidth="1"/>
    <col min="41" max="51" width="4.42578125" style="155" customWidth="1"/>
    <col min="52" max="52" width="6.85546875" style="283" customWidth="1"/>
    <col min="53" max="53" width="6.85546875" style="155" customWidth="1"/>
    <col min="54" max="64" width="4.42578125" style="155" customWidth="1"/>
    <col min="65" max="65" width="6.85546875" style="283" customWidth="1"/>
    <col min="66" max="66" width="6.85546875" style="155" customWidth="1"/>
    <col min="67" max="77" width="4.42578125" style="155" customWidth="1"/>
    <col min="78" max="78" width="6.85546875" style="283" customWidth="1"/>
    <col min="79" max="79" width="6.85546875" style="155" customWidth="1"/>
    <col min="80" max="90" width="4.42578125" style="155" customWidth="1"/>
    <col min="91" max="91" width="6.85546875" style="283" customWidth="1"/>
    <col min="92" max="92" width="6.85546875" style="155" customWidth="1"/>
    <col min="93" max="16384" width="11.42578125" style="155"/>
  </cols>
  <sheetData>
    <row r="1" spans="1:92" ht="18" customHeight="1">
      <c r="A1" s="801" t="s">
        <v>509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Z1" s="155"/>
      <c r="AM1" s="155"/>
      <c r="AZ1" s="155"/>
      <c r="BM1" s="155"/>
      <c r="BZ1" s="155"/>
      <c r="CM1" s="155"/>
    </row>
    <row r="2" spans="1:92" ht="18" customHeight="1">
      <c r="A2" s="906" t="s">
        <v>217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Z2" s="155"/>
      <c r="AM2" s="155"/>
      <c r="AZ2" s="155"/>
      <c r="BM2" s="155"/>
      <c r="BZ2" s="155"/>
      <c r="CM2" s="155"/>
    </row>
    <row r="3" spans="1:92" ht="18" customHeight="1">
      <c r="A3" s="845" t="s">
        <v>622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  <c r="N3" s="845"/>
      <c r="Z3" s="155"/>
      <c r="AM3" s="155"/>
      <c r="AZ3" s="155"/>
      <c r="BM3" s="155"/>
      <c r="BZ3" s="155"/>
      <c r="CM3" s="155"/>
    </row>
    <row r="4" spans="1:92" ht="3.95" customHeight="1">
      <c r="A4" s="907"/>
      <c r="B4" s="907"/>
      <c r="C4" s="907"/>
      <c r="D4" s="907"/>
    </row>
    <row r="5" spans="1:92" ht="18" customHeight="1">
      <c r="A5" s="860" t="s">
        <v>0</v>
      </c>
      <c r="B5" s="787" t="s">
        <v>554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  <c r="AY5" s="787"/>
      <c r="AZ5" s="787"/>
      <c r="BA5" s="787"/>
      <c r="BB5" s="787"/>
      <c r="BC5" s="787"/>
      <c r="BD5" s="787"/>
      <c r="BE5" s="787"/>
      <c r="BF5" s="787"/>
      <c r="BG5" s="787"/>
      <c r="BH5" s="787"/>
      <c r="BI5" s="787"/>
      <c r="BJ5" s="787"/>
      <c r="BK5" s="787"/>
      <c r="BL5" s="787"/>
      <c r="BM5" s="787"/>
      <c r="BN5" s="787"/>
      <c r="BO5" s="787"/>
      <c r="BP5" s="787"/>
      <c r="BQ5" s="787"/>
      <c r="BR5" s="787"/>
      <c r="BS5" s="787"/>
      <c r="BT5" s="787"/>
      <c r="BU5" s="787"/>
      <c r="BV5" s="787"/>
      <c r="BW5" s="787"/>
      <c r="BX5" s="787"/>
      <c r="BY5" s="787"/>
      <c r="BZ5" s="787"/>
      <c r="CA5" s="787"/>
      <c r="CB5" s="787"/>
      <c r="CC5" s="787"/>
      <c r="CD5" s="787"/>
      <c r="CE5" s="787"/>
      <c r="CF5" s="787"/>
      <c r="CG5" s="787"/>
      <c r="CH5" s="787"/>
      <c r="CI5" s="787"/>
      <c r="CJ5" s="787"/>
      <c r="CK5" s="787"/>
      <c r="CL5" s="787"/>
      <c r="CM5" s="787"/>
      <c r="CN5" s="787"/>
    </row>
    <row r="6" spans="1:92" ht="18" customHeight="1">
      <c r="A6" s="860"/>
      <c r="B6" s="872">
        <v>2015</v>
      </c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43">
        <v>2016</v>
      </c>
      <c r="P6" s="843"/>
      <c r="Q6" s="843"/>
      <c r="R6" s="843"/>
      <c r="S6" s="843"/>
      <c r="T6" s="843"/>
      <c r="U6" s="843"/>
      <c r="V6" s="843"/>
      <c r="W6" s="843"/>
      <c r="X6" s="843"/>
      <c r="Y6" s="843"/>
      <c r="Z6" s="843"/>
      <c r="AA6" s="843"/>
      <c r="AB6" s="872">
        <v>2017</v>
      </c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2"/>
      <c r="AO6" s="843">
        <v>2018</v>
      </c>
      <c r="AP6" s="843"/>
      <c r="AQ6" s="843"/>
      <c r="AR6" s="843"/>
      <c r="AS6" s="843"/>
      <c r="AT6" s="843"/>
      <c r="AU6" s="843"/>
      <c r="AV6" s="843"/>
      <c r="AW6" s="843"/>
      <c r="AX6" s="843"/>
      <c r="AY6" s="843"/>
      <c r="AZ6" s="843"/>
      <c r="BA6" s="843"/>
      <c r="BB6" s="872">
        <v>2019</v>
      </c>
      <c r="BC6" s="872"/>
      <c r="BD6" s="872"/>
      <c r="BE6" s="872"/>
      <c r="BF6" s="872"/>
      <c r="BG6" s="872"/>
      <c r="BH6" s="872"/>
      <c r="BI6" s="872"/>
      <c r="BJ6" s="872"/>
      <c r="BK6" s="872"/>
      <c r="BL6" s="872"/>
      <c r="BM6" s="872"/>
      <c r="BN6" s="872"/>
      <c r="BO6" s="843" t="s">
        <v>597</v>
      </c>
      <c r="BP6" s="843"/>
      <c r="BQ6" s="843"/>
      <c r="BR6" s="843"/>
      <c r="BS6" s="843"/>
      <c r="BT6" s="843"/>
      <c r="BU6" s="843"/>
      <c r="BV6" s="843"/>
      <c r="BW6" s="843"/>
      <c r="BX6" s="843"/>
      <c r="BY6" s="843"/>
      <c r="BZ6" s="843"/>
      <c r="CA6" s="843"/>
      <c r="CB6" s="872" t="s">
        <v>638</v>
      </c>
      <c r="CC6" s="872"/>
      <c r="CD6" s="872"/>
      <c r="CE6" s="872"/>
      <c r="CF6" s="872"/>
      <c r="CG6" s="872"/>
      <c r="CH6" s="872"/>
      <c r="CI6" s="872"/>
      <c r="CJ6" s="872"/>
      <c r="CK6" s="872"/>
      <c r="CL6" s="872"/>
      <c r="CM6" s="872"/>
      <c r="CN6" s="872"/>
    </row>
    <row r="7" spans="1:92" ht="18" customHeight="1">
      <c r="A7" s="860"/>
      <c r="B7" s="374" t="s">
        <v>206</v>
      </c>
      <c r="C7" s="378" t="s">
        <v>207</v>
      </c>
      <c r="D7" s="378" t="s">
        <v>208</v>
      </c>
      <c r="E7" s="378" t="s">
        <v>209</v>
      </c>
      <c r="F7" s="378" t="s">
        <v>215</v>
      </c>
      <c r="G7" s="378" t="s">
        <v>211</v>
      </c>
      <c r="H7" s="378" t="s">
        <v>210</v>
      </c>
      <c r="I7" s="378" t="s">
        <v>212</v>
      </c>
      <c r="J7" s="378" t="s">
        <v>213</v>
      </c>
      <c r="K7" s="378" t="s">
        <v>214</v>
      </c>
      <c r="L7" s="378" t="s">
        <v>216</v>
      </c>
      <c r="M7" s="511" t="s">
        <v>34</v>
      </c>
      <c r="N7" s="511" t="s">
        <v>218</v>
      </c>
      <c r="O7" s="81" t="s">
        <v>206</v>
      </c>
      <c r="P7" s="82" t="s">
        <v>207</v>
      </c>
      <c r="Q7" s="82" t="s">
        <v>208</v>
      </c>
      <c r="R7" s="82" t="s">
        <v>209</v>
      </c>
      <c r="S7" s="82" t="s">
        <v>215</v>
      </c>
      <c r="T7" s="82" t="s">
        <v>211</v>
      </c>
      <c r="U7" s="82" t="s">
        <v>210</v>
      </c>
      <c r="V7" s="82" t="s">
        <v>212</v>
      </c>
      <c r="W7" s="82" t="s">
        <v>213</v>
      </c>
      <c r="X7" s="82" t="s">
        <v>214</v>
      </c>
      <c r="Y7" s="82" t="s">
        <v>216</v>
      </c>
      <c r="Z7" s="30" t="s">
        <v>34</v>
      </c>
      <c r="AA7" s="30" t="s">
        <v>218</v>
      </c>
      <c r="AB7" s="374" t="s">
        <v>206</v>
      </c>
      <c r="AC7" s="378" t="s">
        <v>207</v>
      </c>
      <c r="AD7" s="378" t="s">
        <v>208</v>
      </c>
      <c r="AE7" s="378" t="s">
        <v>209</v>
      </c>
      <c r="AF7" s="378" t="s">
        <v>215</v>
      </c>
      <c r="AG7" s="378" t="s">
        <v>211</v>
      </c>
      <c r="AH7" s="378" t="s">
        <v>210</v>
      </c>
      <c r="AI7" s="378" t="s">
        <v>212</v>
      </c>
      <c r="AJ7" s="378" t="s">
        <v>213</v>
      </c>
      <c r="AK7" s="378" t="s">
        <v>214</v>
      </c>
      <c r="AL7" s="378" t="s">
        <v>216</v>
      </c>
      <c r="AM7" s="511" t="s">
        <v>34</v>
      </c>
      <c r="AN7" s="511" t="s">
        <v>218</v>
      </c>
      <c r="AO7" s="81" t="s">
        <v>206</v>
      </c>
      <c r="AP7" s="82" t="s">
        <v>207</v>
      </c>
      <c r="AQ7" s="82" t="s">
        <v>208</v>
      </c>
      <c r="AR7" s="82" t="s">
        <v>209</v>
      </c>
      <c r="AS7" s="82" t="s">
        <v>215</v>
      </c>
      <c r="AT7" s="82" t="s">
        <v>211</v>
      </c>
      <c r="AU7" s="82" t="s">
        <v>210</v>
      </c>
      <c r="AV7" s="82" t="s">
        <v>212</v>
      </c>
      <c r="AW7" s="82" t="s">
        <v>213</v>
      </c>
      <c r="AX7" s="82" t="s">
        <v>214</v>
      </c>
      <c r="AY7" s="82" t="s">
        <v>216</v>
      </c>
      <c r="AZ7" s="30" t="s">
        <v>34</v>
      </c>
      <c r="BA7" s="30" t="s">
        <v>218</v>
      </c>
      <c r="BB7" s="374" t="s">
        <v>206</v>
      </c>
      <c r="BC7" s="378" t="s">
        <v>207</v>
      </c>
      <c r="BD7" s="378" t="s">
        <v>208</v>
      </c>
      <c r="BE7" s="378" t="s">
        <v>209</v>
      </c>
      <c r="BF7" s="378" t="s">
        <v>215</v>
      </c>
      <c r="BG7" s="378" t="s">
        <v>211</v>
      </c>
      <c r="BH7" s="378" t="s">
        <v>210</v>
      </c>
      <c r="BI7" s="378" t="s">
        <v>212</v>
      </c>
      <c r="BJ7" s="378" t="s">
        <v>213</v>
      </c>
      <c r="BK7" s="378" t="s">
        <v>214</v>
      </c>
      <c r="BL7" s="378" t="s">
        <v>216</v>
      </c>
      <c r="BM7" s="511" t="s">
        <v>34</v>
      </c>
      <c r="BN7" s="511" t="s">
        <v>218</v>
      </c>
      <c r="BO7" s="595" t="s">
        <v>206</v>
      </c>
      <c r="BP7" s="606" t="s">
        <v>207</v>
      </c>
      <c r="BQ7" s="606" t="s">
        <v>208</v>
      </c>
      <c r="BR7" s="606" t="s">
        <v>209</v>
      </c>
      <c r="BS7" s="606" t="s">
        <v>215</v>
      </c>
      <c r="BT7" s="606" t="s">
        <v>211</v>
      </c>
      <c r="BU7" s="606" t="s">
        <v>210</v>
      </c>
      <c r="BV7" s="606" t="s">
        <v>212</v>
      </c>
      <c r="BW7" s="606" t="s">
        <v>213</v>
      </c>
      <c r="BX7" s="606" t="s">
        <v>214</v>
      </c>
      <c r="BY7" s="606" t="s">
        <v>216</v>
      </c>
      <c r="BZ7" s="612" t="s">
        <v>34</v>
      </c>
      <c r="CA7" s="612" t="s">
        <v>218</v>
      </c>
      <c r="CB7" s="704" t="s">
        <v>206</v>
      </c>
      <c r="CC7" s="708" t="s">
        <v>207</v>
      </c>
      <c r="CD7" s="708" t="s">
        <v>208</v>
      </c>
      <c r="CE7" s="708" t="s">
        <v>209</v>
      </c>
      <c r="CF7" s="708" t="s">
        <v>215</v>
      </c>
      <c r="CG7" s="708" t="s">
        <v>211</v>
      </c>
      <c r="CH7" s="708" t="s">
        <v>210</v>
      </c>
      <c r="CI7" s="708" t="s">
        <v>212</v>
      </c>
      <c r="CJ7" s="708" t="s">
        <v>213</v>
      </c>
      <c r="CK7" s="708" t="s">
        <v>214</v>
      </c>
      <c r="CL7" s="708" t="s">
        <v>216</v>
      </c>
      <c r="CM7" s="711" t="s">
        <v>34</v>
      </c>
      <c r="CN7" s="711" t="s">
        <v>218</v>
      </c>
    </row>
    <row r="8" spans="1:92" ht="18" customHeight="1">
      <c r="A8" s="284" t="s">
        <v>8</v>
      </c>
      <c r="B8" s="168">
        <v>1</v>
      </c>
      <c r="C8" s="170">
        <v>1</v>
      </c>
      <c r="D8" s="170">
        <v>0</v>
      </c>
      <c r="E8" s="170">
        <v>0</v>
      </c>
      <c r="F8" s="170">
        <v>0</v>
      </c>
      <c r="G8" s="170">
        <v>1</v>
      </c>
      <c r="H8" s="170">
        <v>0</v>
      </c>
      <c r="I8" s="170">
        <v>4</v>
      </c>
      <c r="J8" s="170">
        <v>15</v>
      </c>
      <c r="K8" s="170">
        <v>48</v>
      </c>
      <c r="L8" s="285">
        <v>4</v>
      </c>
      <c r="M8" s="286">
        <f>+SUM(B8:L8)</f>
        <v>74</v>
      </c>
      <c r="N8" s="286">
        <v>170</v>
      </c>
      <c r="O8" s="168">
        <v>1</v>
      </c>
      <c r="P8" s="170">
        <v>1</v>
      </c>
      <c r="Q8" s="170">
        <v>0</v>
      </c>
      <c r="R8" s="170">
        <v>0</v>
      </c>
      <c r="S8" s="170">
        <v>0</v>
      </c>
      <c r="T8" s="170">
        <v>1</v>
      </c>
      <c r="U8" s="170">
        <v>0</v>
      </c>
      <c r="V8" s="170">
        <v>4</v>
      </c>
      <c r="W8" s="170">
        <v>15</v>
      </c>
      <c r="X8" s="170">
        <v>48</v>
      </c>
      <c r="Y8" s="285">
        <v>4</v>
      </c>
      <c r="Z8" s="287">
        <f>+SUM(O8:Y8)</f>
        <v>74</v>
      </c>
      <c r="AA8" s="287">
        <v>203</v>
      </c>
      <c r="AB8" s="168">
        <v>1</v>
      </c>
      <c r="AC8" s="170">
        <v>1</v>
      </c>
      <c r="AD8" s="170">
        <v>0</v>
      </c>
      <c r="AE8" s="170">
        <v>0</v>
      </c>
      <c r="AF8" s="170">
        <v>0</v>
      </c>
      <c r="AG8" s="170">
        <v>1</v>
      </c>
      <c r="AH8" s="170">
        <v>0</v>
      </c>
      <c r="AI8" s="170">
        <v>4</v>
      </c>
      <c r="AJ8" s="170">
        <v>14</v>
      </c>
      <c r="AK8" s="170">
        <v>48</v>
      </c>
      <c r="AL8" s="285">
        <v>4</v>
      </c>
      <c r="AM8" s="286">
        <f>+SUM(AB8:AL8)</f>
        <v>73</v>
      </c>
      <c r="AN8" s="286">
        <v>214</v>
      </c>
      <c r="AO8" s="168">
        <v>1</v>
      </c>
      <c r="AP8" s="170">
        <v>1</v>
      </c>
      <c r="AQ8" s="170">
        <v>0</v>
      </c>
      <c r="AR8" s="170">
        <v>0</v>
      </c>
      <c r="AS8" s="170">
        <v>0</v>
      </c>
      <c r="AT8" s="170">
        <v>1</v>
      </c>
      <c r="AU8" s="170">
        <v>0</v>
      </c>
      <c r="AV8" s="170">
        <v>4</v>
      </c>
      <c r="AW8" s="170">
        <v>13</v>
      </c>
      <c r="AX8" s="170">
        <v>50</v>
      </c>
      <c r="AY8" s="285">
        <v>4</v>
      </c>
      <c r="AZ8" s="287">
        <f>+SUM(AO8:AY8)</f>
        <v>74</v>
      </c>
      <c r="BA8" s="287">
        <v>215</v>
      </c>
      <c r="BB8" s="168">
        <v>1</v>
      </c>
      <c r="BC8" s="170">
        <v>1</v>
      </c>
      <c r="BD8" s="170">
        <v>0</v>
      </c>
      <c r="BE8" s="170">
        <v>0</v>
      </c>
      <c r="BF8" s="170">
        <v>0</v>
      </c>
      <c r="BG8" s="170">
        <v>1</v>
      </c>
      <c r="BH8" s="170">
        <v>0</v>
      </c>
      <c r="BI8" s="170">
        <v>4</v>
      </c>
      <c r="BJ8" s="170">
        <v>13</v>
      </c>
      <c r="BK8" s="170">
        <v>51</v>
      </c>
      <c r="BL8" s="285">
        <v>9</v>
      </c>
      <c r="BM8" s="286">
        <f>+SUM(BB8:BL8)</f>
        <v>80</v>
      </c>
      <c r="BN8" s="286">
        <v>216</v>
      </c>
      <c r="BO8" s="168">
        <v>1</v>
      </c>
      <c r="BP8" s="170">
        <v>1</v>
      </c>
      <c r="BQ8" s="170">
        <v>0</v>
      </c>
      <c r="BR8" s="170">
        <v>0</v>
      </c>
      <c r="BS8" s="170">
        <v>0</v>
      </c>
      <c r="BT8" s="170">
        <v>1</v>
      </c>
      <c r="BU8" s="170">
        <v>0</v>
      </c>
      <c r="BV8" s="170">
        <v>4</v>
      </c>
      <c r="BW8" s="170">
        <v>13</v>
      </c>
      <c r="BX8" s="170">
        <v>51</v>
      </c>
      <c r="BY8" s="285">
        <v>9</v>
      </c>
      <c r="BZ8" s="287">
        <f>+SUM(BO8:BY8)</f>
        <v>80</v>
      </c>
      <c r="CA8" s="287">
        <v>251</v>
      </c>
      <c r="CB8" s="168">
        <v>1</v>
      </c>
      <c r="CC8" s="170">
        <v>1</v>
      </c>
      <c r="CD8" s="170">
        <v>0</v>
      </c>
      <c r="CE8" s="170">
        <v>0</v>
      </c>
      <c r="CF8" s="170">
        <v>0</v>
      </c>
      <c r="CG8" s="170">
        <v>1</v>
      </c>
      <c r="CH8" s="170">
        <v>0</v>
      </c>
      <c r="CI8" s="170">
        <v>4</v>
      </c>
      <c r="CJ8" s="170">
        <v>14</v>
      </c>
      <c r="CK8" s="170">
        <v>51</v>
      </c>
      <c r="CL8" s="285">
        <v>9</v>
      </c>
      <c r="CM8" s="286">
        <f>+SUM(CB8:CL8)</f>
        <v>81</v>
      </c>
      <c r="CN8" s="286">
        <v>266</v>
      </c>
    </row>
    <row r="9" spans="1:92" ht="18" customHeight="1">
      <c r="A9" s="13" t="s">
        <v>9</v>
      </c>
      <c r="B9" s="484">
        <v>1</v>
      </c>
      <c r="C9" s="485">
        <v>2</v>
      </c>
      <c r="D9" s="485">
        <v>1</v>
      </c>
      <c r="E9" s="485">
        <v>0</v>
      </c>
      <c r="F9" s="485">
        <v>0</v>
      </c>
      <c r="G9" s="485">
        <v>0</v>
      </c>
      <c r="H9" s="485">
        <v>0</v>
      </c>
      <c r="I9" s="485">
        <v>5</v>
      </c>
      <c r="J9" s="485">
        <v>60</v>
      </c>
      <c r="K9" s="485">
        <v>68</v>
      </c>
      <c r="L9" s="538">
        <v>0</v>
      </c>
      <c r="M9" s="539">
        <f t="shared" ref="M9:M25" si="0">+SUM(B9:L9)</f>
        <v>137</v>
      </c>
      <c r="N9" s="539">
        <v>287</v>
      </c>
      <c r="O9" s="166">
        <v>1</v>
      </c>
      <c r="P9" s="136">
        <v>2</v>
      </c>
      <c r="Q9" s="136">
        <v>1</v>
      </c>
      <c r="R9" s="136">
        <v>0</v>
      </c>
      <c r="S9" s="136">
        <v>0</v>
      </c>
      <c r="T9" s="136">
        <v>0</v>
      </c>
      <c r="U9" s="136">
        <v>0</v>
      </c>
      <c r="V9" s="136">
        <v>5</v>
      </c>
      <c r="W9" s="136">
        <v>56</v>
      </c>
      <c r="X9" s="136">
        <v>69</v>
      </c>
      <c r="Y9" s="288">
        <v>0</v>
      </c>
      <c r="Z9" s="289">
        <f t="shared" ref="Z9:Z24" si="1">+SUM(O9:Y9)</f>
        <v>134</v>
      </c>
      <c r="AA9" s="289">
        <v>262</v>
      </c>
      <c r="AB9" s="484">
        <v>1</v>
      </c>
      <c r="AC9" s="485">
        <v>2</v>
      </c>
      <c r="AD9" s="485">
        <v>1</v>
      </c>
      <c r="AE9" s="485">
        <v>0</v>
      </c>
      <c r="AF9" s="485">
        <v>0</v>
      </c>
      <c r="AG9" s="485">
        <v>0</v>
      </c>
      <c r="AH9" s="485">
        <v>0</v>
      </c>
      <c r="AI9" s="485">
        <v>5</v>
      </c>
      <c r="AJ9" s="485">
        <v>56</v>
      </c>
      <c r="AK9" s="485">
        <v>69</v>
      </c>
      <c r="AL9" s="538">
        <v>0</v>
      </c>
      <c r="AM9" s="539">
        <f t="shared" ref="AM9:AM25" si="2">+SUM(AB9:AL9)</f>
        <v>134</v>
      </c>
      <c r="AN9" s="539">
        <v>271</v>
      </c>
      <c r="AO9" s="166">
        <v>1</v>
      </c>
      <c r="AP9" s="136">
        <v>2</v>
      </c>
      <c r="AQ9" s="136">
        <v>1</v>
      </c>
      <c r="AR9" s="136">
        <v>0</v>
      </c>
      <c r="AS9" s="136">
        <v>0</v>
      </c>
      <c r="AT9" s="136">
        <v>0</v>
      </c>
      <c r="AU9" s="136">
        <v>0</v>
      </c>
      <c r="AV9" s="136">
        <v>5</v>
      </c>
      <c r="AW9" s="136">
        <v>54</v>
      </c>
      <c r="AX9" s="136">
        <v>70</v>
      </c>
      <c r="AY9" s="288">
        <v>0</v>
      </c>
      <c r="AZ9" s="289">
        <f t="shared" ref="AZ9:AZ25" si="3">+SUM(AO9:AY9)</f>
        <v>133</v>
      </c>
      <c r="BA9" s="289">
        <v>268</v>
      </c>
      <c r="BB9" s="484">
        <v>1</v>
      </c>
      <c r="BC9" s="485">
        <v>2</v>
      </c>
      <c r="BD9" s="485">
        <v>0</v>
      </c>
      <c r="BE9" s="485">
        <v>1</v>
      </c>
      <c r="BF9" s="485">
        <v>0</v>
      </c>
      <c r="BG9" s="485">
        <v>0</v>
      </c>
      <c r="BH9" s="485">
        <v>0</v>
      </c>
      <c r="BI9" s="485">
        <v>5</v>
      </c>
      <c r="BJ9" s="485">
        <v>56</v>
      </c>
      <c r="BK9" s="485">
        <v>71</v>
      </c>
      <c r="BL9" s="538">
        <v>0</v>
      </c>
      <c r="BM9" s="539">
        <f t="shared" ref="BM9:BM25" si="4">+SUM(BB9:BL9)</f>
        <v>136</v>
      </c>
      <c r="BN9" s="539">
        <v>261</v>
      </c>
      <c r="BO9" s="166">
        <v>1</v>
      </c>
      <c r="BP9" s="136">
        <v>2</v>
      </c>
      <c r="BQ9" s="136">
        <v>0</v>
      </c>
      <c r="BR9" s="136">
        <v>1</v>
      </c>
      <c r="BS9" s="136">
        <v>0</v>
      </c>
      <c r="BT9" s="136">
        <v>0</v>
      </c>
      <c r="BU9" s="136">
        <v>0</v>
      </c>
      <c r="BV9" s="136">
        <v>5</v>
      </c>
      <c r="BW9" s="136">
        <v>56</v>
      </c>
      <c r="BX9" s="136">
        <v>71</v>
      </c>
      <c r="BY9" s="288">
        <v>0</v>
      </c>
      <c r="BZ9" s="289">
        <f t="shared" ref="BZ9:BZ25" si="5">+SUM(BO9:BY9)</f>
        <v>136</v>
      </c>
      <c r="CA9" s="289">
        <v>335</v>
      </c>
      <c r="CB9" s="484">
        <v>1</v>
      </c>
      <c r="CC9" s="485">
        <v>2</v>
      </c>
      <c r="CD9" s="485">
        <v>0</v>
      </c>
      <c r="CE9" s="485">
        <v>1</v>
      </c>
      <c r="CF9" s="485">
        <v>0</v>
      </c>
      <c r="CG9" s="485">
        <v>0</v>
      </c>
      <c r="CH9" s="485">
        <v>0</v>
      </c>
      <c r="CI9" s="485">
        <v>4</v>
      </c>
      <c r="CJ9" s="485">
        <v>55</v>
      </c>
      <c r="CK9" s="485">
        <v>71</v>
      </c>
      <c r="CL9" s="538">
        <v>0</v>
      </c>
      <c r="CM9" s="539">
        <f t="shared" ref="CM9:CM25" si="6">+SUM(CB9:CL9)</f>
        <v>134</v>
      </c>
      <c r="CN9" s="539">
        <v>359</v>
      </c>
    </row>
    <row r="10" spans="1:92" ht="18" customHeight="1">
      <c r="A10" s="12" t="s">
        <v>10</v>
      </c>
      <c r="B10" s="168">
        <v>1</v>
      </c>
      <c r="C10" s="170">
        <v>2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11</v>
      </c>
      <c r="J10" s="170">
        <v>13</v>
      </c>
      <c r="K10" s="170">
        <v>43</v>
      </c>
      <c r="L10" s="285">
        <v>0</v>
      </c>
      <c r="M10" s="286">
        <f t="shared" si="0"/>
        <v>70</v>
      </c>
      <c r="N10" s="286">
        <v>191</v>
      </c>
      <c r="O10" s="168">
        <v>1</v>
      </c>
      <c r="P10" s="170">
        <v>4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7</v>
      </c>
      <c r="W10" s="170">
        <v>13</v>
      </c>
      <c r="X10" s="170">
        <v>43</v>
      </c>
      <c r="Y10" s="285">
        <v>0</v>
      </c>
      <c r="Z10" s="185">
        <f t="shared" si="1"/>
        <v>68</v>
      </c>
      <c r="AA10" s="185">
        <v>202</v>
      </c>
      <c r="AB10" s="168">
        <v>1</v>
      </c>
      <c r="AC10" s="170">
        <v>3</v>
      </c>
      <c r="AD10" s="170">
        <v>0</v>
      </c>
      <c r="AE10" s="170">
        <v>0</v>
      </c>
      <c r="AF10" s="170">
        <v>0</v>
      </c>
      <c r="AG10" s="170">
        <v>0</v>
      </c>
      <c r="AH10" s="170">
        <v>0</v>
      </c>
      <c r="AI10" s="170">
        <v>8</v>
      </c>
      <c r="AJ10" s="170">
        <v>13</v>
      </c>
      <c r="AK10" s="170">
        <v>43</v>
      </c>
      <c r="AL10" s="285">
        <v>0</v>
      </c>
      <c r="AM10" s="286">
        <f t="shared" si="2"/>
        <v>68</v>
      </c>
      <c r="AN10" s="286">
        <v>203</v>
      </c>
      <c r="AO10" s="168">
        <v>1</v>
      </c>
      <c r="AP10" s="170">
        <v>3</v>
      </c>
      <c r="AQ10" s="170">
        <v>0</v>
      </c>
      <c r="AR10" s="170">
        <v>0</v>
      </c>
      <c r="AS10" s="170">
        <v>0</v>
      </c>
      <c r="AT10" s="170">
        <v>0</v>
      </c>
      <c r="AU10" s="170">
        <v>0</v>
      </c>
      <c r="AV10" s="170">
        <v>8</v>
      </c>
      <c r="AW10" s="170">
        <v>13</v>
      </c>
      <c r="AX10" s="170">
        <v>43</v>
      </c>
      <c r="AY10" s="285">
        <v>0</v>
      </c>
      <c r="AZ10" s="185">
        <f t="shared" si="3"/>
        <v>68</v>
      </c>
      <c r="BA10" s="185">
        <v>203</v>
      </c>
      <c r="BB10" s="168">
        <v>1</v>
      </c>
      <c r="BC10" s="170">
        <v>3</v>
      </c>
      <c r="BD10" s="170">
        <v>0</v>
      </c>
      <c r="BE10" s="170">
        <v>1</v>
      </c>
      <c r="BF10" s="170">
        <v>0</v>
      </c>
      <c r="BG10" s="170">
        <v>0</v>
      </c>
      <c r="BH10" s="170">
        <v>0</v>
      </c>
      <c r="BI10" s="170">
        <v>10</v>
      </c>
      <c r="BJ10" s="170">
        <v>13</v>
      </c>
      <c r="BK10" s="170">
        <v>43</v>
      </c>
      <c r="BL10" s="285">
        <v>0</v>
      </c>
      <c r="BM10" s="286">
        <f t="shared" si="4"/>
        <v>71</v>
      </c>
      <c r="BN10" s="286">
        <v>202</v>
      </c>
      <c r="BO10" s="168">
        <v>1</v>
      </c>
      <c r="BP10" s="170">
        <v>3</v>
      </c>
      <c r="BQ10" s="170">
        <v>0</v>
      </c>
      <c r="BR10" s="170">
        <v>1</v>
      </c>
      <c r="BS10" s="170">
        <v>0</v>
      </c>
      <c r="BT10" s="170">
        <v>0</v>
      </c>
      <c r="BU10" s="170">
        <v>0</v>
      </c>
      <c r="BV10" s="170">
        <v>10</v>
      </c>
      <c r="BW10" s="170">
        <v>12</v>
      </c>
      <c r="BX10" s="170">
        <v>44</v>
      </c>
      <c r="BY10" s="285">
        <v>0</v>
      </c>
      <c r="BZ10" s="185">
        <f t="shared" si="5"/>
        <v>71</v>
      </c>
      <c r="CA10" s="185">
        <v>217</v>
      </c>
      <c r="CB10" s="168">
        <v>1</v>
      </c>
      <c r="CC10" s="170">
        <v>3</v>
      </c>
      <c r="CD10" s="170">
        <v>0</v>
      </c>
      <c r="CE10" s="170">
        <v>1</v>
      </c>
      <c r="CF10" s="170">
        <v>0</v>
      </c>
      <c r="CG10" s="170">
        <v>0</v>
      </c>
      <c r="CH10" s="170">
        <v>0</v>
      </c>
      <c r="CI10" s="170">
        <v>10</v>
      </c>
      <c r="CJ10" s="170">
        <v>12</v>
      </c>
      <c r="CK10" s="170">
        <v>44</v>
      </c>
      <c r="CL10" s="285">
        <v>0</v>
      </c>
      <c r="CM10" s="286">
        <f t="shared" si="6"/>
        <v>71</v>
      </c>
      <c r="CN10" s="286">
        <v>274</v>
      </c>
    </row>
    <row r="11" spans="1:92" ht="18" customHeight="1">
      <c r="A11" s="13" t="s">
        <v>11</v>
      </c>
      <c r="B11" s="484">
        <v>1</v>
      </c>
      <c r="C11" s="485">
        <v>1</v>
      </c>
      <c r="D11" s="485">
        <v>0</v>
      </c>
      <c r="E11" s="485">
        <v>0</v>
      </c>
      <c r="F11" s="485">
        <v>0</v>
      </c>
      <c r="G11" s="485">
        <v>0</v>
      </c>
      <c r="H11" s="485">
        <v>2</v>
      </c>
      <c r="I11" s="485">
        <v>8</v>
      </c>
      <c r="J11" s="485">
        <v>19</v>
      </c>
      <c r="K11" s="485">
        <v>56</v>
      </c>
      <c r="L11" s="538">
        <v>0</v>
      </c>
      <c r="M11" s="539">
        <f t="shared" si="0"/>
        <v>87</v>
      </c>
      <c r="N11" s="539">
        <v>167</v>
      </c>
      <c r="O11" s="166">
        <v>1</v>
      </c>
      <c r="P11" s="136">
        <v>1</v>
      </c>
      <c r="Q11" s="136">
        <v>0</v>
      </c>
      <c r="R11" s="136">
        <v>0</v>
      </c>
      <c r="S11" s="136">
        <v>0</v>
      </c>
      <c r="T11" s="136">
        <v>0</v>
      </c>
      <c r="U11" s="136">
        <v>2</v>
      </c>
      <c r="V11" s="136">
        <v>8</v>
      </c>
      <c r="W11" s="136">
        <v>16</v>
      </c>
      <c r="X11" s="136">
        <v>56</v>
      </c>
      <c r="Y11" s="288">
        <v>0</v>
      </c>
      <c r="Z11" s="289">
        <f t="shared" si="1"/>
        <v>84</v>
      </c>
      <c r="AA11" s="289">
        <v>152</v>
      </c>
      <c r="AB11" s="484">
        <v>1</v>
      </c>
      <c r="AC11" s="485">
        <v>1</v>
      </c>
      <c r="AD11" s="485">
        <v>0</v>
      </c>
      <c r="AE11" s="485">
        <v>0</v>
      </c>
      <c r="AF11" s="485">
        <v>0</v>
      </c>
      <c r="AG11" s="485">
        <v>0</v>
      </c>
      <c r="AH11" s="485">
        <v>2</v>
      </c>
      <c r="AI11" s="485">
        <v>8</v>
      </c>
      <c r="AJ11" s="485">
        <v>16</v>
      </c>
      <c r="AK11" s="485">
        <v>56</v>
      </c>
      <c r="AL11" s="538">
        <v>0</v>
      </c>
      <c r="AM11" s="539">
        <f t="shared" si="2"/>
        <v>84</v>
      </c>
      <c r="AN11" s="539">
        <v>160</v>
      </c>
      <c r="AO11" s="166">
        <v>1</v>
      </c>
      <c r="AP11" s="136">
        <v>1</v>
      </c>
      <c r="AQ11" s="136">
        <v>0</v>
      </c>
      <c r="AR11" s="136">
        <v>0</v>
      </c>
      <c r="AS11" s="136">
        <v>0</v>
      </c>
      <c r="AT11" s="136">
        <v>0</v>
      </c>
      <c r="AU11" s="136">
        <v>2</v>
      </c>
      <c r="AV11" s="136">
        <v>8</v>
      </c>
      <c r="AW11" s="136">
        <v>16</v>
      </c>
      <c r="AX11" s="136">
        <v>56</v>
      </c>
      <c r="AY11" s="288">
        <v>0</v>
      </c>
      <c r="AZ11" s="289">
        <f t="shared" si="3"/>
        <v>84</v>
      </c>
      <c r="BA11" s="289">
        <v>146</v>
      </c>
      <c r="BB11" s="484">
        <v>1</v>
      </c>
      <c r="BC11" s="485">
        <v>1</v>
      </c>
      <c r="BD11" s="485">
        <v>0</v>
      </c>
      <c r="BE11" s="485">
        <v>0</v>
      </c>
      <c r="BF11" s="485">
        <v>0</v>
      </c>
      <c r="BG11" s="485">
        <v>0</v>
      </c>
      <c r="BH11" s="485">
        <v>2</v>
      </c>
      <c r="BI11" s="485">
        <v>8</v>
      </c>
      <c r="BJ11" s="485">
        <v>19</v>
      </c>
      <c r="BK11" s="485">
        <v>56</v>
      </c>
      <c r="BL11" s="538">
        <v>0</v>
      </c>
      <c r="BM11" s="539">
        <f t="shared" si="4"/>
        <v>87</v>
      </c>
      <c r="BN11" s="539">
        <v>172</v>
      </c>
      <c r="BO11" s="166">
        <v>1</v>
      </c>
      <c r="BP11" s="136">
        <v>1</v>
      </c>
      <c r="BQ11" s="136">
        <v>0</v>
      </c>
      <c r="BR11" s="136">
        <v>0</v>
      </c>
      <c r="BS11" s="136">
        <v>0</v>
      </c>
      <c r="BT11" s="136">
        <v>0</v>
      </c>
      <c r="BU11" s="136">
        <v>2</v>
      </c>
      <c r="BV11" s="136">
        <v>8</v>
      </c>
      <c r="BW11" s="136">
        <v>19</v>
      </c>
      <c r="BX11" s="136">
        <v>56</v>
      </c>
      <c r="BY11" s="288">
        <v>0</v>
      </c>
      <c r="BZ11" s="289">
        <f t="shared" si="5"/>
        <v>87</v>
      </c>
      <c r="CA11" s="289">
        <v>189</v>
      </c>
      <c r="CB11" s="484">
        <v>1</v>
      </c>
      <c r="CC11" s="485">
        <v>1</v>
      </c>
      <c r="CD11" s="485">
        <v>0</v>
      </c>
      <c r="CE11" s="485">
        <v>0</v>
      </c>
      <c r="CF11" s="485">
        <v>0</v>
      </c>
      <c r="CG11" s="485">
        <v>0</v>
      </c>
      <c r="CH11" s="485">
        <v>2</v>
      </c>
      <c r="CI11" s="485">
        <v>8</v>
      </c>
      <c r="CJ11" s="485">
        <v>20</v>
      </c>
      <c r="CK11" s="485">
        <v>56</v>
      </c>
      <c r="CL11" s="538">
        <v>0</v>
      </c>
      <c r="CM11" s="539">
        <f t="shared" si="6"/>
        <v>88</v>
      </c>
      <c r="CN11" s="539">
        <v>177</v>
      </c>
    </row>
    <row r="12" spans="1:92" ht="18" customHeight="1">
      <c r="A12" s="12" t="s">
        <v>12</v>
      </c>
      <c r="B12" s="168">
        <v>1</v>
      </c>
      <c r="C12" s="170">
        <v>4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5</v>
      </c>
      <c r="J12" s="170">
        <v>28</v>
      </c>
      <c r="K12" s="170">
        <v>44</v>
      </c>
      <c r="L12" s="285">
        <v>3</v>
      </c>
      <c r="M12" s="286">
        <f t="shared" si="0"/>
        <v>85</v>
      </c>
      <c r="N12" s="286">
        <v>226</v>
      </c>
      <c r="O12" s="168">
        <v>1</v>
      </c>
      <c r="P12" s="170">
        <v>4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5</v>
      </c>
      <c r="W12" s="170">
        <v>28</v>
      </c>
      <c r="X12" s="170">
        <v>44</v>
      </c>
      <c r="Y12" s="285">
        <v>3</v>
      </c>
      <c r="Z12" s="185">
        <f t="shared" si="1"/>
        <v>85</v>
      </c>
      <c r="AA12" s="185">
        <v>235</v>
      </c>
      <c r="AB12" s="168">
        <v>1</v>
      </c>
      <c r="AC12" s="170">
        <v>4</v>
      </c>
      <c r="AD12" s="170">
        <v>0</v>
      </c>
      <c r="AE12" s="170">
        <v>0</v>
      </c>
      <c r="AF12" s="170">
        <v>0</v>
      </c>
      <c r="AG12" s="170">
        <v>0</v>
      </c>
      <c r="AH12" s="170">
        <v>0</v>
      </c>
      <c r="AI12" s="170">
        <v>5</v>
      </c>
      <c r="AJ12" s="170">
        <v>30</v>
      </c>
      <c r="AK12" s="170">
        <v>45</v>
      </c>
      <c r="AL12" s="285">
        <v>3</v>
      </c>
      <c r="AM12" s="286">
        <f t="shared" si="2"/>
        <v>88</v>
      </c>
      <c r="AN12" s="286">
        <v>235</v>
      </c>
      <c r="AO12" s="168">
        <v>1</v>
      </c>
      <c r="AP12" s="170">
        <v>4</v>
      </c>
      <c r="AQ12" s="170">
        <v>0</v>
      </c>
      <c r="AR12" s="170">
        <v>0</v>
      </c>
      <c r="AS12" s="170">
        <v>0</v>
      </c>
      <c r="AT12" s="170">
        <v>0</v>
      </c>
      <c r="AU12" s="170">
        <v>0</v>
      </c>
      <c r="AV12" s="170">
        <v>5</v>
      </c>
      <c r="AW12" s="170">
        <v>30</v>
      </c>
      <c r="AX12" s="170">
        <v>45</v>
      </c>
      <c r="AY12" s="285">
        <v>1</v>
      </c>
      <c r="AZ12" s="185">
        <f t="shared" si="3"/>
        <v>86</v>
      </c>
      <c r="BA12" s="185">
        <v>241</v>
      </c>
      <c r="BB12" s="168">
        <v>1</v>
      </c>
      <c r="BC12" s="170">
        <v>4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</v>
      </c>
      <c r="BJ12" s="170">
        <v>30</v>
      </c>
      <c r="BK12" s="170">
        <v>45</v>
      </c>
      <c r="BL12" s="285">
        <v>1</v>
      </c>
      <c r="BM12" s="286">
        <f t="shared" si="4"/>
        <v>86</v>
      </c>
      <c r="BN12" s="286">
        <v>235</v>
      </c>
      <c r="BO12" s="168">
        <v>1</v>
      </c>
      <c r="BP12" s="170">
        <v>4</v>
      </c>
      <c r="BQ12" s="170">
        <v>0</v>
      </c>
      <c r="BR12" s="170">
        <v>0</v>
      </c>
      <c r="BS12" s="170">
        <v>0</v>
      </c>
      <c r="BT12" s="170">
        <v>0</v>
      </c>
      <c r="BU12" s="170">
        <v>0</v>
      </c>
      <c r="BV12" s="170">
        <v>6</v>
      </c>
      <c r="BW12" s="170">
        <v>29</v>
      </c>
      <c r="BX12" s="170">
        <v>46</v>
      </c>
      <c r="BY12" s="285">
        <v>1</v>
      </c>
      <c r="BZ12" s="185">
        <f t="shared" si="5"/>
        <v>87</v>
      </c>
      <c r="CA12" s="185">
        <v>308</v>
      </c>
      <c r="CB12" s="168">
        <v>1</v>
      </c>
      <c r="CC12" s="170">
        <v>4</v>
      </c>
      <c r="CD12" s="170">
        <v>0</v>
      </c>
      <c r="CE12" s="170">
        <v>0</v>
      </c>
      <c r="CF12" s="170">
        <v>0</v>
      </c>
      <c r="CG12" s="170">
        <v>0</v>
      </c>
      <c r="CH12" s="170">
        <v>0</v>
      </c>
      <c r="CI12" s="170">
        <v>5</v>
      </c>
      <c r="CJ12" s="170">
        <v>29</v>
      </c>
      <c r="CK12" s="170">
        <v>46</v>
      </c>
      <c r="CL12" s="285">
        <v>1</v>
      </c>
      <c r="CM12" s="286">
        <f t="shared" si="6"/>
        <v>86</v>
      </c>
      <c r="CN12" s="286">
        <v>291</v>
      </c>
    </row>
    <row r="13" spans="1:92" ht="18" customHeight="1">
      <c r="A13" s="13" t="s">
        <v>13</v>
      </c>
      <c r="B13" s="484">
        <v>1</v>
      </c>
      <c r="C13" s="485">
        <v>2</v>
      </c>
      <c r="D13" s="485">
        <v>0</v>
      </c>
      <c r="E13" s="485">
        <v>0</v>
      </c>
      <c r="F13" s="485">
        <v>0</v>
      </c>
      <c r="G13" s="485">
        <v>0</v>
      </c>
      <c r="H13" s="485">
        <v>0</v>
      </c>
      <c r="I13" s="485">
        <v>7</v>
      </c>
      <c r="J13" s="485">
        <v>9</v>
      </c>
      <c r="K13" s="485">
        <v>49</v>
      </c>
      <c r="L13" s="538">
        <v>0</v>
      </c>
      <c r="M13" s="539">
        <f t="shared" si="0"/>
        <v>68</v>
      </c>
      <c r="N13" s="539">
        <v>122</v>
      </c>
      <c r="O13" s="166">
        <v>1</v>
      </c>
      <c r="P13" s="136">
        <v>3</v>
      </c>
      <c r="Q13" s="136">
        <v>0</v>
      </c>
      <c r="R13" s="136">
        <v>0</v>
      </c>
      <c r="S13" s="136">
        <v>0</v>
      </c>
      <c r="T13" s="136">
        <v>0</v>
      </c>
      <c r="U13" s="136">
        <v>0</v>
      </c>
      <c r="V13" s="136">
        <v>7</v>
      </c>
      <c r="W13" s="136">
        <v>9</v>
      </c>
      <c r="X13" s="136">
        <v>49</v>
      </c>
      <c r="Y13" s="288">
        <v>0</v>
      </c>
      <c r="Z13" s="289">
        <f t="shared" si="1"/>
        <v>69</v>
      </c>
      <c r="AA13" s="289">
        <v>148</v>
      </c>
      <c r="AB13" s="484">
        <v>1</v>
      </c>
      <c r="AC13" s="485">
        <v>2</v>
      </c>
      <c r="AD13" s="485">
        <v>0</v>
      </c>
      <c r="AE13" s="485">
        <v>0</v>
      </c>
      <c r="AF13" s="485">
        <v>0</v>
      </c>
      <c r="AG13" s="485">
        <v>0</v>
      </c>
      <c r="AH13" s="485">
        <v>0</v>
      </c>
      <c r="AI13" s="485">
        <v>7</v>
      </c>
      <c r="AJ13" s="485">
        <v>10</v>
      </c>
      <c r="AK13" s="485">
        <v>49</v>
      </c>
      <c r="AL13" s="538">
        <v>0</v>
      </c>
      <c r="AM13" s="539">
        <f t="shared" si="2"/>
        <v>69</v>
      </c>
      <c r="AN13" s="539">
        <v>191</v>
      </c>
      <c r="AO13" s="166">
        <v>1</v>
      </c>
      <c r="AP13" s="136">
        <v>2</v>
      </c>
      <c r="AQ13" s="136">
        <v>0</v>
      </c>
      <c r="AR13" s="136">
        <v>0</v>
      </c>
      <c r="AS13" s="136">
        <v>0</v>
      </c>
      <c r="AT13" s="136">
        <v>0</v>
      </c>
      <c r="AU13" s="136">
        <v>0</v>
      </c>
      <c r="AV13" s="136">
        <v>7</v>
      </c>
      <c r="AW13" s="136">
        <v>8</v>
      </c>
      <c r="AX13" s="136">
        <v>49</v>
      </c>
      <c r="AY13" s="288">
        <v>0</v>
      </c>
      <c r="AZ13" s="289">
        <f t="shared" si="3"/>
        <v>67</v>
      </c>
      <c r="BA13" s="289">
        <v>229</v>
      </c>
      <c r="BB13" s="484">
        <v>1</v>
      </c>
      <c r="BC13" s="485">
        <v>2</v>
      </c>
      <c r="BD13" s="485">
        <v>0</v>
      </c>
      <c r="BE13" s="485">
        <v>0</v>
      </c>
      <c r="BF13" s="485">
        <v>0</v>
      </c>
      <c r="BG13" s="485">
        <v>0</v>
      </c>
      <c r="BH13" s="485">
        <v>0</v>
      </c>
      <c r="BI13" s="485">
        <v>7</v>
      </c>
      <c r="BJ13" s="485">
        <v>10</v>
      </c>
      <c r="BK13" s="485">
        <v>49</v>
      </c>
      <c r="BL13" s="538">
        <v>0</v>
      </c>
      <c r="BM13" s="539">
        <f t="shared" si="4"/>
        <v>69</v>
      </c>
      <c r="BN13" s="539">
        <v>231</v>
      </c>
      <c r="BO13" s="166">
        <v>1</v>
      </c>
      <c r="BP13" s="136">
        <v>2</v>
      </c>
      <c r="BQ13" s="136">
        <v>0</v>
      </c>
      <c r="BR13" s="136">
        <v>0</v>
      </c>
      <c r="BS13" s="136">
        <v>0</v>
      </c>
      <c r="BT13" s="136">
        <v>0</v>
      </c>
      <c r="BU13" s="136">
        <v>0</v>
      </c>
      <c r="BV13" s="136">
        <v>7</v>
      </c>
      <c r="BW13" s="136">
        <v>10</v>
      </c>
      <c r="BX13" s="136">
        <v>49</v>
      </c>
      <c r="BY13" s="288">
        <v>0</v>
      </c>
      <c r="BZ13" s="289">
        <f t="shared" si="5"/>
        <v>69</v>
      </c>
      <c r="CA13" s="289">
        <v>243</v>
      </c>
      <c r="CB13" s="484">
        <v>1</v>
      </c>
      <c r="CC13" s="485">
        <v>2</v>
      </c>
      <c r="CD13" s="485">
        <v>0</v>
      </c>
      <c r="CE13" s="485">
        <v>0</v>
      </c>
      <c r="CF13" s="485">
        <v>0</v>
      </c>
      <c r="CG13" s="485">
        <v>0</v>
      </c>
      <c r="CH13" s="485">
        <v>0</v>
      </c>
      <c r="CI13" s="485">
        <v>7</v>
      </c>
      <c r="CJ13" s="485">
        <v>10</v>
      </c>
      <c r="CK13" s="485">
        <v>49</v>
      </c>
      <c r="CL13" s="538">
        <v>0</v>
      </c>
      <c r="CM13" s="539">
        <f t="shared" si="6"/>
        <v>69</v>
      </c>
      <c r="CN13" s="539">
        <v>168</v>
      </c>
    </row>
    <row r="14" spans="1:92" ht="18" customHeight="1">
      <c r="A14" s="12" t="s">
        <v>14</v>
      </c>
      <c r="B14" s="168">
        <v>1</v>
      </c>
      <c r="C14" s="170">
        <v>2</v>
      </c>
      <c r="D14" s="170">
        <v>0</v>
      </c>
      <c r="E14" s="170">
        <v>0</v>
      </c>
      <c r="F14" s="170">
        <v>0</v>
      </c>
      <c r="G14" s="170">
        <v>1</v>
      </c>
      <c r="H14" s="170">
        <v>0</v>
      </c>
      <c r="I14" s="170">
        <v>12</v>
      </c>
      <c r="J14" s="170">
        <v>33</v>
      </c>
      <c r="K14" s="170">
        <v>59</v>
      </c>
      <c r="L14" s="285">
        <v>0</v>
      </c>
      <c r="M14" s="286">
        <f t="shared" si="0"/>
        <v>108</v>
      </c>
      <c r="N14" s="286">
        <v>430</v>
      </c>
      <c r="O14" s="168">
        <v>1</v>
      </c>
      <c r="P14" s="170">
        <v>3</v>
      </c>
      <c r="Q14" s="170">
        <v>0</v>
      </c>
      <c r="R14" s="170">
        <v>0</v>
      </c>
      <c r="S14" s="170">
        <v>0</v>
      </c>
      <c r="T14" s="170">
        <v>1</v>
      </c>
      <c r="U14" s="170">
        <v>0</v>
      </c>
      <c r="V14" s="170">
        <v>12</v>
      </c>
      <c r="W14" s="170">
        <v>33</v>
      </c>
      <c r="X14" s="170">
        <v>59</v>
      </c>
      <c r="Y14" s="285">
        <v>0</v>
      </c>
      <c r="Z14" s="185">
        <f t="shared" si="1"/>
        <v>109</v>
      </c>
      <c r="AA14" s="185">
        <v>460</v>
      </c>
      <c r="AB14" s="168">
        <v>1</v>
      </c>
      <c r="AC14" s="170">
        <v>3</v>
      </c>
      <c r="AD14" s="170">
        <v>0</v>
      </c>
      <c r="AE14" s="170">
        <v>0</v>
      </c>
      <c r="AF14" s="170">
        <v>0</v>
      </c>
      <c r="AG14" s="170">
        <v>1</v>
      </c>
      <c r="AH14" s="170">
        <v>0</v>
      </c>
      <c r="AI14" s="170">
        <v>12</v>
      </c>
      <c r="AJ14" s="170">
        <v>33</v>
      </c>
      <c r="AK14" s="170">
        <v>59</v>
      </c>
      <c r="AL14" s="285">
        <v>0</v>
      </c>
      <c r="AM14" s="286">
        <f t="shared" si="2"/>
        <v>109</v>
      </c>
      <c r="AN14" s="286">
        <v>460</v>
      </c>
      <c r="AO14" s="168">
        <v>1</v>
      </c>
      <c r="AP14" s="170">
        <v>3</v>
      </c>
      <c r="AQ14" s="170">
        <v>0</v>
      </c>
      <c r="AR14" s="170">
        <v>0</v>
      </c>
      <c r="AS14" s="170">
        <v>0</v>
      </c>
      <c r="AT14" s="170">
        <v>1</v>
      </c>
      <c r="AU14" s="170">
        <v>0</v>
      </c>
      <c r="AV14" s="170">
        <v>10</v>
      </c>
      <c r="AW14" s="170">
        <v>27</v>
      </c>
      <c r="AX14" s="170">
        <v>59</v>
      </c>
      <c r="AY14" s="285">
        <v>0</v>
      </c>
      <c r="AZ14" s="185">
        <f t="shared" si="3"/>
        <v>101</v>
      </c>
      <c r="BA14" s="185">
        <v>460</v>
      </c>
      <c r="BB14" s="168">
        <v>1</v>
      </c>
      <c r="BC14" s="170">
        <v>5</v>
      </c>
      <c r="BD14" s="170">
        <v>0</v>
      </c>
      <c r="BE14" s="170">
        <v>2</v>
      </c>
      <c r="BF14" s="170">
        <v>0</v>
      </c>
      <c r="BG14" s="170">
        <v>1</v>
      </c>
      <c r="BH14" s="170">
        <v>0</v>
      </c>
      <c r="BI14" s="170">
        <v>7</v>
      </c>
      <c r="BJ14" s="170">
        <v>35</v>
      </c>
      <c r="BK14" s="170">
        <v>60</v>
      </c>
      <c r="BL14" s="285">
        <v>0</v>
      </c>
      <c r="BM14" s="286">
        <f t="shared" si="4"/>
        <v>111</v>
      </c>
      <c r="BN14" s="286">
        <v>473</v>
      </c>
      <c r="BO14" s="168">
        <v>1</v>
      </c>
      <c r="BP14" s="170">
        <v>5</v>
      </c>
      <c r="BQ14" s="170">
        <v>0</v>
      </c>
      <c r="BR14" s="170">
        <v>2</v>
      </c>
      <c r="BS14" s="170">
        <v>0</v>
      </c>
      <c r="BT14" s="170">
        <v>1</v>
      </c>
      <c r="BU14" s="170">
        <v>0</v>
      </c>
      <c r="BV14" s="170">
        <v>7</v>
      </c>
      <c r="BW14" s="170">
        <v>34</v>
      </c>
      <c r="BX14" s="170">
        <v>60</v>
      </c>
      <c r="BY14" s="285">
        <v>0</v>
      </c>
      <c r="BZ14" s="185">
        <f t="shared" si="5"/>
        <v>110</v>
      </c>
      <c r="CA14" s="185">
        <v>593</v>
      </c>
      <c r="CB14" s="168">
        <v>1</v>
      </c>
      <c r="CC14" s="170">
        <v>5</v>
      </c>
      <c r="CD14" s="170">
        <v>0</v>
      </c>
      <c r="CE14" s="170">
        <v>2</v>
      </c>
      <c r="CF14" s="170">
        <v>0</v>
      </c>
      <c r="CG14" s="170">
        <v>1</v>
      </c>
      <c r="CH14" s="170">
        <v>0</v>
      </c>
      <c r="CI14" s="170">
        <v>7</v>
      </c>
      <c r="CJ14" s="170">
        <v>36</v>
      </c>
      <c r="CK14" s="170">
        <v>60</v>
      </c>
      <c r="CL14" s="285">
        <v>0</v>
      </c>
      <c r="CM14" s="286">
        <f t="shared" si="6"/>
        <v>112</v>
      </c>
      <c r="CN14" s="286">
        <v>682</v>
      </c>
    </row>
    <row r="15" spans="1:92" ht="18" customHeight="1">
      <c r="A15" s="13" t="s">
        <v>15</v>
      </c>
      <c r="B15" s="484">
        <v>1</v>
      </c>
      <c r="C15" s="485">
        <v>2</v>
      </c>
      <c r="D15" s="485">
        <v>0</v>
      </c>
      <c r="E15" s="485">
        <v>0</v>
      </c>
      <c r="F15" s="485">
        <v>0</v>
      </c>
      <c r="G15" s="485">
        <v>0</v>
      </c>
      <c r="H15" s="485">
        <v>0</v>
      </c>
      <c r="I15" s="485">
        <v>7</v>
      </c>
      <c r="J15" s="485">
        <v>22</v>
      </c>
      <c r="K15" s="485">
        <v>36</v>
      </c>
      <c r="L15" s="538">
        <v>0</v>
      </c>
      <c r="M15" s="539">
        <f t="shared" si="0"/>
        <v>68</v>
      </c>
      <c r="N15" s="539">
        <v>143</v>
      </c>
      <c r="O15" s="166">
        <v>1</v>
      </c>
      <c r="P15" s="136">
        <v>2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7</v>
      </c>
      <c r="W15" s="136">
        <v>19</v>
      </c>
      <c r="X15" s="136">
        <v>36</v>
      </c>
      <c r="Y15" s="288">
        <v>0</v>
      </c>
      <c r="Z15" s="289">
        <f t="shared" si="1"/>
        <v>65</v>
      </c>
      <c r="AA15" s="289">
        <v>143</v>
      </c>
      <c r="AB15" s="484">
        <v>1</v>
      </c>
      <c r="AC15" s="485">
        <v>2</v>
      </c>
      <c r="AD15" s="485">
        <v>0</v>
      </c>
      <c r="AE15" s="485">
        <v>0</v>
      </c>
      <c r="AF15" s="485">
        <v>0</v>
      </c>
      <c r="AG15" s="485">
        <v>0</v>
      </c>
      <c r="AH15" s="485">
        <v>0</v>
      </c>
      <c r="AI15" s="485">
        <v>1</v>
      </c>
      <c r="AJ15" s="485">
        <v>0</v>
      </c>
      <c r="AK15" s="485">
        <v>36</v>
      </c>
      <c r="AL15" s="538">
        <v>0</v>
      </c>
      <c r="AM15" s="539">
        <f t="shared" si="2"/>
        <v>40</v>
      </c>
      <c r="AN15" s="539">
        <v>143</v>
      </c>
      <c r="AO15" s="166">
        <v>1</v>
      </c>
      <c r="AP15" s="136">
        <v>2</v>
      </c>
      <c r="AQ15" s="136">
        <v>0</v>
      </c>
      <c r="AR15" s="136">
        <v>0</v>
      </c>
      <c r="AS15" s="136">
        <v>0</v>
      </c>
      <c r="AT15" s="136">
        <v>0</v>
      </c>
      <c r="AU15" s="136">
        <v>0</v>
      </c>
      <c r="AV15" s="136">
        <v>7</v>
      </c>
      <c r="AW15" s="136">
        <v>22</v>
      </c>
      <c r="AX15" s="136">
        <v>36</v>
      </c>
      <c r="AY15" s="288">
        <v>0</v>
      </c>
      <c r="AZ15" s="289">
        <f t="shared" si="3"/>
        <v>68</v>
      </c>
      <c r="BA15" s="289">
        <v>143</v>
      </c>
      <c r="BB15" s="484">
        <v>1</v>
      </c>
      <c r="BC15" s="485">
        <v>2</v>
      </c>
      <c r="BD15" s="485">
        <v>0</v>
      </c>
      <c r="BE15" s="485">
        <v>0</v>
      </c>
      <c r="BF15" s="485">
        <v>0</v>
      </c>
      <c r="BG15" s="485">
        <v>0</v>
      </c>
      <c r="BH15" s="485">
        <v>0</v>
      </c>
      <c r="BI15" s="485">
        <v>1</v>
      </c>
      <c r="BJ15" s="485">
        <v>1</v>
      </c>
      <c r="BK15" s="485">
        <v>36</v>
      </c>
      <c r="BL15" s="538">
        <v>0</v>
      </c>
      <c r="BM15" s="539">
        <f t="shared" si="4"/>
        <v>41</v>
      </c>
      <c r="BN15" s="539">
        <v>167</v>
      </c>
      <c r="BO15" s="166">
        <v>1</v>
      </c>
      <c r="BP15" s="136">
        <v>2</v>
      </c>
      <c r="BQ15" s="136">
        <v>0</v>
      </c>
      <c r="BR15" s="136">
        <v>0</v>
      </c>
      <c r="BS15" s="136">
        <v>0</v>
      </c>
      <c r="BT15" s="136">
        <v>0</v>
      </c>
      <c r="BU15" s="136">
        <v>0</v>
      </c>
      <c r="BV15" s="136">
        <v>1</v>
      </c>
      <c r="BW15" s="136">
        <v>1</v>
      </c>
      <c r="BX15" s="136">
        <v>36</v>
      </c>
      <c r="BY15" s="288">
        <v>0</v>
      </c>
      <c r="BZ15" s="289">
        <f t="shared" si="5"/>
        <v>41</v>
      </c>
      <c r="CA15" s="289">
        <v>183</v>
      </c>
      <c r="CB15" s="484">
        <v>1</v>
      </c>
      <c r="CC15" s="485">
        <v>2</v>
      </c>
      <c r="CD15" s="485">
        <v>0</v>
      </c>
      <c r="CE15" s="485">
        <v>0</v>
      </c>
      <c r="CF15" s="485">
        <v>0</v>
      </c>
      <c r="CG15" s="485">
        <v>0</v>
      </c>
      <c r="CH15" s="485">
        <v>0</v>
      </c>
      <c r="CI15" s="485">
        <v>1</v>
      </c>
      <c r="CJ15" s="485">
        <v>1</v>
      </c>
      <c r="CK15" s="485">
        <v>36</v>
      </c>
      <c r="CL15" s="538">
        <v>0</v>
      </c>
      <c r="CM15" s="539">
        <f t="shared" si="6"/>
        <v>41</v>
      </c>
      <c r="CN15" s="539">
        <v>213</v>
      </c>
    </row>
    <row r="16" spans="1:92" ht="18" customHeight="1">
      <c r="A16" s="12" t="s">
        <v>16</v>
      </c>
      <c r="B16" s="168">
        <v>1</v>
      </c>
      <c r="C16" s="170">
        <v>4</v>
      </c>
      <c r="D16" s="170">
        <v>0</v>
      </c>
      <c r="E16" s="170">
        <v>0</v>
      </c>
      <c r="F16" s="170">
        <v>0</v>
      </c>
      <c r="G16" s="170">
        <v>0</v>
      </c>
      <c r="H16" s="170">
        <v>1</v>
      </c>
      <c r="I16" s="170">
        <v>9</v>
      </c>
      <c r="J16" s="170">
        <v>14</v>
      </c>
      <c r="K16" s="170">
        <v>47</v>
      </c>
      <c r="L16" s="285">
        <v>0</v>
      </c>
      <c r="M16" s="286">
        <f t="shared" si="0"/>
        <v>76</v>
      </c>
      <c r="N16" s="286">
        <v>222</v>
      </c>
      <c r="O16" s="168">
        <v>1</v>
      </c>
      <c r="P16" s="170">
        <v>4</v>
      </c>
      <c r="Q16" s="170">
        <v>0</v>
      </c>
      <c r="R16" s="170">
        <v>0</v>
      </c>
      <c r="S16" s="170">
        <v>0</v>
      </c>
      <c r="T16" s="170">
        <v>0</v>
      </c>
      <c r="U16" s="170">
        <v>1</v>
      </c>
      <c r="V16" s="170">
        <v>9</v>
      </c>
      <c r="W16" s="170">
        <v>14</v>
      </c>
      <c r="X16" s="170">
        <v>47</v>
      </c>
      <c r="Y16" s="285">
        <v>0</v>
      </c>
      <c r="Z16" s="185">
        <f t="shared" si="1"/>
        <v>76</v>
      </c>
      <c r="AA16" s="185">
        <v>360</v>
      </c>
      <c r="AB16" s="168">
        <v>1</v>
      </c>
      <c r="AC16" s="170">
        <v>4</v>
      </c>
      <c r="AD16" s="170">
        <v>0</v>
      </c>
      <c r="AE16" s="170">
        <v>0</v>
      </c>
      <c r="AF16" s="170">
        <v>0</v>
      </c>
      <c r="AG16" s="170">
        <v>0</v>
      </c>
      <c r="AH16" s="170">
        <v>1</v>
      </c>
      <c r="AI16" s="170">
        <v>9</v>
      </c>
      <c r="AJ16" s="170">
        <v>12</v>
      </c>
      <c r="AK16" s="170">
        <v>47</v>
      </c>
      <c r="AL16" s="285">
        <v>0</v>
      </c>
      <c r="AM16" s="286">
        <f t="shared" si="2"/>
        <v>74</v>
      </c>
      <c r="AN16" s="286">
        <v>353</v>
      </c>
      <c r="AO16" s="168">
        <v>1</v>
      </c>
      <c r="AP16" s="170">
        <v>4</v>
      </c>
      <c r="AQ16" s="170">
        <v>0</v>
      </c>
      <c r="AR16" s="170">
        <v>0</v>
      </c>
      <c r="AS16" s="170">
        <v>0</v>
      </c>
      <c r="AT16" s="170">
        <v>0</v>
      </c>
      <c r="AU16" s="170">
        <v>1</v>
      </c>
      <c r="AV16" s="170">
        <v>9</v>
      </c>
      <c r="AW16" s="170">
        <v>12</v>
      </c>
      <c r="AX16" s="170">
        <v>47</v>
      </c>
      <c r="AY16" s="285">
        <v>0</v>
      </c>
      <c r="AZ16" s="185">
        <f t="shared" si="3"/>
        <v>74</v>
      </c>
      <c r="BA16" s="185">
        <v>353</v>
      </c>
      <c r="BB16" s="168">
        <v>1</v>
      </c>
      <c r="BC16" s="170">
        <v>4</v>
      </c>
      <c r="BD16" s="170">
        <v>0</v>
      </c>
      <c r="BE16" s="170">
        <v>0</v>
      </c>
      <c r="BF16" s="170">
        <v>0</v>
      </c>
      <c r="BG16" s="170">
        <v>0</v>
      </c>
      <c r="BH16" s="170">
        <v>1</v>
      </c>
      <c r="BI16" s="170">
        <v>9</v>
      </c>
      <c r="BJ16" s="170">
        <v>27</v>
      </c>
      <c r="BK16" s="170">
        <v>47</v>
      </c>
      <c r="BL16" s="285">
        <v>0</v>
      </c>
      <c r="BM16" s="286">
        <f t="shared" si="4"/>
        <v>89</v>
      </c>
      <c r="BN16" s="286">
        <v>351</v>
      </c>
      <c r="BO16" s="168">
        <v>1</v>
      </c>
      <c r="BP16" s="170">
        <v>4</v>
      </c>
      <c r="BQ16" s="170">
        <v>0</v>
      </c>
      <c r="BR16" s="170">
        <v>0</v>
      </c>
      <c r="BS16" s="170">
        <v>0</v>
      </c>
      <c r="BT16" s="170">
        <v>0</v>
      </c>
      <c r="BU16" s="170">
        <v>1</v>
      </c>
      <c r="BV16" s="170">
        <v>9</v>
      </c>
      <c r="BW16" s="170">
        <v>27</v>
      </c>
      <c r="BX16" s="170">
        <v>47</v>
      </c>
      <c r="BY16" s="285">
        <v>0</v>
      </c>
      <c r="BZ16" s="185">
        <f t="shared" si="5"/>
        <v>89</v>
      </c>
      <c r="CA16" s="185">
        <v>331</v>
      </c>
      <c r="CB16" s="168">
        <v>1</v>
      </c>
      <c r="CC16" s="170">
        <v>4</v>
      </c>
      <c r="CD16" s="170">
        <v>0</v>
      </c>
      <c r="CE16" s="170">
        <v>0</v>
      </c>
      <c r="CF16" s="170">
        <v>0</v>
      </c>
      <c r="CG16" s="170">
        <v>0</v>
      </c>
      <c r="CH16" s="170">
        <v>1</v>
      </c>
      <c r="CI16" s="170">
        <v>9</v>
      </c>
      <c r="CJ16" s="170">
        <v>27</v>
      </c>
      <c r="CK16" s="170">
        <v>47</v>
      </c>
      <c r="CL16" s="285">
        <v>0</v>
      </c>
      <c r="CM16" s="286">
        <f t="shared" si="6"/>
        <v>89</v>
      </c>
      <c r="CN16" s="286">
        <v>362</v>
      </c>
    </row>
    <row r="17" spans="1:92" ht="18" customHeight="1">
      <c r="A17" s="13" t="s">
        <v>17</v>
      </c>
      <c r="B17" s="484">
        <v>1</v>
      </c>
      <c r="C17" s="485">
        <v>4</v>
      </c>
      <c r="D17" s="485">
        <v>0</v>
      </c>
      <c r="E17" s="485">
        <v>0</v>
      </c>
      <c r="F17" s="485">
        <v>0</v>
      </c>
      <c r="G17" s="485">
        <v>0</v>
      </c>
      <c r="H17" s="485">
        <v>0</v>
      </c>
      <c r="I17" s="485">
        <v>7</v>
      </c>
      <c r="J17" s="485">
        <v>27</v>
      </c>
      <c r="K17" s="485">
        <v>77</v>
      </c>
      <c r="L17" s="538">
        <v>13</v>
      </c>
      <c r="M17" s="539">
        <f t="shared" si="0"/>
        <v>129</v>
      </c>
      <c r="N17" s="539">
        <v>268</v>
      </c>
      <c r="O17" s="166">
        <v>1</v>
      </c>
      <c r="P17" s="136">
        <v>4</v>
      </c>
      <c r="Q17" s="136">
        <v>0</v>
      </c>
      <c r="R17" s="136">
        <v>0</v>
      </c>
      <c r="S17" s="136">
        <v>0</v>
      </c>
      <c r="T17" s="136">
        <v>0</v>
      </c>
      <c r="U17" s="136">
        <v>2</v>
      </c>
      <c r="V17" s="136">
        <v>7</v>
      </c>
      <c r="W17" s="136">
        <v>27</v>
      </c>
      <c r="X17" s="136">
        <v>77</v>
      </c>
      <c r="Y17" s="288">
        <v>15</v>
      </c>
      <c r="Z17" s="289">
        <f t="shared" si="1"/>
        <v>133</v>
      </c>
      <c r="AA17" s="289">
        <v>289</v>
      </c>
      <c r="AB17" s="484">
        <v>1</v>
      </c>
      <c r="AC17" s="485">
        <v>3</v>
      </c>
      <c r="AD17" s="485">
        <v>0</v>
      </c>
      <c r="AE17" s="485">
        <v>0</v>
      </c>
      <c r="AF17" s="485">
        <v>0</v>
      </c>
      <c r="AG17" s="485">
        <v>0</v>
      </c>
      <c r="AH17" s="485">
        <v>3</v>
      </c>
      <c r="AI17" s="485">
        <v>7</v>
      </c>
      <c r="AJ17" s="485">
        <v>34</v>
      </c>
      <c r="AK17" s="485">
        <v>77</v>
      </c>
      <c r="AL17" s="538">
        <v>0</v>
      </c>
      <c r="AM17" s="539">
        <f t="shared" si="2"/>
        <v>125</v>
      </c>
      <c r="AN17" s="539">
        <v>300</v>
      </c>
      <c r="AO17" s="166">
        <v>1</v>
      </c>
      <c r="AP17" s="136">
        <v>4</v>
      </c>
      <c r="AQ17" s="136">
        <v>0</v>
      </c>
      <c r="AR17" s="136">
        <v>0</v>
      </c>
      <c r="AS17" s="136">
        <v>0</v>
      </c>
      <c r="AT17" s="136">
        <v>1</v>
      </c>
      <c r="AU17" s="136">
        <v>1</v>
      </c>
      <c r="AV17" s="136">
        <v>7</v>
      </c>
      <c r="AW17" s="136">
        <v>22</v>
      </c>
      <c r="AX17" s="136">
        <v>77</v>
      </c>
      <c r="AY17" s="288">
        <v>0</v>
      </c>
      <c r="AZ17" s="289">
        <f t="shared" si="3"/>
        <v>113</v>
      </c>
      <c r="BA17" s="289">
        <v>317</v>
      </c>
      <c r="BB17" s="484">
        <v>1</v>
      </c>
      <c r="BC17" s="485">
        <v>4</v>
      </c>
      <c r="BD17" s="485">
        <v>0</v>
      </c>
      <c r="BE17" s="485">
        <v>0</v>
      </c>
      <c r="BF17" s="485">
        <v>0</v>
      </c>
      <c r="BG17" s="485">
        <v>0</v>
      </c>
      <c r="BH17" s="485">
        <v>1</v>
      </c>
      <c r="BI17" s="485">
        <v>7</v>
      </c>
      <c r="BJ17" s="485">
        <v>27</v>
      </c>
      <c r="BK17" s="485">
        <v>77</v>
      </c>
      <c r="BL17" s="538">
        <v>1</v>
      </c>
      <c r="BM17" s="539">
        <f t="shared" si="4"/>
        <v>118</v>
      </c>
      <c r="BN17" s="539">
        <v>307</v>
      </c>
      <c r="BO17" s="166">
        <v>1</v>
      </c>
      <c r="BP17" s="136">
        <v>4</v>
      </c>
      <c r="BQ17" s="136">
        <v>0</v>
      </c>
      <c r="BR17" s="136">
        <v>0</v>
      </c>
      <c r="BS17" s="136">
        <v>0</v>
      </c>
      <c r="BT17" s="136">
        <v>0</v>
      </c>
      <c r="BU17" s="136">
        <v>1</v>
      </c>
      <c r="BV17" s="136">
        <v>7</v>
      </c>
      <c r="BW17" s="136">
        <v>27</v>
      </c>
      <c r="BX17" s="136">
        <v>85</v>
      </c>
      <c r="BY17" s="288">
        <v>1</v>
      </c>
      <c r="BZ17" s="289">
        <f t="shared" si="5"/>
        <v>126</v>
      </c>
      <c r="CA17" s="289">
        <v>442</v>
      </c>
      <c r="CB17" s="484">
        <v>1</v>
      </c>
      <c r="CC17" s="485">
        <v>4</v>
      </c>
      <c r="CD17" s="485">
        <v>0</v>
      </c>
      <c r="CE17" s="485">
        <v>0</v>
      </c>
      <c r="CF17" s="485">
        <v>0</v>
      </c>
      <c r="CG17" s="485">
        <v>0</v>
      </c>
      <c r="CH17" s="485">
        <v>1</v>
      </c>
      <c r="CI17" s="485">
        <v>7</v>
      </c>
      <c r="CJ17" s="485">
        <v>26</v>
      </c>
      <c r="CK17" s="485">
        <v>98</v>
      </c>
      <c r="CL17" s="538">
        <v>1</v>
      </c>
      <c r="CM17" s="539">
        <f t="shared" si="6"/>
        <v>138</v>
      </c>
      <c r="CN17" s="539">
        <v>568</v>
      </c>
    </row>
    <row r="18" spans="1:92" ht="18" customHeight="1">
      <c r="A18" s="12" t="s">
        <v>18</v>
      </c>
      <c r="B18" s="168">
        <v>1</v>
      </c>
      <c r="C18" s="170">
        <v>8</v>
      </c>
      <c r="D18" s="170">
        <v>0</v>
      </c>
      <c r="E18" s="170">
        <v>4</v>
      </c>
      <c r="F18" s="170">
        <v>0</v>
      </c>
      <c r="G18" s="170">
        <v>4</v>
      </c>
      <c r="H18" s="170">
        <v>2</v>
      </c>
      <c r="I18" s="170">
        <v>6</v>
      </c>
      <c r="J18" s="170">
        <v>14</v>
      </c>
      <c r="K18" s="170">
        <v>104</v>
      </c>
      <c r="L18" s="285">
        <v>1</v>
      </c>
      <c r="M18" s="286">
        <f t="shared" si="0"/>
        <v>144</v>
      </c>
      <c r="N18" s="286">
        <v>1398</v>
      </c>
      <c r="O18" s="168">
        <v>0</v>
      </c>
      <c r="P18" s="170">
        <v>8</v>
      </c>
      <c r="Q18" s="170">
        <v>1</v>
      </c>
      <c r="R18" s="170">
        <v>4</v>
      </c>
      <c r="S18" s="170">
        <v>0</v>
      </c>
      <c r="T18" s="170">
        <v>4</v>
      </c>
      <c r="U18" s="170">
        <v>1</v>
      </c>
      <c r="V18" s="170">
        <v>7</v>
      </c>
      <c r="W18" s="170">
        <v>15</v>
      </c>
      <c r="X18" s="170">
        <v>108</v>
      </c>
      <c r="Y18" s="285">
        <v>1</v>
      </c>
      <c r="Z18" s="185">
        <f t="shared" si="1"/>
        <v>149</v>
      </c>
      <c r="AA18" s="185">
        <v>1448</v>
      </c>
      <c r="AB18" s="168">
        <v>0</v>
      </c>
      <c r="AC18" s="170">
        <v>8</v>
      </c>
      <c r="AD18" s="170">
        <v>1</v>
      </c>
      <c r="AE18" s="170">
        <v>5</v>
      </c>
      <c r="AF18" s="170">
        <v>0</v>
      </c>
      <c r="AG18" s="170">
        <v>4</v>
      </c>
      <c r="AH18" s="170">
        <v>5</v>
      </c>
      <c r="AI18" s="170">
        <v>6</v>
      </c>
      <c r="AJ18" s="170">
        <v>21</v>
      </c>
      <c r="AK18" s="170">
        <v>108</v>
      </c>
      <c r="AL18" s="285">
        <v>2</v>
      </c>
      <c r="AM18" s="286">
        <f t="shared" si="2"/>
        <v>160</v>
      </c>
      <c r="AN18" s="286">
        <v>1452</v>
      </c>
      <c r="AO18" s="168">
        <v>0</v>
      </c>
      <c r="AP18" s="170">
        <v>10</v>
      </c>
      <c r="AQ18" s="170">
        <v>2</v>
      </c>
      <c r="AR18" s="170">
        <v>5</v>
      </c>
      <c r="AS18" s="170">
        <v>0</v>
      </c>
      <c r="AT18" s="170">
        <v>1</v>
      </c>
      <c r="AU18" s="170">
        <v>6</v>
      </c>
      <c r="AV18" s="170">
        <v>7</v>
      </c>
      <c r="AW18" s="170">
        <v>16</v>
      </c>
      <c r="AX18" s="170">
        <v>108</v>
      </c>
      <c r="AY18" s="285">
        <v>0</v>
      </c>
      <c r="AZ18" s="185">
        <f t="shared" si="3"/>
        <v>155</v>
      </c>
      <c r="BA18" s="185">
        <v>1476</v>
      </c>
      <c r="BB18" s="168">
        <v>0</v>
      </c>
      <c r="BC18" s="170">
        <v>7</v>
      </c>
      <c r="BD18" s="170">
        <v>2</v>
      </c>
      <c r="BE18" s="170">
        <v>5</v>
      </c>
      <c r="BF18" s="170">
        <v>0</v>
      </c>
      <c r="BG18" s="170">
        <v>4</v>
      </c>
      <c r="BH18" s="170">
        <v>7</v>
      </c>
      <c r="BI18" s="170">
        <v>8</v>
      </c>
      <c r="BJ18" s="170">
        <v>16</v>
      </c>
      <c r="BK18" s="170">
        <v>108</v>
      </c>
      <c r="BL18" s="285">
        <v>0</v>
      </c>
      <c r="BM18" s="286">
        <f t="shared" si="4"/>
        <v>157</v>
      </c>
      <c r="BN18" s="286">
        <v>1474</v>
      </c>
      <c r="BO18" s="168">
        <v>0</v>
      </c>
      <c r="BP18" s="170">
        <v>7</v>
      </c>
      <c r="BQ18" s="170">
        <v>1</v>
      </c>
      <c r="BR18" s="170">
        <v>4</v>
      </c>
      <c r="BS18" s="170">
        <v>0</v>
      </c>
      <c r="BT18" s="170">
        <v>5</v>
      </c>
      <c r="BU18" s="170">
        <v>7</v>
      </c>
      <c r="BV18" s="170">
        <v>8</v>
      </c>
      <c r="BW18" s="170">
        <v>16</v>
      </c>
      <c r="BX18" s="170">
        <v>116</v>
      </c>
      <c r="BY18" s="285">
        <v>0</v>
      </c>
      <c r="BZ18" s="185">
        <f t="shared" si="5"/>
        <v>164</v>
      </c>
      <c r="CA18" s="185">
        <v>1469</v>
      </c>
      <c r="CB18" s="168">
        <v>0</v>
      </c>
      <c r="CC18" s="170">
        <v>5</v>
      </c>
      <c r="CD18" s="170">
        <v>3</v>
      </c>
      <c r="CE18" s="170">
        <v>4</v>
      </c>
      <c r="CF18" s="170">
        <v>0</v>
      </c>
      <c r="CG18" s="170">
        <v>4</v>
      </c>
      <c r="CH18" s="170">
        <v>7</v>
      </c>
      <c r="CI18" s="170">
        <v>7</v>
      </c>
      <c r="CJ18" s="170">
        <v>16</v>
      </c>
      <c r="CK18" s="170">
        <v>142</v>
      </c>
      <c r="CL18" s="285">
        <v>0</v>
      </c>
      <c r="CM18" s="286">
        <f t="shared" si="6"/>
        <v>188</v>
      </c>
      <c r="CN18" s="286">
        <v>2166</v>
      </c>
    </row>
    <row r="19" spans="1:92" ht="18" customHeight="1">
      <c r="A19" s="13" t="s">
        <v>19</v>
      </c>
      <c r="B19" s="484">
        <v>1</v>
      </c>
      <c r="C19" s="485">
        <v>1</v>
      </c>
      <c r="D19" s="485">
        <v>0</v>
      </c>
      <c r="E19" s="485">
        <v>0</v>
      </c>
      <c r="F19" s="485">
        <v>0</v>
      </c>
      <c r="G19" s="485">
        <v>0</v>
      </c>
      <c r="H19" s="485">
        <v>0</v>
      </c>
      <c r="I19" s="485">
        <v>0</v>
      </c>
      <c r="J19" s="485">
        <v>45</v>
      </c>
      <c r="K19" s="485">
        <v>25</v>
      </c>
      <c r="L19" s="538">
        <v>0</v>
      </c>
      <c r="M19" s="539">
        <f t="shared" si="0"/>
        <v>72</v>
      </c>
      <c r="N19" s="539">
        <v>126</v>
      </c>
      <c r="O19" s="166">
        <v>1</v>
      </c>
      <c r="P19" s="136">
        <v>1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45</v>
      </c>
      <c r="X19" s="136">
        <v>25</v>
      </c>
      <c r="Y19" s="288">
        <v>0</v>
      </c>
      <c r="Z19" s="289">
        <f t="shared" si="1"/>
        <v>72</v>
      </c>
      <c r="AA19" s="289">
        <v>95</v>
      </c>
      <c r="AB19" s="484">
        <v>1</v>
      </c>
      <c r="AC19" s="485">
        <v>1</v>
      </c>
      <c r="AD19" s="485">
        <v>0</v>
      </c>
      <c r="AE19" s="485">
        <v>0</v>
      </c>
      <c r="AF19" s="485">
        <v>0</v>
      </c>
      <c r="AG19" s="485">
        <v>0</v>
      </c>
      <c r="AH19" s="485">
        <v>0</v>
      </c>
      <c r="AI19" s="485">
        <v>0</v>
      </c>
      <c r="AJ19" s="485">
        <v>45</v>
      </c>
      <c r="AK19" s="485">
        <v>25</v>
      </c>
      <c r="AL19" s="538">
        <v>0</v>
      </c>
      <c r="AM19" s="539">
        <f t="shared" si="2"/>
        <v>72</v>
      </c>
      <c r="AN19" s="539">
        <v>90</v>
      </c>
      <c r="AO19" s="166">
        <v>1</v>
      </c>
      <c r="AP19" s="136">
        <v>1</v>
      </c>
      <c r="AQ19" s="136">
        <v>0</v>
      </c>
      <c r="AR19" s="136">
        <v>0</v>
      </c>
      <c r="AS19" s="136">
        <v>0</v>
      </c>
      <c r="AT19" s="136">
        <v>0</v>
      </c>
      <c r="AU19" s="136">
        <v>0</v>
      </c>
      <c r="AV19" s="136">
        <v>0</v>
      </c>
      <c r="AW19" s="136">
        <v>47</v>
      </c>
      <c r="AX19" s="136">
        <v>25</v>
      </c>
      <c r="AY19" s="288">
        <v>0</v>
      </c>
      <c r="AZ19" s="289">
        <f t="shared" si="3"/>
        <v>74</v>
      </c>
      <c r="BA19" s="289">
        <v>84</v>
      </c>
      <c r="BB19" s="484">
        <v>1</v>
      </c>
      <c r="BC19" s="485">
        <v>1</v>
      </c>
      <c r="BD19" s="485">
        <v>0</v>
      </c>
      <c r="BE19" s="485">
        <v>0</v>
      </c>
      <c r="BF19" s="485">
        <v>0</v>
      </c>
      <c r="BG19" s="485">
        <v>0</v>
      </c>
      <c r="BH19" s="485">
        <v>0</v>
      </c>
      <c r="BI19" s="485">
        <v>0</v>
      </c>
      <c r="BJ19" s="485">
        <v>47</v>
      </c>
      <c r="BK19" s="485">
        <v>25</v>
      </c>
      <c r="BL19" s="538">
        <v>0</v>
      </c>
      <c r="BM19" s="539">
        <f t="shared" si="4"/>
        <v>74</v>
      </c>
      <c r="BN19" s="539">
        <v>85</v>
      </c>
      <c r="BO19" s="166">
        <v>1</v>
      </c>
      <c r="BP19" s="136">
        <v>1</v>
      </c>
      <c r="BQ19" s="136">
        <v>0</v>
      </c>
      <c r="BR19" s="136">
        <v>0</v>
      </c>
      <c r="BS19" s="136">
        <v>0</v>
      </c>
      <c r="BT19" s="136">
        <v>0</v>
      </c>
      <c r="BU19" s="136">
        <v>0</v>
      </c>
      <c r="BV19" s="136">
        <v>0</v>
      </c>
      <c r="BW19" s="136">
        <v>47</v>
      </c>
      <c r="BX19" s="136">
        <v>25</v>
      </c>
      <c r="BY19" s="288">
        <v>0</v>
      </c>
      <c r="BZ19" s="289">
        <f t="shared" si="5"/>
        <v>74</v>
      </c>
      <c r="CA19" s="289">
        <v>122</v>
      </c>
      <c r="CB19" s="484">
        <v>1</v>
      </c>
      <c r="CC19" s="485">
        <v>1</v>
      </c>
      <c r="CD19" s="485">
        <v>0</v>
      </c>
      <c r="CE19" s="485">
        <v>0</v>
      </c>
      <c r="CF19" s="485">
        <v>0</v>
      </c>
      <c r="CG19" s="485">
        <v>0</v>
      </c>
      <c r="CH19" s="485">
        <v>0</v>
      </c>
      <c r="CI19" s="485">
        <v>0</v>
      </c>
      <c r="CJ19" s="485">
        <v>47</v>
      </c>
      <c r="CK19" s="485">
        <v>25</v>
      </c>
      <c r="CL19" s="538">
        <v>0</v>
      </c>
      <c r="CM19" s="539">
        <f t="shared" si="6"/>
        <v>74</v>
      </c>
      <c r="CN19" s="539">
        <v>82</v>
      </c>
    </row>
    <row r="20" spans="1:92" ht="18" customHeight="1">
      <c r="A20" s="12" t="s">
        <v>20</v>
      </c>
      <c r="B20" s="168">
        <v>1</v>
      </c>
      <c r="C20" s="170">
        <v>2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21</v>
      </c>
      <c r="L20" s="285">
        <v>0</v>
      </c>
      <c r="M20" s="286">
        <f t="shared" si="0"/>
        <v>24</v>
      </c>
      <c r="N20" s="286">
        <v>96</v>
      </c>
      <c r="O20" s="168">
        <v>1</v>
      </c>
      <c r="P20" s="170">
        <v>2</v>
      </c>
      <c r="Q20" s="170">
        <v>0</v>
      </c>
      <c r="R20" s="170">
        <v>0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21</v>
      </c>
      <c r="Y20" s="285">
        <v>0</v>
      </c>
      <c r="Z20" s="185">
        <f t="shared" si="1"/>
        <v>24</v>
      </c>
      <c r="AA20" s="185">
        <v>98</v>
      </c>
      <c r="AB20" s="168">
        <v>1</v>
      </c>
      <c r="AC20" s="170">
        <v>2</v>
      </c>
      <c r="AD20" s="170">
        <v>0</v>
      </c>
      <c r="AE20" s="170">
        <v>0</v>
      </c>
      <c r="AF20" s="170">
        <v>0</v>
      </c>
      <c r="AG20" s="170">
        <v>0</v>
      </c>
      <c r="AH20" s="170">
        <v>0</v>
      </c>
      <c r="AI20" s="170">
        <v>0</v>
      </c>
      <c r="AJ20" s="170">
        <v>1</v>
      </c>
      <c r="AK20" s="170">
        <v>21</v>
      </c>
      <c r="AL20" s="285">
        <v>0</v>
      </c>
      <c r="AM20" s="286">
        <f t="shared" si="2"/>
        <v>25</v>
      </c>
      <c r="AN20" s="286">
        <v>98</v>
      </c>
      <c r="AO20" s="168">
        <v>1</v>
      </c>
      <c r="AP20" s="170">
        <v>2</v>
      </c>
      <c r="AQ20" s="170">
        <v>0</v>
      </c>
      <c r="AR20" s="170">
        <v>0</v>
      </c>
      <c r="AS20" s="170">
        <v>0</v>
      </c>
      <c r="AT20" s="170">
        <v>0</v>
      </c>
      <c r="AU20" s="170">
        <v>0</v>
      </c>
      <c r="AV20" s="170">
        <v>0</v>
      </c>
      <c r="AW20" s="170">
        <v>1</v>
      </c>
      <c r="AX20" s="170">
        <v>21</v>
      </c>
      <c r="AY20" s="285">
        <v>0</v>
      </c>
      <c r="AZ20" s="185">
        <f t="shared" si="3"/>
        <v>25</v>
      </c>
      <c r="BA20" s="185">
        <v>131</v>
      </c>
      <c r="BB20" s="168">
        <v>1</v>
      </c>
      <c r="BC20" s="170">
        <v>2</v>
      </c>
      <c r="BD20" s="170">
        <v>0</v>
      </c>
      <c r="BE20" s="170">
        <v>0</v>
      </c>
      <c r="BF20" s="170">
        <v>0</v>
      </c>
      <c r="BG20" s="170">
        <v>0</v>
      </c>
      <c r="BH20" s="170">
        <v>0</v>
      </c>
      <c r="BI20" s="170">
        <v>0</v>
      </c>
      <c r="BJ20" s="170">
        <v>1</v>
      </c>
      <c r="BK20" s="170">
        <v>21</v>
      </c>
      <c r="BL20" s="285">
        <v>0</v>
      </c>
      <c r="BM20" s="286">
        <f t="shared" si="4"/>
        <v>25</v>
      </c>
      <c r="BN20" s="286">
        <v>111</v>
      </c>
      <c r="BO20" s="168">
        <v>1</v>
      </c>
      <c r="BP20" s="170">
        <v>2</v>
      </c>
      <c r="BQ20" s="170">
        <v>0</v>
      </c>
      <c r="BR20" s="170">
        <v>0</v>
      </c>
      <c r="BS20" s="170">
        <v>0</v>
      </c>
      <c r="BT20" s="170">
        <v>0</v>
      </c>
      <c r="BU20" s="170">
        <v>0</v>
      </c>
      <c r="BV20" s="170">
        <v>0</v>
      </c>
      <c r="BW20" s="170">
        <v>1</v>
      </c>
      <c r="BX20" s="170">
        <v>21</v>
      </c>
      <c r="BY20" s="285">
        <v>0</v>
      </c>
      <c r="BZ20" s="185">
        <f t="shared" si="5"/>
        <v>25</v>
      </c>
      <c r="CA20" s="185">
        <v>135</v>
      </c>
      <c r="CB20" s="168">
        <v>1</v>
      </c>
      <c r="CC20" s="170">
        <v>2</v>
      </c>
      <c r="CD20" s="170">
        <v>0</v>
      </c>
      <c r="CE20" s="170">
        <v>0</v>
      </c>
      <c r="CF20" s="170">
        <v>0</v>
      </c>
      <c r="CG20" s="170">
        <v>0</v>
      </c>
      <c r="CH20" s="170">
        <v>0</v>
      </c>
      <c r="CI20" s="170">
        <v>0</v>
      </c>
      <c r="CJ20" s="170">
        <v>1</v>
      </c>
      <c r="CK20" s="170">
        <v>21</v>
      </c>
      <c r="CL20" s="285">
        <v>0</v>
      </c>
      <c r="CM20" s="286">
        <f t="shared" si="6"/>
        <v>25</v>
      </c>
      <c r="CN20" s="286">
        <v>138</v>
      </c>
    </row>
    <row r="21" spans="1:92" ht="18" customHeight="1">
      <c r="A21" s="13" t="s">
        <v>21</v>
      </c>
      <c r="B21" s="484">
        <v>1</v>
      </c>
      <c r="C21" s="485">
        <v>1</v>
      </c>
      <c r="D21" s="485">
        <v>0</v>
      </c>
      <c r="E21" s="485">
        <v>0</v>
      </c>
      <c r="F21" s="485">
        <v>0</v>
      </c>
      <c r="G21" s="485">
        <v>0</v>
      </c>
      <c r="H21" s="485">
        <v>0</v>
      </c>
      <c r="I21" s="485">
        <v>2</v>
      </c>
      <c r="J21" s="485">
        <v>33</v>
      </c>
      <c r="K21" s="485">
        <v>48</v>
      </c>
      <c r="L21" s="538">
        <v>8</v>
      </c>
      <c r="M21" s="539">
        <f t="shared" si="0"/>
        <v>93</v>
      </c>
      <c r="N21" s="539">
        <v>69</v>
      </c>
      <c r="O21" s="166">
        <v>1</v>
      </c>
      <c r="P21" s="136">
        <v>1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2</v>
      </c>
      <c r="W21" s="136">
        <v>33</v>
      </c>
      <c r="X21" s="136">
        <v>48</v>
      </c>
      <c r="Y21" s="288">
        <v>8</v>
      </c>
      <c r="Z21" s="289">
        <f t="shared" si="1"/>
        <v>93</v>
      </c>
      <c r="AA21" s="289">
        <v>100</v>
      </c>
      <c r="AB21" s="484">
        <v>1</v>
      </c>
      <c r="AC21" s="485">
        <v>1</v>
      </c>
      <c r="AD21" s="485">
        <v>0</v>
      </c>
      <c r="AE21" s="485">
        <v>0</v>
      </c>
      <c r="AF21" s="485">
        <v>0</v>
      </c>
      <c r="AG21" s="485">
        <v>0</v>
      </c>
      <c r="AH21" s="485">
        <v>0</v>
      </c>
      <c r="AI21" s="485">
        <v>2</v>
      </c>
      <c r="AJ21" s="485">
        <v>33</v>
      </c>
      <c r="AK21" s="485">
        <v>48</v>
      </c>
      <c r="AL21" s="538">
        <v>8</v>
      </c>
      <c r="AM21" s="539">
        <f t="shared" si="2"/>
        <v>93</v>
      </c>
      <c r="AN21" s="539">
        <v>124</v>
      </c>
      <c r="AO21" s="166">
        <v>1</v>
      </c>
      <c r="AP21" s="136">
        <v>1</v>
      </c>
      <c r="AQ21" s="136">
        <v>0</v>
      </c>
      <c r="AR21" s="136">
        <v>0</v>
      </c>
      <c r="AS21" s="136">
        <v>0</v>
      </c>
      <c r="AT21" s="136">
        <v>0</v>
      </c>
      <c r="AU21" s="136">
        <v>0</v>
      </c>
      <c r="AV21" s="136">
        <v>2</v>
      </c>
      <c r="AW21" s="136">
        <v>28</v>
      </c>
      <c r="AX21" s="136">
        <v>48</v>
      </c>
      <c r="AY21" s="288">
        <v>7</v>
      </c>
      <c r="AZ21" s="289">
        <f t="shared" si="3"/>
        <v>87</v>
      </c>
      <c r="BA21" s="289">
        <v>123</v>
      </c>
      <c r="BB21" s="484">
        <v>1</v>
      </c>
      <c r="BC21" s="485">
        <v>1</v>
      </c>
      <c r="BD21" s="485">
        <v>0</v>
      </c>
      <c r="BE21" s="485">
        <v>0</v>
      </c>
      <c r="BF21" s="485">
        <v>0</v>
      </c>
      <c r="BG21" s="485">
        <v>0</v>
      </c>
      <c r="BH21" s="485">
        <v>0</v>
      </c>
      <c r="BI21" s="485">
        <v>2</v>
      </c>
      <c r="BJ21" s="485">
        <v>33</v>
      </c>
      <c r="BK21" s="485">
        <v>49</v>
      </c>
      <c r="BL21" s="538">
        <v>2</v>
      </c>
      <c r="BM21" s="539">
        <f t="shared" si="4"/>
        <v>88</v>
      </c>
      <c r="BN21" s="539">
        <v>113</v>
      </c>
      <c r="BO21" s="166">
        <v>1</v>
      </c>
      <c r="BP21" s="136">
        <v>1</v>
      </c>
      <c r="BQ21" s="136">
        <v>0</v>
      </c>
      <c r="BR21" s="136">
        <v>0</v>
      </c>
      <c r="BS21" s="136">
        <v>0</v>
      </c>
      <c r="BT21" s="136">
        <v>0</v>
      </c>
      <c r="BU21" s="136">
        <v>0</v>
      </c>
      <c r="BV21" s="136">
        <v>2</v>
      </c>
      <c r="BW21" s="136">
        <v>32</v>
      </c>
      <c r="BX21" s="136">
        <v>49</v>
      </c>
      <c r="BY21" s="288">
        <v>2</v>
      </c>
      <c r="BZ21" s="289">
        <f t="shared" si="5"/>
        <v>87</v>
      </c>
      <c r="CA21" s="289">
        <v>168</v>
      </c>
      <c r="CB21" s="484">
        <v>1</v>
      </c>
      <c r="CC21" s="485">
        <v>1</v>
      </c>
      <c r="CD21" s="485">
        <v>0</v>
      </c>
      <c r="CE21" s="485">
        <v>0</v>
      </c>
      <c r="CF21" s="485">
        <v>0</v>
      </c>
      <c r="CG21" s="485">
        <v>0</v>
      </c>
      <c r="CH21" s="485">
        <v>0</v>
      </c>
      <c r="CI21" s="485">
        <v>2</v>
      </c>
      <c r="CJ21" s="485">
        <v>32</v>
      </c>
      <c r="CK21" s="485">
        <v>49</v>
      </c>
      <c r="CL21" s="538">
        <v>2</v>
      </c>
      <c r="CM21" s="539">
        <f t="shared" si="6"/>
        <v>87</v>
      </c>
      <c r="CN21" s="539">
        <v>163</v>
      </c>
    </row>
    <row r="22" spans="1:92" ht="18" customHeight="1">
      <c r="A22" s="11" t="s">
        <v>22</v>
      </c>
      <c r="B22" s="168">
        <v>1</v>
      </c>
      <c r="C22" s="170">
        <v>1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3</v>
      </c>
      <c r="J22" s="170">
        <v>17</v>
      </c>
      <c r="K22" s="170">
        <v>18</v>
      </c>
      <c r="L22" s="285">
        <v>17</v>
      </c>
      <c r="M22" s="286">
        <f t="shared" si="0"/>
        <v>57</v>
      </c>
      <c r="N22" s="286">
        <v>141</v>
      </c>
      <c r="O22" s="168">
        <v>1</v>
      </c>
      <c r="P22" s="170">
        <v>1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3</v>
      </c>
      <c r="W22" s="170">
        <v>17</v>
      </c>
      <c r="X22" s="170">
        <v>18</v>
      </c>
      <c r="Y22" s="285">
        <v>17</v>
      </c>
      <c r="Z22" s="185">
        <f t="shared" si="1"/>
        <v>57</v>
      </c>
      <c r="AA22" s="185">
        <v>135</v>
      </c>
      <c r="AB22" s="168">
        <v>1</v>
      </c>
      <c r="AC22" s="170">
        <v>1</v>
      </c>
      <c r="AD22" s="170">
        <v>0</v>
      </c>
      <c r="AE22" s="170">
        <v>0</v>
      </c>
      <c r="AF22" s="170">
        <v>0</v>
      </c>
      <c r="AG22" s="170">
        <v>0</v>
      </c>
      <c r="AH22" s="170">
        <v>0</v>
      </c>
      <c r="AI22" s="170">
        <v>3</v>
      </c>
      <c r="AJ22" s="170">
        <v>17</v>
      </c>
      <c r="AK22" s="170">
        <v>18</v>
      </c>
      <c r="AL22" s="285">
        <v>17</v>
      </c>
      <c r="AM22" s="286">
        <f t="shared" si="2"/>
        <v>57</v>
      </c>
      <c r="AN22" s="286">
        <v>141</v>
      </c>
      <c r="AO22" s="168">
        <v>1</v>
      </c>
      <c r="AP22" s="170">
        <v>1</v>
      </c>
      <c r="AQ22" s="170">
        <v>0</v>
      </c>
      <c r="AR22" s="170">
        <v>0</v>
      </c>
      <c r="AS22" s="170">
        <v>0</v>
      </c>
      <c r="AT22" s="170">
        <v>0</v>
      </c>
      <c r="AU22" s="170">
        <v>0</v>
      </c>
      <c r="AV22" s="170">
        <v>3</v>
      </c>
      <c r="AW22" s="170">
        <v>17</v>
      </c>
      <c r="AX22" s="170">
        <v>18</v>
      </c>
      <c r="AY22" s="285">
        <v>17</v>
      </c>
      <c r="AZ22" s="185">
        <f t="shared" si="3"/>
        <v>57</v>
      </c>
      <c r="BA22" s="185">
        <v>135</v>
      </c>
      <c r="BB22" s="168">
        <v>1</v>
      </c>
      <c r="BC22" s="170">
        <v>1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3</v>
      </c>
      <c r="BJ22" s="170">
        <v>18</v>
      </c>
      <c r="BK22" s="170">
        <v>18</v>
      </c>
      <c r="BL22" s="285">
        <v>0</v>
      </c>
      <c r="BM22" s="286">
        <f t="shared" si="4"/>
        <v>41</v>
      </c>
      <c r="BN22" s="286">
        <v>126</v>
      </c>
      <c r="BO22" s="168">
        <v>1</v>
      </c>
      <c r="BP22" s="170">
        <v>1</v>
      </c>
      <c r="BQ22" s="170">
        <v>0</v>
      </c>
      <c r="BR22" s="170">
        <v>0</v>
      </c>
      <c r="BS22" s="170">
        <v>0</v>
      </c>
      <c r="BT22" s="170">
        <v>0</v>
      </c>
      <c r="BU22" s="170">
        <v>0</v>
      </c>
      <c r="BV22" s="170">
        <v>3</v>
      </c>
      <c r="BW22" s="170">
        <v>18</v>
      </c>
      <c r="BX22" s="170">
        <v>18</v>
      </c>
      <c r="BY22" s="285">
        <v>0</v>
      </c>
      <c r="BZ22" s="185">
        <f t="shared" si="5"/>
        <v>41</v>
      </c>
      <c r="CA22" s="185">
        <v>193</v>
      </c>
      <c r="CB22" s="168">
        <v>1</v>
      </c>
      <c r="CC22" s="170">
        <v>1</v>
      </c>
      <c r="CD22" s="170">
        <v>0</v>
      </c>
      <c r="CE22" s="170">
        <v>0</v>
      </c>
      <c r="CF22" s="170">
        <v>0</v>
      </c>
      <c r="CG22" s="170">
        <v>0</v>
      </c>
      <c r="CH22" s="170">
        <v>0</v>
      </c>
      <c r="CI22" s="170">
        <v>3</v>
      </c>
      <c r="CJ22" s="170">
        <v>18</v>
      </c>
      <c r="CK22" s="170">
        <v>18</v>
      </c>
      <c r="CL22" s="285">
        <v>0</v>
      </c>
      <c r="CM22" s="286">
        <f t="shared" si="6"/>
        <v>41</v>
      </c>
      <c r="CN22" s="286">
        <v>177</v>
      </c>
    </row>
    <row r="23" spans="1:92" ht="18" customHeight="1">
      <c r="A23" s="13" t="s">
        <v>23</v>
      </c>
      <c r="B23" s="484">
        <v>1</v>
      </c>
      <c r="C23" s="485">
        <v>0</v>
      </c>
      <c r="D23" s="485">
        <v>0</v>
      </c>
      <c r="E23" s="485">
        <v>0</v>
      </c>
      <c r="F23" s="485">
        <v>0</v>
      </c>
      <c r="G23" s="485">
        <v>1</v>
      </c>
      <c r="H23" s="485">
        <v>0</v>
      </c>
      <c r="I23" s="485">
        <v>0</v>
      </c>
      <c r="J23" s="485">
        <v>15</v>
      </c>
      <c r="K23" s="485">
        <v>11</v>
      </c>
      <c r="L23" s="538">
        <v>3</v>
      </c>
      <c r="M23" s="539">
        <f t="shared" si="0"/>
        <v>31</v>
      </c>
      <c r="N23" s="539">
        <v>29</v>
      </c>
      <c r="O23" s="166">
        <v>1</v>
      </c>
      <c r="P23" s="136">
        <v>0</v>
      </c>
      <c r="Q23" s="136">
        <v>0</v>
      </c>
      <c r="R23" s="136">
        <v>0</v>
      </c>
      <c r="S23" s="136">
        <v>0</v>
      </c>
      <c r="T23" s="136">
        <v>1</v>
      </c>
      <c r="U23" s="136">
        <v>0</v>
      </c>
      <c r="V23" s="136">
        <v>0</v>
      </c>
      <c r="W23" s="136">
        <v>9</v>
      </c>
      <c r="X23" s="136">
        <v>11</v>
      </c>
      <c r="Y23" s="288">
        <v>6</v>
      </c>
      <c r="Z23" s="289">
        <f t="shared" si="1"/>
        <v>28</v>
      </c>
      <c r="AA23" s="289">
        <v>27</v>
      </c>
      <c r="AB23" s="484">
        <v>1</v>
      </c>
      <c r="AC23" s="485">
        <v>0</v>
      </c>
      <c r="AD23" s="485">
        <v>0</v>
      </c>
      <c r="AE23" s="485">
        <v>0</v>
      </c>
      <c r="AF23" s="485">
        <v>0</v>
      </c>
      <c r="AG23" s="485">
        <v>1</v>
      </c>
      <c r="AH23" s="485">
        <v>0</v>
      </c>
      <c r="AI23" s="485">
        <v>0</v>
      </c>
      <c r="AJ23" s="485">
        <v>15</v>
      </c>
      <c r="AK23" s="485">
        <v>11</v>
      </c>
      <c r="AL23" s="538">
        <v>3</v>
      </c>
      <c r="AM23" s="539">
        <f t="shared" si="2"/>
        <v>31</v>
      </c>
      <c r="AN23" s="539">
        <v>30</v>
      </c>
      <c r="AO23" s="166">
        <v>1</v>
      </c>
      <c r="AP23" s="136">
        <v>0</v>
      </c>
      <c r="AQ23" s="136">
        <v>0</v>
      </c>
      <c r="AR23" s="136">
        <v>0</v>
      </c>
      <c r="AS23" s="136">
        <v>0</v>
      </c>
      <c r="AT23" s="136">
        <v>1</v>
      </c>
      <c r="AU23" s="136">
        <v>0</v>
      </c>
      <c r="AV23" s="136">
        <v>0</v>
      </c>
      <c r="AW23" s="136">
        <v>15</v>
      </c>
      <c r="AX23" s="136">
        <v>11</v>
      </c>
      <c r="AY23" s="288">
        <v>3</v>
      </c>
      <c r="AZ23" s="289">
        <f t="shared" si="3"/>
        <v>31</v>
      </c>
      <c r="BA23" s="289">
        <v>35</v>
      </c>
      <c r="BB23" s="484">
        <v>1</v>
      </c>
      <c r="BC23" s="485">
        <v>0</v>
      </c>
      <c r="BD23" s="485">
        <v>0</v>
      </c>
      <c r="BE23" s="485">
        <v>0</v>
      </c>
      <c r="BF23" s="485">
        <v>0</v>
      </c>
      <c r="BG23" s="485">
        <v>1</v>
      </c>
      <c r="BH23" s="485">
        <v>0</v>
      </c>
      <c r="BI23" s="485">
        <v>1</v>
      </c>
      <c r="BJ23" s="485">
        <v>11</v>
      </c>
      <c r="BK23" s="485">
        <v>11</v>
      </c>
      <c r="BL23" s="538">
        <v>3</v>
      </c>
      <c r="BM23" s="539">
        <f t="shared" si="4"/>
        <v>28</v>
      </c>
      <c r="BN23" s="539">
        <v>58</v>
      </c>
      <c r="BO23" s="166">
        <v>1</v>
      </c>
      <c r="BP23" s="136">
        <v>0</v>
      </c>
      <c r="BQ23" s="136">
        <v>0</v>
      </c>
      <c r="BR23" s="136">
        <v>0</v>
      </c>
      <c r="BS23" s="136">
        <v>0</v>
      </c>
      <c r="BT23" s="136">
        <v>1</v>
      </c>
      <c r="BU23" s="136">
        <v>0</v>
      </c>
      <c r="BV23" s="136">
        <v>1</v>
      </c>
      <c r="BW23" s="136">
        <v>10</v>
      </c>
      <c r="BX23" s="136">
        <v>12</v>
      </c>
      <c r="BY23" s="288">
        <v>3</v>
      </c>
      <c r="BZ23" s="289">
        <f t="shared" si="5"/>
        <v>28</v>
      </c>
      <c r="CA23" s="289">
        <v>71</v>
      </c>
      <c r="CB23" s="484">
        <v>1</v>
      </c>
      <c r="CC23" s="485">
        <v>0</v>
      </c>
      <c r="CD23" s="485">
        <v>0</v>
      </c>
      <c r="CE23" s="485">
        <v>0</v>
      </c>
      <c r="CF23" s="485">
        <v>0</v>
      </c>
      <c r="CG23" s="485">
        <v>1</v>
      </c>
      <c r="CH23" s="485">
        <v>0</v>
      </c>
      <c r="CI23" s="485">
        <v>1</v>
      </c>
      <c r="CJ23" s="485">
        <v>10</v>
      </c>
      <c r="CK23" s="485">
        <v>12</v>
      </c>
      <c r="CL23" s="538">
        <v>3</v>
      </c>
      <c r="CM23" s="539">
        <f t="shared" si="6"/>
        <v>28</v>
      </c>
      <c r="CN23" s="539">
        <v>77</v>
      </c>
    </row>
    <row r="24" spans="1:92" ht="18" customHeight="1">
      <c r="A24" s="12" t="s">
        <v>24</v>
      </c>
      <c r="B24" s="168">
        <v>1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2</v>
      </c>
      <c r="J24" s="170">
        <v>7</v>
      </c>
      <c r="K24" s="170">
        <v>8</v>
      </c>
      <c r="L24" s="285">
        <v>4</v>
      </c>
      <c r="M24" s="286">
        <f t="shared" si="0"/>
        <v>22</v>
      </c>
      <c r="N24" s="286">
        <v>26</v>
      </c>
      <c r="O24" s="168">
        <v>1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2</v>
      </c>
      <c r="W24" s="170">
        <v>9</v>
      </c>
      <c r="X24" s="170">
        <v>8</v>
      </c>
      <c r="Y24" s="285">
        <v>4</v>
      </c>
      <c r="Z24" s="185">
        <f t="shared" si="1"/>
        <v>24</v>
      </c>
      <c r="AA24" s="185">
        <v>37</v>
      </c>
      <c r="AB24" s="168">
        <v>1</v>
      </c>
      <c r="AC24" s="170">
        <v>0</v>
      </c>
      <c r="AD24" s="170">
        <v>0</v>
      </c>
      <c r="AE24" s="170">
        <v>0</v>
      </c>
      <c r="AF24" s="170">
        <v>0</v>
      </c>
      <c r="AG24" s="170">
        <v>0</v>
      </c>
      <c r="AH24" s="170">
        <v>0</v>
      </c>
      <c r="AI24" s="170">
        <v>2</v>
      </c>
      <c r="AJ24" s="170">
        <v>9</v>
      </c>
      <c r="AK24" s="170">
        <v>8</v>
      </c>
      <c r="AL24" s="285">
        <v>4</v>
      </c>
      <c r="AM24" s="286">
        <f t="shared" si="2"/>
        <v>24</v>
      </c>
      <c r="AN24" s="286">
        <v>37</v>
      </c>
      <c r="AO24" s="168">
        <v>1</v>
      </c>
      <c r="AP24" s="170">
        <v>0</v>
      </c>
      <c r="AQ24" s="170">
        <v>0</v>
      </c>
      <c r="AR24" s="170">
        <v>0</v>
      </c>
      <c r="AS24" s="170">
        <v>0</v>
      </c>
      <c r="AT24" s="170">
        <v>0</v>
      </c>
      <c r="AU24" s="170">
        <v>0</v>
      </c>
      <c r="AV24" s="170">
        <v>2</v>
      </c>
      <c r="AW24" s="170">
        <v>9</v>
      </c>
      <c r="AX24" s="170">
        <v>8</v>
      </c>
      <c r="AY24" s="285">
        <v>4</v>
      </c>
      <c r="AZ24" s="185">
        <f t="shared" si="3"/>
        <v>24</v>
      </c>
      <c r="BA24" s="185">
        <v>39</v>
      </c>
      <c r="BB24" s="168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3</v>
      </c>
      <c r="BJ24" s="170">
        <v>9</v>
      </c>
      <c r="BK24" s="170">
        <v>8</v>
      </c>
      <c r="BL24" s="285">
        <v>4</v>
      </c>
      <c r="BM24" s="286">
        <f t="shared" si="4"/>
        <v>25</v>
      </c>
      <c r="BN24" s="286">
        <v>40</v>
      </c>
      <c r="BO24" s="168">
        <v>1</v>
      </c>
      <c r="BP24" s="170">
        <v>0</v>
      </c>
      <c r="BQ24" s="170">
        <v>0</v>
      </c>
      <c r="BR24" s="170">
        <v>0</v>
      </c>
      <c r="BS24" s="170">
        <v>0</v>
      </c>
      <c r="BT24" s="170">
        <v>0</v>
      </c>
      <c r="BU24" s="170">
        <v>0</v>
      </c>
      <c r="BV24" s="170">
        <v>3</v>
      </c>
      <c r="BW24" s="170">
        <v>9</v>
      </c>
      <c r="BX24" s="170">
        <v>8</v>
      </c>
      <c r="BY24" s="285">
        <v>4</v>
      </c>
      <c r="BZ24" s="185">
        <f t="shared" si="5"/>
        <v>25</v>
      </c>
      <c r="CA24" s="185">
        <v>62</v>
      </c>
      <c r="CB24" s="168">
        <v>1</v>
      </c>
      <c r="CC24" s="170">
        <v>0</v>
      </c>
      <c r="CD24" s="170">
        <v>0</v>
      </c>
      <c r="CE24" s="170">
        <v>0</v>
      </c>
      <c r="CF24" s="170">
        <v>0</v>
      </c>
      <c r="CG24" s="170">
        <v>0</v>
      </c>
      <c r="CH24" s="170">
        <v>0</v>
      </c>
      <c r="CI24" s="170">
        <v>3</v>
      </c>
      <c r="CJ24" s="170">
        <v>9</v>
      </c>
      <c r="CK24" s="170">
        <v>8</v>
      </c>
      <c r="CL24" s="285">
        <v>4</v>
      </c>
      <c r="CM24" s="286">
        <f t="shared" si="6"/>
        <v>25</v>
      </c>
      <c r="CN24" s="286">
        <v>62</v>
      </c>
    </row>
    <row r="25" spans="1:92" ht="18" customHeight="1">
      <c r="A25" s="13" t="s">
        <v>25</v>
      </c>
      <c r="B25" s="484">
        <v>0</v>
      </c>
      <c r="C25" s="485">
        <v>0</v>
      </c>
      <c r="D25" s="485">
        <v>1</v>
      </c>
      <c r="E25" s="485">
        <v>0</v>
      </c>
      <c r="F25" s="485">
        <v>0</v>
      </c>
      <c r="G25" s="485">
        <v>3</v>
      </c>
      <c r="H25" s="485">
        <v>6</v>
      </c>
      <c r="I25" s="485">
        <v>9</v>
      </c>
      <c r="J25" s="485">
        <v>7</v>
      </c>
      <c r="K25" s="485">
        <v>33</v>
      </c>
      <c r="L25" s="538">
        <v>0</v>
      </c>
      <c r="M25" s="539">
        <f t="shared" si="0"/>
        <v>59</v>
      </c>
      <c r="N25" s="539">
        <v>1097</v>
      </c>
      <c r="O25" s="166">
        <v>0</v>
      </c>
      <c r="P25" s="136">
        <v>0</v>
      </c>
      <c r="Q25" s="136">
        <v>1</v>
      </c>
      <c r="R25" s="136">
        <v>5</v>
      </c>
      <c r="S25" s="136">
        <v>0</v>
      </c>
      <c r="T25" s="136">
        <v>3</v>
      </c>
      <c r="U25" s="136">
        <v>3</v>
      </c>
      <c r="V25" s="136">
        <v>11</v>
      </c>
      <c r="W25" s="136">
        <v>10</v>
      </c>
      <c r="X25" s="136">
        <v>33</v>
      </c>
      <c r="Y25" s="288">
        <v>0</v>
      </c>
      <c r="Z25" s="290">
        <f>+SUM(O25:Y25)</f>
        <v>66</v>
      </c>
      <c r="AA25" s="289">
        <v>1175</v>
      </c>
      <c r="AB25" s="484">
        <v>0</v>
      </c>
      <c r="AC25" s="485">
        <v>0</v>
      </c>
      <c r="AD25" s="485">
        <v>1</v>
      </c>
      <c r="AE25" s="485">
        <v>7</v>
      </c>
      <c r="AF25" s="485">
        <v>0</v>
      </c>
      <c r="AG25" s="485">
        <v>3</v>
      </c>
      <c r="AH25" s="485">
        <v>3</v>
      </c>
      <c r="AI25" s="485">
        <v>9</v>
      </c>
      <c r="AJ25" s="485">
        <v>10</v>
      </c>
      <c r="AK25" s="485">
        <v>33</v>
      </c>
      <c r="AL25" s="538">
        <v>1</v>
      </c>
      <c r="AM25" s="539">
        <f t="shared" si="2"/>
        <v>67</v>
      </c>
      <c r="AN25" s="539">
        <v>1170</v>
      </c>
      <c r="AO25" s="166">
        <v>0</v>
      </c>
      <c r="AP25" s="136">
        <v>0</v>
      </c>
      <c r="AQ25" s="136">
        <v>1</v>
      </c>
      <c r="AR25" s="136">
        <v>7</v>
      </c>
      <c r="AS25" s="136">
        <v>0</v>
      </c>
      <c r="AT25" s="136">
        <v>3</v>
      </c>
      <c r="AU25" s="136">
        <v>3</v>
      </c>
      <c r="AV25" s="136">
        <v>9</v>
      </c>
      <c r="AW25" s="136">
        <v>10</v>
      </c>
      <c r="AX25" s="136">
        <v>33</v>
      </c>
      <c r="AY25" s="288">
        <v>1</v>
      </c>
      <c r="AZ25" s="290">
        <f t="shared" si="3"/>
        <v>67</v>
      </c>
      <c r="BA25" s="289">
        <v>1186</v>
      </c>
      <c r="BB25" s="484">
        <v>0</v>
      </c>
      <c r="BC25" s="485">
        <v>0</v>
      </c>
      <c r="BD25" s="485">
        <v>1</v>
      </c>
      <c r="BE25" s="485">
        <v>12</v>
      </c>
      <c r="BF25" s="485">
        <v>1</v>
      </c>
      <c r="BG25" s="485">
        <v>3</v>
      </c>
      <c r="BH25" s="485">
        <v>6</v>
      </c>
      <c r="BI25" s="485">
        <v>10</v>
      </c>
      <c r="BJ25" s="485">
        <v>9</v>
      </c>
      <c r="BK25" s="485">
        <v>33</v>
      </c>
      <c r="BL25" s="538">
        <v>1</v>
      </c>
      <c r="BM25" s="539">
        <f t="shared" si="4"/>
        <v>76</v>
      </c>
      <c r="BN25" s="539">
        <v>1277</v>
      </c>
      <c r="BO25" s="166">
        <v>0</v>
      </c>
      <c r="BP25" s="136">
        <v>0</v>
      </c>
      <c r="BQ25" s="136">
        <v>1</v>
      </c>
      <c r="BR25" s="136">
        <v>11</v>
      </c>
      <c r="BS25" s="136">
        <v>1</v>
      </c>
      <c r="BT25" s="136">
        <v>3</v>
      </c>
      <c r="BU25" s="136">
        <v>6</v>
      </c>
      <c r="BV25" s="136">
        <v>10</v>
      </c>
      <c r="BW25" s="136">
        <v>9</v>
      </c>
      <c r="BX25" s="136">
        <v>33</v>
      </c>
      <c r="BY25" s="288">
        <v>1</v>
      </c>
      <c r="BZ25" s="290">
        <f t="shared" si="5"/>
        <v>75</v>
      </c>
      <c r="CA25" s="289">
        <v>1344</v>
      </c>
      <c r="CB25" s="484">
        <v>0</v>
      </c>
      <c r="CC25" s="485">
        <v>0</v>
      </c>
      <c r="CD25" s="485">
        <v>1</v>
      </c>
      <c r="CE25" s="485">
        <v>11</v>
      </c>
      <c r="CF25" s="485">
        <v>1</v>
      </c>
      <c r="CG25" s="485">
        <v>3</v>
      </c>
      <c r="CH25" s="485">
        <v>6</v>
      </c>
      <c r="CI25" s="485">
        <v>10</v>
      </c>
      <c r="CJ25" s="485">
        <v>9</v>
      </c>
      <c r="CK25" s="485">
        <v>33</v>
      </c>
      <c r="CL25" s="538">
        <v>1</v>
      </c>
      <c r="CM25" s="539">
        <f t="shared" si="6"/>
        <v>75</v>
      </c>
      <c r="CN25" s="539">
        <v>1348</v>
      </c>
    </row>
    <row r="26" spans="1:92" ht="24.95" customHeight="1">
      <c r="A26" s="93" t="s">
        <v>34</v>
      </c>
      <c r="B26" s="535">
        <f>+SUM(B8:B25)</f>
        <v>17</v>
      </c>
      <c r="C26" s="536">
        <f>+SUM(C8:C25)</f>
        <v>37</v>
      </c>
      <c r="D26" s="536">
        <f t="shared" ref="D26:L26" si="7">+SUM(D8:D25)</f>
        <v>2</v>
      </c>
      <c r="E26" s="536">
        <f t="shared" si="7"/>
        <v>4</v>
      </c>
      <c r="F26" s="536">
        <f t="shared" si="7"/>
        <v>0</v>
      </c>
      <c r="G26" s="536">
        <f t="shared" si="7"/>
        <v>10</v>
      </c>
      <c r="H26" s="536">
        <f t="shared" si="7"/>
        <v>11</v>
      </c>
      <c r="I26" s="536">
        <f t="shared" si="7"/>
        <v>97</v>
      </c>
      <c r="J26" s="536">
        <f t="shared" si="7"/>
        <v>378</v>
      </c>
      <c r="K26" s="536">
        <f t="shared" si="7"/>
        <v>795</v>
      </c>
      <c r="L26" s="536">
        <f t="shared" si="7"/>
        <v>53</v>
      </c>
      <c r="M26" s="537">
        <f>+SUM(M8:M25)</f>
        <v>1404</v>
      </c>
      <c r="N26" s="537">
        <f>+SUM(N8:N25)</f>
        <v>5208</v>
      </c>
      <c r="O26" s="291">
        <f>+SUM(O8:O25)</f>
        <v>16</v>
      </c>
      <c r="P26" s="292">
        <f>+SUM(P8:P25)</f>
        <v>41</v>
      </c>
      <c r="Q26" s="292">
        <f t="shared" ref="Q26:Y26" si="8">+SUM(Q8:Q25)</f>
        <v>3</v>
      </c>
      <c r="R26" s="292">
        <f t="shared" si="8"/>
        <v>9</v>
      </c>
      <c r="S26" s="292">
        <f t="shared" si="8"/>
        <v>0</v>
      </c>
      <c r="T26" s="292">
        <f t="shared" si="8"/>
        <v>10</v>
      </c>
      <c r="U26" s="292">
        <f t="shared" si="8"/>
        <v>9</v>
      </c>
      <c r="V26" s="292">
        <f t="shared" si="8"/>
        <v>96</v>
      </c>
      <c r="W26" s="292">
        <f t="shared" si="8"/>
        <v>368</v>
      </c>
      <c r="X26" s="292">
        <f t="shared" si="8"/>
        <v>800</v>
      </c>
      <c r="Y26" s="292">
        <f t="shared" si="8"/>
        <v>58</v>
      </c>
      <c r="Z26" s="293">
        <f>+SUM(Z8:Z25)</f>
        <v>1410</v>
      </c>
      <c r="AA26" s="293">
        <f>+SUM(AA8:AA25)</f>
        <v>5569</v>
      </c>
      <c r="AB26" s="535">
        <f>+SUM(AB8:AB25)</f>
        <v>16</v>
      </c>
      <c r="AC26" s="536">
        <f>+SUM(AC8:AC25)</f>
        <v>38</v>
      </c>
      <c r="AD26" s="536">
        <f t="shared" ref="AD26:AL26" si="9">+SUM(AD8:AD25)</f>
        <v>3</v>
      </c>
      <c r="AE26" s="536">
        <f t="shared" si="9"/>
        <v>12</v>
      </c>
      <c r="AF26" s="536">
        <f t="shared" si="9"/>
        <v>0</v>
      </c>
      <c r="AG26" s="536">
        <f t="shared" si="9"/>
        <v>10</v>
      </c>
      <c r="AH26" s="536">
        <f t="shared" si="9"/>
        <v>14</v>
      </c>
      <c r="AI26" s="536">
        <f t="shared" si="9"/>
        <v>88</v>
      </c>
      <c r="AJ26" s="536">
        <f t="shared" si="9"/>
        <v>369</v>
      </c>
      <c r="AK26" s="536">
        <f t="shared" si="9"/>
        <v>801</v>
      </c>
      <c r="AL26" s="536">
        <f t="shared" si="9"/>
        <v>42</v>
      </c>
      <c r="AM26" s="537">
        <f>+SUM(AM8:AM25)</f>
        <v>1393</v>
      </c>
      <c r="AN26" s="537">
        <f>+SUM(AN8:AN25)</f>
        <v>5672</v>
      </c>
      <c r="AO26" s="291">
        <f>+SUM(AO8:AO25)</f>
        <v>16</v>
      </c>
      <c r="AP26" s="292">
        <f>+SUM(AP8:AP25)</f>
        <v>41</v>
      </c>
      <c r="AQ26" s="292">
        <f t="shared" ref="AQ26:AY26" si="10">+SUM(AQ8:AQ25)</f>
        <v>4</v>
      </c>
      <c r="AR26" s="292">
        <f t="shared" si="10"/>
        <v>12</v>
      </c>
      <c r="AS26" s="292">
        <f t="shared" si="10"/>
        <v>0</v>
      </c>
      <c r="AT26" s="292">
        <f t="shared" si="10"/>
        <v>8</v>
      </c>
      <c r="AU26" s="292">
        <f t="shared" si="10"/>
        <v>13</v>
      </c>
      <c r="AV26" s="292">
        <f t="shared" si="10"/>
        <v>93</v>
      </c>
      <c r="AW26" s="292">
        <f t="shared" si="10"/>
        <v>360</v>
      </c>
      <c r="AX26" s="292">
        <f t="shared" si="10"/>
        <v>804</v>
      </c>
      <c r="AY26" s="292">
        <f t="shared" si="10"/>
        <v>37</v>
      </c>
      <c r="AZ26" s="293">
        <f>+SUM(AZ8:AZ25)</f>
        <v>1388</v>
      </c>
      <c r="BA26" s="293">
        <f>+SUM(BA8:BA25)</f>
        <v>5784</v>
      </c>
      <c r="BB26" s="535">
        <f>+SUM(BB8:BB25)</f>
        <v>16</v>
      </c>
      <c r="BC26" s="536">
        <f>+SUM(BC8:BC25)</f>
        <v>40</v>
      </c>
      <c r="BD26" s="536">
        <f t="shared" ref="BD26:BL26" si="11">+SUM(BD8:BD25)</f>
        <v>3</v>
      </c>
      <c r="BE26" s="536">
        <f t="shared" si="11"/>
        <v>21</v>
      </c>
      <c r="BF26" s="536">
        <f t="shared" si="11"/>
        <v>1</v>
      </c>
      <c r="BG26" s="536">
        <f t="shared" si="11"/>
        <v>10</v>
      </c>
      <c r="BH26" s="536">
        <f t="shared" si="11"/>
        <v>17</v>
      </c>
      <c r="BI26" s="536">
        <f t="shared" si="11"/>
        <v>90</v>
      </c>
      <c r="BJ26" s="536">
        <f t="shared" si="11"/>
        <v>375</v>
      </c>
      <c r="BK26" s="536">
        <f t="shared" si="11"/>
        <v>808</v>
      </c>
      <c r="BL26" s="536">
        <f t="shared" si="11"/>
        <v>21</v>
      </c>
      <c r="BM26" s="537">
        <f>+SUM(BM8:BM25)</f>
        <v>1402</v>
      </c>
      <c r="BN26" s="537">
        <f>+SUM(BN8:BN25)</f>
        <v>5899</v>
      </c>
      <c r="BO26" s="291">
        <f>+SUM(BO8:BO25)</f>
        <v>16</v>
      </c>
      <c r="BP26" s="292">
        <f>+SUM(BP8:BP25)</f>
        <v>40</v>
      </c>
      <c r="BQ26" s="292">
        <f t="shared" ref="BQ26:BY26" si="12">+SUM(BQ8:BQ25)</f>
        <v>2</v>
      </c>
      <c r="BR26" s="292">
        <f t="shared" si="12"/>
        <v>19</v>
      </c>
      <c r="BS26" s="292">
        <f t="shared" si="12"/>
        <v>1</v>
      </c>
      <c r="BT26" s="292">
        <f t="shared" si="12"/>
        <v>11</v>
      </c>
      <c r="BU26" s="292">
        <f t="shared" si="12"/>
        <v>17</v>
      </c>
      <c r="BV26" s="292">
        <f t="shared" si="12"/>
        <v>91</v>
      </c>
      <c r="BW26" s="292">
        <f t="shared" si="12"/>
        <v>370</v>
      </c>
      <c r="BX26" s="292">
        <f t="shared" si="12"/>
        <v>827</v>
      </c>
      <c r="BY26" s="292">
        <f t="shared" si="12"/>
        <v>21</v>
      </c>
      <c r="BZ26" s="293">
        <f>+SUM(BZ8:BZ25)</f>
        <v>1415</v>
      </c>
      <c r="CA26" s="293">
        <f>+SUM(CA8:CA25)</f>
        <v>6656</v>
      </c>
      <c r="CB26" s="535">
        <f>+SUM(CB8:CB25)</f>
        <v>16</v>
      </c>
      <c r="CC26" s="536">
        <f>+SUM(CC8:CC25)</f>
        <v>38</v>
      </c>
      <c r="CD26" s="536">
        <f t="shared" ref="CD26:CL26" si="13">+SUM(CD8:CD25)</f>
        <v>4</v>
      </c>
      <c r="CE26" s="536">
        <f t="shared" si="13"/>
        <v>19</v>
      </c>
      <c r="CF26" s="536">
        <f t="shared" si="13"/>
        <v>1</v>
      </c>
      <c r="CG26" s="536">
        <f t="shared" si="13"/>
        <v>10</v>
      </c>
      <c r="CH26" s="536">
        <f t="shared" si="13"/>
        <v>17</v>
      </c>
      <c r="CI26" s="536">
        <f t="shared" si="13"/>
        <v>88</v>
      </c>
      <c r="CJ26" s="536">
        <f t="shared" si="13"/>
        <v>372</v>
      </c>
      <c r="CK26" s="536">
        <f t="shared" si="13"/>
        <v>866</v>
      </c>
      <c r="CL26" s="536">
        <f t="shared" si="13"/>
        <v>21</v>
      </c>
      <c r="CM26" s="537">
        <f>+SUM(CM8:CM25)</f>
        <v>1452</v>
      </c>
      <c r="CN26" s="537">
        <f>+SUM(CN8:CN25)</f>
        <v>7573</v>
      </c>
    </row>
    <row r="27" spans="1:92" s="294" customFormat="1" ht="6" customHeight="1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295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295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295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295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295"/>
      <c r="BN27" s="124"/>
      <c r="BO27" s="603"/>
      <c r="BP27" s="603"/>
      <c r="BQ27" s="603"/>
      <c r="BR27" s="603"/>
      <c r="BS27" s="603"/>
      <c r="BT27" s="603"/>
      <c r="BU27" s="603"/>
      <c r="BV27" s="603"/>
      <c r="BW27" s="603"/>
      <c r="BX27" s="603"/>
      <c r="BY27" s="603"/>
      <c r="BZ27" s="295"/>
      <c r="CA27" s="603"/>
      <c r="CB27" s="707"/>
      <c r="CC27" s="707"/>
      <c r="CD27" s="707"/>
      <c r="CE27" s="707"/>
      <c r="CF27" s="707"/>
      <c r="CG27" s="707"/>
      <c r="CH27" s="707"/>
      <c r="CI27" s="707"/>
      <c r="CJ27" s="707"/>
      <c r="CK27" s="707"/>
      <c r="CL27" s="707"/>
      <c r="CM27" s="295"/>
      <c r="CN27" s="707"/>
    </row>
    <row r="28" spans="1:92" s="449" customFormat="1" ht="12" customHeight="1">
      <c r="A28" s="908" t="s">
        <v>540</v>
      </c>
      <c r="B28" s="908"/>
      <c r="C28" s="908"/>
      <c r="D28" s="908"/>
      <c r="E28" s="908"/>
      <c r="F28" s="908"/>
      <c r="G28" s="908"/>
      <c r="H28" s="908"/>
      <c r="I28" s="908"/>
      <c r="J28" s="908"/>
      <c r="K28" s="908"/>
      <c r="L28" s="908"/>
      <c r="M28" s="908"/>
      <c r="N28" s="908"/>
      <c r="O28" s="908"/>
      <c r="P28" s="908"/>
      <c r="Q28" s="908"/>
      <c r="R28" s="908"/>
      <c r="S28" s="908"/>
      <c r="T28" s="908"/>
      <c r="U28" s="908"/>
      <c r="V28" s="908"/>
      <c r="W28" s="908"/>
      <c r="X28" s="908"/>
      <c r="Y28" s="908"/>
      <c r="Z28" s="908"/>
      <c r="AA28" s="908"/>
      <c r="AB28" s="908"/>
      <c r="AC28" s="908"/>
      <c r="AD28" s="908"/>
      <c r="AE28" s="908"/>
      <c r="AF28" s="908"/>
      <c r="AG28" s="908"/>
      <c r="AH28" s="908"/>
      <c r="AI28" s="908"/>
      <c r="AJ28" s="908"/>
      <c r="AK28" s="908"/>
      <c r="AL28" s="908"/>
      <c r="AM28" s="908"/>
      <c r="AN28" s="908"/>
      <c r="AO28" s="908"/>
      <c r="AP28" s="908"/>
      <c r="AQ28" s="908"/>
      <c r="AR28" s="908"/>
      <c r="AS28" s="908"/>
      <c r="AT28" s="908"/>
      <c r="AU28" s="908"/>
      <c r="AV28" s="908"/>
    </row>
    <row r="29" spans="1:92" ht="18" customHeight="1">
      <c r="A29" s="905" t="s">
        <v>596</v>
      </c>
      <c r="B29" s="905"/>
      <c r="C29" s="905"/>
      <c r="D29" s="905"/>
      <c r="E29" s="905"/>
      <c r="F29" s="905"/>
      <c r="G29" s="905"/>
      <c r="H29" s="905"/>
      <c r="I29" s="905"/>
      <c r="J29" s="905"/>
      <c r="K29" s="905"/>
      <c r="L29" s="905"/>
      <c r="M29" s="905"/>
      <c r="N29" s="905"/>
      <c r="O29" s="905"/>
      <c r="P29" s="905"/>
      <c r="Q29" s="905"/>
      <c r="R29" s="905"/>
      <c r="S29" s="905"/>
      <c r="T29" s="905"/>
      <c r="U29" s="905"/>
      <c r="V29" s="905"/>
      <c r="W29" s="905"/>
      <c r="X29" s="905"/>
      <c r="Y29" s="905"/>
      <c r="Z29" s="905"/>
      <c r="AA29" s="905"/>
      <c r="AB29" s="905"/>
      <c r="AC29" s="905"/>
      <c r="AD29" s="905"/>
      <c r="AE29" s="905"/>
      <c r="AF29" s="905"/>
      <c r="AG29" s="905"/>
      <c r="AH29" s="905"/>
    </row>
  </sheetData>
  <mergeCells count="15">
    <mergeCell ref="CB6:CN6"/>
    <mergeCell ref="B5:CN5"/>
    <mergeCell ref="A29:AH29"/>
    <mergeCell ref="BO6:CA6"/>
    <mergeCell ref="A1:N1"/>
    <mergeCell ref="A2:N2"/>
    <mergeCell ref="A3:N3"/>
    <mergeCell ref="A4:D4"/>
    <mergeCell ref="A5:A7"/>
    <mergeCell ref="B6:N6"/>
    <mergeCell ref="A28:AV28"/>
    <mergeCell ref="AO6:BA6"/>
    <mergeCell ref="BB6:BN6"/>
    <mergeCell ref="O6:AA6"/>
    <mergeCell ref="AB6:AN6"/>
  </mergeCells>
  <pageMargins left="0.70866141732283472" right="0.31496062992125984" top="1.1023622047244095" bottom="0.35433070866141736" header="0.31496062992125984" footer="0.31496062992125984"/>
  <pageSetup orientation="portrait" r:id="rId1"/>
  <headerFooter>
    <oddHeader>&amp;CMINISTERIO DE SALUD PÚBLICA Y BIENESTAR SOCIAL
DIRECCIÓN DE INFORMACIÓN ESTRATÉGICA EN SALUD
DIRECCIÓN DE ESTADISTICAS EN SALUD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32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M20" sqref="M20"/>
    </sheetView>
  </sheetViews>
  <sheetFormatPr baseColWidth="10" defaultColWidth="11.42578125" defaultRowHeight="18" customHeight="1"/>
  <cols>
    <col min="1" max="1" width="18.7109375" style="176" customWidth="1"/>
    <col min="2" max="2" width="7.7109375" style="176" customWidth="1"/>
    <col min="3" max="3" width="5.5703125" style="190" customWidth="1"/>
    <col min="4" max="8" width="5.5703125" style="122" customWidth="1"/>
    <col min="9" max="9" width="7.7109375" style="190" customWidth="1"/>
    <col min="10" max="15" width="5.5703125" style="122" customWidth="1"/>
    <col min="16" max="16" width="7.7109375" style="176" customWidth="1"/>
    <col min="17" max="17" width="5.5703125" style="190" customWidth="1"/>
    <col min="18" max="22" width="5.5703125" style="122" customWidth="1"/>
    <col min="23" max="23" width="7.7109375" style="190" customWidth="1"/>
    <col min="24" max="29" width="5.5703125" style="122" customWidth="1"/>
    <col min="30" max="30" width="7.7109375" style="176" customWidth="1"/>
    <col min="31" max="31" width="5.5703125" style="190" customWidth="1"/>
    <col min="32" max="36" width="5.5703125" style="122" customWidth="1"/>
    <col min="37" max="37" width="7.7109375" style="190" customWidth="1"/>
    <col min="38" max="43" width="5.5703125" style="122" customWidth="1"/>
    <col min="44" max="44" width="7.7109375" style="176" customWidth="1"/>
    <col min="45" max="45" width="5.5703125" style="190" customWidth="1"/>
    <col min="46" max="50" width="5.5703125" style="122" customWidth="1"/>
    <col min="51" max="51" width="11.42578125" style="180" customWidth="1"/>
    <col min="52" max="52" width="55.7109375" style="180" customWidth="1"/>
    <col min="53" max="16384" width="11.42578125" style="180"/>
  </cols>
  <sheetData>
    <row r="1" spans="1:50" ht="18" customHeight="1">
      <c r="A1" s="784" t="s">
        <v>32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  <c r="AH1" s="800"/>
      <c r="AI1" s="800"/>
      <c r="AJ1" s="800"/>
      <c r="AK1" s="180"/>
      <c r="AL1" s="180"/>
      <c r="AM1" s="180"/>
      <c r="AN1" s="180"/>
      <c r="AO1" s="180"/>
      <c r="AP1" s="180"/>
      <c r="AQ1" s="180"/>
      <c r="AR1" s="180"/>
      <c r="AS1" s="180"/>
      <c r="AT1" s="240"/>
      <c r="AU1" s="180"/>
      <c r="AV1" s="180"/>
      <c r="AW1" s="180"/>
      <c r="AX1" s="180"/>
    </row>
    <row r="2" spans="1:50" ht="18" customHeight="1">
      <c r="A2" s="784" t="s">
        <v>413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785"/>
      <c r="AI2" s="785"/>
      <c r="AJ2" s="785"/>
      <c r="AK2" s="180"/>
      <c r="AL2" s="180"/>
      <c r="AM2" s="180"/>
      <c r="AN2" s="180"/>
      <c r="AO2" s="180"/>
      <c r="AP2" s="180"/>
      <c r="AQ2" s="180"/>
      <c r="AR2" s="180"/>
      <c r="AS2" s="180"/>
      <c r="AT2" s="240"/>
      <c r="AU2" s="180"/>
      <c r="AV2" s="180"/>
      <c r="AW2" s="180"/>
      <c r="AX2" s="180"/>
    </row>
    <row r="3" spans="1:50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180"/>
      <c r="AL3" s="180"/>
      <c r="AM3" s="180"/>
      <c r="AN3" s="180"/>
      <c r="AO3" s="180"/>
      <c r="AP3" s="180"/>
      <c r="AQ3" s="180"/>
      <c r="AR3" s="180"/>
      <c r="AS3" s="180"/>
      <c r="AT3" s="240"/>
      <c r="AU3" s="180"/>
      <c r="AV3" s="180"/>
      <c r="AW3" s="180"/>
      <c r="AX3" s="180"/>
    </row>
    <row r="4" spans="1:50" ht="18.75" customHeight="1">
      <c r="A4" s="786"/>
      <c r="B4" s="786"/>
      <c r="C4" s="786"/>
      <c r="D4" s="100"/>
      <c r="E4" s="100"/>
      <c r="F4" s="100"/>
      <c r="G4" s="100"/>
      <c r="H4" s="100"/>
      <c r="I4" s="122"/>
      <c r="J4" s="100"/>
      <c r="K4" s="100"/>
      <c r="L4" s="100"/>
      <c r="M4" s="100"/>
      <c r="N4" s="100"/>
      <c r="O4" s="100"/>
      <c r="P4" s="122"/>
      <c r="Q4" s="122"/>
      <c r="R4" s="100"/>
      <c r="S4" s="100"/>
      <c r="T4" s="100"/>
      <c r="U4" s="100"/>
      <c r="V4" s="100"/>
      <c r="W4" s="122"/>
      <c r="X4" s="100"/>
      <c r="Y4" s="100"/>
      <c r="Z4" s="100"/>
      <c r="AA4" s="100"/>
      <c r="AB4" s="100"/>
      <c r="AC4" s="100"/>
      <c r="AD4" s="122"/>
      <c r="AE4" s="122"/>
      <c r="AF4" s="100"/>
      <c r="AG4" s="100"/>
      <c r="AH4" s="100"/>
      <c r="AI4" s="100"/>
      <c r="AJ4" s="100"/>
      <c r="AK4" s="122"/>
      <c r="AL4" s="100"/>
      <c r="AM4" s="100"/>
      <c r="AN4" s="100"/>
      <c r="AO4" s="100"/>
      <c r="AP4" s="100"/>
      <c r="AQ4" s="100"/>
      <c r="AR4" s="122"/>
      <c r="AS4" s="122"/>
      <c r="AT4" s="100"/>
      <c r="AU4" s="100"/>
      <c r="AV4" s="100"/>
      <c r="AW4" s="100"/>
      <c r="AX4" s="100"/>
    </row>
    <row r="5" spans="1:50" ht="18" customHeight="1">
      <c r="A5" s="780" t="s">
        <v>0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R5" s="787"/>
      <c r="AS5" s="787"/>
      <c r="AT5" s="787"/>
      <c r="AU5" s="787"/>
      <c r="AV5" s="787"/>
      <c r="AW5" s="787"/>
      <c r="AX5" s="787"/>
    </row>
    <row r="6" spans="1:50" ht="18" customHeight="1">
      <c r="A6" s="781"/>
      <c r="B6" s="771">
        <v>2015</v>
      </c>
      <c r="C6" s="772"/>
      <c r="D6" s="772"/>
      <c r="E6" s="772"/>
      <c r="F6" s="772"/>
      <c r="G6" s="772"/>
      <c r="H6" s="772"/>
      <c r="I6" s="762">
        <v>2016</v>
      </c>
      <c r="J6" s="763"/>
      <c r="K6" s="763"/>
      <c r="L6" s="763"/>
      <c r="M6" s="763"/>
      <c r="N6" s="763"/>
      <c r="O6" s="763"/>
      <c r="P6" s="771">
        <v>2017</v>
      </c>
      <c r="Q6" s="772"/>
      <c r="R6" s="772"/>
      <c r="S6" s="772"/>
      <c r="T6" s="772"/>
      <c r="U6" s="772"/>
      <c r="V6" s="772"/>
      <c r="W6" s="762">
        <v>2018</v>
      </c>
      <c r="X6" s="763"/>
      <c r="Y6" s="763"/>
      <c r="Z6" s="763"/>
      <c r="AA6" s="763"/>
      <c r="AB6" s="763"/>
      <c r="AC6" s="763"/>
      <c r="AD6" s="771">
        <v>2019</v>
      </c>
      <c r="AE6" s="772"/>
      <c r="AF6" s="772"/>
      <c r="AG6" s="772"/>
      <c r="AH6" s="772"/>
      <c r="AI6" s="772"/>
      <c r="AJ6" s="772"/>
      <c r="AK6" s="762">
        <v>2020</v>
      </c>
      <c r="AL6" s="763"/>
      <c r="AM6" s="763"/>
      <c r="AN6" s="763"/>
      <c r="AO6" s="763"/>
      <c r="AP6" s="763"/>
      <c r="AQ6" s="764"/>
      <c r="AR6" s="771">
        <v>2021</v>
      </c>
      <c r="AS6" s="772"/>
      <c r="AT6" s="772"/>
      <c r="AU6" s="772"/>
      <c r="AV6" s="772"/>
      <c r="AW6" s="772"/>
      <c r="AX6" s="772"/>
    </row>
    <row r="7" spans="1:50" ht="18" customHeight="1">
      <c r="A7" s="781"/>
      <c r="B7" s="788" t="s">
        <v>1</v>
      </c>
      <c r="C7" s="790" t="s">
        <v>521</v>
      </c>
      <c r="D7" s="791"/>
      <c r="E7" s="792" t="s">
        <v>522</v>
      </c>
      <c r="F7" s="792"/>
      <c r="G7" s="791" t="s">
        <v>523</v>
      </c>
      <c r="H7" s="793"/>
      <c r="I7" s="794" t="s">
        <v>1</v>
      </c>
      <c r="J7" s="796" t="s">
        <v>521</v>
      </c>
      <c r="K7" s="797"/>
      <c r="L7" s="798" t="s">
        <v>522</v>
      </c>
      <c r="M7" s="798"/>
      <c r="N7" s="797" t="s">
        <v>523</v>
      </c>
      <c r="O7" s="799"/>
      <c r="P7" s="788" t="s">
        <v>1</v>
      </c>
      <c r="Q7" s="790" t="s">
        <v>521</v>
      </c>
      <c r="R7" s="791"/>
      <c r="S7" s="792" t="s">
        <v>522</v>
      </c>
      <c r="T7" s="792"/>
      <c r="U7" s="791" t="s">
        <v>523</v>
      </c>
      <c r="V7" s="793"/>
      <c r="W7" s="794" t="s">
        <v>1</v>
      </c>
      <c r="X7" s="796" t="s">
        <v>521</v>
      </c>
      <c r="Y7" s="797"/>
      <c r="Z7" s="798" t="s">
        <v>522</v>
      </c>
      <c r="AA7" s="798"/>
      <c r="AB7" s="797" t="s">
        <v>523</v>
      </c>
      <c r="AC7" s="799"/>
      <c r="AD7" s="788" t="s">
        <v>1</v>
      </c>
      <c r="AE7" s="790" t="s">
        <v>521</v>
      </c>
      <c r="AF7" s="791"/>
      <c r="AG7" s="792" t="s">
        <v>522</v>
      </c>
      <c r="AH7" s="792"/>
      <c r="AI7" s="791" t="s">
        <v>523</v>
      </c>
      <c r="AJ7" s="793"/>
      <c r="AK7" s="794" t="s">
        <v>1</v>
      </c>
      <c r="AL7" s="796" t="s">
        <v>521</v>
      </c>
      <c r="AM7" s="797"/>
      <c r="AN7" s="798" t="s">
        <v>522</v>
      </c>
      <c r="AO7" s="798"/>
      <c r="AP7" s="797" t="s">
        <v>523</v>
      </c>
      <c r="AQ7" s="799"/>
      <c r="AR7" s="788" t="s">
        <v>1</v>
      </c>
      <c r="AS7" s="790" t="s">
        <v>521</v>
      </c>
      <c r="AT7" s="791"/>
      <c r="AU7" s="792" t="s">
        <v>522</v>
      </c>
      <c r="AV7" s="792"/>
      <c r="AW7" s="791" t="s">
        <v>523</v>
      </c>
      <c r="AX7" s="793"/>
    </row>
    <row r="8" spans="1:50" ht="18" customHeight="1">
      <c r="A8" s="782"/>
      <c r="B8" s="789"/>
      <c r="C8" s="594" t="s">
        <v>6</v>
      </c>
      <c r="D8" s="66" t="s">
        <v>7</v>
      </c>
      <c r="E8" s="605" t="s">
        <v>6</v>
      </c>
      <c r="F8" s="66" t="s">
        <v>7</v>
      </c>
      <c r="G8" s="605" t="s">
        <v>6</v>
      </c>
      <c r="H8" s="67" t="s">
        <v>29</v>
      </c>
      <c r="I8" s="795"/>
      <c r="J8" s="595" t="s">
        <v>6</v>
      </c>
      <c r="K8" s="1" t="s">
        <v>7</v>
      </c>
      <c r="L8" s="606" t="s">
        <v>6</v>
      </c>
      <c r="M8" s="1" t="s">
        <v>7</v>
      </c>
      <c r="N8" s="606" t="s">
        <v>6</v>
      </c>
      <c r="O8" s="2" t="s">
        <v>29</v>
      </c>
      <c r="P8" s="789"/>
      <c r="Q8" s="594" t="s">
        <v>6</v>
      </c>
      <c r="R8" s="66" t="s">
        <v>7</v>
      </c>
      <c r="S8" s="605" t="s">
        <v>6</v>
      </c>
      <c r="T8" s="66" t="s">
        <v>7</v>
      </c>
      <c r="U8" s="605" t="s">
        <v>6</v>
      </c>
      <c r="V8" s="67" t="s">
        <v>29</v>
      </c>
      <c r="W8" s="795"/>
      <c r="X8" s="595" t="s">
        <v>6</v>
      </c>
      <c r="Y8" s="1" t="s">
        <v>7</v>
      </c>
      <c r="Z8" s="606" t="s">
        <v>6</v>
      </c>
      <c r="AA8" s="1" t="s">
        <v>7</v>
      </c>
      <c r="AB8" s="606" t="s">
        <v>6</v>
      </c>
      <c r="AC8" s="2" t="s">
        <v>29</v>
      </c>
      <c r="AD8" s="789"/>
      <c r="AE8" s="594" t="s">
        <v>6</v>
      </c>
      <c r="AF8" s="66" t="s">
        <v>7</v>
      </c>
      <c r="AG8" s="605" t="s">
        <v>6</v>
      </c>
      <c r="AH8" s="66" t="s">
        <v>7</v>
      </c>
      <c r="AI8" s="605" t="s">
        <v>6</v>
      </c>
      <c r="AJ8" s="67" t="s">
        <v>29</v>
      </c>
      <c r="AK8" s="795"/>
      <c r="AL8" s="595" t="s">
        <v>6</v>
      </c>
      <c r="AM8" s="1" t="s">
        <v>7</v>
      </c>
      <c r="AN8" s="606" t="s">
        <v>6</v>
      </c>
      <c r="AO8" s="1" t="s">
        <v>7</v>
      </c>
      <c r="AP8" s="606" t="s">
        <v>6</v>
      </c>
      <c r="AQ8" s="2" t="s">
        <v>29</v>
      </c>
      <c r="AR8" s="789"/>
      <c r="AS8" s="682" t="s">
        <v>6</v>
      </c>
      <c r="AT8" s="708" t="s">
        <v>7</v>
      </c>
      <c r="AU8" s="684" t="s">
        <v>6</v>
      </c>
      <c r="AV8" s="66" t="s">
        <v>7</v>
      </c>
      <c r="AW8" s="684" t="s">
        <v>6</v>
      </c>
      <c r="AX8" s="67" t="s">
        <v>29</v>
      </c>
    </row>
    <row r="9" spans="1:50" ht="18" customHeight="1">
      <c r="A9" s="89" t="s">
        <v>8</v>
      </c>
      <c r="B9" s="101">
        <v>4571</v>
      </c>
      <c r="C9" s="102">
        <v>95</v>
      </c>
      <c r="D9" s="103">
        <f>+C9/(B9+E9)*1000</f>
        <v>20.593973553002385</v>
      </c>
      <c r="E9" s="104">
        <v>42</v>
      </c>
      <c r="F9" s="105">
        <f>+E9/B9*1000</f>
        <v>9.1883614088820842</v>
      </c>
      <c r="G9" s="104">
        <v>7</v>
      </c>
      <c r="H9" s="106">
        <f>+G9/B9*100000</f>
        <v>153.13935681470139</v>
      </c>
      <c r="I9" s="107">
        <v>4367</v>
      </c>
      <c r="J9" s="101">
        <v>100</v>
      </c>
      <c r="K9" s="108">
        <f>+J9/(I9+L9)*1000</f>
        <v>22.644927536231883</v>
      </c>
      <c r="L9" s="107">
        <v>49</v>
      </c>
      <c r="M9" s="108">
        <f>+L9/I9*1000</f>
        <v>11.220517517746737</v>
      </c>
      <c r="N9" s="107">
        <v>4</v>
      </c>
      <c r="O9" s="108">
        <f>+N9/I9*100000</f>
        <v>91.596061369361124</v>
      </c>
      <c r="P9" s="101">
        <v>4486</v>
      </c>
      <c r="Q9" s="102">
        <v>76</v>
      </c>
      <c r="R9" s="103">
        <f>+Q9/(P9+S9)*1000</f>
        <v>16.78445229681979</v>
      </c>
      <c r="S9" s="104">
        <v>42</v>
      </c>
      <c r="T9" s="105">
        <f>+S9/P9*1000</f>
        <v>9.3624609897458768</v>
      </c>
      <c r="U9" s="104">
        <v>7</v>
      </c>
      <c r="V9" s="106">
        <f>+U9/P9*100000</f>
        <v>156.04101649576461</v>
      </c>
      <c r="W9" s="107">
        <v>4399</v>
      </c>
      <c r="X9" s="101">
        <v>84</v>
      </c>
      <c r="Y9" s="108">
        <f>+X9/(W9+Z9)*1000</f>
        <v>18.893387314439948</v>
      </c>
      <c r="Z9" s="107">
        <v>47</v>
      </c>
      <c r="AA9" s="108">
        <f>+Z9/W9*1000</f>
        <v>10.684246419640827</v>
      </c>
      <c r="AB9" s="107">
        <v>6</v>
      </c>
      <c r="AC9" s="108">
        <f>+AB9/W9*100000</f>
        <v>136.39463514435099</v>
      </c>
      <c r="AD9" s="101">
        <v>4086</v>
      </c>
      <c r="AE9" s="102">
        <v>82</v>
      </c>
      <c r="AF9" s="103">
        <f>+AE9/(AD9+AG9)*1000</f>
        <v>19.845111326234271</v>
      </c>
      <c r="AG9" s="104">
        <v>46</v>
      </c>
      <c r="AH9" s="105">
        <f>+AG9/AD9*1000</f>
        <v>11.257953989231522</v>
      </c>
      <c r="AI9" s="104">
        <v>3</v>
      </c>
      <c r="AJ9" s="106">
        <f>+AI9/AD9*100000</f>
        <v>73.421439060205572</v>
      </c>
      <c r="AK9" s="107">
        <v>3945</v>
      </c>
      <c r="AL9" s="101">
        <v>70</v>
      </c>
      <c r="AM9" s="108">
        <f>+AL9/(AK9+AN9)*1000</f>
        <v>17.557060446450965</v>
      </c>
      <c r="AN9" s="107">
        <v>42</v>
      </c>
      <c r="AO9" s="108">
        <f>+AN9/AK9*1000</f>
        <v>10.64638783269962</v>
      </c>
      <c r="AP9" s="107">
        <v>6</v>
      </c>
      <c r="AQ9" s="109">
        <f>+AP9/AK9*100000</f>
        <v>152.09125475285171</v>
      </c>
      <c r="AR9" s="101">
        <v>4269</v>
      </c>
      <c r="AS9" s="102">
        <v>76</v>
      </c>
      <c r="AT9" s="105">
        <f>+AS9/(AR9+AU9)*1000</f>
        <v>17.633410672853827</v>
      </c>
      <c r="AU9" s="104">
        <v>41</v>
      </c>
      <c r="AV9" s="105">
        <f>+AU9/AR9*1000</f>
        <v>9.6041227453736244</v>
      </c>
      <c r="AW9" s="104">
        <v>7</v>
      </c>
      <c r="AX9" s="106">
        <f>+AW9/AR9*100000</f>
        <v>163.97282736003748</v>
      </c>
    </row>
    <row r="10" spans="1:50" ht="18" customHeight="1">
      <c r="A10" s="90" t="s">
        <v>9</v>
      </c>
      <c r="B10" s="110">
        <v>7356</v>
      </c>
      <c r="C10" s="110">
        <v>136</v>
      </c>
      <c r="D10" s="111">
        <f>+C10/(B10+E10)*1000</f>
        <v>18.267293485560778</v>
      </c>
      <c r="E10" s="112">
        <v>89</v>
      </c>
      <c r="F10" s="111">
        <f t="shared" ref="F10:F25" si="0">+E10/B10*1000</f>
        <v>12.098966829798803</v>
      </c>
      <c r="G10" s="112">
        <v>7</v>
      </c>
      <c r="H10" s="113">
        <f t="shared" ref="H10:H27" si="1">+G10/B10*100000</f>
        <v>95.160413268080475</v>
      </c>
      <c r="I10" s="117">
        <v>7011</v>
      </c>
      <c r="J10" s="115">
        <v>107</v>
      </c>
      <c r="K10" s="116">
        <f>+J10/(I10+L10)*1000</f>
        <v>15.117264764057644</v>
      </c>
      <c r="L10" s="117">
        <v>67</v>
      </c>
      <c r="M10" s="116">
        <f t="shared" ref="M10:M27" si="2">+L10/I10*1000</f>
        <v>9.5564113535872188</v>
      </c>
      <c r="N10" s="117">
        <v>6</v>
      </c>
      <c r="O10" s="116">
        <f t="shared" ref="O10:O27" si="3">+N10/I10*100000</f>
        <v>85.57980316645272</v>
      </c>
      <c r="P10" s="110">
        <v>7130</v>
      </c>
      <c r="Q10" s="110">
        <v>132</v>
      </c>
      <c r="R10" s="111">
        <f>+Q10/(P10+S10)*1000</f>
        <v>18.305366800721121</v>
      </c>
      <c r="S10" s="112">
        <v>81</v>
      </c>
      <c r="T10" s="111">
        <f t="shared" ref="T10:T27" si="4">+S10/P10*1000</f>
        <v>11.360448807854139</v>
      </c>
      <c r="U10" s="112">
        <v>4</v>
      </c>
      <c r="V10" s="113">
        <f t="shared" ref="V10:V27" si="5">+U10/P10*100000</f>
        <v>56.100981767180926</v>
      </c>
      <c r="W10" s="117">
        <v>6884</v>
      </c>
      <c r="X10" s="115">
        <v>110</v>
      </c>
      <c r="Y10" s="116">
        <f>+X10/(W10+Z10)*1000</f>
        <v>15.838732901367891</v>
      </c>
      <c r="Z10" s="117">
        <v>61</v>
      </c>
      <c r="AA10" s="116">
        <f t="shared" ref="AA10:AA27" si="6">+Z10/W10*1000</f>
        <v>8.8611272515979067</v>
      </c>
      <c r="AB10" s="117">
        <v>2</v>
      </c>
      <c r="AC10" s="116">
        <f t="shared" ref="AC10:AC27" si="7">+AB10/W10*100000</f>
        <v>29.052876234747238</v>
      </c>
      <c r="AD10" s="110">
        <v>6766</v>
      </c>
      <c r="AE10" s="110">
        <v>108</v>
      </c>
      <c r="AF10" s="111">
        <f>+AE10/(AD10+AG10)*1000</f>
        <v>15.796401930671347</v>
      </c>
      <c r="AG10" s="112">
        <v>71</v>
      </c>
      <c r="AH10" s="111">
        <f t="shared" ref="AH10:AH27" si="8">+AG10/AD10*1000</f>
        <v>10.493644694058528</v>
      </c>
      <c r="AI10" s="112">
        <v>6</v>
      </c>
      <c r="AJ10" s="113">
        <f t="shared" ref="AJ10:AJ27" si="9">+AI10/AD10*100000</f>
        <v>88.678687555424176</v>
      </c>
      <c r="AK10" s="117">
        <v>6409</v>
      </c>
      <c r="AL10" s="115">
        <v>112</v>
      </c>
      <c r="AM10" s="116">
        <f>+AL10/(AK10+AN10)*1000</f>
        <v>17.283950617283949</v>
      </c>
      <c r="AN10" s="117">
        <v>71</v>
      </c>
      <c r="AO10" s="116">
        <f t="shared" ref="AO10:AO27" si="10">+AN10/AK10*1000</f>
        <v>11.078171321579029</v>
      </c>
      <c r="AP10" s="117">
        <v>4</v>
      </c>
      <c r="AQ10" s="118">
        <f t="shared" ref="AQ10:AQ27" si="11">+AP10/AK10*100000</f>
        <v>62.412232797628334</v>
      </c>
      <c r="AR10" s="110">
        <v>6723</v>
      </c>
      <c r="AS10" s="110">
        <v>119</v>
      </c>
      <c r="AT10" s="111">
        <f>+AS10/(AR10+AU10)*1000</f>
        <v>17.52577319587629</v>
      </c>
      <c r="AU10" s="112">
        <v>67</v>
      </c>
      <c r="AV10" s="111">
        <f t="shared" ref="AV10:AV27" si="12">+AU10/AR10*1000</f>
        <v>9.9657890822549451</v>
      </c>
      <c r="AW10" s="112">
        <v>6</v>
      </c>
      <c r="AX10" s="113">
        <f t="shared" ref="AX10:AX27" si="13">+AW10/AR10*100000</f>
        <v>89.245872378402495</v>
      </c>
    </row>
    <row r="11" spans="1:50" ht="18" customHeight="1">
      <c r="A11" s="89" t="s">
        <v>10</v>
      </c>
      <c r="B11" s="101">
        <v>4555</v>
      </c>
      <c r="C11" s="101">
        <v>94</v>
      </c>
      <c r="D11" s="119">
        <f t="shared" ref="D11:D27" si="14">+C11/(B11+E11)*1000</f>
        <v>20.421464262437542</v>
      </c>
      <c r="E11" s="107">
        <v>48</v>
      </c>
      <c r="F11" s="119">
        <f t="shared" si="0"/>
        <v>10.537870472008782</v>
      </c>
      <c r="G11" s="107">
        <v>3</v>
      </c>
      <c r="H11" s="125">
        <f t="shared" si="1"/>
        <v>65.861690450054894</v>
      </c>
      <c r="I11" s="107">
        <v>4490</v>
      </c>
      <c r="J11" s="101">
        <v>78</v>
      </c>
      <c r="K11" s="108">
        <f t="shared" ref="K11:K27" si="15">+J11/(I11+L11)*1000</f>
        <v>17.226148409893995</v>
      </c>
      <c r="L11" s="107">
        <v>38</v>
      </c>
      <c r="M11" s="108">
        <f t="shared" si="2"/>
        <v>8.463251670378618</v>
      </c>
      <c r="N11" s="107">
        <v>9</v>
      </c>
      <c r="O11" s="108">
        <f t="shared" si="3"/>
        <v>200.44543429844097</v>
      </c>
      <c r="P11" s="101">
        <v>4536</v>
      </c>
      <c r="Q11" s="101">
        <v>67</v>
      </c>
      <c r="R11" s="119">
        <f t="shared" ref="R11:R27" si="16">+Q11/(P11+S11)*1000</f>
        <v>14.654418197725285</v>
      </c>
      <c r="S11" s="107">
        <v>36</v>
      </c>
      <c r="T11" s="119">
        <f t="shared" si="4"/>
        <v>7.9365079365079358</v>
      </c>
      <c r="U11" s="107">
        <v>1</v>
      </c>
      <c r="V11" s="125">
        <f t="shared" si="5"/>
        <v>22.045855379188712</v>
      </c>
      <c r="W11" s="107">
        <v>4201</v>
      </c>
      <c r="X11" s="101">
        <v>68</v>
      </c>
      <c r="Y11" s="108">
        <f t="shared" ref="Y11:Y27" si="17">+X11/(W11+Z11)*1000</f>
        <v>16.0188457008245</v>
      </c>
      <c r="Z11" s="107">
        <v>44</v>
      </c>
      <c r="AA11" s="108">
        <f t="shared" si="6"/>
        <v>10.473696738871698</v>
      </c>
      <c r="AB11" s="107">
        <v>0</v>
      </c>
      <c r="AC11" s="108">
        <f t="shared" si="7"/>
        <v>0</v>
      </c>
      <c r="AD11" s="101">
        <v>4049</v>
      </c>
      <c r="AE11" s="101">
        <v>59</v>
      </c>
      <c r="AF11" s="119">
        <f t="shared" ref="AF11:AF27" si="18">+AE11/(AD11+AG11)*1000</f>
        <v>14.450159196669116</v>
      </c>
      <c r="AG11" s="107">
        <v>34</v>
      </c>
      <c r="AH11" s="119">
        <f t="shared" si="8"/>
        <v>8.3971350950852077</v>
      </c>
      <c r="AI11" s="107">
        <v>4</v>
      </c>
      <c r="AJ11" s="125">
        <f t="shared" si="9"/>
        <v>98.789824648061241</v>
      </c>
      <c r="AK11" s="107">
        <v>3901</v>
      </c>
      <c r="AL11" s="101">
        <v>62</v>
      </c>
      <c r="AM11" s="108">
        <f t="shared" ref="AM11:AM27" si="19">+AL11/(AK11+AN11)*1000</f>
        <v>15.724067968551864</v>
      </c>
      <c r="AN11" s="107">
        <v>42</v>
      </c>
      <c r="AO11" s="108">
        <f t="shared" si="10"/>
        <v>10.766470135862599</v>
      </c>
      <c r="AP11" s="107">
        <v>1</v>
      </c>
      <c r="AQ11" s="109">
        <f t="shared" si="11"/>
        <v>25.634452704434761</v>
      </c>
      <c r="AR11" s="101">
        <v>4149</v>
      </c>
      <c r="AS11" s="101">
        <v>72</v>
      </c>
      <c r="AT11" s="119">
        <f t="shared" ref="AT11:AT14" si="20">+AS11/(AR11+AU11)*1000</f>
        <v>17.142857142857142</v>
      </c>
      <c r="AU11" s="107">
        <v>51</v>
      </c>
      <c r="AV11" s="119">
        <f t="shared" si="12"/>
        <v>12.292118582791034</v>
      </c>
      <c r="AW11" s="107">
        <v>6</v>
      </c>
      <c r="AX11" s="125">
        <f t="shared" si="13"/>
        <v>144.61315979754158</v>
      </c>
    </row>
    <row r="12" spans="1:50" ht="18" customHeight="1">
      <c r="A12" s="90" t="s">
        <v>11</v>
      </c>
      <c r="B12" s="110">
        <v>3022</v>
      </c>
      <c r="C12" s="110">
        <v>50</v>
      </c>
      <c r="D12" s="111">
        <f t="shared" si="14"/>
        <v>16.382699868938403</v>
      </c>
      <c r="E12" s="112">
        <v>30</v>
      </c>
      <c r="F12" s="111">
        <f t="shared" si="0"/>
        <v>9.9272005294506958</v>
      </c>
      <c r="G12" s="112">
        <v>3</v>
      </c>
      <c r="H12" s="113">
        <f t="shared" si="1"/>
        <v>99.27200529450694</v>
      </c>
      <c r="I12" s="117">
        <v>2831</v>
      </c>
      <c r="J12" s="115">
        <v>61</v>
      </c>
      <c r="K12" s="116">
        <f t="shared" si="15"/>
        <v>21.321216357916811</v>
      </c>
      <c r="L12" s="117">
        <v>30</v>
      </c>
      <c r="M12" s="116">
        <f t="shared" si="2"/>
        <v>10.596962204168138</v>
      </c>
      <c r="N12" s="117">
        <v>2</v>
      </c>
      <c r="O12" s="116">
        <f t="shared" si="3"/>
        <v>70.646414694454251</v>
      </c>
      <c r="P12" s="110">
        <v>2952</v>
      </c>
      <c r="Q12" s="110">
        <v>43</v>
      </c>
      <c r="R12" s="111">
        <f t="shared" si="16"/>
        <v>14.448924731182794</v>
      </c>
      <c r="S12" s="112">
        <v>24</v>
      </c>
      <c r="T12" s="111">
        <f t="shared" si="4"/>
        <v>8.1300813008130088</v>
      </c>
      <c r="U12" s="112">
        <v>0</v>
      </c>
      <c r="V12" s="113">
        <f t="shared" si="5"/>
        <v>0</v>
      </c>
      <c r="W12" s="117">
        <v>2879</v>
      </c>
      <c r="X12" s="115">
        <v>55</v>
      </c>
      <c r="Y12" s="116">
        <f t="shared" si="17"/>
        <v>18.906840838776212</v>
      </c>
      <c r="Z12" s="117">
        <v>30</v>
      </c>
      <c r="AA12" s="116">
        <f t="shared" si="6"/>
        <v>10.420284821118445</v>
      </c>
      <c r="AB12" s="117">
        <v>0</v>
      </c>
      <c r="AC12" s="116">
        <f t="shared" si="7"/>
        <v>0</v>
      </c>
      <c r="AD12" s="110">
        <v>2725</v>
      </c>
      <c r="AE12" s="110">
        <v>38</v>
      </c>
      <c r="AF12" s="111">
        <f t="shared" si="18"/>
        <v>13.828238719068414</v>
      </c>
      <c r="AG12" s="112">
        <v>23</v>
      </c>
      <c r="AH12" s="111">
        <f t="shared" si="8"/>
        <v>8.4403669724770634</v>
      </c>
      <c r="AI12" s="112">
        <v>2</v>
      </c>
      <c r="AJ12" s="113">
        <f t="shared" si="9"/>
        <v>73.394495412844037</v>
      </c>
      <c r="AK12" s="117">
        <v>2681</v>
      </c>
      <c r="AL12" s="115">
        <v>38</v>
      </c>
      <c r="AM12" s="116">
        <f t="shared" si="19"/>
        <v>14.074074074074074</v>
      </c>
      <c r="AN12" s="117">
        <v>19</v>
      </c>
      <c r="AO12" s="116">
        <f t="shared" si="10"/>
        <v>7.0869078701976873</v>
      </c>
      <c r="AP12" s="117">
        <v>1</v>
      </c>
      <c r="AQ12" s="118">
        <f t="shared" si="11"/>
        <v>37.299515106303623</v>
      </c>
      <c r="AR12" s="110">
        <v>2759</v>
      </c>
      <c r="AS12" s="110">
        <v>35</v>
      </c>
      <c r="AT12" s="111">
        <f t="shared" si="20"/>
        <v>12.59899208063355</v>
      </c>
      <c r="AU12" s="112">
        <v>19</v>
      </c>
      <c r="AV12" s="111">
        <f t="shared" si="12"/>
        <v>6.8865530989488946</v>
      </c>
      <c r="AW12" s="112">
        <v>4</v>
      </c>
      <c r="AX12" s="113">
        <f t="shared" si="13"/>
        <v>144.98006524102937</v>
      </c>
    </row>
    <row r="13" spans="1:50" ht="18" customHeight="1">
      <c r="A13" s="89" t="s">
        <v>12</v>
      </c>
      <c r="B13" s="101">
        <v>8525</v>
      </c>
      <c r="C13" s="101">
        <v>143</v>
      </c>
      <c r="D13" s="119">
        <f t="shared" si="14"/>
        <v>16.570104287369642</v>
      </c>
      <c r="E13" s="107">
        <v>105</v>
      </c>
      <c r="F13" s="119">
        <f t="shared" si="0"/>
        <v>12.316715542521996</v>
      </c>
      <c r="G13" s="107">
        <v>8</v>
      </c>
      <c r="H13" s="125">
        <f t="shared" si="1"/>
        <v>93.841642228739005</v>
      </c>
      <c r="I13" s="107">
        <v>8266</v>
      </c>
      <c r="J13" s="101">
        <v>116</v>
      </c>
      <c r="K13" s="108">
        <f t="shared" si="15"/>
        <v>13.902205177372963</v>
      </c>
      <c r="L13" s="107">
        <v>78</v>
      </c>
      <c r="M13" s="108">
        <f t="shared" si="2"/>
        <v>9.4362448584563268</v>
      </c>
      <c r="N13" s="107">
        <v>7</v>
      </c>
      <c r="O13" s="108">
        <f t="shared" si="3"/>
        <v>84.684248729736268</v>
      </c>
      <c r="P13" s="101">
        <v>8487</v>
      </c>
      <c r="Q13" s="101">
        <v>124</v>
      </c>
      <c r="R13" s="119">
        <f t="shared" si="16"/>
        <v>14.472455648926237</v>
      </c>
      <c r="S13" s="107">
        <v>81</v>
      </c>
      <c r="T13" s="119">
        <f t="shared" si="4"/>
        <v>9.5440084835630969</v>
      </c>
      <c r="U13" s="107">
        <v>7</v>
      </c>
      <c r="V13" s="125">
        <f t="shared" si="5"/>
        <v>82.479085660421816</v>
      </c>
      <c r="W13" s="107">
        <v>8218</v>
      </c>
      <c r="X13" s="101">
        <v>118</v>
      </c>
      <c r="Y13" s="108">
        <f t="shared" si="17"/>
        <v>14.223722275795565</v>
      </c>
      <c r="Z13" s="107">
        <v>78</v>
      </c>
      <c r="AA13" s="108">
        <f t="shared" si="6"/>
        <v>9.4913604283280595</v>
      </c>
      <c r="AB13" s="107">
        <v>5</v>
      </c>
      <c r="AC13" s="108">
        <f t="shared" si="7"/>
        <v>60.842054027743977</v>
      </c>
      <c r="AD13" s="101">
        <v>7858</v>
      </c>
      <c r="AE13" s="101">
        <v>114</v>
      </c>
      <c r="AF13" s="119">
        <f t="shared" si="18"/>
        <v>14.37578814627995</v>
      </c>
      <c r="AG13" s="107">
        <v>72</v>
      </c>
      <c r="AH13" s="119">
        <f t="shared" si="8"/>
        <v>9.1626368032578274</v>
      </c>
      <c r="AI13" s="107">
        <v>6</v>
      </c>
      <c r="AJ13" s="125">
        <f t="shared" si="9"/>
        <v>76.355306693815223</v>
      </c>
      <c r="AK13" s="107">
        <v>7632</v>
      </c>
      <c r="AL13" s="101">
        <v>130</v>
      </c>
      <c r="AM13" s="108">
        <f t="shared" si="19"/>
        <v>16.852476017630284</v>
      </c>
      <c r="AN13" s="107">
        <v>82</v>
      </c>
      <c r="AO13" s="108">
        <f t="shared" si="10"/>
        <v>10.744234800838575</v>
      </c>
      <c r="AP13" s="107">
        <v>10</v>
      </c>
      <c r="AQ13" s="109">
        <f t="shared" si="11"/>
        <v>131.02725366876311</v>
      </c>
      <c r="AR13" s="101">
        <v>7913</v>
      </c>
      <c r="AS13" s="101">
        <v>152</v>
      </c>
      <c r="AT13" s="119">
        <f t="shared" si="20"/>
        <v>18.985760679490383</v>
      </c>
      <c r="AU13" s="107">
        <v>93</v>
      </c>
      <c r="AV13" s="119">
        <f t="shared" si="12"/>
        <v>11.752811828636421</v>
      </c>
      <c r="AW13" s="107">
        <v>13</v>
      </c>
      <c r="AX13" s="125">
        <f t="shared" si="13"/>
        <v>164.28661695943384</v>
      </c>
    </row>
    <row r="14" spans="1:50" ht="18" customHeight="1">
      <c r="A14" s="90" t="s">
        <v>13</v>
      </c>
      <c r="B14" s="110">
        <v>2618</v>
      </c>
      <c r="C14" s="110">
        <v>57</v>
      </c>
      <c r="D14" s="111">
        <f t="shared" si="14"/>
        <v>21.477015825169556</v>
      </c>
      <c r="E14" s="112">
        <v>36</v>
      </c>
      <c r="F14" s="111">
        <f t="shared" si="0"/>
        <v>13.750954927425516</v>
      </c>
      <c r="G14" s="112">
        <v>2</v>
      </c>
      <c r="H14" s="113">
        <f t="shared" si="1"/>
        <v>76.39419404125286</v>
      </c>
      <c r="I14" s="117">
        <v>2346</v>
      </c>
      <c r="J14" s="115">
        <v>39</v>
      </c>
      <c r="K14" s="116">
        <f t="shared" si="15"/>
        <v>16.497461928934012</v>
      </c>
      <c r="L14" s="117">
        <v>18</v>
      </c>
      <c r="M14" s="116">
        <f t="shared" si="2"/>
        <v>7.6726342710997448</v>
      </c>
      <c r="N14" s="117">
        <v>2</v>
      </c>
      <c r="O14" s="116">
        <f t="shared" si="3"/>
        <v>85.251491901108267</v>
      </c>
      <c r="P14" s="110">
        <v>2505</v>
      </c>
      <c r="Q14" s="110">
        <v>40</v>
      </c>
      <c r="R14" s="111">
        <f t="shared" si="16"/>
        <v>15.804030027657054</v>
      </c>
      <c r="S14" s="112">
        <v>26</v>
      </c>
      <c r="T14" s="111">
        <f t="shared" si="4"/>
        <v>10.379241516966069</v>
      </c>
      <c r="U14" s="112">
        <v>1</v>
      </c>
      <c r="V14" s="113">
        <f t="shared" si="5"/>
        <v>39.920159680638719</v>
      </c>
      <c r="W14" s="117">
        <v>2311</v>
      </c>
      <c r="X14" s="115">
        <v>39</v>
      </c>
      <c r="Y14" s="116">
        <f t="shared" si="17"/>
        <v>16.673792218896963</v>
      </c>
      <c r="Z14" s="117">
        <v>28</v>
      </c>
      <c r="AA14" s="116">
        <f t="shared" si="6"/>
        <v>12.115967113803547</v>
      </c>
      <c r="AB14" s="117">
        <v>1</v>
      </c>
      <c r="AC14" s="116">
        <f t="shared" si="7"/>
        <v>43.271311120726956</v>
      </c>
      <c r="AD14" s="110">
        <v>2333</v>
      </c>
      <c r="AE14" s="110">
        <v>36</v>
      </c>
      <c r="AF14" s="111">
        <f t="shared" si="18"/>
        <v>15.280135823429541</v>
      </c>
      <c r="AG14" s="112">
        <v>23</v>
      </c>
      <c r="AH14" s="111">
        <f t="shared" si="8"/>
        <v>9.8585512216030864</v>
      </c>
      <c r="AI14" s="112">
        <v>0</v>
      </c>
      <c r="AJ14" s="113">
        <f t="shared" si="9"/>
        <v>0</v>
      </c>
      <c r="AK14" s="117">
        <v>2247</v>
      </c>
      <c r="AL14" s="115">
        <v>45</v>
      </c>
      <c r="AM14" s="116">
        <f t="shared" si="19"/>
        <v>19.797624285085789</v>
      </c>
      <c r="AN14" s="117">
        <v>26</v>
      </c>
      <c r="AO14" s="116">
        <f t="shared" si="10"/>
        <v>11.570983533600357</v>
      </c>
      <c r="AP14" s="117">
        <v>3</v>
      </c>
      <c r="AQ14" s="118">
        <f t="shared" si="11"/>
        <v>133.51134846461949</v>
      </c>
      <c r="AR14" s="110">
        <v>2406</v>
      </c>
      <c r="AS14" s="110">
        <v>46</v>
      </c>
      <c r="AT14" s="111">
        <f t="shared" si="20"/>
        <v>18.930041152263374</v>
      </c>
      <c r="AU14" s="112">
        <v>24</v>
      </c>
      <c r="AV14" s="111">
        <f t="shared" si="12"/>
        <v>9.9750623441396513</v>
      </c>
      <c r="AW14" s="112">
        <v>4</v>
      </c>
      <c r="AX14" s="113">
        <f t="shared" si="13"/>
        <v>166.25103906899417</v>
      </c>
    </row>
    <row r="15" spans="1:50" ht="18" customHeight="1">
      <c r="A15" s="89" t="s">
        <v>14</v>
      </c>
      <c r="B15" s="101">
        <v>7764</v>
      </c>
      <c r="C15" s="101">
        <v>121</v>
      </c>
      <c r="D15" s="119">
        <f t="shared" si="14"/>
        <v>15.4199056964445</v>
      </c>
      <c r="E15" s="107">
        <v>83</v>
      </c>
      <c r="F15" s="119">
        <f t="shared" si="0"/>
        <v>10.690365790829469</v>
      </c>
      <c r="G15" s="107">
        <v>7</v>
      </c>
      <c r="H15" s="125">
        <f t="shared" si="1"/>
        <v>90.159711488923236</v>
      </c>
      <c r="I15" s="107">
        <v>7409</v>
      </c>
      <c r="J15" s="101">
        <v>100</v>
      </c>
      <c r="K15" s="108">
        <f t="shared" si="15"/>
        <v>13.388673182487615</v>
      </c>
      <c r="L15" s="107">
        <v>60</v>
      </c>
      <c r="M15" s="108">
        <f t="shared" si="2"/>
        <v>8.0982588743420152</v>
      </c>
      <c r="N15" s="107">
        <v>7</v>
      </c>
      <c r="O15" s="108">
        <f t="shared" si="3"/>
        <v>94.479686867323522</v>
      </c>
      <c r="P15" s="101">
        <v>7631</v>
      </c>
      <c r="Q15" s="101">
        <v>116</v>
      </c>
      <c r="R15" s="119">
        <f t="shared" si="16"/>
        <v>15.053205294575655</v>
      </c>
      <c r="S15" s="107">
        <v>75</v>
      </c>
      <c r="T15" s="119">
        <f t="shared" si="4"/>
        <v>9.8283318044817207</v>
      </c>
      <c r="U15" s="107">
        <v>8</v>
      </c>
      <c r="V15" s="125">
        <f t="shared" si="5"/>
        <v>104.835539247805</v>
      </c>
      <c r="W15" s="107">
        <v>7525</v>
      </c>
      <c r="X15" s="101">
        <v>122</v>
      </c>
      <c r="Y15" s="108">
        <f t="shared" si="17"/>
        <v>16.058970646307753</v>
      </c>
      <c r="Z15" s="107">
        <v>72</v>
      </c>
      <c r="AA15" s="108">
        <f t="shared" si="6"/>
        <v>9.5681063122923593</v>
      </c>
      <c r="AB15" s="107">
        <v>8</v>
      </c>
      <c r="AC15" s="108">
        <f t="shared" si="7"/>
        <v>106.31229235880399</v>
      </c>
      <c r="AD15" s="101">
        <v>7185</v>
      </c>
      <c r="AE15" s="101">
        <v>88</v>
      </c>
      <c r="AF15" s="119">
        <f>+AE15/(AD15+AG15)*1000</f>
        <v>12.159734696697527</v>
      </c>
      <c r="AG15" s="107">
        <v>52</v>
      </c>
      <c r="AH15" s="119">
        <f t="shared" si="8"/>
        <v>7.2372999304105772</v>
      </c>
      <c r="AI15" s="107">
        <v>5</v>
      </c>
      <c r="AJ15" s="125">
        <f t="shared" si="9"/>
        <v>69.589422407794018</v>
      </c>
      <c r="AK15" s="107">
        <v>7160</v>
      </c>
      <c r="AL15" s="101">
        <v>116</v>
      </c>
      <c r="AM15" s="108">
        <f t="shared" si="19"/>
        <v>16.037605419604592</v>
      </c>
      <c r="AN15" s="107">
        <v>73</v>
      </c>
      <c r="AO15" s="108">
        <f t="shared" si="10"/>
        <v>10.195530726256983</v>
      </c>
      <c r="AP15" s="107">
        <v>3</v>
      </c>
      <c r="AQ15" s="109">
        <f t="shared" si="11"/>
        <v>41.899441340782126</v>
      </c>
      <c r="AR15" s="101">
        <v>7159</v>
      </c>
      <c r="AS15" s="101">
        <v>122</v>
      </c>
      <c r="AT15" s="119">
        <f>+AS15/(AR15+AU15)*1000</f>
        <v>16.846175089754212</v>
      </c>
      <c r="AU15" s="107">
        <v>83</v>
      </c>
      <c r="AV15" s="119">
        <f t="shared" si="12"/>
        <v>11.593798016482749</v>
      </c>
      <c r="AW15" s="107">
        <v>10</v>
      </c>
      <c r="AX15" s="125">
        <f t="shared" si="13"/>
        <v>139.68431345159939</v>
      </c>
    </row>
    <row r="16" spans="1:50" ht="18" customHeight="1">
      <c r="A16" s="90" t="s">
        <v>15</v>
      </c>
      <c r="B16" s="110">
        <v>1947</v>
      </c>
      <c r="C16" s="110">
        <v>34</v>
      </c>
      <c r="D16" s="111">
        <f t="shared" si="14"/>
        <v>17.19777440566515</v>
      </c>
      <c r="E16" s="112">
        <v>30</v>
      </c>
      <c r="F16" s="111">
        <f t="shared" si="0"/>
        <v>15.408320493066256</v>
      </c>
      <c r="G16" s="112">
        <v>1</v>
      </c>
      <c r="H16" s="113">
        <f t="shared" si="1"/>
        <v>51.361068310220851</v>
      </c>
      <c r="I16" s="117">
        <v>1828</v>
      </c>
      <c r="J16" s="115">
        <v>31</v>
      </c>
      <c r="K16" s="116">
        <f t="shared" si="15"/>
        <v>16.774891774891778</v>
      </c>
      <c r="L16" s="117">
        <v>20</v>
      </c>
      <c r="M16" s="116">
        <f t="shared" si="2"/>
        <v>10.940919037199125</v>
      </c>
      <c r="N16" s="117">
        <v>2</v>
      </c>
      <c r="O16" s="116">
        <f t="shared" si="3"/>
        <v>109.40919037199124</v>
      </c>
      <c r="P16" s="110">
        <v>1946</v>
      </c>
      <c r="Q16" s="110">
        <v>36</v>
      </c>
      <c r="R16" s="111">
        <f t="shared" si="16"/>
        <v>18.264840182648399</v>
      </c>
      <c r="S16" s="112">
        <v>25</v>
      </c>
      <c r="T16" s="111">
        <f t="shared" si="4"/>
        <v>12.846865364850977</v>
      </c>
      <c r="U16" s="112">
        <v>3</v>
      </c>
      <c r="V16" s="113">
        <f t="shared" si="5"/>
        <v>154.1623843782117</v>
      </c>
      <c r="W16" s="117">
        <v>1871</v>
      </c>
      <c r="X16" s="115">
        <v>26</v>
      </c>
      <c r="Y16" s="116">
        <f t="shared" si="17"/>
        <v>13.77848436671966</v>
      </c>
      <c r="Z16" s="117">
        <v>16</v>
      </c>
      <c r="AA16" s="116">
        <f t="shared" si="6"/>
        <v>8.5515766969535001</v>
      </c>
      <c r="AB16" s="117">
        <v>2</v>
      </c>
      <c r="AC16" s="116">
        <f t="shared" si="7"/>
        <v>106.89470871191875</v>
      </c>
      <c r="AD16" s="110">
        <v>1718</v>
      </c>
      <c r="AE16" s="110">
        <v>24</v>
      </c>
      <c r="AF16" s="111">
        <f t="shared" si="18"/>
        <v>13.856812933025404</v>
      </c>
      <c r="AG16" s="112">
        <v>14</v>
      </c>
      <c r="AH16" s="111">
        <f t="shared" si="8"/>
        <v>8.1490104772991838</v>
      </c>
      <c r="AI16" s="112">
        <v>1</v>
      </c>
      <c r="AJ16" s="113">
        <f t="shared" si="9"/>
        <v>58.207217694994178</v>
      </c>
      <c r="AK16" s="117">
        <v>1742</v>
      </c>
      <c r="AL16" s="115">
        <v>26</v>
      </c>
      <c r="AM16" s="116">
        <f t="shared" si="19"/>
        <v>14.789533560864619</v>
      </c>
      <c r="AN16" s="117">
        <v>16</v>
      </c>
      <c r="AO16" s="116">
        <f t="shared" si="10"/>
        <v>9.1848450057405291</v>
      </c>
      <c r="AP16" s="117">
        <v>2</v>
      </c>
      <c r="AQ16" s="118">
        <f t="shared" si="11"/>
        <v>114.81056257175661</v>
      </c>
      <c r="AR16" s="110">
        <v>1707</v>
      </c>
      <c r="AS16" s="110">
        <v>21</v>
      </c>
      <c r="AT16" s="111">
        <f t="shared" ref="AT16:AT27" si="21">+AS16/(AR16+AU16)*1000</f>
        <v>12.209302325581396</v>
      </c>
      <c r="AU16" s="112">
        <v>13</v>
      </c>
      <c r="AV16" s="111">
        <f t="shared" si="12"/>
        <v>7.6157000585823083</v>
      </c>
      <c r="AW16" s="112">
        <v>5</v>
      </c>
      <c r="AX16" s="113">
        <f t="shared" si="13"/>
        <v>292.91154071470419</v>
      </c>
    </row>
    <row r="17" spans="1:50" ht="18" customHeight="1">
      <c r="A17" s="92" t="s">
        <v>16</v>
      </c>
      <c r="B17" s="101">
        <v>3183</v>
      </c>
      <c r="C17" s="101">
        <v>56</v>
      </c>
      <c r="D17" s="119">
        <f t="shared" si="14"/>
        <v>17.445482866043612</v>
      </c>
      <c r="E17" s="107">
        <v>27</v>
      </c>
      <c r="F17" s="119">
        <f t="shared" si="0"/>
        <v>8.4825636192271432</v>
      </c>
      <c r="G17" s="107">
        <v>2</v>
      </c>
      <c r="H17" s="125">
        <f t="shared" si="1"/>
        <v>62.833804586867736</v>
      </c>
      <c r="I17" s="107">
        <v>3043</v>
      </c>
      <c r="J17" s="101">
        <v>54</v>
      </c>
      <c r="K17" s="108">
        <f t="shared" si="15"/>
        <v>17.504051863857374</v>
      </c>
      <c r="L17" s="107">
        <v>42</v>
      </c>
      <c r="M17" s="108">
        <f t="shared" si="2"/>
        <v>13.802168912257642</v>
      </c>
      <c r="N17" s="107">
        <v>3</v>
      </c>
      <c r="O17" s="108">
        <f t="shared" si="3"/>
        <v>98.586920801840293</v>
      </c>
      <c r="P17" s="101">
        <v>2883</v>
      </c>
      <c r="Q17" s="101">
        <v>43</v>
      </c>
      <c r="R17" s="119">
        <f t="shared" si="16"/>
        <v>14.802065404475043</v>
      </c>
      <c r="S17" s="107">
        <v>22</v>
      </c>
      <c r="T17" s="119">
        <f t="shared" si="4"/>
        <v>7.6309399930627819</v>
      </c>
      <c r="U17" s="107">
        <v>5</v>
      </c>
      <c r="V17" s="125">
        <f t="shared" si="5"/>
        <v>173.43045438779052</v>
      </c>
      <c r="W17" s="107">
        <v>2893</v>
      </c>
      <c r="X17" s="101">
        <v>47</v>
      </c>
      <c r="Y17" s="108">
        <f t="shared" si="17"/>
        <v>16.090380006846967</v>
      </c>
      <c r="Z17" s="107">
        <v>28</v>
      </c>
      <c r="AA17" s="108">
        <f t="shared" si="6"/>
        <v>9.6785343933632912</v>
      </c>
      <c r="AB17" s="107">
        <v>3</v>
      </c>
      <c r="AC17" s="108">
        <f t="shared" si="7"/>
        <v>103.69858278603526</v>
      </c>
      <c r="AD17" s="101">
        <v>2775</v>
      </c>
      <c r="AE17" s="101">
        <v>35</v>
      </c>
      <c r="AF17" s="119">
        <f t="shared" si="18"/>
        <v>12.473271560940841</v>
      </c>
      <c r="AG17" s="107">
        <v>31</v>
      </c>
      <c r="AH17" s="119">
        <f t="shared" si="8"/>
        <v>11.171171171171171</v>
      </c>
      <c r="AI17" s="107">
        <v>0</v>
      </c>
      <c r="AJ17" s="125">
        <f t="shared" si="9"/>
        <v>0</v>
      </c>
      <c r="AK17" s="107">
        <v>2580</v>
      </c>
      <c r="AL17" s="101">
        <v>57</v>
      </c>
      <c r="AM17" s="108">
        <f t="shared" si="19"/>
        <v>21.689497716894977</v>
      </c>
      <c r="AN17" s="107">
        <v>48</v>
      </c>
      <c r="AO17" s="108">
        <f t="shared" si="10"/>
        <v>18.604651162790699</v>
      </c>
      <c r="AP17" s="107">
        <v>5</v>
      </c>
      <c r="AQ17" s="109">
        <f t="shared" si="11"/>
        <v>193.79844961240309</v>
      </c>
      <c r="AR17" s="101">
        <v>2703</v>
      </c>
      <c r="AS17" s="101">
        <v>47</v>
      </c>
      <c r="AT17" s="119">
        <f t="shared" si="21"/>
        <v>17.159547280029209</v>
      </c>
      <c r="AU17" s="107">
        <v>36</v>
      </c>
      <c r="AV17" s="119">
        <f t="shared" si="12"/>
        <v>13.318534961154272</v>
      </c>
      <c r="AW17" s="107">
        <v>5</v>
      </c>
      <c r="AX17" s="125">
        <f t="shared" si="13"/>
        <v>184.97965223825381</v>
      </c>
    </row>
    <row r="18" spans="1:50" ht="18" customHeight="1">
      <c r="A18" s="90" t="s">
        <v>17</v>
      </c>
      <c r="B18" s="110">
        <v>16293</v>
      </c>
      <c r="C18" s="110">
        <v>302</v>
      </c>
      <c r="D18" s="111">
        <f t="shared" si="14"/>
        <v>18.341937443061038</v>
      </c>
      <c r="E18" s="112">
        <v>172</v>
      </c>
      <c r="F18" s="111">
        <f t="shared" si="0"/>
        <v>10.556680783158413</v>
      </c>
      <c r="G18" s="112">
        <v>13</v>
      </c>
      <c r="H18" s="113">
        <f t="shared" si="1"/>
        <v>79.788866384336842</v>
      </c>
      <c r="I18" s="117">
        <v>14882</v>
      </c>
      <c r="J18" s="115">
        <v>238</v>
      </c>
      <c r="K18" s="116">
        <f t="shared" si="15"/>
        <v>15.837104072398189</v>
      </c>
      <c r="L18" s="117">
        <v>146</v>
      </c>
      <c r="M18" s="116">
        <f t="shared" si="2"/>
        <v>9.8105093401424543</v>
      </c>
      <c r="N18" s="117">
        <v>7</v>
      </c>
      <c r="O18" s="116">
        <f t="shared" si="3"/>
        <v>47.036688617121357</v>
      </c>
      <c r="P18" s="110">
        <v>15460</v>
      </c>
      <c r="Q18" s="110">
        <v>269</v>
      </c>
      <c r="R18" s="111">
        <f t="shared" si="16"/>
        <v>17.235855705773048</v>
      </c>
      <c r="S18" s="112">
        <v>147</v>
      </c>
      <c r="T18" s="111">
        <f t="shared" si="4"/>
        <v>9.508408796895214</v>
      </c>
      <c r="U18" s="112">
        <v>9</v>
      </c>
      <c r="V18" s="113">
        <f t="shared" si="5"/>
        <v>58.214747736093145</v>
      </c>
      <c r="W18" s="117">
        <v>15390</v>
      </c>
      <c r="X18" s="115">
        <v>246</v>
      </c>
      <c r="Y18" s="116">
        <f t="shared" si="17"/>
        <v>15.856645610416397</v>
      </c>
      <c r="Z18" s="117">
        <v>124</v>
      </c>
      <c r="AA18" s="116">
        <f t="shared" si="6"/>
        <v>8.0571799870045488</v>
      </c>
      <c r="AB18" s="117">
        <v>12</v>
      </c>
      <c r="AC18" s="116">
        <f t="shared" si="7"/>
        <v>77.972709551656919</v>
      </c>
      <c r="AD18" s="110">
        <v>15192</v>
      </c>
      <c r="AE18" s="110">
        <v>243</v>
      </c>
      <c r="AF18" s="111">
        <f t="shared" si="18"/>
        <v>15.851272015655578</v>
      </c>
      <c r="AG18" s="112">
        <v>138</v>
      </c>
      <c r="AH18" s="111">
        <f t="shared" si="8"/>
        <v>9.0837282780410735</v>
      </c>
      <c r="AI18" s="112">
        <v>15</v>
      </c>
      <c r="AJ18" s="113">
        <f t="shared" si="9"/>
        <v>98.736176935229068</v>
      </c>
      <c r="AK18" s="117">
        <v>14259</v>
      </c>
      <c r="AL18" s="115">
        <v>216</v>
      </c>
      <c r="AM18" s="116">
        <f t="shared" si="19"/>
        <v>15.031315240083506</v>
      </c>
      <c r="AN18" s="117">
        <v>111</v>
      </c>
      <c r="AO18" s="116">
        <f t="shared" si="10"/>
        <v>7.7845571218177989</v>
      </c>
      <c r="AP18" s="117">
        <v>13</v>
      </c>
      <c r="AQ18" s="118">
        <f t="shared" si="11"/>
        <v>91.170488814082333</v>
      </c>
      <c r="AR18" s="110">
        <v>13820</v>
      </c>
      <c r="AS18" s="110">
        <v>275</v>
      </c>
      <c r="AT18" s="111">
        <f t="shared" si="21"/>
        <v>19.679404608558752</v>
      </c>
      <c r="AU18" s="112">
        <v>154</v>
      </c>
      <c r="AV18" s="111">
        <f t="shared" si="12"/>
        <v>11.143270622286542</v>
      </c>
      <c r="AW18" s="112">
        <v>46</v>
      </c>
      <c r="AX18" s="113">
        <f t="shared" si="13"/>
        <v>332.8509406657019</v>
      </c>
    </row>
    <row r="19" spans="1:50" ht="18" customHeight="1">
      <c r="A19" s="92" t="s">
        <v>18</v>
      </c>
      <c r="B19" s="101">
        <v>34934</v>
      </c>
      <c r="C19" s="101">
        <v>483</v>
      </c>
      <c r="D19" s="119">
        <f t="shared" si="14"/>
        <v>13.715356656065426</v>
      </c>
      <c r="E19" s="107">
        <v>282</v>
      </c>
      <c r="F19" s="119">
        <f t="shared" si="0"/>
        <v>8.072365031201695</v>
      </c>
      <c r="G19" s="107">
        <v>18</v>
      </c>
      <c r="H19" s="125">
        <f t="shared" si="1"/>
        <v>51.525734241712946</v>
      </c>
      <c r="I19" s="107">
        <v>33856</v>
      </c>
      <c r="J19" s="101">
        <v>503</v>
      </c>
      <c r="K19" s="108">
        <f t="shared" si="15"/>
        <v>14.729998828628323</v>
      </c>
      <c r="L19" s="107">
        <v>292</v>
      </c>
      <c r="M19" s="108">
        <f t="shared" si="2"/>
        <v>8.6247637051039714</v>
      </c>
      <c r="N19" s="107">
        <v>26</v>
      </c>
      <c r="O19" s="108">
        <f t="shared" si="3"/>
        <v>76.79584120982986</v>
      </c>
      <c r="P19" s="101">
        <v>36384</v>
      </c>
      <c r="Q19" s="101">
        <v>491</v>
      </c>
      <c r="R19" s="119">
        <f t="shared" si="16"/>
        <v>13.384946705558432</v>
      </c>
      <c r="S19" s="107">
        <v>299</v>
      </c>
      <c r="T19" s="119">
        <f t="shared" si="4"/>
        <v>8.2178979771328056</v>
      </c>
      <c r="U19" s="107">
        <v>15</v>
      </c>
      <c r="V19" s="125">
        <f t="shared" si="5"/>
        <v>41.226912928759894</v>
      </c>
      <c r="W19" s="107">
        <v>34725</v>
      </c>
      <c r="X19" s="101">
        <v>532</v>
      </c>
      <c r="Y19" s="108">
        <f t="shared" si="17"/>
        <v>15.177450644756361</v>
      </c>
      <c r="Z19" s="107">
        <v>327</v>
      </c>
      <c r="AA19" s="108">
        <f t="shared" si="6"/>
        <v>9.4168466522678198</v>
      </c>
      <c r="AB19" s="107">
        <v>19</v>
      </c>
      <c r="AC19" s="108">
        <f t="shared" si="7"/>
        <v>54.715622750179989</v>
      </c>
      <c r="AD19" s="101">
        <v>33684</v>
      </c>
      <c r="AE19" s="101">
        <v>460</v>
      </c>
      <c r="AF19" s="119">
        <f t="shared" si="18"/>
        <v>13.36160571644349</v>
      </c>
      <c r="AG19" s="107">
        <v>743</v>
      </c>
      <c r="AH19" s="119">
        <f t="shared" si="8"/>
        <v>22.057950362189764</v>
      </c>
      <c r="AI19" s="107">
        <v>13</v>
      </c>
      <c r="AJ19" s="125">
        <f t="shared" si="9"/>
        <v>38.593991212445083</v>
      </c>
      <c r="AK19" s="107">
        <v>31759</v>
      </c>
      <c r="AL19" s="101">
        <v>499</v>
      </c>
      <c r="AM19" s="108">
        <f t="shared" si="19"/>
        <v>15.363773515194433</v>
      </c>
      <c r="AN19" s="107">
        <v>720</v>
      </c>
      <c r="AO19" s="108">
        <f t="shared" si="10"/>
        <v>22.670739003117227</v>
      </c>
      <c r="AP19" s="107">
        <v>18</v>
      </c>
      <c r="AQ19" s="109">
        <f t="shared" si="11"/>
        <v>56.67684750779307</v>
      </c>
      <c r="AR19" s="101">
        <v>31753</v>
      </c>
      <c r="AS19" s="101">
        <v>519</v>
      </c>
      <c r="AT19" s="119">
        <f t="shared" si="21"/>
        <v>16.080557707203717</v>
      </c>
      <c r="AU19" s="107">
        <v>522</v>
      </c>
      <c r="AV19" s="119">
        <f t="shared" si="12"/>
        <v>16.439391553553996</v>
      </c>
      <c r="AW19" s="107">
        <v>33</v>
      </c>
      <c r="AX19" s="125">
        <f t="shared" si="13"/>
        <v>103.92718798223791</v>
      </c>
    </row>
    <row r="20" spans="1:50" ht="18" customHeight="1">
      <c r="A20" s="90" t="s">
        <v>19</v>
      </c>
      <c r="B20" s="110">
        <v>845</v>
      </c>
      <c r="C20" s="110">
        <v>13</v>
      </c>
      <c r="D20" s="111">
        <f t="shared" si="14"/>
        <v>15.240328253223915</v>
      </c>
      <c r="E20" s="112">
        <v>8</v>
      </c>
      <c r="F20" s="111">
        <f t="shared" si="0"/>
        <v>9.4674556213017755</v>
      </c>
      <c r="G20" s="112">
        <v>0</v>
      </c>
      <c r="H20" s="113">
        <f t="shared" si="1"/>
        <v>0</v>
      </c>
      <c r="I20" s="117">
        <v>864</v>
      </c>
      <c r="J20" s="115">
        <v>9</v>
      </c>
      <c r="K20" s="116">
        <f t="shared" si="15"/>
        <v>10.368663594470046</v>
      </c>
      <c r="L20" s="117">
        <v>4</v>
      </c>
      <c r="M20" s="116">
        <f t="shared" si="2"/>
        <v>4.6296296296296298</v>
      </c>
      <c r="N20" s="117">
        <v>0</v>
      </c>
      <c r="O20" s="116">
        <f t="shared" si="3"/>
        <v>0</v>
      </c>
      <c r="P20" s="110">
        <v>855</v>
      </c>
      <c r="Q20" s="110">
        <v>21</v>
      </c>
      <c r="R20" s="111">
        <f t="shared" si="16"/>
        <v>24.137931034482758</v>
      </c>
      <c r="S20" s="112">
        <v>15</v>
      </c>
      <c r="T20" s="111">
        <f t="shared" si="4"/>
        <v>17.543859649122805</v>
      </c>
      <c r="U20" s="112">
        <v>1</v>
      </c>
      <c r="V20" s="113">
        <f t="shared" si="5"/>
        <v>116.95906432748538</v>
      </c>
      <c r="W20" s="117">
        <v>883</v>
      </c>
      <c r="X20" s="115">
        <v>10</v>
      </c>
      <c r="Y20" s="116">
        <f t="shared" si="17"/>
        <v>11.248593925759279</v>
      </c>
      <c r="Z20" s="117">
        <v>6</v>
      </c>
      <c r="AA20" s="116">
        <f t="shared" si="6"/>
        <v>6.7950169875424686</v>
      </c>
      <c r="AB20" s="117">
        <v>0</v>
      </c>
      <c r="AC20" s="116">
        <f t="shared" si="7"/>
        <v>0</v>
      </c>
      <c r="AD20" s="110">
        <v>824</v>
      </c>
      <c r="AE20" s="110">
        <v>11</v>
      </c>
      <c r="AF20" s="111">
        <f t="shared" si="18"/>
        <v>13.221153846153847</v>
      </c>
      <c r="AG20" s="112">
        <v>8</v>
      </c>
      <c r="AH20" s="111">
        <f t="shared" si="8"/>
        <v>9.7087378640776691</v>
      </c>
      <c r="AI20" s="112">
        <v>1</v>
      </c>
      <c r="AJ20" s="113">
        <f t="shared" si="9"/>
        <v>121.35922330097087</v>
      </c>
      <c r="AK20" s="117">
        <v>848</v>
      </c>
      <c r="AL20" s="115">
        <v>16</v>
      </c>
      <c r="AM20" s="116">
        <f t="shared" si="19"/>
        <v>18.626309662398135</v>
      </c>
      <c r="AN20" s="117">
        <v>11</v>
      </c>
      <c r="AO20" s="116">
        <f t="shared" si="10"/>
        <v>12.971698113207548</v>
      </c>
      <c r="AP20" s="117">
        <v>0</v>
      </c>
      <c r="AQ20" s="118">
        <f t="shared" si="11"/>
        <v>0</v>
      </c>
      <c r="AR20" s="110">
        <v>905</v>
      </c>
      <c r="AS20" s="110">
        <v>14</v>
      </c>
      <c r="AT20" s="111">
        <f t="shared" si="21"/>
        <v>15.401540154015402</v>
      </c>
      <c r="AU20" s="112">
        <v>4</v>
      </c>
      <c r="AV20" s="111">
        <f t="shared" si="12"/>
        <v>4.4198895027624312</v>
      </c>
      <c r="AW20" s="112">
        <v>0</v>
      </c>
      <c r="AX20" s="113">
        <f t="shared" si="13"/>
        <v>0</v>
      </c>
    </row>
    <row r="21" spans="1:50" ht="18" customHeight="1">
      <c r="A21" s="92" t="s">
        <v>20</v>
      </c>
      <c r="B21" s="101">
        <v>3151</v>
      </c>
      <c r="C21" s="101">
        <v>79</v>
      </c>
      <c r="D21" s="119">
        <f t="shared" si="14"/>
        <v>24.679787566385507</v>
      </c>
      <c r="E21" s="107">
        <v>50</v>
      </c>
      <c r="F21" s="119">
        <f t="shared" si="0"/>
        <v>15.867978419549347</v>
      </c>
      <c r="G21" s="107">
        <v>6</v>
      </c>
      <c r="H21" s="125">
        <f t="shared" si="1"/>
        <v>190.4157410345922</v>
      </c>
      <c r="I21" s="107">
        <v>3060</v>
      </c>
      <c r="J21" s="101">
        <v>69</v>
      </c>
      <c r="K21" s="108">
        <f t="shared" si="15"/>
        <v>22.229381443298969</v>
      </c>
      <c r="L21" s="107">
        <v>44</v>
      </c>
      <c r="M21" s="108">
        <f t="shared" si="2"/>
        <v>14.37908496732026</v>
      </c>
      <c r="N21" s="107">
        <v>3</v>
      </c>
      <c r="O21" s="108">
        <f t="shared" si="3"/>
        <v>98.039215686274503</v>
      </c>
      <c r="P21" s="101">
        <v>3289</v>
      </c>
      <c r="Q21" s="101">
        <v>82</v>
      </c>
      <c r="R21" s="119">
        <f t="shared" si="16"/>
        <v>24.580335731414866</v>
      </c>
      <c r="S21" s="107">
        <v>47</v>
      </c>
      <c r="T21" s="119">
        <f t="shared" si="4"/>
        <v>14.290057768318638</v>
      </c>
      <c r="U21" s="107">
        <v>5</v>
      </c>
      <c r="V21" s="125">
        <f t="shared" si="5"/>
        <v>152.02189115232594</v>
      </c>
      <c r="W21" s="107">
        <v>3106</v>
      </c>
      <c r="X21" s="101">
        <v>57</v>
      </c>
      <c r="Y21" s="108">
        <f t="shared" si="17"/>
        <v>18.176020408163264</v>
      </c>
      <c r="Z21" s="107">
        <v>30</v>
      </c>
      <c r="AA21" s="108">
        <f t="shared" si="6"/>
        <v>9.6587250482936255</v>
      </c>
      <c r="AB21" s="107">
        <v>5</v>
      </c>
      <c r="AC21" s="108">
        <f t="shared" si="7"/>
        <v>160.97875080489374</v>
      </c>
      <c r="AD21" s="101">
        <v>2970</v>
      </c>
      <c r="AE21" s="101">
        <v>44</v>
      </c>
      <c r="AF21" s="119">
        <f t="shared" si="18"/>
        <v>14.666666666666666</v>
      </c>
      <c r="AG21" s="107">
        <v>30</v>
      </c>
      <c r="AH21" s="119">
        <f t="shared" si="8"/>
        <v>10.101010101010102</v>
      </c>
      <c r="AI21" s="107">
        <v>5</v>
      </c>
      <c r="AJ21" s="125">
        <f t="shared" si="9"/>
        <v>168.35016835016833</v>
      </c>
      <c r="AK21" s="107">
        <v>2705</v>
      </c>
      <c r="AL21" s="101">
        <v>65</v>
      </c>
      <c r="AM21" s="108">
        <f t="shared" si="19"/>
        <v>23.705324580598106</v>
      </c>
      <c r="AN21" s="107">
        <v>37</v>
      </c>
      <c r="AO21" s="108">
        <f t="shared" si="10"/>
        <v>13.67837338262477</v>
      </c>
      <c r="AP21" s="107">
        <v>3</v>
      </c>
      <c r="AQ21" s="109">
        <f t="shared" si="11"/>
        <v>110.90573012939001</v>
      </c>
      <c r="AR21" s="101">
        <v>2734</v>
      </c>
      <c r="AS21" s="101">
        <v>61</v>
      </c>
      <c r="AT21" s="119">
        <f t="shared" si="21"/>
        <v>21.997836278398847</v>
      </c>
      <c r="AU21" s="107">
        <v>39</v>
      </c>
      <c r="AV21" s="119">
        <f t="shared" si="12"/>
        <v>14.264813460131675</v>
      </c>
      <c r="AW21" s="107">
        <v>8</v>
      </c>
      <c r="AX21" s="125">
        <f t="shared" si="13"/>
        <v>292.61155815654718</v>
      </c>
    </row>
    <row r="22" spans="1:50" ht="18" customHeight="1">
      <c r="A22" s="90" t="s">
        <v>21</v>
      </c>
      <c r="B22" s="110">
        <v>3591</v>
      </c>
      <c r="C22" s="110">
        <v>73</v>
      </c>
      <c r="D22" s="111">
        <f t="shared" si="14"/>
        <v>20.077007700770078</v>
      </c>
      <c r="E22" s="112">
        <v>45</v>
      </c>
      <c r="F22" s="111">
        <f t="shared" si="0"/>
        <v>12.531328320802004</v>
      </c>
      <c r="G22" s="112">
        <v>6</v>
      </c>
      <c r="H22" s="113">
        <f t="shared" si="1"/>
        <v>167.08437761069339</v>
      </c>
      <c r="I22" s="117">
        <v>3358</v>
      </c>
      <c r="J22" s="115">
        <v>66</v>
      </c>
      <c r="K22" s="116">
        <f t="shared" si="15"/>
        <v>19.44035346097202</v>
      </c>
      <c r="L22" s="117">
        <v>37</v>
      </c>
      <c r="M22" s="116">
        <f>+L22/I22*1000</f>
        <v>11.018463371054199</v>
      </c>
      <c r="N22" s="117">
        <v>7</v>
      </c>
      <c r="O22" s="116">
        <f t="shared" si="3"/>
        <v>208.45741512805242</v>
      </c>
      <c r="P22" s="110">
        <v>3620</v>
      </c>
      <c r="Q22" s="110">
        <v>64</v>
      </c>
      <c r="R22" s="111">
        <f t="shared" si="16"/>
        <v>17.481562414640806</v>
      </c>
      <c r="S22" s="112">
        <v>41</v>
      </c>
      <c r="T22" s="111">
        <f t="shared" si="4"/>
        <v>11.325966850828728</v>
      </c>
      <c r="U22" s="112">
        <v>4</v>
      </c>
      <c r="V22" s="113">
        <f t="shared" si="5"/>
        <v>110.49723756906079</v>
      </c>
      <c r="W22" s="117">
        <v>3566</v>
      </c>
      <c r="X22" s="115">
        <v>64</v>
      </c>
      <c r="Y22" s="116">
        <f t="shared" si="17"/>
        <v>17.74327696146382</v>
      </c>
      <c r="Z22" s="117">
        <v>41</v>
      </c>
      <c r="AA22" s="116">
        <f t="shared" si="6"/>
        <v>11.497476163768928</v>
      </c>
      <c r="AB22" s="117">
        <v>7</v>
      </c>
      <c r="AC22" s="116">
        <f t="shared" si="7"/>
        <v>196.29837352776221</v>
      </c>
      <c r="AD22" s="110">
        <v>3448</v>
      </c>
      <c r="AE22" s="110">
        <v>63</v>
      </c>
      <c r="AF22" s="111">
        <f t="shared" si="18"/>
        <v>18.087855297157621</v>
      </c>
      <c r="AG22" s="112">
        <v>35</v>
      </c>
      <c r="AH22" s="111">
        <f t="shared" si="8"/>
        <v>10.150812064965196</v>
      </c>
      <c r="AI22" s="112">
        <v>3</v>
      </c>
      <c r="AJ22" s="113">
        <f t="shared" si="9"/>
        <v>87.006960556844547</v>
      </c>
      <c r="AK22" s="117">
        <v>3358</v>
      </c>
      <c r="AL22" s="115">
        <v>66</v>
      </c>
      <c r="AM22" s="116">
        <f t="shared" si="19"/>
        <v>19.446081319976429</v>
      </c>
      <c r="AN22" s="117">
        <v>36</v>
      </c>
      <c r="AO22" s="116">
        <f t="shared" si="10"/>
        <v>10.72066706372841</v>
      </c>
      <c r="AP22" s="117">
        <v>5</v>
      </c>
      <c r="AQ22" s="118">
        <f t="shared" si="11"/>
        <v>148.89815366289457</v>
      </c>
      <c r="AR22" s="110">
        <v>3533</v>
      </c>
      <c r="AS22" s="110">
        <v>69</v>
      </c>
      <c r="AT22" s="111">
        <f t="shared" si="21"/>
        <v>19.279128248113999</v>
      </c>
      <c r="AU22" s="112">
        <v>46</v>
      </c>
      <c r="AV22" s="111">
        <f t="shared" si="12"/>
        <v>13.020096235493915</v>
      </c>
      <c r="AW22" s="112">
        <v>4</v>
      </c>
      <c r="AX22" s="113">
        <f t="shared" si="13"/>
        <v>113.21822813472969</v>
      </c>
    </row>
    <row r="23" spans="1:50" ht="18" customHeight="1">
      <c r="A23" s="11" t="s">
        <v>22</v>
      </c>
      <c r="B23" s="101">
        <v>2209</v>
      </c>
      <c r="C23" s="101">
        <v>43</v>
      </c>
      <c r="D23" s="119">
        <f t="shared" si="14"/>
        <v>19.273868220528911</v>
      </c>
      <c r="E23" s="107">
        <v>22</v>
      </c>
      <c r="F23" s="119">
        <f t="shared" si="0"/>
        <v>9.9592575826165692</v>
      </c>
      <c r="G23" s="107">
        <v>2</v>
      </c>
      <c r="H23" s="125">
        <f t="shared" si="1"/>
        <v>90.538705296514266</v>
      </c>
      <c r="I23" s="107">
        <v>2063</v>
      </c>
      <c r="J23" s="101">
        <v>38</v>
      </c>
      <c r="K23" s="108">
        <f t="shared" si="15"/>
        <v>18.207954000958313</v>
      </c>
      <c r="L23" s="107">
        <v>24</v>
      </c>
      <c r="M23" s="108">
        <f t="shared" si="2"/>
        <v>11.6335433834222</v>
      </c>
      <c r="N23" s="107">
        <v>5</v>
      </c>
      <c r="O23" s="108">
        <f t="shared" si="3"/>
        <v>242.36548715462916</v>
      </c>
      <c r="P23" s="101">
        <v>2425</v>
      </c>
      <c r="Q23" s="101">
        <v>53</v>
      </c>
      <c r="R23" s="119">
        <f t="shared" si="16"/>
        <v>21.553477023180154</v>
      </c>
      <c r="S23" s="107">
        <v>34</v>
      </c>
      <c r="T23" s="119">
        <f t="shared" si="4"/>
        <v>14.020618556701031</v>
      </c>
      <c r="U23" s="107">
        <v>2</v>
      </c>
      <c r="V23" s="125">
        <f t="shared" si="5"/>
        <v>82.474226804123717</v>
      </c>
      <c r="W23" s="107">
        <v>2199</v>
      </c>
      <c r="X23" s="101">
        <v>46</v>
      </c>
      <c r="Y23" s="108">
        <f t="shared" si="17"/>
        <v>20.664869721473494</v>
      </c>
      <c r="Z23" s="107">
        <v>27</v>
      </c>
      <c r="AA23" s="108">
        <f t="shared" si="6"/>
        <v>12.278308321964529</v>
      </c>
      <c r="AB23" s="107">
        <v>4</v>
      </c>
      <c r="AC23" s="108">
        <f t="shared" si="7"/>
        <v>181.90086402910413</v>
      </c>
      <c r="AD23" s="101">
        <v>2150</v>
      </c>
      <c r="AE23" s="101">
        <v>33</v>
      </c>
      <c r="AF23" s="119">
        <f t="shared" si="18"/>
        <v>15.123739688359304</v>
      </c>
      <c r="AG23" s="107">
        <v>32</v>
      </c>
      <c r="AH23" s="119">
        <f t="shared" si="8"/>
        <v>14.88372093023256</v>
      </c>
      <c r="AI23" s="107">
        <v>2</v>
      </c>
      <c r="AJ23" s="125">
        <f t="shared" si="9"/>
        <v>93.023255813953497</v>
      </c>
      <c r="AK23" s="107">
        <v>2158</v>
      </c>
      <c r="AL23" s="101">
        <v>53</v>
      </c>
      <c r="AM23" s="108">
        <f t="shared" si="19"/>
        <v>24.13479052823315</v>
      </c>
      <c r="AN23" s="107">
        <v>38</v>
      </c>
      <c r="AO23" s="108">
        <f t="shared" si="10"/>
        <v>17.608897126969417</v>
      </c>
      <c r="AP23" s="107">
        <v>3</v>
      </c>
      <c r="AQ23" s="109">
        <f t="shared" si="11"/>
        <v>139.01760889712696</v>
      </c>
      <c r="AR23" s="101">
        <v>2395</v>
      </c>
      <c r="AS23" s="101">
        <v>66</v>
      </c>
      <c r="AT23" s="119">
        <f t="shared" si="21"/>
        <v>27.160493827160494</v>
      </c>
      <c r="AU23" s="107">
        <v>35</v>
      </c>
      <c r="AV23" s="119">
        <f t="shared" si="12"/>
        <v>14.613778705636742</v>
      </c>
      <c r="AW23" s="107">
        <v>6</v>
      </c>
      <c r="AX23" s="125">
        <f t="shared" si="13"/>
        <v>250.52192066805844</v>
      </c>
    </row>
    <row r="24" spans="1:50" ht="18" customHeight="1">
      <c r="A24" s="90" t="s">
        <v>23</v>
      </c>
      <c r="B24" s="110">
        <v>1442</v>
      </c>
      <c r="C24" s="110">
        <v>30</v>
      </c>
      <c r="D24" s="111">
        <f t="shared" si="14"/>
        <v>20.5761316872428</v>
      </c>
      <c r="E24" s="112">
        <v>16</v>
      </c>
      <c r="F24" s="111">
        <f>+E24/B24*1000</f>
        <v>11.095700416088766</v>
      </c>
      <c r="G24" s="112">
        <v>5</v>
      </c>
      <c r="H24" s="113">
        <f>+G24/B24*100000</f>
        <v>346.74063800277395</v>
      </c>
      <c r="I24" s="117">
        <v>1514</v>
      </c>
      <c r="J24" s="115">
        <v>30</v>
      </c>
      <c r="K24" s="116">
        <f t="shared" si="15"/>
        <v>19.518542615484712</v>
      </c>
      <c r="L24" s="117">
        <v>23</v>
      </c>
      <c r="M24" s="116">
        <f t="shared" si="2"/>
        <v>15.191545574636724</v>
      </c>
      <c r="N24" s="117">
        <v>1</v>
      </c>
      <c r="O24" s="116">
        <f t="shared" si="3"/>
        <v>66.050198150594454</v>
      </c>
      <c r="P24" s="110">
        <v>1593</v>
      </c>
      <c r="Q24" s="110">
        <v>37</v>
      </c>
      <c r="R24" s="111">
        <f t="shared" si="16"/>
        <v>22.95285359801489</v>
      </c>
      <c r="S24" s="112">
        <v>19</v>
      </c>
      <c r="T24" s="111">
        <f t="shared" si="4"/>
        <v>11.927181418706843</v>
      </c>
      <c r="U24" s="112">
        <v>2</v>
      </c>
      <c r="V24" s="113">
        <f t="shared" si="5"/>
        <v>125.54927809165098</v>
      </c>
      <c r="W24" s="117">
        <v>1632</v>
      </c>
      <c r="X24" s="115">
        <v>31</v>
      </c>
      <c r="Y24" s="116">
        <f t="shared" si="17"/>
        <v>18.753781004234725</v>
      </c>
      <c r="Z24" s="117">
        <v>21</v>
      </c>
      <c r="AA24" s="116">
        <f t="shared" si="6"/>
        <v>12.867647058823529</v>
      </c>
      <c r="AB24" s="117">
        <v>2</v>
      </c>
      <c r="AC24" s="116">
        <f t="shared" si="7"/>
        <v>122.54901960784314</v>
      </c>
      <c r="AD24" s="110">
        <v>1672</v>
      </c>
      <c r="AE24" s="110">
        <v>19</v>
      </c>
      <c r="AF24" s="111">
        <f t="shared" si="18"/>
        <v>11.309523809523808</v>
      </c>
      <c r="AG24" s="112">
        <v>8</v>
      </c>
      <c r="AH24" s="111">
        <f t="shared" si="8"/>
        <v>4.7846889952153111</v>
      </c>
      <c r="AI24" s="112">
        <v>5</v>
      </c>
      <c r="AJ24" s="113">
        <f t="shared" si="9"/>
        <v>299.04306220095691</v>
      </c>
      <c r="AK24" s="117">
        <v>1592</v>
      </c>
      <c r="AL24" s="115">
        <v>32</v>
      </c>
      <c r="AM24" s="116">
        <f t="shared" si="19"/>
        <v>19.888129272840271</v>
      </c>
      <c r="AN24" s="117">
        <v>17</v>
      </c>
      <c r="AO24" s="116">
        <f t="shared" si="10"/>
        <v>10.678391959798994</v>
      </c>
      <c r="AP24" s="117">
        <v>3</v>
      </c>
      <c r="AQ24" s="118">
        <f t="shared" si="11"/>
        <v>188.44221105527637</v>
      </c>
      <c r="AR24" s="110">
        <v>1634</v>
      </c>
      <c r="AS24" s="110">
        <v>37</v>
      </c>
      <c r="AT24" s="111">
        <f t="shared" si="21"/>
        <v>22.383545069570481</v>
      </c>
      <c r="AU24" s="112">
        <v>19</v>
      </c>
      <c r="AV24" s="111">
        <f t="shared" si="12"/>
        <v>11.627906976744185</v>
      </c>
      <c r="AW24" s="112">
        <v>4</v>
      </c>
      <c r="AX24" s="113">
        <f t="shared" si="13"/>
        <v>244.79804161566705</v>
      </c>
    </row>
    <row r="25" spans="1:50" ht="18" customHeight="1">
      <c r="A25" s="11" t="s">
        <v>24</v>
      </c>
      <c r="B25" s="101">
        <v>296</v>
      </c>
      <c r="C25" s="101">
        <v>10</v>
      </c>
      <c r="D25" s="119">
        <f t="shared" si="14"/>
        <v>33.333333333333336</v>
      </c>
      <c r="E25" s="107">
        <v>4</v>
      </c>
      <c r="F25" s="119">
        <f t="shared" si="0"/>
        <v>13.513513513513514</v>
      </c>
      <c r="G25" s="107">
        <v>0</v>
      </c>
      <c r="H25" s="125">
        <f t="shared" si="1"/>
        <v>0</v>
      </c>
      <c r="I25" s="107">
        <v>251</v>
      </c>
      <c r="J25" s="101">
        <v>7</v>
      </c>
      <c r="K25" s="108">
        <f t="shared" si="15"/>
        <v>27.450980392156861</v>
      </c>
      <c r="L25" s="107">
        <v>4</v>
      </c>
      <c r="M25" s="108">
        <f t="shared" si="2"/>
        <v>15.936254980079681</v>
      </c>
      <c r="N25" s="107">
        <v>1</v>
      </c>
      <c r="O25" s="108">
        <f t="shared" si="3"/>
        <v>398.40637450199205</v>
      </c>
      <c r="P25" s="101">
        <v>356</v>
      </c>
      <c r="Q25" s="101">
        <v>11</v>
      </c>
      <c r="R25" s="119">
        <f t="shared" si="16"/>
        <v>30.726256983240223</v>
      </c>
      <c r="S25" s="107">
        <v>2</v>
      </c>
      <c r="T25" s="119">
        <f t="shared" si="4"/>
        <v>5.6179775280898872</v>
      </c>
      <c r="U25" s="107">
        <v>1</v>
      </c>
      <c r="V25" s="125">
        <f t="shared" si="5"/>
        <v>280.89887640449439</v>
      </c>
      <c r="W25" s="107">
        <v>320</v>
      </c>
      <c r="X25" s="101">
        <v>9</v>
      </c>
      <c r="Y25" s="108">
        <f t="shared" si="17"/>
        <v>27.522935779816514</v>
      </c>
      <c r="Z25" s="107">
        <v>7</v>
      </c>
      <c r="AA25" s="108">
        <f t="shared" si="6"/>
        <v>21.875</v>
      </c>
      <c r="AB25" s="107">
        <v>0</v>
      </c>
      <c r="AC25" s="108">
        <f t="shared" si="7"/>
        <v>0</v>
      </c>
      <c r="AD25" s="101">
        <v>298</v>
      </c>
      <c r="AE25" s="101">
        <v>12</v>
      </c>
      <c r="AF25" s="119">
        <f t="shared" si="18"/>
        <v>39.344262295081968</v>
      </c>
      <c r="AG25" s="107">
        <v>7</v>
      </c>
      <c r="AH25" s="119">
        <f t="shared" si="8"/>
        <v>23.48993288590604</v>
      </c>
      <c r="AI25" s="107">
        <v>0</v>
      </c>
      <c r="AJ25" s="125">
        <f t="shared" si="9"/>
        <v>0</v>
      </c>
      <c r="AK25" s="107">
        <v>319</v>
      </c>
      <c r="AL25" s="101">
        <v>7</v>
      </c>
      <c r="AM25" s="108">
        <f t="shared" si="19"/>
        <v>21.671826625386998</v>
      </c>
      <c r="AN25" s="107">
        <v>4</v>
      </c>
      <c r="AO25" s="108">
        <f t="shared" si="10"/>
        <v>12.539184952978056</v>
      </c>
      <c r="AP25" s="107">
        <v>0</v>
      </c>
      <c r="AQ25" s="109">
        <f t="shared" si="11"/>
        <v>0</v>
      </c>
      <c r="AR25" s="101">
        <v>337</v>
      </c>
      <c r="AS25" s="101">
        <v>15</v>
      </c>
      <c r="AT25" s="119">
        <f t="shared" si="21"/>
        <v>43.478260869565219</v>
      </c>
      <c r="AU25" s="107">
        <v>8</v>
      </c>
      <c r="AV25" s="119">
        <f t="shared" si="12"/>
        <v>23.738872403560833</v>
      </c>
      <c r="AW25" s="107">
        <v>1</v>
      </c>
      <c r="AX25" s="125">
        <f t="shared" si="13"/>
        <v>296.73590504451039</v>
      </c>
    </row>
    <row r="26" spans="1:50" ht="18" customHeight="1">
      <c r="A26" s="90" t="s">
        <v>25</v>
      </c>
      <c r="B26" s="110">
        <v>9596</v>
      </c>
      <c r="C26" s="110">
        <v>128</v>
      </c>
      <c r="D26" s="111">
        <f t="shared" si="14"/>
        <v>13.24229257190151</v>
      </c>
      <c r="E26" s="112">
        <v>70</v>
      </c>
      <c r="F26" s="111">
        <f>+E26/B26*1000</f>
        <v>7.2947061275531473</v>
      </c>
      <c r="G26" s="112">
        <v>5</v>
      </c>
      <c r="H26" s="113">
        <f t="shared" si="1"/>
        <v>52.105043768236769</v>
      </c>
      <c r="I26" s="117">
        <v>9443</v>
      </c>
      <c r="J26" s="115">
        <v>128</v>
      </c>
      <c r="K26" s="116">
        <f t="shared" si="15"/>
        <v>13.456686291000841</v>
      </c>
      <c r="L26" s="117">
        <v>69</v>
      </c>
      <c r="M26" s="116">
        <f t="shared" si="2"/>
        <v>7.3069998941014509</v>
      </c>
      <c r="N26" s="117">
        <v>4</v>
      </c>
      <c r="O26" s="116">
        <f t="shared" si="3"/>
        <v>42.359419675950434</v>
      </c>
      <c r="P26" s="110">
        <v>9088</v>
      </c>
      <c r="Q26" s="110">
        <v>126</v>
      </c>
      <c r="R26" s="111">
        <f t="shared" si="16"/>
        <v>13.753956991594803</v>
      </c>
      <c r="S26" s="112">
        <v>73</v>
      </c>
      <c r="T26" s="111">
        <f t="shared" si="4"/>
        <v>8.0325704225352101</v>
      </c>
      <c r="U26" s="112">
        <v>3</v>
      </c>
      <c r="V26" s="113">
        <f t="shared" si="5"/>
        <v>33.010563380281688</v>
      </c>
      <c r="W26" s="117">
        <v>8386</v>
      </c>
      <c r="X26" s="115">
        <v>115</v>
      </c>
      <c r="Y26" s="116">
        <f t="shared" si="17"/>
        <v>13.60463740683781</v>
      </c>
      <c r="Z26" s="117">
        <v>67</v>
      </c>
      <c r="AA26" s="116">
        <f t="shared" si="6"/>
        <v>7.989506320057238</v>
      </c>
      <c r="AB26" s="117">
        <v>3</v>
      </c>
      <c r="AC26" s="116">
        <f t="shared" si="7"/>
        <v>35.773908895778682</v>
      </c>
      <c r="AD26" s="110">
        <v>7947</v>
      </c>
      <c r="AE26" s="110">
        <v>112</v>
      </c>
      <c r="AF26" s="111">
        <f t="shared" si="18"/>
        <v>13.926883859736384</v>
      </c>
      <c r="AG26" s="112">
        <v>95</v>
      </c>
      <c r="AH26" s="111">
        <f t="shared" si="8"/>
        <v>11.954196552158047</v>
      </c>
      <c r="AI26" s="112">
        <v>2</v>
      </c>
      <c r="AJ26" s="113">
        <f t="shared" si="9"/>
        <v>25.166729583490621</v>
      </c>
      <c r="AK26" s="117">
        <v>7332</v>
      </c>
      <c r="AL26" s="115">
        <v>111</v>
      </c>
      <c r="AM26" s="116">
        <f t="shared" si="19"/>
        <v>14.973694860380412</v>
      </c>
      <c r="AN26" s="117">
        <v>81</v>
      </c>
      <c r="AO26" s="116">
        <f t="shared" si="10"/>
        <v>11.047463175122751</v>
      </c>
      <c r="AP26" s="117">
        <v>1</v>
      </c>
      <c r="AQ26" s="118">
        <f t="shared" si="11"/>
        <v>13.638843426077468</v>
      </c>
      <c r="AR26" s="110">
        <v>6772</v>
      </c>
      <c r="AS26" s="110">
        <v>85</v>
      </c>
      <c r="AT26" s="111">
        <f t="shared" si="21"/>
        <v>12.412383177570094</v>
      </c>
      <c r="AU26" s="112">
        <v>76</v>
      </c>
      <c r="AV26" s="111">
        <f t="shared" si="12"/>
        <v>11.222681630242175</v>
      </c>
      <c r="AW26" s="112">
        <v>3</v>
      </c>
      <c r="AX26" s="113">
        <f t="shared" si="13"/>
        <v>44.300059066745419</v>
      </c>
    </row>
    <row r="27" spans="1:50" ht="18" customHeight="1">
      <c r="A27" s="92" t="s">
        <v>26</v>
      </c>
      <c r="B27" s="101">
        <v>283</v>
      </c>
      <c r="C27" s="101">
        <v>4</v>
      </c>
      <c r="D27" s="119">
        <f t="shared" si="14"/>
        <v>14.035087719298247</v>
      </c>
      <c r="E27" s="107">
        <v>2</v>
      </c>
      <c r="F27" s="119">
        <f>+E27/B27*1000</f>
        <v>7.0671378091872787</v>
      </c>
      <c r="G27" s="107">
        <v>0</v>
      </c>
      <c r="H27" s="125">
        <f t="shared" si="1"/>
        <v>0</v>
      </c>
      <c r="I27" s="107">
        <v>264</v>
      </c>
      <c r="J27" s="101">
        <v>2</v>
      </c>
      <c r="K27" s="108">
        <f t="shared" si="15"/>
        <v>7.5471698113207548</v>
      </c>
      <c r="L27" s="107">
        <v>1</v>
      </c>
      <c r="M27" s="108">
        <f t="shared" si="2"/>
        <v>3.7878787878787881</v>
      </c>
      <c r="N27" s="107">
        <v>0</v>
      </c>
      <c r="O27" s="108">
        <f t="shared" si="3"/>
        <v>0</v>
      </c>
      <c r="P27" s="101">
        <v>269</v>
      </c>
      <c r="Q27" s="101">
        <v>1</v>
      </c>
      <c r="R27" s="119">
        <f t="shared" si="16"/>
        <v>3.7037037037037037</v>
      </c>
      <c r="S27" s="107">
        <v>1</v>
      </c>
      <c r="T27" s="119">
        <f t="shared" si="4"/>
        <v>3.7174721189591078</v>
      </c>
      <c r="U27" s="107">
        <v>0</v>
      </c>
      <c r="V27" s="125">
        <f t="shared" si="5"/>
        <v>0</v>
      </c>
      <c r="W27" s="107">
        <v>254</v>
      </c>
      <c r="X27" s="101">
        <v>0</v>
      </c>
      <c r="Y27" s="108">
        <f t="shared" si="17"/>
        <v>0</v>
      </c>
      <c r="Z27" s="107">
        <v>0</v>
      </c>
      <c r="AA27" s="108">
        <f t="shared" si="6"/>
        <v>0</v>
      </c>
      <c r="AB27" s="107">
        <v>0</v>
      </c>
      <c r="AC27" s="108">
        <f t="shared" si="7"/>
        <v>0</v>
      </c>
      <c r="AD27" s="101">
        <v>231</v>
      </c>
      <c r="AE27" s="101">
        <v>1</v>
      </c>
      <c r="AF27" s="119">
        <f t="shared" si="18"/>
        <v>4.329004329004329</v>
      </c>
      <c r="AG27" s="107">
        <v>0</v>
      </c>
      <c r="AH27" s="119">
        <f t="shared" si="8"/>
        <v>0</v>
      </c>
      <c r="AI27" s="107">
        <v>0</v>
      </c>
      <c r="AJ27" s="125">
        <f t="shared" si="9"/>
        <v>0</v>
      </c>
      <c r="AK27" s="107">
        <v>95</v>
      </c>
      <c r="AL27" s="101">
        <v>1</v>
      </c>
      <c r="AM27" s="108">
        <f t="shared" si="19"/>
        <v>10.416666666666666</v>
      </c>
      <c r="AN27" s="107">
        <v>1</v>
      </c>
      <c r="AO27" s="108">
        <f t="shared" si="10"/>
        <v>10.526315789473683</v>
      </c>
      <c r="AP27" s="107">
        <v>0</v>
      </c>
      <c r="AQ27" s="109">
        <f t="shared" si="11"/>
        <v>0</v>
      </c>
      <c r="AR27" s="101">
        <v>95</v>
      </c>
      <c r="AS27" s="101">
        <v>1</v>
      </c>
      <c r="AT27" s="119">
        <f t="shared" si="21"/>
        <v>10.526315789473683</v>
      </c>
      <c r="AU27" s="107">
        <v>0</v>
      </c>
      <c r="AV27" s="119">
        <f t="shared" si="12"/>
        <v>0</v>
      </c>
      <c r="AW27" s="107">
        <v>1</v>
      </c>
      <c r="AX27" s="743">
        <f t="shared" si="13"/>
        <v>1052.6315789473683</v>
      </c>
    </row>
    <row r="28" spans="1:50" ht="24.95" customHeight="1">
      <c r="A28" s="93" t="s">
        <v>36</v>
      </c>
      <c r="B28" s="68">
        <f>+SUM(B9:B27)</f>
        <v>116181</v>
      </c>
      <c r="C28" s="68">
        <f>+SUM(C9:C27)</f>
        <v>1951</v>
      </c>
      <c r="D28" s="69">
        <f>+C28/(B28+E28)*1000</f>
        <v>16.626612807008573</v>
      </c>
      <c r="E28" s="70">
        <f>+SUM(E9:E27)</f>
        <v>1161</v>
      </c>
      <c r="F28" s="69">
        <f>+E28/B28*1000</f>
        <v>9.9930281199163389</v>
      </c>
      <c r="G28" s="70">
        <f>+SUM(G9:G27)</f>
        <v>95</v>
      </c>
      <c r="H28" s="71">
        <f>+G28/B28*100000</f>
        <v>81.768963944190531</v>
      </c>
      <c r="I28" s="3">
        <f>+SUM(I9:I27)</f>
        <v>111146</v>
      </c>
      <c r="J28" s="4">
        <f>+SUM(J9:J27)</f>
        <v>1776</v>
      </c>
      <c r="K28" s="5">
        <f>+J28/(I28+L28)*1000</f>
        <v>15.830005704506561</v>
      </c>
      <c r="L28" s="3">
        <f>+SUM(L9:L27)</f>
        <v>1046</v>
      </c>
      <c r="M28" s="5">
        <f>+L28/I28*1000</f>
        <v>9.4110449318913858</v>
      </c>
      <c r="N28" s="3">
        <f>+SUM(N9:N27)</f>
        <v>96</v>
      </c>
      <c r="O28" s="5">
        <f>+N28/I28*100000</f>
        <v>86.372878916020369</v>
      </c>
      <c r="P28" s="68">
        <f>+SUM(P9:P27)</f>
        <v>115895</v>
      </c>
      <c r="Q28" s="68">
        <f>+SUM(Q9:Q27)</f>
        <v>1832</v>
      </c>
      <c r="R28" s="69">
        <f>+Q28/(P28+S28)*1000</f>
        <v>15.660127366756424</v>
      </c>
      <c r="S28" s="70">
        <f>+SUM(S9:S27)</f>
        <v>1090</v>
      </c>
      <c r="T28" s="69">
        <f>+S28/P28*1000</f>
        <v>9.4050649294620143</v>
      </c>
      <c r="U28" s="70">
        <f>+SUM(U9:U27)</f>
        <v>78</v>
      </c>
      <c r="V28" s="71">
        <f>+U28/P28*100000</f>
        <v>67.302299495232759</v>
      </c>
      <c r="W28" s="3">
        <f>+SUM(W9:W27)</f>
        <v>111642</v>
      </c>
      <c r="X28" s="4">
        <f>+SUM(X9:X27)</f>
        <v>1779</v>
      </c>
      <c r="Y28" s="5">
        <f>+X28/(W28+Z28)*1000</f>
        <v>15.785830907929295</v>
      </c>
      <c r="Z28" s="3">
        <f>+SUM(Z9:Z27)</f>
        <v>1054</v>
      </c>
      <c r="AA28" s="5">
        <f>+Z28/W28*1000</f>
        <v>9.4408914207914592</v>
      </c>
      <c r="AB28" s="3">
        <f>+SUM(AB9:AB27)</f>
        <v>79</v>
      </c>
      <c r="AC28" s="5">
        <f>+AB28/W28*100000</f>
        <v>70.761899643503341</v>
      </c>
      <c r="AD28" s="68">
        <f>+SUM(AD9:AD27)</f>
        <v>107911</v>
      </c>
      <c r="AE28" s="68">
        <v>1582</v>
      </c>
      <c r="AF28" s="69">
        <f>+AE28/(AD28+AG28)*1000</f>
        <v>14.464264489407807</v>
      </c>
      <c r="AG28" s="70">
        <f>+SUM(AG9:AG27)</f>
        <v>1462</v>
      </c>
      <c r="AH28" s="69">
        <f>+AG28/AD28*1000</f>
        <v>13.548201758856836</v>
      </c>
      <c r="AI28" s="70">
        <f>+SUM(AI9:AI27)</f>
        <v>73</v>
      </c>
      <c r="AJ28" s="71">
        <f>+AI28/AD28*100000</f>
        <v>67.64833983560527</v>
      </c>
      <c r="AK28" s="3">
        <f>+SUM(AK9:AK27)</f>
        <v>102722</v>
      </c>
      <c r="AL28" s="4">
        <f>+SUM(AL9:AL27)</f>
        <v>1722</v>
      </c>
      <c r="AM28" s="5">
        <f>+AL28/(AK28+AN28)*1000</f>
        <v>16.526387515955356</v>
      </c>
      <c r="AN28" s="3">
        <f>+SUM(AN9:AN27)</f>
        <v>1475</v>
      </c>
      <c r="AO28" s="5">
        <f>+AN28/AK28*1000</f>
        <v>14.35914409766165</v>
      </c>
      <c r="AP28" s="3">
        <f>+SUM(AP9:AP27)</f>
        <v>81</v>
      </c>
      <c r="AQ28" s="6">
        <f>+AP28/AK28*100000</f>
        <v>78.853604875294494</v>
      </c>
      <c r="AR28" s="68">
        <f>+SUM(AR9:AR27)</f>
        <v>103766</v>
      </c>
      <c r="AS28" s="68">
        <f>+SUM(AS9:AS27)</f>
        <v>1832</v>
      </c>
      <c r="AT28" s="69">
        <f>+AS28/(AR28+AU28)*1000</f>
        <v>17.43168151023826</v>
      </c>
      <c r="AU28" s="70">
        <f>+SUM(AU9:AU27)</f>
        <v>1330</v>
      </c>
      <c r="AV28" s="69">
        <f>+AU28/AR28*1000</f>
        <v>12.817300464506678</v>
      </c>
      <c r="AW28" s="70">
        <f>+SUM(AW9:AW27)</f>
        <v>166</v>
      </c>
      <c r="AX28" s="71">
        <f>+AW28/AR28*100000</f>
        <v>159.97532910587285</v>
      </c>
    </row>
    <row r="29" spans="1:50" ht="6.75" customHeight="1">
      <c r="A29" s="7"/>
      <c r="B29" s="94"/>
      <c r="C29" s="94"/>
      <c r="E29" s="94"/>
      <c r="G29" s="94"/>
      <c r="I29" s="94"/>
      <c r="K29" s="94"/>
      <c r="M29" s="94"/>
      <c r="P29" s="94"/>
      <c r="Q29" s="94"/>
      <c r="S29" s="94"/>
      <c r="U29" s="94"/>
      <c r="W29" s="94"/>
      <c r="Y29" s="94"/>
      <c r="AA29" s="94"/>
      <c r="AD29" s="94"/>
      <c r="AE29" s="94"/>
      <c r="AG29" s="94"/>
      <c r="AI29" s="94"/>
      <c r="AK29" s="94"/>
      <c r="AM29" s="94"/>
      <c r="AO29" s="94"/>
      <c r="AR29" s="94"/>
      <c r="AS29" s="94"/>
      <c r="AU29" s="94"/>
      <c r="AW29" s="94"/>
    </row>
    <row r="30" spans="1:50" s="386" customFormat="1" ht="12" customHeight="1">
      <c r="A30" s="774" t="s">
        <v>533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410"/>
      <c r="AM30" s="410"/>
      <c r="AN30" s="410"/>
      <c r="AO30" s="410"/>
      <c r="AP30" s="410"/>
      <c r="AQ30" s="410"/>
      <c r="AR30" s="410"/>
      <c r="AS30" s="410"/>
      <c r="AT30" s="410"/>
      <c r="AU30" s="410"/>
      <c r="AV30" s="410"/>
      <c r="AW30" s="410"/>
      <c r="AX30" s="410"/>
    </row>
    <row r="31" spans="1:50" s="386" customFormat="1" ht="12" customHeight="1">
      <c r="A31" s="405" t="s">
        <v>30</v>
      </c>
      <c r="B31" s="406"/>
      <c r="C31" s="406"/>
      <c r="D31" s="407"/>
      <c r="E31" s="406"/>
      <c r="F31" s="407"/>
      <c r="G31" s="408"/>
      <c r="H31" s="408"/>
      <c r="I31" s="420"/>
      <c r="J31" s="410"/>
      <c r="K31" s="410"/>
      <c r="L31" s="410"/>
      <c r="M31" s="410"/>
      <c r="N31" s="410"/>
      <c r="O31" s="410"/>
      <c r="P31" s="422"/>
      <c r="Q31" s="420"/>
      <c r="R31" s="410"/>
      <c r="S31" s="410"/>
      <c r="T31" s="410"/>
      <c r="U31" s="410"/>
      <c r="V31" s="410"/>
      <c r="W31" s="420"/>
      <c r="X31" s="410"/>
      <c r="Y31" s="410"/>
      <c r="Z31" s="410"/>
      <c r="AA31" s="410"/>
      <c r="AB31" s="410"/>
      <c r="AC31" s="410"/>
      <c r="AD31" s="422"/>
      <c r="AE31" s="420"/>
      <c r="AF31" s="410"/>
      <c r="AG31" s="410"/>
      <c r="AH31" s="410"/>
      <c r="AI31" s="410"/>
      <c r="AJ31" s="410"/>
      <c r="AK31" s="420"/>
      <c r="AL31" s="410"/>
      <c r="AM31" s="410"/>
      <c r="AN31" s="410"/>
      <c r="AO31" s="410"/>
      <c r="AP31" s="410"/>
      <c r="AQ31" s="410"/>
      <c r="AR31" s="422"/>
      <c r="AS31" s="420"/>
      <c r="AT31" s="410"/>
      <c r="AU31" s="410"/>
      <c r="AV31" s="410"/>
      <c r="AW31" s="410"/>
      <c r="AX31" s="410"/>
    </row>
    <row r="32" spans="1:50" s="386" customFormat="1" ht="12" customHeight="1">
      <c r="A32" s="405" t="s">
        <v>31</v>
      </c>
      <c r="B32" s="406"/>
      <c r="C32" s="406"/>
      <c r="D32" s="407"/>
      <c r="E32" s="406"/>
      <c r="F32" s="407"/>
      <c r="G32" s="406"/>
      <c r="H32" s="408"/>
      <c r="I32" s="420"/>
      <c r="J32" s="410"/>
      <c r="K32" s="410"/>
      <c r="L32" s="410"/>
      <c r="M32" s="410"/>
      <c r="N32" s="410"/>
      <c r="O32" s="410"/>
      <c r="P32" s="422"/>
      <c r="Q32" s="420"/>
      <c r="R32" s="410"/>
      <c r="S32" s="410"/>
      <c r="T32" s="410"/>
      <c r="U32" s="410"/>
      <c r="V32" s="410"/>
      <c r="W32" s="420"/>
      <c r="X32" s="410"/>
      <c r="Y32" s="410"/>
      <c r="Z32" s="410"/>
      <c r="AA32" s="410"/>
      <c r="AB32" s="410"/>
      <c r="AC32" s="410"/>
      <c r="AD32" s="422"/>
      <c r="AE32" s="420"/>
      <c r="AF32" s="410"/>
      <c r="AG32" s="410"/>
      <c r="AH32" s="410"/>
      <c r="AI32" s="410"/>
      <c r="AJ32" s="410"/>
      <c r="AK32" s="420"/>
      <c r="AL32" s="410"/>
      <c r="AM32" s="410"/>
      <c r="AN32" s="410"/>
      <c r="AO32" s="410"/>
      <c r="AP32" s="410"/>
      <c r="AQ32" s="410"/>
      <c r="AR32" s="422"/>
      <c r="AS32" s="420"/>
      <c r="AT32" s="410"/>
      <c r="AU32" s="410"/>
      <c r="AV32" s="410"/>
      <c r="AW32" s="410"/>
      <c r="AX32" s="410"/>
    </row>
  </sheetData>
  <mergeCells count="42">
    <mergeCell ref="A30:O30"/>
    <mergeCell ref="W7:W8"/>
    <mergeCell ref="X7:Y7"/>
    <mergeCell ref="Z7:AA7"/>
    <mergeCell ref="AB7:AC7"/>
    <mergeCell ref="P7:P8"/>
    <mergeCell ref="Q7:R7"/>
    <mergeCell ref="S7:T7"/>
    <mergeCell ref="U7:V7"/>
    <mergeCell ref="A5:A8"/>
    <mergeCell ref="B7:B8"/>
    <mergeCell ref="L7:M7"/>
    <mergeCell ref="N7:O7"/>
    <mergeCell ref="C7:D7"/>
    <mergeCell ref="E7:F7"/>
    <mergeCell ref="G7:H7"/>
    <mergeCell ref="A1:AJ1"/>
    <mergeCell ref="A2:AJ2"/>
    <mergeCell ref="A3:AJ3"/>
    <mergeCell ref="A4:C4"/>
    <mergeCell ref="B6:H6"/>
    <mergeCell ref="I6:O6"/>
    <mergeCell ref="P6:V6"/>
    <mergeCell ref="W6:AC6"/>
    <mergeCell ref="B5:AX5"/>
    <mergeCell ref="AD6:AJ6"/>
    <mergeCell ref="AR6:AX6"/>
    <mergeCell ref="AK6:AQ6"/>
    <mergeCell ref="AR7:AR8"/>
    <mergeCell ref="AS7:AT7"/>
    <mergeCell ref="AU7:AV7"/>
    <mergeCell ref="AW7:AX7"/>
    <mergeCell ref="I7:I8"/>
    <mergeCell ref="J7:K7"/>
    <mergeCell ref="AK7:AK8"/>
    <mergeCell ref="AL7:AM7"/>
    <mergeCell ref="AN7:AO7"/>
    <mergeCell ref="AP7:AQ7"/>
    <mergeCell ref="AE7:AF7"/>
    <mergeCell ref="AG7:AH7"/>
    <mergeCell ref="AI7:AJ7"/>
    <mergeCell ref="AD7:AD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showGridLines="0" zoomScaleNormal="100" zoomScaleSheetLayoutView="100" workbookViewId="0">
      <pane ySplit="6" topLeftCell="A7" activePane="bottomLeft" state="frozen"/>
      <selection activeCell="BH19" sqref="BH19"/>
      <selection pane="bottomLeft" activeCell="P26" sqref="P26"/>
    </sheetView>
  </sheetViews>
  <sheetFormatPr baseColWidth="10" defaultColWidth="11.42578125" defaultRowHeight="18" customHeight="1"/>
  <cols>
    <col min="1" max="1" width="40.7109375" style="207" customWidth="1"/>
    <col min="2" max="12" width="9.7109375" style="207" customWidth="1"/>
    <col min="13" max="16384" width="11.42578125" style="207"/>
  </cols>
  <sheetData>
    <row r="1" spans="1:12" ht="18" customHeight="1">
      <c r="A1" s="848" t="s">
        <v>273</v>
      </c>
      <c r="B1" s="848"/>
      <c r="C1" s="848"/>
      <c r="D1" s="848"/>
      <c r="E1" s="848"/>
      <c r="F1" s="848"/>
      <c r="G1" s="848"/>
      <c r="H1" s="848"/>
      <c r="I1" s="848"/>
      <c r="J1" s="848"/>
    </row>
    <row r="2" spans="1:12" ht="18" customHeight="1">
      <c r="A2" s="848" t="s">
        <v>557</v>
      </c>
      <c r="B2" s="848"/>
      <c r="C2" s="848"/>
      <c r="D2" s="848"/>
      <c r="E2" s="848"/>
      <c r="F2" s="848"/>
      <c r="G2" s="848"/>
      <c r="H2" s="848"/>
      <c r="I2" s="848"/>
      <c r="J2" s="848"/>
    </row>
    <row r="3" spans="1:12" ht="18" customHeight="1">
      <c r="A3" s="849" t="s">
        <v>626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2" ht="3.95" customHeight="1">
      <c r="A4" s="296"/>
      <c r="B4" s="296"/>
      <c r="C4" s="296"/>
      <c r="D4" s="296"/>
    </row>
    <row r="5" spans="1:12" ht="18" customHeight="1" thickBot="1">
      <c r="A5" s="911" t="s">
        <v>274</v>
      </c>
      <c r="B5" s="912" t="s">
        <v>300</v>
      </c>
      <c r="C5" s="912"/>
      <c r="D5" s="912"/>
      <c r="E5" s="912"/>
      <c r="F5" s="912"/>
      <c r="G5" s="912"/>
      <c r="H5" s="912"/>
      <c r="I5" s="912"/>
      <c r="J5" s="912"/>
      <c r="K5" s="912"/>
      <c r="L5" s="912"/>
    </row>
    <row r="6" spans="1:12" ht="18" customHeight="1" thickTop="1" thickBot="1">
      <c r="A6" s="911"/>
      <c r="B6" s="540">
        <v>2011</v>
      </c>
      <c r="C6" s="540">
        <v>2012</v>
      </c>
      <c r="D6" s="540">
        <v>2013</v>
      </c>
      <c r="E6" s="540">
        <v>2014</v>
      </c>
      <c r="F6" s="540">
        <v>2015</v>
      </c>
      <c r="G6" s="540">
        <v>2016</v>
      </c>
      <c r="H6" s="540">
        <v>2017</v>
      </c>
      <c r="I6" s="540">
        <v>2018</v>
      </c>
      <c r="J6" s="540">
        <v>2019</v>
      </c>
      <c r="K6" s="615">
        <v>2020</v>
      </c>
      <c r="L6" s="715">
        <v>2021</v>
      </c>
    </row>
    <row r="7" spans="1:12" ht="18" customHeight="1" thickTop="1">
      <c r="A7" s="541" t="s">
        <v>275</v>
      </c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</row>
    <row r="8" spans="1:12" ht="18" customHeight="1">
      <c r="A8" s="303" t="s">
        <v>276</v>
      </c>
      <c r="B8" s="304">
        <v>153012</v>
      </c>
      <c r="C8" s="304">
        <v>152964</v>
      </c>
      <c r="D8" s="305">
        <v>152916</v>
      </c>
      <c r="E8" s="305">
        <v>152868</v>
      </c>
      <c r="F8" s="305">
        <v>144444.71589525082</v>
      </c>
      <c r="G8" s="305">
        <v>144593.19137886399</v>
      </c>
      <c r="H8" s="305">
        <v>144695.07804612652</v>
      </c>
      <c r="I8" s="305">
        <v>144793.80398641375</v>
      </c>
      <c r="J8" s="305">
        <v>144876.63451057737</v>
      </c>
      <c r="K8" s="305">
        <v>144939.9370468212</v>
      </c>
      <c r="L8" s="305">
        <v>144997.24192475635</v>
      </c>
    </row>
    <row r="9" spans="1:12" ht="18" customHeight="1">
      <c r="A9" s="297" t="s">
        <v>277</v>
      </c>
      <c r="B9" s="298">
        <v>23.385000000000002</v>
      </c>
      <c r="C9" s="298">
        <v>23.005000000000003</v>
      </c>
      <c r="D9" s="299">
        <v>22.625</v>
      </c>
      <c r="E9" s="299">
        <v>22.245000000000001</v>
      </c>
      <c r="F9" s="299">
        <v>21.380984748799687</v>
      </c>
      <c r="G9" s="299">
        <v>21.09452727109483</v>
      </c>
      <c r="H9" s="299">
        <v>20.81</v>
      </c>
      <c r="I9" s="299">
        <v>20.529441200014617</v>
      </c>
      <c r="J9" s="299">
        <v>20.254809957432386</v>
      </c>
      <c r="K9" s="299">
        <v>19.984350272610321</v>
      </c>
      <c r="L9" s="299">
        <v>19.719364670464184</v>
      </c>
    </row>
    <row r="10" spans="1:12" ht="18" customHeight="1">
      <c r="A10" s="306" t="s">
        <v>278</v>
      </c>
      <c r="B10" s="307">
        <v>2.863</v>
      </c>
      <c r="C10" s="307">
        <v>2.806</v>
      </c>
      <c r="D10" s="308">
        <v>2.7489999999999997</v>
      </c>
      <c r="E10" s="308">
        <v>2.6919999999999997</v>
      </c>
      <c r="F10" s="308">
        <v>2.5705979479803269</v>
      </c>
      <c r="G10" s="308">
        <v>2.5337654360438409</v>
      </c>
      <c r="H10" s="308">
        <v>2.5</v>
      </c>
      <c r="I10" s="308">
        <v>2.4681438851140527</v>
      </c>
      <c r="J10" s="308">
        <v>2.4390399690538871</v>
      </c>
      <c r="K10" s="308">
        <v>2.4122148056947497</v>
      </c>
      <c r="L10" s="308">
        <v>2.3875191995382949</v>
      </c>
    </row>
    <row r="11" spans="1:12" ht="18" customHeight="1">
      <c r="A11" s="542" t="s">
        <v>279</v>
      </c>
      <c r="B11" s="543">
        <v>1.3980000000000001</v>
      </c>
      <c r="C11" s="543">
        <v>1.371</v>
      </c>
      <c r="D11" s="544">
        <v>1.3440000000000001</v>
      </c>
      <c r="E11" s="544">
        <v>1.3169999999999999</v>
      </c>
      <c r="F11" s="544">
        <v>1.2539502185269888</v>
      </c>
      <c r="G11" s="544">
        <v>1.2359831395335807</v>
      </c>
      <c r="H11" s="544">
        <v>1.22</v>
      </c>
      <c r="I11" s="544">
        <v>1.2039726268849038</v>
      </c>
      <c r="J11" s="544">
        <v>1.1897755946604327</v>
      </c>
      <c r="K11" s="544">
        <v>1.17669014911939</v>
      </c>
      <c r="L11" s="544">
        <v>1.1646435119699001</v>
      </c>
    </row>
    <row r="12" spans="1:12" ht="18" customHeight="1">
      <c r="A12" s="545" t="s">
        <v>280</v>
      </c>
      <c r="B12" s="545"/>
      <c r="C12" s="545"/>
      <c r="D12" s="545"/>
      <c r="E12" s="545"/>
      <c r="F12" s="545"/>
      <c r="G12" s="545"/>
      <c r="H12" s="545"/>
      <c r="I12" s="545"/>
      <c r="J12" s="545"/>
      <c r="K12" s="545"/>
      <c r="L12" s="545"/>
    </row>
    <row r="13" spans="1:12" ht="18" customHeight="1">
      <c r="A13" s="303" t="s">
        <v>281</v>
      </c>
      <c r="B13" s="304">
        <v>36430</v>
      </c>
      <c r="C13" s="304">
        <v>37025</v>
      </c>
      <c r="D13" s="304">
        <v>37620</v>
      </c>
      <c r="E13" s="304">
        <v>38215</v>
      </c>
      <c r="F13" s="309">
        <v>38280.841392370865</v>
      </c>
      <c r="G13" s="309">
        <v>38779.674165591532</v>
      </c>
      <c r="H13" s="309">
        <v>39303.352330133217</v>
      </c>
      <c r="I13" s="309">
        <v>39855.952888723397</v>
      </c>
      <c r="J13" s="309">
        <v>40437.752231211576</v>
      </c>
      <c r="K13" s="309">
        <v>41049.697190166451</v>
      </c>
      <c r="L13" s="309">
        <v>41694.3342591947</v>
      </c>
    </row>
    <row r="14" spans="1:12" ht="18" customHeight="1">
      <c r="A14" s="297" t="s">
        <v>282</v>
      </c>
      <c r="B14" s="298">
        <v>5.5720000000000001</v>
      </c>
      <c r="C14" s="298">
        <v>5.569</v>
      </c>
      <c r="D14" s="299">
        <v>5.5660000000000007</v>
      </c>
      <c r="E14" s="299">
        <v>5.5630000000000006</v>
      </c>
      <c r="F14" s="299">
        <v>5.6664037926804633</v>
      </c>
      <c r="G14" s="299">
        <v>5.6575201532609594</v>
      </c>
      <c r="H14" s="299">
        <v>5.65</v>
      </c>
      <c r="I14" s="299">
        <v>5.6509354597547192</v>
      </c>
      <c r="J14" s="299">
        <v>5.6534926374834367</v>
      </c>
      <c r="K14" s="299">
        <v>5.6599412415079824</v>
      </c>
      <c r="L14" s="299">
        <v>5.670354629062162</v>
      </c>
    </row>
    <row r="15" spans="1:12" ht="18" customHeight="1">
      <c r="A15" s="310" t="s">
        <v>283</v>
      </c>
      <c r="B15" s="311">
        <v>29.779999999999998</v>
      </c>
      <c r="C15" s="311">
        <v>29.16</v>
      </c>
      <c r="D15" s="312">
        <v>28.54</v>
      </c>
      <c r="E15" s="312">
        <v>27.92</v>
      </c>
      <c r="F15" s="312">
        <v>26.969224757062634</v>
      </c>
      <c r="G15" s="312">
        <v>26.509156333445155</v>
      </c>
      <c r="H15" s="312">
        <v>26.05</v>
      </c>
      <c r="I15" s="312">
        <v>25.617171552941009</v>
      </c>
      <c r="J15" s="312">
        <v>25.189126073246587</v>
      </c>
      <c r="K15" s="312">
        <v>24.768857135089185</v>
      </c>
      <c r="L15" s="312">
        <v>24.358411388816823</v>
      </c>
    </row>
    <row r="16" spans="1:12" ht="18" customHeight="1">
      <c r="A16" s="545" t="s">
        <v>284</v>
      </c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</row>
    <row r="17" spans="1:12" ht="18" customHeight="1">
      <c r="A17" s="313" t="s">
        <v>285</v>
      </c>
      <c r="B17" s="314">
        <v>72.45</v>
      </c>
      <c r="C17" s="314">
        <v>72.64</v>
      </c>
      <c r="D17" s="315">
        <v>72.830000000000013</v>
      </c>
      <c r="E17" s="315">
        <v>73.02000000000001</v>
      </c>
      <c r="F17" s="315">
        <v>73.580156115253359</v>
      </c>
      <c r="G17" s="315">
        <v>73.802566492786355</v>
      </c>
      <c r="H17" s="315">
        <v>74.021739303833613</v>
      </c>
      <c r="I17" s="315">
        <v>74.237663099346364</v>
      </c>
      <c r="J17" s="315">
        <v>74.450332525650424</v>
      </c>
      <c r="K17" s="315">
        <v>74.659745918048515</v>
      </c>
      <c r="L17" s="315">
        <v>74.865901237339344</v>
      </c>
    </row>
    <row r="18" spans="1:12" ht="18" customHeight="1">
      <c r="A18" s="300" t="s">
        <v>286</v>
      </c>
      <c r="B18" s="301">
        <v>70.38</v>
      </c>
      <c r="C18" s="301">
        <v>70.56</v>
      </c>
      <c r="D18" s="302">
        <v>70.739999999999995</v>
      </c>
      <c r="E18" s="302">
        <v>70.92</v>
      </c>
      <c r="F18" s="302">
        <v>70.780121241877993</v>
      </c>
      <c r="G18" s="302">
        <v>70.984313311882474</v>
      </c>
      <c r="H18" s="302">
        <v>71.185634821303637</v>
      </c>
      <c r="I18" s="302">
        <v>71.384073298144543</v>
      </c>
      <c r="J18" s="302">
        <v>71.579622206847375</v>
      </c>
      <c r="K18" s="302">
        <v>71.772278454240393</v>
      </c>
      <c r="L18" s="302">
        <v>71.962038015039028</v>
      </c>
    </row>
    <row r="19" spans="1:12" ht="18" customHeight="1">
      <c r="A19" s="316" t="s">
        <v>287</v>
      </c>
      <c r="B19" s="317">
        <v>74.62</v>
      </c>
      <c r="C19" s="317">
        <v>74.820000000000007</v>
      </c>
      <c r="D19" s="318">
        <v>75.02</v>
      </c>
      <c r="E19" s="318">
        <v>75.22</v>
      </c>
      <c r="F19" s="318">
        <v>76.520192732297488</v>
      </c>
      <c r="G19" s="318">
        <v>76.761732332735434</v>
      </c>
      <c r="H19" s="318">
        <v>76.99964901049006</v>
      </c>
      <c r="I19" s="318">
        <v>77.233932390608246</v>
      </c>
      <c r="J19" s="318">
        <v>77.464578360393602</v>
      </c>
      <c r="K19" s="318">
        <v>77.691586755047013</v>
      </c>
      <c r="L19" s="318">
        <v>77.914957620754649</v>
      </c>
    </row>
    <row r="20" spans="1:12" ht="18" customHeight="1">
      <c r="A20" s="545" t="s">
        <v>288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</row>
    <row r="21" spans="1:12" ht="18" customHeight="1">
      <c r="A21" s="313" t="s">
        <v>289</v>
      </c>
      <c r="B21" s="319">
        <v>116582</v>
      </c>
      <c r="C21" s="319">
        <v>115939</v>
      </c>
      <c r="D21" s="320">
        <v>115296</v>
      </c>
      <c r="E21" s="320">
        <v>114653</v>
      </c>
      <c r="F21" s="320">
        <v>106163.87450288</v>
      </c>
      <c r="G21" s="320">
        <v>105813.51721327299</v>
      </c>
      <c r="H21" s="320">
        <v>105391.72571599331</v>
      </c>
      <c r="I21" s="320">
        <v>104937.85109769035</v>
      </c>
      <c r="J21" s="320">
        <v>104438.88227936579</v>
      </c>
      <c r="K21" s="320">
        <v>103890.23985665475</v>
      </c>
      <c r="L21" s="320">
        <v>103302.90766556165</v>
      </c>
    </row>
    <row r="22" spans="1:12" ht="18" customHeight="1">
      <c r="A22" s="300" t="s">
        <v>290</v>
      </c>
      <c r="B22" s="301">
        <v>17.812999999999999</v>
      </c>
      <c r="C22" s="301">
        <v>17.436</v>
      </c>
      <c r="D22" s="302">
        <v>17.058999999999997</v>
      </c>
      <c r="E22" s="302">
        <v>16.681999999999999</v>
      </c>
      <c r="F22" s="302">
        <v>15.714580956119224</v>
      </c>
      <c r="G22" s="302">
        <v>15.43700711783387</v>
      </c>
      <c r="H22" s="302">
        <v>15.156325943299155</v>
      </c>
      <c r="I22" s="302">
        <v>14.878505740259897</v>
      </c>
      <c r="J22" s="302">
        <v>14.601317319948949</v>
      </c>
      <c r="K22" s="302">
        <v>14.324409031102338</v>
      </c>
      <c r="L22" s="302">
        <v>14.049010041402022</v>
      </c>
    </row>
    <row r="23" spans="1:12" ht="18" customHeight="1">
      <c r="A23" s="316" t="s">
        <v>291</v>
      </c>
      <c r="B23" s="321">
        <v>1.3254000000000001</v>
      </c>
      <c r="C23" s="321">
        <v>1.3003</v>
      </c>
      <c r="D23" s="322">
        <v>1.2752000000000001</v>
      </c>
      <c r="E23" s="322">
        <v>1.25</v>
      </c>
      <c r="F23" s="322">
        <v>1.2450399911777197</v>
      </c>
      <c r="G23" s="322">
        <v>1.2274501205575303</v>
      </c>
      <c r="H23" s="322">
        <v>1.2111738977578501</v>
      </c>
      <c r="I23" s="322">
        <v>1.1961237074200539</v>
      </c>
      <c r="J23" s="322">
        <v>1.1822328192718745</v>
      </c>
      <c r="K23" s="322">
        <v>1.1694322083277773</v>
      </c>
      <c r="L23" s="322">
        <v>1.157654756170051</v>
      </c>
    </row>
    <row r="24" spans="1:12" ht="18" customHeight="1">
      <c r="A24" s="545" t="s">
        <v>292</v>
      </c>
      <c r="B24" s="545"/>
      <c r="C24" s="545"/>
      <c r="D24" s="545"/>
      <c r="E24" s="545"/>
      <c r="F24" s="545"/>
      <c r="G24" s="545"/>
      <c r="H24" s="545"/>
      <c r="I24" s="545"/>
      <c r="J24" s="545"/>
      <c r="K24" s="545"/>
      <c r="L24" s="545"/>
    </row>
    <row r="25" spans="1:12" ht="18" customHeight="1">
      <c r="A25" s="313" t="s">
        <v>293</v>
      </c>
      <c r="B25" s="319">
        <v>-6574</v>
      </c>
      <c r="C25" s="319">
        <v>-6148</v>
      </c>
      <c r="D25" s="320">
        <v>-5722</v>
      </c>
      <c r="E25" s="320">
        <v>-5099</v>
      </c>
      <c r="F25" s="320">
        <v>-7512</v>
      </c>
      <c r="G25" s="320">
        <v>-6868.5</v>
      </c>
      <c r="H25" s="320">
        <v>-6168</v>
      </c>
      <c r="I25" s="320">
        <v>-5409.5</v>
      </c>
      <c r="J25" s="320">
        <v>-4594.5</v>
      </c>
      <c r="K25" s="320">
        <v>-3722.5</v>
      </c>
      <c r="L25" s="320">
        <v>-2791.5</v>
      </c>
    </row>
    <row r="26" spans="1:12" ht="18" customHeight="1">
      <c r="A26" s="300" t="s">
        <v>294</v>
      </c>
      <c r="B26" s="301">
        <v>-0.97599999999999998</v>
      </c>
      <c r="C26" s="301">
        <v>-0.90200000000000002</v>
      </c>
      <c r="D26" s="302">
        <v>-0.82799999999999996</v>
      </c>
      <c r="E26" s="302">
        <v>-0.754</v>
      </c>
      <c r="F26" s="302">
        <v>-1.1119406925862081</v>
      </c>
      <c r="G26" s="302">
        <v>-1.0020372272016527</v>
      </c>
      <c r="H26" s="302">
        <v>-0.89</v>
      </c>
      <c r="I26" s="302">
        <v>-0.76698041707571585</v>
      </c>
      <c r="J26" s="302">
        <v>-0.64234460348834777</v>
      </c>
      <c r="K26" s="302">
        <v>-0.51325911550355174</v>
      </c>
      <c r="L26" s="302">
        <v>-0.37963899000345253</v>
      </c>
    </row>
    <row r="27" spans="1:12" ht="18" customHeight="1">
      <c r="A27" s="545" t="s">
        <v>295</v>
      </c>
      <c r="B27" s="545"/>
      <c r="C27" s="545"/>
      <c r="D27" s="545"/>
      <c r="E27" s="545"/>
      <c r="F27" s="545"/>
      <c r="G27" s="545"/>
      <c r="H27" s="545"/>
      <c r="I27" s="545"/>
      <c r="J27" s="545"/>
      <c r="K27" s="545"/>
      <c r="L27" s="545"/>
    </row>
    <row r="28" spans="1:12" ht="18" customHeight="1">
      <c r="A28" s="313" t="s">
        <v>296</v>
      </c>
      <c r="B28" s="319">
        <v>110700</v>
      </c>
      <c r="C28" s="319">
        <v>110400</v>
      </c>
      <c r="D28" s="319">
        <v>110100</v>
      </c>
      <c r="E28" s="319">
        <v>109800</v>
      </c>
      <c r="F28" s="323">
        <v>98652</v>
      </c>
      <c r="G28" s="323">
        <v>98945</v>
      </c>
      <c r="H28" s="323">
        <v>99223.725715993103</v>
      </c>
      <c r="I28" s="323">
        <v>99528.351097690407</v>
      </c>
      <c r="J28" s="323">
        <v>99844.382279365731</v>
      </c>
      <c r="K28" s="323">
        <v>100167.73985665517</v>
      </c>
      <c r="L28" s="323">
        <v>100511.40766556194</v>
      </c>
    </row>
    <row r="29" spans="1:12" ht="18" customHeight="1">
      <c r="A29" s="300" t="s">
        <v>297</v>
      </c>
      <c r="B29" s="301">
        <v>17.004999999999999</v>
      </c>
      <c r="C29" s="301">
        <v>16.695</v>
      </c>
      <c r="D29" s="302">
        <v>16.384999999999998</v>
      </c>
      <c r="E29" s="302">
        <v>16.074999999999999</v>
      </c>
      <c r="F29" s="302">
        <v>14.602640263533029</v>
      </c>
      <c r="G29" s="302">
        <v>14.434969890632184</v>
      </c>
      <c r="H29" s="302">
        <v>14.269309265441628</v>
      </c>
      <c r="I29" s="302">
        <v>14.111525323184189</v>
      </c>
      <c r="J29" s="302">
        <v>13.958972716460593</v>
      </c>
      <c r="K29" s="302">
        <v>13.811149915598845</v>
      </c>
      <c r="L29" s="302">
        <v>13.669371051398608</v>
      </c>
    </row>
    <row r="30" spans="1:12" ht="4.5" customHeight="1"/>
    <row r="31" spans="1:12" s="443" customFormat="1" ht="23.25" customHeight="1">
      <c r="A31" s="909" t="s">
        <v>541</v>
      </c>
      <c r="B31" s="910"/>
      <c r="C31" s="910"/>
      <c r="D31" s="910"/>
      <c r="E31" s="910"/>
      <c r="F31" s="910"/>
      <c r="G31" s="910"/>
      <c r="H31" s="910"/>
      <c r="I31" s="910"/>
      <c r="J31" s="910"/>
    </row>
  </sheetData>
  <sheetProtection selectLockedCells="1" selectUnlockedCells="1"/>
  <mergeCells count="6">
    <mergeCell ref="A31:J31"/>
    <mergeCell ref="A1:J1"/>
    <mergeCell ref="A2:J2"/>
    <mergeCell ref="A3:J3"/>
    <mergeCell ref="A5:A6"/>
    <mergeCell ref="B5:L5"/>
  </mergeCells>
  <pageMargins left="0.78740157480314965" right="0.39370078740157483" top="0.98425196850393704" bottom="0.39370078740157483" header="0.39370078740157483" footer="0.31496062992125984"/>
  <pageSetup paperSize="9" firstPageNumber="0" orientation="landscape" r:id="rId1"/>
  <headerFooter alignWithMargins="0">
    <oddHeader>&amp;CDirección General de Información Estratégica en Salud
Dirección de Estadísticas en Salud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showGridLines="0" zoomScaleNormal="100" zoomScaleSheetLayoutView="100" workbookViewId="0">
      <pane ySplit="5" topLeftCell="A6" activePane="bottomLeft" state="frozen"/>
      <selection activeCell="BH19" sqref="BH19"/>
      <selection pane="bottomLeft" sqref="A1:XFD1048576"/>
    </sheetView>
  </sheetViews>
  <sheetFormatPr baseColWidth="10" defaultColWidth="11.42578125" defaultRowHeight="18" customHeight="1"/>
  <cols>
    <col min="1" max="1" width="15.5703125" style="324" customWidth="1"/>
    <col min="2" max="2" width="17.7109375" style="324" customWidth="1"/>
    <col min="3" max="3" width="17.5703125" style="324" customWidth="1"/>
    <col min="4" max="6" width="15.7109375" style="324" customWidth="1"/>
    <col min="7" max="16384" width="11.42578125" style="324"/>
  </cols>
  <sheetData>
    <row r="1" spans="1:6" ht="18" customHeight="1">
      <c r="A1" s="848" t="s">
        <v>299</v>
      </c>
      <c r="B1" s="848"/>
      <c r="C1" s="848"/>
      <c r="D1" s="848"/>
      <c r="E1" s="848"/>
      <c r="F1" s="848"/>
    </row>
    <row r="2" spans="1:6" ht="18" customHeight="1">
      <c r="A2" s="848" t="s">
        <v>431</v>
      </c>
      <c r="B2" s="848"/>
      <c r="C2" s="848"/>
      <c r="D2" s="848"/>
      <c r="E2" s="848"/>
      <c r="F2" s="848"/>
    </row>
    <row r="3" spans="1:6" ht="18" customHeight="1">
      <c r="A3" s="849" t="s">
        <v>627</v>
      </c>
      <c r="B3" s="849"/>
      <c r="C3" s="849"/>
      <c r="D3" s="849"/>
      <c r="E3" s="849"/>
      <c r="F3" s="849"/>
    </row>
    <row r="4" spans="1:6" ht="3.95" customHeight="1">
      <c r="A4" s="325"/>
      <c r="B4" s="326"/>
      <c r="C4" s="326"/>
      <c r="D4" s="326"/>
      <c r="E4" s="326"/>
      <c r="F4" s="326"/>
    </row>
    <row r="5" spans="1:6" ht="55.5" customHeight="1" thickBot="1">
      <c r="A5" s="546" t="s">
        <v>300</v>
      </c>
      <c r="B5" s="546" t="s">
        <v>304</v>
      </c>
      <c r="C5" s="546" t="s">
        <v>305</v>
      </c>
      <c r="D5" s="546" t="s">
        <v>306</v>
      </c>
      <c r="E5" s="546" t="s">
        <v>307</v>
      </c>
      <c r="F5" s="546" t="s">
        <v>308</v>
      </c>
    </row>
    <row r="6" spans="1:6" ht="18" customHeight="1" thickTop="1">
      <c r="A6" s="209">
        <v>1988</v>
      </c>
      <c r="B6" s="209">
        <v>138525</v>
      </c>
      <c r="C6" s="209">
        <v>52542</v>
      </c>
      <c r="D6" s="209">
        <v>1919</v>
      </c>
      <c r="E6" s="327">
        <v>46</v>
      </c>
      <c r="F6" s="327">
        <v>36.5</v>
      </c>
    </row>
    <row r="7" spans="1:6" ht="18" customHeight="1">
      <c r="A7" s="547">
        <v>1989</v>
      </c>
      <c r="B7" s="547">
        <v>140125</v>
      </c>
      <c r="C7" s="547">
        <v>60610</v>
      </c>
      <c r="D7" s="547">
        <v>1913</v>
      </c>
      <c r="E7" s="548">
        <v>45.4</v>
      </c>
      <c r="F7" s="548">
        <v>31.6</v>
      </c>
    </row>
    <row r="8" spans="1:6" ht="18" customHeight="1">
      <c r="A8" s="212">
        <v>1990</v>
      </c>
      <c r="B8" s="212">
        <v>141725</v>
      </c>
      <c r="C8" s="212">
        <v>65313</v>
      </c>
      <c r="D8" s="212">
        <v>1988</v>
      </c>
      <c r="E8" s="327">
        <v>44.8</v>
      </c>
      <c r="F8" s="327">
        <v>30.4</v>
      </c>
    </row>
    <row r="9" spans="1:6" ht="18" customHeight="1">
      <c r="A9" s="506">
        <v>1991</v>
      </c>
      <c r="B9" s="506">
        <v>142692</v>
      </c>
      <c r="C9" s="506">
        <v>70554</v>
      </c>
      <c r="D9" s="506">
        <v>1695</v>
      </c>
      <c r="E9" s="549">
        <v>44.05</v>
      </c>
      <c r="F9" s="549">
        <v>24</v>
      </c>
    </row>
    <row r="10" spans="1:6" ht="18" customHeight="1">
      <c r="A10" s="212">
        <v>1992</v>
      </c>
      <c r="B10" s="212">
        <v>143659</v>
      </c>
      <c r="C10" s="212">
        <v>75376</v>
      </c>
      <c r="D10" s="212">
        <v>1611</v>
      </c>
      <c r="E10" s="327">
        <v>43.3</v>
      </c>
      <c r="F10" s="327">
        <v>21.4</v>
      </c>
    </row>
    <row r="11" spans="1:6" ht="18" customHeight="1">
      <c r="A11" s="503">
        <v>1993</v>
      </c>
      <c r="B11" s="503">
        <v>144626</v>
      </c>
      <c r="C11" s="503">
        <v>77991</v>
      </c>
      <c r="D11" s="503">
        <v>1910</v>
      </c>
      <c r="E11" s="550">
        <v>42.55</v>
      </c>
      <c r="F11" s="550">
        <v>24.8</v>
      </c>
    </row>
    <row r="12" spans="1:6" ht="18" customHeight="1">
      <c r="A12" s="212">
        <v>1994</v>
      </c>
      <c r="B12" s="212">
        <v>145593</v>
      </c>
      <c r="C12" s="212">
        <v>79575</v>
      </c>
      <c r="D12" s="212">
        <v>1725</v>
      </c>
      <c r="E12" s="327">
        <v>41.8</v>
      </c>
      <c r="F12" s="327">
        <v>21.7</v>
      </c>
    </row>
    <row r="13" spans="1:6" ht="18" customHeight="1">
      <c r="A13" s="506">
        <v>1995</v>
      </c>
      <c r="B13" s="506">
        <v>146560</v>
      </c>
      <c r="C13" s="506">
        <v>79591</v>
      </c>
      <c r="D13" s="506">
        <v>1570</v>
      </c>
      <c r="E13" s="549">
        <v>41.05</v>
      </c>
      <c r="F13" s="549">
        <v>19.7</v>
      </c>
    </row>
    <row r="14" spans="1:6" ht="18" customHeight="1">
      <c r="A14" s="212">
        <v>1996</v>
      </c>
      <c r="B14" s="212">
        <v>147242</v>
      </c>
      <c r="C14" s="212">
        <v>88438</v>
      </c>
      <c r="D14" s="212">
        <v>1848</v>
      </c>
      <c r="E14" s="327">
        <v>40.31</v>
      </c>
      <c r="F14" s="327">
        <v>20.9</v>
      </c>
    </row>
    <row r="15" spans="1:6" ht="18" customHeight="1">
      <c r="A15" s="503">
        <v>1997</v>
      </c>
      <c r="B15" s="503">
        <v>147924</v>
      </c>
      <c r="C15" s="503">
        <v>88422</v>
      </c>
      <c r="D15" s="503">
        <v>1739</v>
      </c>
      <c r="E15" s="550">
        <v>39.57</v>
      </c>
      <c r="F15" s="550">
        <v>19.670000000000002</v>
      </c>
    </row>
    <row r="16" spans="1:6" ht="18" customHeight="1">
      <c r="A16" s="212">
        <v>1998</v>
      </c>
      <c r="B16" s="212">
        <v>148606</v>
      </c>
      <c r="C16" s="212">
        <v>86596</v>
      </c>
      <c r="D16" s="212">
        <v>1699</v>
      </c>
      <c r="E16" s="327">
        <v>38.83</v>
      </c>
      <c r="F16" s="327">
        <v>19.62</v>
      </c>
    </row>
    <row r="17" spans="1:6" ht="18" customHeight="1">
      <c r="A17" s="506">
        <v>1999</v>
      </c>
      <c r="B17" s="506">
        <v>149288</v>
      </c>
      <c r="C17" s="506">
        <v>90007</v>
      </c>
      <c r="D17" s="506">
        <v>1749</v>
      </c>
      <c r="E17" s="549">
        <v>38.090000000000003</v>
      </c>
      <c r="F17" s="549">
        <v>19.43</v>
      </c>
    </row>
    <row r="18" spans="1:6" ht="18" customHeight="1">
      <c r="A18" s="212">
        <v>2000</v>
      </c>
      <c r="B18" s="212">
        <v>149970</v>
      </c>
      <c r="C18" s="212">
        <v>86000</v>
      </c>
      <c r="D18" s="212">
        <v>1737</v>
      </c>
      <c r="E18" s="327">
        <v>37.35</v>
      </c>
      <c r="F18" s="327">
        <f t="shared" ref="F18:F32" si="0">D18/C18*1000</f>
        <v>20.197674418604649</v>
      </c>
    </row>
    <row r="19" spans="1:6" ht="18" customHeight="1">
      <c r="A19" s="503">
        <v>2001</v>
      </c>
      <c r="B19" s="503">
        <v>150407</v>
      </c>
      <c r="C19" s="503">
        <v>83919</v>
      </c>
      <c r="D19" s="503">
        <v>1652</v>
      </c>
      <c r="E19" s="550">
        <v>36.630000000000003</v>
      </c>
      <c r="F19" s="550">
        <f t="shared" si="0"/>
        <v>19.685649257021652</v>
      </c>
    </row>
    <row r="20" spans="1:6" ht="18" customHeight="1">
      <c r="A20" s="212">
        <v>2002</v>
      </c>
      <c r="B20" s="212">
        <v>150844</v>
      </c>
      <c r="C20" s="212">
        <v>90085</v>
      </c>
      <c r="D20" s="212">
        <v>1767</v>
      </c>
      <c r="E20" s="327">
        <v>35.909999999999997</v>
      </c>
      <c r="F20" s="327">
        <f t="shared" si="0"/>
        <v>19.614808236665372</v>
      </c>
    </row>
    <row r="21" spans="1:6" ht="18" customHeight="1">
      <c r="A21" s="506">
        <v>2003</v>
      </c>
      <c r="B21" s="506">
        <v>151281</v>
      </c>
      <c r="C21" s="506">
        <v>86739</v>
      </c>
      <c r="D21" s="506">
        <v>1683</v>
      </c>
      <c r="E21" s="549">
        <v>35.19</v>
      </c>
      <c r="F21" s="549">
        <f t="shared" si="0"/>
        <v>19.403036696295782</v>
      </c>
    </row>
    <row r="22" spans="1:6" ht="18" customHeight="1">
      <c r="A22" s="212">
        <v>2004</v>
      </c>
      <c r="B22" s="212">
        <v>151718</v>
      </c>
      <c r="C22" s="212">
        <v>101000</v>
      </c>
      <c r="D22" s="212">
        <v>1714</v>
      </c>
      <c r="E22" s="327">
        <v>34.47</v>
      </c>
      <c r="F22" s="327">
        <f t="shared" si="0"/>
        <v>16.970297029702973</v>
      </c>
    </row>
    <row r="23" spans="1:6" ht="18" customHeight="1">
      <c r="A23" s="503">
        <v>2005</v>
      </c>
      <c r="B23" s="503">
        <v>152155</v>
      </c>
      <c r="C23" s="503">
        <v>105808</v>
      </c>
      <c r="D23" s="503">
        <v>1879</v>
      </c>
      <c r="E23" s="550">
        <v>33.75</v>
      </c>
      <c r="F23" s="550">
        <f t="shared" si="0"/>
        <v>17.758581581732948</v>
      </c>
    </row>
    <row r="24" spans="1:6" ht="18" customHeight="1">
      <c r="A24" s="212">
        <v>2006</v>
      </c>
      <c r="B24" s="212">
        <v>152336</v>
      </c>
      <c r="C24" s="212">
        <v>102109</v>
      </c>
      <c r="D24" s="212">
        <v>1839</v>
      </c>
      <c r="E24" s="327">
        <v>33.08</v>
      </c>
      <c r="F24" s="327">
        <f t="shared" si="0"/>
        <v>18.010165607341175</v>
      </c>
    </row>
    <row r="25" spans="1:6" ht="18" customHeight="1">
      <c r="A25" s="506">
        <v>2007</v>
      </c>
      <c r="B25" s="506">
        <v>152517</v>
      </c>
      <c r="C25" s="506">
        <v>95862</v>
      </c>
      <c r="D25" s="506">
        <v>1604</v>
      </c>
      <c r="E25" s="549">
        <v>32.409999999999997</v>
      </c>
      <c r="F25" s="549">
        <f t="shared" si="0"/>
        <v>16.732386138407293</v>
      </c>
    </row>
    <row r="26" spans="1:6" ht="18" customHeight="1">
      <c r="A26" s="212">
        <v>2008</v>
      </c>
      <c r="B26" s="212">
        <v>152698</v>
      </c>
      <c r="C26" s="212">
        <v>99688</v>
      </c>
      <c r="D26" s="212">
        <v>1682</v>
      </c>
      <c r="E26" s="327">
        <v>31.74</v>
      </c>
      <c r="F26" s="327">
        <f t="shared" si="0"/>
        <v>16.872642645052565</v>
      </c>
    </row>
    <row r="27" spans="1:6" ht="18" customHeight="1">
      <c r="A27" s="503">
        <v>2009</v>
      </c>
      <c r="B27" s="503">
        <v>152879</v>
      </c>
      <c r="C27" s="503">
        <v>102162</v>
      </c>
      <c r="D27" s="503">
        <v>1578</v>
      </c>
      <c r="E27" s="550">
        <v>31.07</v>
      </c>
      <c r="F27" s="550">
        <f t="shared" si="0"/>
        <v>15.446056263581371</v>
      </c>
    </row>
    <row r="28" spans="1:6" ht="18" customHeight="1">
      <c r="A28" s="212">
        <v>2010</v>
      </c>
      <c r="B28" s="212">
        <v>153060</v>
      </c>
      <c r="C28" s="212">
        <v>101153</v>
      </c>
      <c r="D28" s="212">
        <v>1651</v>
      </c>
      <c r="E28" s="327">
        <v>30.4</v>
      </c>
      <c r="F28" s="327">
        <f t="shared" si="0"/>
        <v>16.321809536049351</v>
      </c>
    </row>
    <row r="29" spans="1:6" ht="18" customHeight="1">
      <c r="A29" s="506">
        <v>2011</v>
      </c>
      <c r="B29" s="506">
        <v>153012</v>
      </c>
      <c r="C29" s="506">
        <v>105825</v>
      </c>
      <c r="D29" s="506">
        <v>1607</v>
      </c>
      <c r="E29" s="549">
        <v>29.78</v>
      </c>
      <c r="F29" s="549">
        <f t="shared" si="0"/>
        <v>15.18544767304512</v>
      </c>
    </row>
    <row r="30" spans="1:6" ht="18" customHeight="1">
      <c r="A30" s="212">
        <v>2012</v>
      </c>
      <c r="B30" s="212">
        <v>152964</v>
      </c>
      <c r="C30" s="212">
        <v>108401</v>
      </c>
      <c r="D30" s="212">
        <v>1590</v>
      </c>
      <c r="E30" s="327">
        <v>29.16</v>
      </c>
      <c r="F30" s="327">
        <f t="shared" si="0"/>
        <v>14.667761367515059</v>
      </c>
    </row>
    <row r="31" spans="1:6" ht="18" customHeight="1">
      <c r="A31" s="503">
        <v>2013</v>
      </c>
      <c r="B31" s="503">
        <v>152916</v>
      </c>
      <c r="C31" s="503">
        <v>106946</v>
      </c>
      <c r="D31" s="503">
        <v>1562</v>
      </c>
      <c r="E31" s="550">
        <v>28.54</v>
      </c>
      <c r="F31" s="550">
        <f t="shared" si="0"/>
        <v>14.605501842051128</v>
      </c>
    </row>
    <row r="32" spans="1:6" ht="18" customHeight="1">
      <c r="A32" s="212">
        <v>2014</v>
      </c>
      <c r="B32" s="212">
        <v>152868</v>
      </c>
      <c r="C32" s="212">
        <v>112646</v>
      </c>
      <c r="D32" s="212">
        <v>1636</v>
      </c>
      <c r="E32" s="327">
        <v>27.92</v>
      </c>
      <c r="F32" s="327">
        <f t="shared" si="0"/>
        <v>14.523374110043855</v>
      </c>
    </row>
    <row r="33" spans="1:6" ht="18" customHeight="1">
      <c r="A33" s="506">
        <v>2015</v>
      </c>
      <c r="B33" s="506">
        <v>144445</v>
      </c>
      <c r="C33" s="506">
        <v>116181</v>
      </c>
      <c r="D33" s="506">
        <v>1649</v>
      </c>
      <c r="E33" s="549">
        <v>26.97</v>
      </c>
      <c r="F33" s="549">
        <v>14.193370688838968</v>
      </c>
    </row>
    <row r="34" spans="1:6" ht="18" customHeight="1">
      <c r="A34" s="212">
        <v>2016</v>
      </c>
      <c r="B34" s="212">
        <v>144593.19137886001</v>
      </c>
      <c r="C34" s="212">
        <v>111146</v>
      </c>
      <c r="D34" s="212">
        <v>1522</v>
      </c>
      <c r="E34" s="327">
        <v>26.509156333445155</v>
      </c>
      <c r="F34" s="327">
        <v>13.693700178144063</v>
      </c>
    </row>
    <row r="35" spans="1:6" ht="18" customHeight="1">
      <c r="A35" s="503">
        <v>2017</v>
      </c>
      <c r="B35" s="503">
        <v>144695.07804612652</v>
      </c>
      <c r="C35" s="503">
        <v>115895</v>
      </c>
      <c r="D35" s="503">
        <v>1461</v>
      </c>
      <c r="E35" s="550">
        <v>26.05</v>
      </c>
      <c r="F35" s="550">
        <v>12.61</v>
      </c>
    </row>
    <row r="36" spans="1:6" ht="18" customHeight="1">
      <c r="A36" s="506">
        <v>2018</v>
      </c>
      <c r="B36" s="506">
        <v>144793.80398641375</v>
      </c>
      <c r="C36" s="506">
        <v>111642</v>
      </c>
      <c r="D36" s="506">
        <v>1477</v>
      </c>
      <c r="E36" s="549">
        <v>25.617171552941009</v>
      </c>
      <c r="F36" s="549">
        <v>13.229788072589168</v>
      </c>
    </row>
    <row r="37" spans="1:6" ht="18" customHeight="1">
      <c r="A37" s="212">
        <v>2019</v>
      </c>
      <c r="B37" s="212">
        <v>144876.63451057737</v>
      </c>
      <c r="C37" s="212">
        <v>107911</v>
      </c>
      <c r="D37" s="212">
        <v>1308</v>
      </c>
      <c r="E37" s="327">
        <v>25.189126073246587</v>
      </c>
      <c r="F37" s="327">
        <v>12.1210997952016</v>
      </c>
    </row>
    <row r="38" spans="1:6" ht="18" customHeight="1">
      <c r="A38" s="503">
        <v>2020</v>
      </c>
      <c r="B38" s="503">
        <v>144939.9370468212</v>
      </c>
      <c r="C38" s="503">
        <v>102722</v>
      </c>
      <c r="D38" s="503">
        <v>1257</v>
      </c>
      <c r="E38" s="550">
        <v>24.768857135089185</v>
      </c>
      <c r="F38" s="550">
        <v>12.236911275091996</v>
      </c>
    </row>
    <row r="39" spans="1:6" ht="18" customHeight="1">
      <c r="A39" s="620">
        <v>2021</v>
      </c>
      <c r="B39" s="620">
        <v>144997.24192475635</v>
      </c>
      <c r="C39" s="620">
        <v>103766</v>
      </c>
      <c r="D39" s="620">
        <v>1409</v>
      </c>
      <c r="E39" s="621">
        <v>24.358411388816823</v>
      </c>
      <c r="F39" s="621">
        <v>13.57862883796234</v>
      </c>
    </row>
    <row r="40" spans="1:6" ht="5.25" customHeight="1"/>
    <row r="41" spans="1:6" s="450" customFormat="1" ht="19.5" customHeight="1">
      <c r="A41" s="913" t="s">
        <v>542</v>
      </c>
      <c r="B41" s="913"/>
      <c r="C41" s="913"/>
      <c r="D41" s="913"/>
      <c r="E41" s="913"/>
      <c r="F41" s="913"/>
    </row>
    <row r="42" spans="1:6" s="450" customFormat="1" ht="12" customHeight="1">
      <c r="A42" s="451" t="s">
        <v>309</v>
      </c>
    </row>
  </sheetData>
  <sheetProtection selectLockedCells="1" selectUnlockedCells="1"/>
  <mergeCells count="4">
    <mergeCell ref="A41:F41"/>
    <mergeCell ref="A1:F1"/>
    <mergeCell ref="A2:F2"/>
    <mergeCell ref="A3:F3"/>
  </mergeCells>
  <pageMargins left="0.78740157480314965" right="0.39370078740157483" top="1.3779527559055118" bottom="0.59055118110236227" header="0.39370078740157483" footer="0.31496062992125984"/>
  <pageSetup paperSize="9" firstPageNumber="0" orientation="portrait" r:id="rId1"/>
  <headerFooter alignWithMargins="0">
    <oddHeader>&amp;CDirección General de Información Estratégica en Salud
Dirección de Estadísticas en Salud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showGridLines="0" zoomScaleSheetLayoutView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5.7109375" defaultRowHeight="18" customHeight="1"/>
  <cols>
    <col min="1" max="1" width="18.7109375" style="207" customWidth="1"/>
    <col min="2" max="7" width="8.5703125" style="207" customWidth="1"/>
    <col min="8" max="8" width="9.28515625" style="207" customWidth="1"/>
    <col min="9" max="9" width="11.42578125" style="207" customWidth="1"/>
    <col min="10" max="10" width="14" style="207" customWidth="1"/>
    <col min="11" max="221" width="11.42578125" style="207" customWidth="1"/>
    <col min="222" max="222" width="24.5703125" style="207" customWidth="1"/>
    <col min="223" max="16384" width="15.7109375" style="207"/>
  </cols>
  <sheetData>
    <row r="1" spans="1:8" ht="18" customHeight="1">
      <c r="A1" s="848" t="s">
        <v>303</v>
      </c>
      <c r="B1" s="848"/>
      <c r="C1" s="848"/>
      <c r="D1" s="848"/>
      <c r="E1" s="848"/>
      <c r="F1" s="848"/>
      <c r="G1" s="848"/>
      <c r="H1" s="848"/>
    </row>
    <row r="2" spans="1:8" ht="30" customHeight="1">
      <c r="A2" s="922" t="s">
        <v>433</v>
      </c>
      <c r="B2" s="922"/>
      <c r="C2" s="922"/>
      <c r="D2" s="922"/>
      <c r="E2" s="922"/>
      <c r="F2" s="922"/>
      <c r="G2" s="922"/>
      <c r="H2" s="922"/>
    </row>
    <row r="3" spans="1:8" ht="18" customHeight="1">
      <c r="A3" s="786" t="s">
        <v>628</v>
      </c>
      <c r="B3" s="786"/>
      <c r="C3" s="786"/>
      <c r="D3" s="786"/>
      <c r="E3" s="786"/>
      <c r="F3" s="786"/>
      <c r="G3" s="786"/>
      <c r="H3" s="786"/>
    </row>
    <row r="4" spans="1:8" ht="3.95" customHeight="1">
      <c r="A4" s="208"/>
      <c r="B4" s="208"/>
      <c r="C4" s="208"/>
    </row>
    <row r="5" spans="1:8" ht="18" customHeight="1">
      <c r="A5" s="914" t="s">
        <v>0</v>
      </c>
      <c r="B5" s="923" t="s">
        <v>432</v>
      </c>
      <c r="C5" s="924"/>
      <c r="D5" s="924"/>
      <c r="E5" s="924"/>
      <c r="F5" s="924"/>
      <c r="G5" s="924"/>
      <c r="H5" s="925" t="s">
        <v>322</v>
      </c>
    </row>
    <row r="6" spans="1:8" ht="18" customHeight="1">
      <c r="A6" s="915"/>
      <c r="B6" s="917" t="s">
        <v>244</v>
      </c>
      <c r="C6" s="918"/>
      <c r="D6" s="919" t="s">
        <v>298</v>
      </c>
      <c r="E6" s="919"/>
      <c r="F6" s="920" t="s">
        <v>5</v>
      </c>
      <c r="G6" s="920"/>
      <c r="H6" s="926"/>
    </row>
    <row r="7" spans="1:8" ht="18" customHeight="1">
      <c r="A7" s="916"/>
      <c r="B7" s="551" t="s">
        <v>6</v>
      </c>
      <c r="C7" s="552" t="s">
        <v>33</v>
      </c>
      <c r="D7" s="552" t="s">
        <v>6</v>
      </c>
      <c r="E7" s="552" t="s">
        <v>33</v>
      </c>
      <c r="F7" s="552" t="s">
        <v>6</v>
      </c>
      <c r="G7" s="552" t="s">
        <v>33</v>
      </c>
      <c r="H7" s="927"/>
    </row>
    <row r="8" spans="1:8" ht="18" customHeight="1">
      <c r="A8" s="328" t="s">
        <v>8</v>
      </c>
      <c r="B8" s="33">
        <v>5867.57715803272</v>
      </c>
      <c r="C8" s="34">
        <f>+B8/H8*100</f>
        <v>2.2685091785409313</v>
      </c>
      <c r="D8" s="35">
        <v>23436.85517470766</v>
      </c>
      <c r="E8" s="34">
        <f>+D8/H8*100</f>
        <v>9.0611030154368812</v>
      </c>
      <c r="F8" s="35">
        <f>+B8+D8</f>
        <v>29304.43233274038</v>
      </c>
      <c r="G8" s="34">
        <f>+F8/H8*100</f>
        <v>11.329612193977812</v>
      </c>
      <c r="H8" s="45">
        <v>258653.4457756372</v>
      </c>
    </row>
    <row r="9" spans="1:8" ht="18" customHeight="1">
      <c r="A9" s="329" t="s">
        <v>9</v>
      </c>
      <c r="B9" s="166">
        <v>9494.2249189914692</v>
      </c>
      <c r="C9" s="478">
        <f t="shared" ref="C9:C23" si="0">+B9/H9*100</f>
        <v>2.1561382496793917</v>
      </c>
      <c r="D9" s="136">
        <v>38056.979794591723</v>
      </c>
      <c r="E9" s="478">
        <f t="shared" ref="E9:E25" si="1">+D9/H9*100</f>
        <v>8.6427391917223986</v>
      </c>
      <c r="F9" s="136">
        <f t="shared" ref="F9:F24" si="2">+B9+D9</f>
        <v>47551.204713583196</v>
      </c>
      <c r="G9" s="479">
        <f t="shared" ref="G9:G25" si="3">+F9/H9*100</f>
        <v>10.798877441401791</v>
      </c>
      <c r="H9" s="167">
        <v>440334.70119103993</v>
      </c>
    </row>
    <row r="10" spans="1:8" ht="18" customHeight="1">
      <c r="A10" s="215" t="s">
        <v>10</v>
      </c>
      <c r="B10" s="36">
        <v>6015.0615936875402</v>
      </c>
      <c r="C10" s="37">
        <f t="shared" si="0"/>
        <v>1.9080609966701314</v>
      </c>
      <c r="D10" s="38">
        <v>23775.76280137245</v>
      </c>
      <c r="E10" s="37">
        <f t="shared" si="1"/>
        <v>7.5420018499873605</v>
      </c>
      <c r="F10" s="38">
        <f t="shared" si="2"/>
        <v>29790.82439505999</v>
      </c>
      <c r="G10" s="37">
        <f t="shared" si="3"/>
        <v>9.4500628466574916</v>
      </c>
      <c r="H10" s="39">
        <v>315244.72247924859</v>
      </c>
    </row>
    <row r="11" spans="1:8" ht="18" customHeight="1">
      <c r="A11" s="329" t="s">
        <v>11</v>
      </c>
      <c r="B11" s="484">
        <v>4322.17432795492</v>
      </c>
      <c r="C11" s="111">
        <f t="shared" si="0"/>
        <v>1.8782882515169728</v>
      </c>
      <c r="D11" s="485">
        <v>17361.623956987754</v>
      </c>
      <c r="E11" s="111">
        <f t="shared" si="1"/>
        <v>7.5448447543520354</v>
      </c>
      <c r="F11" s="485">
        <f t="shared" si="2"/>
        <v>21683.798284942673</v>
      </c>
      <c r="G11" s="113">
        <f t="shared" si="3"/>
        <v>9.4231330058690084</v>
      </c>
      <c r="H11" s="273">
        <v>230112.40817080007</v>
      </c>
    </row>
    <row r="12" spans="1:8" ht="18" customHeight="1">
      <c r="A12" s="215" t="s">
        <v>12</v>
      </c>
      <c r="B12" s="36">
        <v>11706.46043473622</v>
      </c>
      <c r="C12" s="37">
        <f t="shared" si="0"/>
        <v>2.0538824036843542</v>
      </c>
      <c r="D12" s="38">
        <v>46800.011878652425</v>
      </c>
      <c r="E12" s="37">
        <f t="shared" si="1"/>
        <v>8.2109978012281086</v>
      </c>
      <c r="F12" s="38">
        <f t="shared" si="2"/>
        <v>58506.472313388644</v>
      </c>
      <c r="G12" s="37">
        <f t="shared" si="3"/>
        <v>10.264880204912464</v>
      </c>
      <c r="H12" s="39">
        <v>569967.41457722231</v>
      </c>
    </row>
    <row r="13" spans="1:8" ht="18" customHeight="1">
      <c r="A13" s="329" t="s">
        <v>13</v>
      </c>
      <c r="B13" s="166">
        <v>4277.6779716491401</v>
      </c>
      <c r="C13" s="478">
        <f t="shared" si="0"/>
        <v>2.1991895995788773</v>
      </c>
      <c r="D13" s="136">
        <v>17282.602606545755</v>
      </c>
      <c r="E13" s="478">
        <f t="shared" si="1"/>
        <v>8.8851288380918945</v>
      </c>
      <c r="F13" s="136">
        <f t="shared" si="2"/>
        <v>21560.280578194895</v>
      </c>
      <c r="G13" s="479">
        <f t="shared" si="3"/>
        <v>11.084318437670774</v>
      </c>
      <c r="H13" s="167">
        <v>194511.55882459032</v>
      </c>
    </row>
    <row r="14" spans="1:8" ht="18" customHeight="1">
      <c r="A14" s="215" t="s">
        <v>14</v>
      </c>
      <c r="B14" s="36">
        <v>12692.391594516241</v>
      </c>
      <c r="C14" s="37">
        <f t="shared" si="0"/>
        <v>2.0304703464628395</v>
      </c>
      <c r="D14" s="38">
        <v>50235.63845217925</v>
      </c>
      <c r="E14" s="37">
        <f t="shared" si="1"/>
        <v>8.0364660555263985</v>
      </c>
      <c r="F14" s="38">
        <f t="shared" si="2"/>
        <v>62928.030046695494</v>
      </c>
      <c r="G14" s="37">
        <f t="shared" si="3"/>
        <v>10.066936401989238</v>
      </c>
      <c r="H14" s="39">
        <v>625096.1318704749</v>
      </c>
    </row>
    <row r="15" spans="1:8" ht="18" customHeight="1">
      <c r="A15" s="329" t="s">
        <v>15</v>
      </c>
      <c r="B15" s="484">
        <v>2486.4163573953701</v>
      </c>
      <c r="C15" s="111">
        <f t="shared" si="0"/>
        <v>1.9157722200415381</v>
      </c>
      <c r="D15" s="485">
        <v>9782.0623604915509</v>
      </c>
      <c r="E15" s="111">
        <f t="shared" si="1"/>
        <v>7.5370334776010131</v>
      </c>
      <c r="F15" s="485">
        <f t="shared" si="2"/>
        <v>12268.478717886921</v>
      </c>
      <c r="G15" s="113">
        <f t="shared" si="3"/>
        <v>9.4528056976425514</v>
      </c>
      <c r="H15" s="273">
        <v>129786.63806605668</v>
      </c>
    </row>
    <row r="16" spans="1:8" ht="18" customHeight="1">
      <c r="A16" s="215" t="s">
        <v>16</v>
      </c>
      <c r="B16" s="36">
        <v>4432.16851265899</v>
      </c>
      <c r="C16" s="37">
        <f t="shared" si="0"/>
        <v>1.7025114844701921</v>
      </c>
      <c r="D16" s="38">
        <v>17993.439964709851</v>
      </c>
      <c r="E16" s="37">
        <f t="shared" si="1"/>
        <v>6.9117494286482302</v>
      </c>
      <c r="F16" s="38">
        <f t="shared" si="2"/>
        <v>22425.608477368842</v>
      </c>
      <c r="G16" s="37">
        <f t="shared" si="3"/>
        <v>8.6142609131184216</v>
      </c>
      <c r="H16" s="39">
        <v>260331.19618210656</v>
      </c>
    </row>
    <row r="17" spans="1:11" ht="18" customHeight="1">
      <c r="A17" s="329" t="s">
        <v>17</v>
      </c>
      <c r="B17" s="166">
        <v>16732.080114770612</v>
      </c>
      <c r="C17" s="478">
        <f t="shared" si="0"/>
        <v>1.9864582644627093</v>
      </c>
      <c r="D17" s="136">
        <v>66279.201322133405</v>
      </c>
      <c r="E17" s="478">
        <f t="shared" si="1"/>
        <v>7.8687686363701488</v>
      </c>
      <c r="F17" s="136">
        <f t="shared" si="2"/>
        <v>83011.281436904013</v>
      </c>
      <c r="G17" s="479">
        <f t="shared" si="3"/>
        <v>9.855226900832859</v>
      </c>
      <c r="H17" s="167">
        <v>842307.15611315647</v>
      </c>
    </row>
    <row r="18" spans="1:11" ht="18" customHeight="1">
      <c r="A18" s="215" t="s">
        <v>18</v>
      </c>
      <c r="B18" s="36">
        <v>41945.402063930902</v>
      </c>
      <c r="C18" s="37">
        <f t="shared" si="0"/>
        <v>1.8693978298144793</v>
      </c>
      <c r="D18" s="38">
        <v>164599.19167799852</v>
      </c>
      <c r="E18" s="37">
        <f t="shared" si="1"/>
        <v>7.3357592625548387</v>
      </c>
      <c r="F18" s="38">
        <f t="shared" si="2"/>
        <v>206544.59374192942</v>
      </c>
      <c r="G18" s="37">
        <f t="shared" si="3"/>
        <v>9.2051570923693173</v>
      </c>
      <c r="H18" s="39">
        <v>2243792.1663840595</v>
      </c>
    </row>
    <row r="19" spans="1:11" ht="18" customHeight="1">
      <c r="A19" s="329" t="s">
        <v>19</v>
      </c>
      <c r="B19" s="484">
        <v>1413.588224408838</v>
      </c>
      <c r="C19" s="111">
        <f t="shared" si="0"/>
        <v>1.5572690551377313</v>
      </c>
      <c r="D19" s="485">
        <v>5739.952941857975</v>
      </c>
      <c r="E19" s="111">
        <f t="shared" si="1"/>
        <v>6.3233768787514837</v>
      </c>
      <c r="F19" s="485">
        <f t="shared" si="2"/>
        <v>7153.541166266813</v>
      </c>
      <c r="G19" s="113">
        <f t="shared" si="3"/>
        <v>7.8806459338892143</v>
      </c>
      <c r="H19" s="273">
        <v>90773.538441872806</v>
      </c>
    </row>
    <row r="20" spans="1:11" ht="18" customHeight="1">
      <c r="A20" s="215" t="s">
        <v>20</v>
      </c>
      <c r="B20" s="36">
        <v>3608.7851285499501</v>
      </c>
      <c r="C20" s="37">
        <f t="shared" si="0"/>
        <v>2.0654533458361191</v>
      </c>
      <c r="D20" s="38">
        <v>14288.129665010572</v>
      </c>
      <c r="E20" s="37">
        <f t="shared" si="1"/>
        <v>8.1776731423725479</v>
      </c>
      <c r="F20" s="38">
        <f t="shared" si="2"/>
        <v>17896.914793560522</v>
      </c>
      <c r="G20" s="37">
        <f t="shared" si="3"/>
        <v>10.243126488208667</v>
      </c>
      <c r="H20" s="39">
        <v>174721.21245561581</v>
      </c>
    </row>
    <row r="21" spans="1:11" ht="18" customHeight="1">
      <c r="A21" s="329" t="s">
        <v>21</v>
      </c>
      <c r="B21" s="166">
        <v>5114.4629000648692</v>
      </c>
      <c r="C21" s="478">
        <f t="shared" si="0"/>
        <v>2.1364916436775938</v>
      </c>
      <c r="D21" s="136">
        <v>20200.727131490712</v>
      </c>
      <c r="E21" s="478">
        <f t="shared" si="1"/>
        <v>8.4385566101366685</v>
      </c>
      <c r="F21" s="136">
        <f t="shared" si="2"/>
        <v>25315.190031555583</v>
      </c>
      <c r="G21" s="479">
        <f t="shared" si="3"/>
        <v>10.575048253814263</v>
      </c>
      <c r="H21" s="167">
        <v>239386.04745774818</v>
      </c>
    </row>
    <row r="22" spans="1:11" ht="18" customHeight="1">
      <c r="A22" s="215" t="s">
        <v>22</v>
      </c>
      <c r="B22" s="36">
        <v>2908.2802237736701</v>
      </c>
      <c r="C22" s="37">
        <f t="shared" si="0"/>
        <v>2.2327155081390484</v>
      </c>
      <c r="D22" s="38">
        <v>11344.29744749993</v>
      </c>
      <c r="E22" s="37">
        <f t="shared" si="1"/>
        <v>8.7091294136401807</v>
      </c>
      <c r="F22" s="38">
        <f t="shared" si="2"/>
        <v>14252.577671273601</v>
      </c>
      <c r="G22" s="37">
        <f t="shared" si="3"/>
        <v>10.94184492177923</v>
      </c>
      <c r="H22" s="39">
        <v>130257.53676059247</v>
      </c>
    </row>
    <row r="23" spans="1:11" ht="18" customHeight="1">
      <c r="A23" s="329" t="s">
        <v>23</v>
      </c>
      <c r="B23" s="484">
        <v>1484.477115142231</v>
      </c>
      <c r="C23" s="111">
        <f t="shared" si="0"/>
        <v>2.1804928922650477</v>
      </c>
      <c r="D23" s="485">
        <v>5776.9269685944701</v>
      </c>
      <c r="E23" s="111">
        <f t="shared" si="1"/>
        <v>8.4855118786709003</v>
      </c>
      <c r="F23" s="485">
        <f t="shared" si="2"/>
        <v>7261.4040837367011</v>
      </c>
      <c r="G23" s="113">
        <f t="shared" si="3"/>
        <v>10.666004770935949</v>
      </c>
      <c r="H23" s="273">
        <v>68079.887827572282</v>
      </c>
    </row>
    <row r="24" spans="1:11" ht="18" customHeight="1">
      <c r="A24" s="215" t="s">
        <v>24</v>
      </c>
      <c r="B24" s="36">
        <v>425.74244728826801</v>
      </c>
      <c r="C24" s="37">
        <f>+B24/H24*100</f>
        <v>2.2912416828995639</v>
      </c>
      <c r="D24" s="38">
        <v>1609.819124776664</v>
      </c>
      <c r="E24" s="37">
        <f t="shared" si="1"/>
        <v>8.6636526475353612</v>
      </c>
      <c r="F24" s="38">
        <f t="shared" si="2"/>
        <v>2035.5615720649321</v>
      </c>
      <c r="G24" s="37">
        <f t="shared" si="3"/>
        <v>10.954894330434925</v>
      </c>
      <c r="H24" s="39">
        <v>18581.298099879685</v>
      </c>
    </row>
    <row r="25" spans="1:11" ht="18" customHeight="1">
      <c r="A25" s="329" t="s">
        <v>25</v>
      </c>
      <c r="B25" s="166">
        <v>7347.2075586029205</v>
      </c>
      <c r="C25" s="478">
        <f>+B25/H25*100</f>
        <v>1.4099388476944616</v>
      </c>
      <c r="D25" s="136">
        <v>30280.132797835049</v>
      </c>
      <c r="E25" s="478">
        <f t="shared" si="1"/>
        <v>5.8107975315090963</v>
      </c>
      <c r="F25" s="136">
        <f>+B25+D25</f>
        <v>37627.34035643797</v>
      </c>
      <c r="G25" s="479">
        <f t="shared" si="3"/>
        <v>7.2207363792035588</v>
      </c>
      <c r="H25" s="167">
        <v>521101.15063622134</v>
      </c>
    </row>
    <row r="26" spans="1:11" ht="24.95" customHeight="1">
      <c r="A26" s="330" t="s">
        <v>27</v>
      </c>
      <c r="B26" s="553">
        <f>+SUM(B8:B25)</f>
        <v>142274.17864615485</v>
      </c>
      <c r="C26" s="554">
        <f>+B26/H26*100</f>
        <v>1.9349032951745293</v>
      </c>
      <c r="D26" s="555">
        <f>+SUM(D8:D25)</f>
        <v>564843.35606743558</v>
      </c>
      <c r="E26" s="554">
        <f>+D26/H26*100</f>
        <v>7.6817682682286117</v>
      </c>
      <c r="F26" s="555">
        <f>+B26+D26</f>
        <v>707117.5347135904</v>
      </c>
      <c r="G26" s="554">
        <f>+F26/H26*100</f>
        <v>9.6166715634031394</v>
      </c>
      <c r="H26" s="556">
        <f>+SUM(H8:H25)</f>
        <v>7353038.2113138968</v>
      </c>
      <c r="J26" s="736"/>
      <c r="K26" s="736"/>
    </row>
    <row r="27" spans="1:11" ht="5.25" customHeight="1">
      <c r="A27" s="215"/>
      <c r="B27" s="215"/>
      <c r="C27" s="215"/>
      <c r="D27" s="215"/>
      <c r="E27" s="215"/>
      <c r="F27" s="215"/>
      <c r="G27" s="215"/>
      <c r="H27" s="215"/>
    </row>
    <row r="28" spans="1:11" ht="20.25" customHeight="1">
      <c r="A28" s="921" t="s">
        <v>543</v>
      </c>
      <c r="B28" s="921"/>
      <c r="C28" s="921"/>
      <c r="D28" s="921"/>
      <c r="E28" s="921"/>
      <c r="F28" s="921"/>
      <c r="G28" s="921"/>
      <c r="H28" s="921"/>
    </row>
  </sheetData>
  <sheetProtection selectLockedCells="1" selectUnlockedCells="1"/>
  <mergeCells count="10">
    <mergeCell ref="A28:H28"/>
    <mergeCell ref="A2:H2"/>
    <mergeCell ref="A3:H3"/>
    <mergeCell ref="B5:G5"/>
    <mergeCell ref="H5:H7"/>
    <mergeCell ref="A1:H1"/>
    <mergeCell ref="A5:A7"/>
    <mergeCell ref="B6:C6"/>
    <mergeCell ref="D6:E6"/>
    <mergeCell ref="F6:G6"/>
  </mergeCells>
  <pageMargins left="0.78740157480314965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4"/>
  <sheetViews>
    <sheetView showGridLines="0" zoomScaleSheetLayoutView="100" workbookViewId="0">
      <pane ySplit="6" topLeftCell="A7" activePane="bottomLeft" state="frozen"/>
      <selection activeCell="BH19" sqref="BH19"/>
      <selection pane="bottomLeft" sqref="A1:XFD1048576"/>
    </sheetView>
  </sheetViews>
  <sheetFormatPr baseColWidth="10" defaultColWidth="9.7109375" defaultRowHeight="18" customHeight="1"/>
  <cols>
    <col min="1" max="1" width="10.42578125" style="331" customWidth="1"/>
    <col min="2" max="12" width="9.7109375" style="331" customWidth="1"/>
    <col min="13" max="247" width="11.42578125" style="331" customWidth="1"/>
    <col min="248" max="248" width="9.85546875" style="331" customWidth="1"/>
    <col min="249" max="16384" width="9.7109375" style="331"/>
  </cols>
  <sheetData>
    <row r="1" spans="1:12" ht="18" customHeight="1">
      <c r="A1" s="848" t="s">
        <v>510</v>
      </c>
      <c r="B1" s="848"/>
      <c r="C1" s="848"/>
      <c r="D1" s="848"/>
      <c r="E1" s="848"/>
      <c r="F1" s="848"/>
      <c r="G1" s="848"/>
      <c r="H1" s="848"/>
      <c r="I1" s="848"/>
      <c r="J1" s="848"/>
    </row>
    <row r="2" spans="1:12" ht="18" customHeight="1">
      <c r="A2" s="928" t="s">
        <v>434</v>
      </c>
      <c r="B2" s="928"/>
      <c r="C2" s="928"/>
      <c r="D2" s="928"/>
      <c r="E2" s="928"/>
      <c r="F2" s="928"/>
      <c r="G2" s="928"/>
      <c r="H2" s="928"/>
      <c r="I2" s="928"/>
      <c r="J2" s="928"/>
    </row>
    <row r="3" spans="1:12" ht="18" customHeight="1">
      <c r="A3" s="849" t="s">
        <v>626</v>
      </c>
      <c r="B3" s="849"/>
      <c r="C3" s="849"/>
      <c r="D3" s="849"/>
      <c r="E3" s="849"/>
      <c r="F3" s="849"/>
      <c r="G3" s="849"/>
      <c r="H3" s="849"/>
      <c r="I3" s="849"/>
      <c r="J3" s="849"/>
    </row>
    <row r="4" spans="1:12" ht="3.95" customHeight="1"/>
    <row r="5" spans="1:12" ht="18" customHeight="1">
      <c r="A5" s="929" t="s">
        <v>555</v>
      </c>
      <c r="B5" s="931" t="s">
        <v>270</v>
      </c>
      <c r="C5" s="931"/>
      <c r="D5" s="931"/>
      <c r="E5" s="931"/>
      <c r="F5" s="931"/>
      <c r="G5" s="931"/>
      <c r="H5" s="931"/>
      <c r="I5" s="931"/>
      <c r="J5" s="931"/>
      <c r="K5" s="931"/>
      <c r="L5" s="931"/>
    </row>
    <row r="6" spans="1:12" ht="18" customHeight="1">
      <c r="A6" s="930"/>
      <c r="B6" s="731">
        <v>2011</v>
      </c>
      <c r="C6" s="731">
        <v>2012</v>
      </c>
      <c r="D6" s="731">
        <v>2013</v>
      </c>
      <c r="E6" s="731">
        <v>2014</v>
      </c>
      <c r="F6" s="731">
        <v>2015</v>
      </c>
      <c r="G6" s="731">
        <v>2016</v>
      </c>
      <c r="H6" s="731">
        <v>2017</v>
      </c>
      <c r="I6" s="731">
        <v>2018</v>
      </c>
      <c r="J6" s="731">
        <v>2019</v>
      </c>
      <c r="K6" s="731">
        <v>2020</v>
      </c>
      <c r="L6" s="731">
        <v>2021</v>
      </c>
    </row>
    <row r="7" spans="1:12" ht="18" customHeight="1">
      <c r="A7" s="332" t="s">
        <v>330</v>
      </c>
      <c r="B7" s="333">
        <v>6561785</v>
      </c>
      <c r="C7" s="333">
        <v>6672630.9359999988</v>
      </c>
      <c r="D7" s="333">
        <v>6783374.0640000002</v>
      </c>
      <c r="E7" s="334">
        <v>6893727.3280000007</v>
      </c>
      <c r="F7" s="334">
        <v>6755755.994978657</v>
      </c>
      <c r="G7" s="334">
        <v>6854535.7533086594</v>
      </c>
      <c r="H7" s="334">
        <v>6953646.0294052102</v>
      </c>
      <c r="I7" s="334">
        <v>7052983.2047406463</v>
      </c>
      <c r="J7" s="334">
        <v>7152702.7316005854</v>
      </c>
      <c r="K7" s="334">
        <v>7252671.9692993751</v>
      </c>
      <c r="L7" s="334">
        <v>7353038.2113138968</v>
      </c>
    </row>
    <row r="8" spans="1:12" ht="18" customHeight="1">
      <c r="A8" s="335" t="s">
        <v>310</v>
      </c>
      <c r="B8" s="336">
        <v>739448</v>
      </c>
      <c r="C8" s="336">
        <v>740605.33599999989</v>
      </c>
      <c r="D8" s="336">
        <v>741550</v>
      </c>
      <c r="E8" s="336">
        <v>742248.76800000016</v>
      </c>
      <c r="F8" s="336">
        <v>700638.2312732673</v>
      </c>
      <c r="G8" s="336">
        <v>702081.73713976052</v>
      </c>
      <c r="H8" s="336">
        <v>703312.84981830791</v>
      </c>
      <c r="I8" s="336">
        <v>704377.76745396841</v>
      </c>
      <c r="J8" s="336">
        <v>705443.28065404331</v>
      </c>
      <c r="K8" s="336">
        <v>706284.86471666</v>
      </c>
      <c r="L8" s="336">
        <v>707117.53471359052</v>
      </c>
    </row>
    <row r="9" spans="1:12" ht="18" customHeight="1">
      <c r="A9" s="337" t="s">
        <v>311</v>
      </c>
      <c r="B9" s="338">
        <v>726782</v>
      </c>
      <c r="C9" s="338">
        <v>728988.17599999998</v>
      </c>
      <c r="D9" s="338">
        <v>730893</v>
      </c>
      <c r="E9" s="338">
        <v>732572.20799999998</v>
      </c>
      <c r="F9" s="338">
        <v>689955.30535148457</v>
      </c>
      <c r="G9" s="338">
        <v>691900.96251038194</v>
      </c>
      <c r="H9" s="338">
        <v>693910.46118595346</v>
      </c>
      <c r="I9" s="338">
        <v>695877.44967366476</v>
      </c>
      <c r="J9" s="338">
        <v>697709.57298390346</v>
      </c>
      <c r="K9" s="338">
        <v>699438.37854882434</v>
      </c>
      <c r="L9" s="338">
        <v>701025.09231422411</v>
      </c>
    </row>
    <row r="10" spans="1:12" ht="18" customHeight="1">
      <c r="A10" s="339" t="s">
        <v>173</v>
      </c>
      <c r="B10" s="340">
        <v>707673</v>
      </c>
      <c r="C10" s="340">
        <v>711631.41600000008</v>
      </c>
      <c r="D10" s="340">
        <v>715369</v>
      </c>
      <c r="E10" s="340">
        <v>718808.20799999987</v>
      </c>
      <c r="F10" s="340">
        <v>682445.5767475469</v>
      </c>
      <c r="G10" s="340">
        <v>683515.80110261647</v>
      </c>
      <c r="H10" s="340">
        <v>685025.26382166147</v>
      </c>
      <c r="I10" s="340">
        <v>686785.00893057277</v>
      </c>
      <c r="J10" s="340">
        <v>688659.74330442934</v>
      </c>
      <c r="K10" s="340">
        <v>690741.22390428791</v>
      </c>
      <c r="L10" s="340">
        <v>692882.99712170358</v>
      </c>
    </row>
    <row r="11" spans="1:12" ht="18" customHeight="1">
      <c r="A11" s="337" t="s">
        <v>174</v>
      </c>
      <c r="B11" s="338">
        <v>681024</v>
      </c>
      <c r="C11" s="338">
        <v>686011.12800000003</v>
      </c>
      <c r="D11" s="338">
        <v>690683</v>
      </c>
      <c r="E11" s="338">
        <v>695128.74399999995</v>
      </c>
      <c r="F11" s="338">
        <v>672175.68600356975</v>
      </c>
      <c r="G11" s="338">
        <v>672866.90920799831</v>
      </c>
      <c r="H11" s="338">
        <v>673175.22192409902</v>
      </c>
      <c r="I11" s="338">
        <v>673346.45808487106</v>
      </c>
      <c r="J11" s="338">
        <v>673809.90399817959</v>
      </c>
      <c r="K11" s="338">
        <v>675248.69457763317</v>
      </c>
      <c r="L11" s="338">
        <v>677031.58176504401</v>
      </c>
    </row>
    <row r="12" spans="1:12" ht="18" customHeight="1">
      <c r="A12" s="339" t="s">
        <v>175</v>
      </c>
      <c r="B12" s="340">
        <v>640693</v>
      </c>
      <c r="C12" s="340">
        <v>647937.21600000001</v>
      </c>
      <c r="D12" s="340">
        <v>654561</v>
      </c>
      <c r="E12" s="340">
        <v>660767.68800000008</v>
      </c>
      <c r="F12" s="340">
        <v>637060.77151223936</v>
      </c>
      <c r="G12" s="340">
        <v>641263.09291626571</v>
      </c>
      <c r="H12" s="340">
        <v>645470.12685988704</v>
      </c>
      <c r="I12" s="340">
        <v>649538.09843244532</v>
      </c>
      <c r="J12" s="340">
        <v>653158.5008152494</v>
      </c>
      <c r="K12" s="340">
        <v>655548.63963330968</v>
      </c>
      <c r="L12" s="340">
        <v>657489.04513835476</v>
      </c>
    </row>
    <row r="13" spans="1:12" ht="18" customHeight="1">
      <c r="A13" s="337" t="s">
        <v>176</v>
      </c>
      <c r="B13" s="338">
        <v>578454</v>
      </c>
      <c r="C13" s="338">
        <v>590226.96799999988</v>
      </c>
      <c r="D13" s="338">
        <v>600419</v>
      </c>
      <c r="E13" s="338">
        <v>609697.10399999993</v>
      </c>
      <c r="F13" s="338">
        <v>591464.42832692259</v>
      </c>
      <c r="G13" s="338">
        <v>600413.65381325711</v>
      </c>
      <c r="H13" s="338">
        <v>607480.08573648485</v>
      </c>
      <c r="I13" s="338">
        <v>613219.5749237407</v>
      </c>
      <c r="J13" s="338">
        <v>618330.87458766927</v>
      </c>
      <c r="K13" s="338">
        <v>623352.62227147492</v>
      </c>
      <c r="L13" s="338">
        <v>628483.90919523058</v>
      </c>
    </row>
    <row r="14" spans="1:12" ht="18" customHeight="1">
      <c r="A14" s="339" t="s">
        <v>177</v>
      </c>
      <c r="B14" s="340">
        <v>466222</v>
      </c>
      <c r="C14" s="340">
        <v>487846.88799999992</v>
      </c>
      <c r="D14" s="340">
        <v>510104</v>
      </c>
      <c r="E14" s="340">
        <v>531175.26399999997</v>
      </c>
      <c r="F14" s="340">
        <v>519267.89471520961</v>
      </c>
      <c r="G14" s="340">
        <v>534717.60000729328</v>
      </c>
      <c r="H14" s="340">
        <v>548784.21258317865</v>
      </c>
      <c r="I14" s="340">
        <v>561506.96442999679</v>
      </c>
      <c r="J14" s="340">
        <v>573132.31086254399</v>
      </c>
      <c r="K14" s="340">
        <v>583888.16529871582</v>
      </c>
      <c r="L14" s="340">
        <v>593247.39572859509</v>
      </c>
    </row>
    <row r="15" spans="1:12" ht="18" customHeight="1">
      <c r="A15" s="337" t="s">
        <v>178</v>
      </c>
      <c r="B15" s="338">
        <v>376212</v>
      </c>
      <c r="C15" s="338">
        <v>389299.02400000003</v>
      </c>
      <c r="D15" s="338">
        <v>404209</v>
      </c>
      <c r="E15" s="338">
        <v>420492.63199999998</v>
      </c>
      <c r="F15" s="338">
        <v>422872.86523455242</v>
      </c>
      <c r="G15" s="338">
        <v>437936.27353477938</v>
      </c>
      <c r="H15" s="338">
        <v>456159.5625910057</v>
      </c>
      <c r="I15" s="338">
        <v>476058.38667162333</v>
      </c>
      <c r="J15" s="338">
        <v>495578.75864983874</v>
      </c>
      <c r="K15" s="338">
        <v>513192.1906644993</v>
      </c>
      <c r="L15" s="338">
        <v>528836.21142914239</v>
      </c>
    </row>
    <row r="16" spans="1:12" ht="18" customHeight="1">
      <c r="A16" s="339" t="s">
        <v>179</v>
      </c>
      <c r="B16" s="340">
        <v>340699</v>
      </c>
      <c r="C16" s="340">
        <v>343861.74400000006</v>
      </c>
      <c r="D16" s="340">
        <v>347177</v>
      </c>
      <c r="E16" s="340">
        <v>351990.91200000001</v>
      </c>
      <c r="F16" s="340">
        <v>374365.07375287975</v>
      </c>
      <c r="G16" s="340">
        <v>381358.30478111014</v>
      </c>
      <c r="H16" s="340">
        <v>388137.711765607</v>
      </c>
      <c r="I16" s="340">
        <v>395593.16328010801</v>
      </c>
      <c r="J16" s="340">
        <v>404880.275982855</v>
      </c>
      <c r="K16" s="340">
        <v>416704.21546326182</v>
      </c>
      <c r="L16" s="340">
        <v>431854.79446102458</v>
      </c>
    </row>
    <row r="17" spans="1:13" ht="18" customHeight="1">
      <c r="A17" s="337" t="s">
        <v>180</v>
      </c>
      <c r="B17" s="338">
        <v>305829</v>
      </c>
      <c r="C17" s="338">
        <v>312199.24</v>
      </c>
      <c r="D17" s="338">
        <v>318427</v>
      </c>
      <c r="E17" s="338">
        <v>324400.72000000009</v>
      </c>
      <c r="F17" s="338">
        <v>333122.87579171843</v>
      </c>
      <c r="G17" s="338">
        <v>339975.78570091643</v>
      </c>
      <c r="H17" s="338">
        <v>346642.44310477871</v>
      </c>
      <c r="I17" s="338">
        <v>353270.56023282924</v>
      </c>
      <c r="J17" s="338">
        <v>360060.40187000833</v>
      </c>
      <c r="K17" s="338">
        <v>367221.95914540236</v>
      </c>
      <c r="L17" s="338">
        <v>374315.21288065508</v>
      </c>
    </row>
    <row r="18" spans="1:13" ht="18" customHeight="1">
      <c r="A18" s="339" t="s">
        <v>181</v>
      </c>
      <c r="B18" s="340">
        <v>265475</v>
      </c>
      <c r="C18" s="340">
        <v>272110.12800000003</v>
      </c>
      <c r="D18" s="340">
        <v>278709</v>
      </c>
      <c r="E18" s="340">
        <v>285222.984</v>
      </c>
      <c r="F18" s="340">
        <v>288404.97541113355</v>
      </c>
      <c r="G18" s="340">
        <v>295001.77818364033</v>
      </c>
      <c r="H18" s="340">
        <v>302089.21756873478</v>
      </c>
      <c r="I18" s="340">
        <v>309465.27518044919</v>
      </c>
      <c r="J18" s="340">
        <v>316826.02826712589</v>
      </c>
      <c r="K18" s="340">
        <v>323980.63566326513</v>
      </c>
      <c r="L18" s="340">
        <v>330877.29704359901</v>
      </c>
    </row>
    <row r="19" spans="1:13" ht="18" customHeight="1">
      <c r="A19" s="337" t="s">
        <v>312</v>
      </c>
      <c r="B19" s="338">
        <v>224123</v>
      </c>
      <c r="C19" s="338">
        <v>230733.37599999999</v>
      </c>
      <c r="D19" s="338">
        <v>236931</v>
      </c>
      <c r="E19" s="338">
        <v>243012.128</v>
      </c>
      <c r="F19" s="338">
        <v>247939.04619731422</v>
      </c>
      <c r="G19" s="338">
        <v>253974.09515526291</v>
      </c>
      <c r="H19" s="338">
        <v>259629.6951204325</v>
      </c>
      <c r="I19" s="338">
        <v>265139.81758234295</v>
      </c>
      <c r="J19" s="338">
        <v>270811.09650835214</v>
      </c>
      <c r="K19" s="338">
        <v>276859.41510885727</v>
      </c>
      <c r="L19" s="338">
        <v>283431.82241684664</v>
      </c>
    </row>
    <row r="20" spans="1:13" ht="18" customHeight="1">
      <c r="A20" s="339" t="s">
        <v>313</v>
      </c>
      <c r="B20" s="340">
        <v>169688</v>
      </c>
      <c r="C20" s="340">
        <v>178618.05599999998</v>
      </c>
      <c r="D20" s="340">
        <v>187848</v>
      </c>
      <c r="E20" s="340">
        <v>196794.36800000002</v>
      </c>
      <c r="F20" s="340">
        <v>198554.50700368662</v>
      </c>
      <c r="G20" s="340">
        <v>206424.13990212732</v>
      </c>
      <c r="H20" s="340">
        <v>213807.36831328867</v>
      </c>
      <c r="I20" s="340">
        <v>220732.45454724811</v>
      </c>
      <c r="J20" s="340">
        <v>227285.5151262451</v>
      </c>
      <c r="K20" s="340">
        <v>233548.98422502293</v>
      </c>
      <c r="L20" s="340">
        <v>239466.89749207947</v>
      </c>
    </row>
    <row r="21" spans="1:13" ht="18" customHeight="1">
      <c r="A21" s="337" t="s">
        <v>314</v>
      </c>
      <c r="B21" s="338">
        <v>124297</v>
      </c>
      <c r="C21" s="338">
        <v>129614.88800000001</v>
      </c>
      <c r="D21" s="338">
        <v>135401</v>
      </c>
      <c r="E21" s="338">
        <v>141649.264</v>
      </c>
      <c r="F21" s="338">
        <v>141632.05377540586</v>
      </c>
      <c r="G21" s="338">
        <v>148796.74992590726</v>
      </c>
      <c r="H21" s="338">
        <v>156802.54543439281</v>
      </c>
      <c r="I21" s="338">
        <v>165261.30836650549</v>
      </c>
      <c r="J21" s="338">
        <v>173648.77015382843</v>
      </c>
      <c r="K21" s="338">
        <v>181589.06349765565</v>
      </c>
      <c r="L21" s="338">
        <v>189005.78752039367</v>
      </c>
    </row>
    <row r="22" spans="1:13" ht="18" customHeight="1">
      <c r="A22" s="339" t="s">
        <v>315</v>
      </c>
      <c r="B22" s="340">
        <v>92787</v>
      </c>
      <c r="C22" s="340">
        <v>95616.360000000015</v>
      </c>
      <c r="D22" s="340">
        <v>98431</v>
      </c>
      <c r="E22" s="340">
        <v>101557.80000000002</v>
      </c>
      <c r="F22" s="340">
        <v>102373.84967238555</v>
      </c>
      <c r="G22" s="340">
        <v>105963.55636556646</v>
      </c>
      <c r="H22" s="340">
        <v>109663.22776910159</v>
      </c>
      <c r="I22" s="340">
        <v>113715.24559786185</v>
      </c>
      <c r="J22" s="340">
        <v>118435.00941038181</v>
      </c>
      <c r="K22" s="340">
        <v>124008.47325221525</v>
      </c>
      <c r="L22" s="340">
        <v>130501.69364282269</v>
      </c>
    </row>
    <row r="23" spans="1:13" ht="18" customHeight="1">
      <c r="A23" s="337" t="s">
        <v>316</v>
      </c>
      <c r="B23" s="338">
        <v>60978</v>
      </c>
      <c r="C23" s="338">
        <v>64173.48</v>
      </c>
      <c r="D23" s="338">
        <v>67779</v>
      </c>
      <c r="E23" s="338">
        <v>71414</v>
      </c>
      <c r="F23" s="338">
        <v>70094.192795811541</v>
      </c>
      <c r="G23" s="338">
        <v>72546.397132429454</v>
      </c>
      <c r="H23" s="338">
        <v>75214.879555115898</v>
      </c>
      <c r="I23" s="338">
        <v>78058.366126813067</v>
      </c>
      <c r="J23" s="338">
        <v>81021.361760836677</v>
      </c>
      <c r="K23" s="338">
        <v>84082.075676420238</v>
      </c>
      <c r="L23" s="338">
        <v>87190.870363153284</v>
      </c>
    </row>
    <row r="24" spans="1:13" ht="18" customHeight="1">
      <c r="A24" s="339" t="s">
        <v>317</v>
      </c>
      <c r="B24" s="340">
        <v>61401</v>
      </c>
      <c r="C24" s="340">
        <v>63157.511999999995</v>
      </c>
      <c r="D24" s="340">
        <v>64882</v>
      </c>
      <c r="E24" s="340">
        <v>66794.536000000007</v>
      </c>
      <c r="F24" s="340">
        <v>83388.661413530761</v>
      </c>
      <c r="G24" s="340">
        <v>85798.915929345923</v>
      </c>
      <c r="H24" s="340">
        <v>88341.15625317354</v>
      </c>
      <c r="I24" s="340">
        <v>91037.305225604825</v>
      </c>
      <c r="J24" s="340">
        <v>93911.326665094355</v>
      </c>
      <c r="K24" s="340">
        <v>96982.367651872541</v>
      </c>
      <c r="L24" s="340">
        <v>100280.06808743591</v>
      </c>
    </row>
    <row r="25" spans="1:13" ht="18" customHeight="1">
      <c r="A25" s="933" t="s">
        <v>287</v>
      </c>
      <c r="B25" s="933"/>
      <c r="C25" s="933"/>
      <c r="D25" s="933"/>
      <c r="E25" s="933"/>
      <c r="F25" s="933"/>
      <c r="G25" s="933"/>
      <c r="H25" s="933"/>
      <c r="I25" s="933"/>
      <c r="J25" s="933"/>
      <c r="K25" s="933"/>
      <c r="L25" s="933"/>
    </row>
    <row r="26" spans="1:13" ht="18" customHeight="1">
      <c r="A26" s="559" t="s">
        <v>34</v>
      </c>
      <c r="B26" s="560">
        <v>3246149</v>
      </c>
      <c r="C26" s="560">
        <v>3301513.8239999996</v>
      </c>
      <c r="D26" s="560">
        <v>3356866.5359999998</v>
      </c>
      <c r="E26" s="560">
        <v>3412079.4320000005</v>
      </c>
      <c r="F26" s="560">
        <v>3347189.8138851956</v>
      </c>
      <c r="G26" s="560">
        <v>3397170.4693600228</v>
      </c>
      <c r="H26" s="560">
        <v>3447403.7161380067</v>
      </c>
      <c r="I26" s="560">
        <v>3497842.9339219867</v>
      </c>
      <c r="J26" s="560">
        <v>3548568.0344417454</v>
      </c>
      <c r="K26" s="560">
        <v>3599515.7309437366</v>
      </c>
      <c r="L26" s="560">
        <v>3650758</v>
      </c>
      <c r="M26" s="739"/>
    </row>
    <row r="27" spans="1:13" ht="18" customHeight="1">
      <c r="A27" s="341" t="s">
        <v>310</v>
      </c>
      <c r="B27" s="342">
        <v>362588</v>
      </c>
      <c r="C27" s="342">
        <v>363126.38399999996</v>
      </c>
      <c r="D27" s="342">
        <v>363561.17600000004</v>
      </c>
      <c r="E27" s="342">
        <v>363875.5120000001</v>
      </c>
      <c r="F27" s="342">
        <v>343238.00857175235</v>
      </c>
      <c r="G27" s="342">
        <v>343930.37032389978</v>
      </c>
      <c r="H27" s="342">
        <v>344518.69051013101</v>
      </c>
      <c r="I27" s="342">
        <v>345025.5350584875</v>
      </c>
      <c r="J27" s="342">
        <v>345532.99940436619</v>
      </c>
      <c r="K27" s="342">
        <v>345931.10192375456</v>
      </c>
      <c r="L27" s="342">
        <v>346324.24104302871</v>
      </c>
    </row>
    <row r="28" spans="1:13" ht="18" customHeight="1">
      <c r="A28" s="337" t="s">
        <v>311</v>
      </c>
      <c r="B28" s="338">
        <v>356804</v>
      </c>
      <c r="C28" s="338">
        <v>357851.87199999997</v>
      </c>
      <c r="D28" s="338">
        <v>358751.40799999994</v>
      </c>
      <c r="E28" s="338">
        <v>359540.29600000009</v>
      </c>
      <c r="F28" s="338">
        <v>338386.70447652554</v>
      </c>
      <c r="G28" s="338">
        <v>339324.7231690702</v>
      </c>
      <c r="H28" s="338">
        <v>340294.42175429245</v>
      </c>
      <c r="I28" s="338">
        <v>341244.06328313123</v>
      </c>
      <c r="J28" s="338">
        <v>342127.79481428949</v>
      </c>
      <c r="K28" s="338">
        <v>342960.78757694364</v>
      </c>
      <c r="L28" s="338">
        <v>343724.2684425909</v>
      </c>
    </row>
    <row r="29" spans="1:13" ht="18" customHeight="1">
      <c r="A29" s="343" t="s">
        <v>173</v>
      </c>
      <c r="B29" s="344">
        <v>347633</v>
      </c>
      <c r="C29" s="344">
        <v>349544.94399999996</v>
      </c>
      <c r="D29" s="344">
        <v>351349.53599999996</v>
      </c>
      <c r="E29" s="344">
        <v>353007.15199999994</v>
      </c>
      <c r="F29" s="344">
        <v>335061.73780892405</v>
      </c>
      <c r="G29" s="344">
        <v>335578.6932426499</v>
      </c>
      <c r="H29" s="344">
        <v>336310.31512196304</v>
      </c>
      <c r="I29" s="344">
        <v>337163.84413070325</v>
      </c>
      <c r="J29" s="344">
        <v>338073.56978545373</v>
      </c>
      <c r="K29" s="344">
        <v>339084.96121387882</v>
      </c>
      <c r="L29" s="344">
        <v>340126.09955073264</v>
      </c>
    </row>
    <row r="30" spans="1:13" ht="18" customHeight="1">
      <c r="A30" s="337" t="s">
        <v>174</v>
      </c>
      <c r="B30" s="338">
        <v>334989</v>
      </c>
      <c r="C30" s="338">
        <v>337391.04799999995</v>
      </c>
      <c r="D30" s="338">
        <v>339645.23199999996</v>
      </c>
      <c r="E30" s="338">
        <v>341791.74399999989</v>
      </c>
      <c r="F30" s="338">
        <v>329372.16751597438</v>
      </c>
      <c r="G30" s="338">
        <v>329873.89438082534</v>
      </c>
      <c r="H30" s="338">
        <v>330186.30583830079</v>
      </c>
      <c r="I30" s="338">
        <v>330427.94294757035</v>
      </c>
      <c r="J30" s="338">
        <v>330802.05571274715</v>
      </c>
      <c r="K30" s="338">
        <v>331589.82306761021</v>
      </c>
      <c r="L30" s="338">
        <v>332509.81124869687</v>
      </c>
    </row>
    <row r="31" spans="1:13" ht="18" customHeight="1">
      <c r="A31" s="343" t="s">
        <v>175</v>
      </c>
      <c r="B31" s="344">
        <v>316202</v>
      </c>
      <c r="C31" s="344">
        <v>319671.18400000001</v>
      </c>
      <c r="D31" s="344">
        <v>322812.93599999993</v>
      </c>
      <c r="E31" s="344">
        <v>325750.99200000003</v>
      </c>
      <c r="F31" s="344">
        <v>312276.67211029021</v>
      </c>
      <c r="G31" s="344">
        <v>314402.57270526513</v>
      </c>
      <c r="H31" s="344">
        <v>316538.81226806785</v>
      </c>
      <c r="I31" s="344">
        <v>318617.00714257779</v>
      </c>
      <c r="J31" s="344">
        <v>320491.2190300427</v>
      </c>
      <c r="K31" s="344">
        <v>321831.19945637509</v>
      </c>
      <c r="L31" s="344">
        <v>322993.29969933821</v>
      </c>
    </row>
    <row r="32" spans="1:13" ht="18" customHeight="1">
      <c r="A32" s="337" t="s">
        <v>176</v>
      </c>
      <c r="B32" s="338">
        <v>286177</v>
      </c>
      <c r="C32" s="338">
        <v>292048.08799999999</v>
      </c>
      <c r="D32" s="338">
        <v>297128.43199999997</v>
      </c>
      <c r="E32" s="338">
        <v>301734.38399999996</v>
      </c>
      <c r="F32" s="338">
        <v>291194.28222505579</v>
      </c>
      <c r="G32" s="338">
        <v>295569.71800786129</v>
      </c>
      <c r="H32" s="338">
        <v>299042.64312206453</v>
      </c>
      <c r="I32" s="338">
        <v>301885.43444072414</v>
      </c>
      <c r="J32" s="338">
        <v>304438.97513132333</v>
      </c>
      <c r="K32" s="338">
        <v>306965.50070488849</v>
      </c>
      <c r="L32" s="338">
        <v>309559.03360372159</v>
      </c>
    </row>
    <row r="33" spans="1:16" ht="18" customHeight="1">
      <c r="A33" s="343" t="s">
        <v>177</v>
      </c>
      <c r="B33" s="344">
        <v>230926</v>
      </c>
      <c r="C33" s="344">
        <v>241676.408</v>
      </c>
      <c r="D33" s="344">
        <v>252769.63199999998</v>
      </c>
      <c r="E33" s="344">
        <v>263280.10399999999</v>
      </c>
      <c r="F33" s="344">
        <v>257759.88603277493</v>
      </c>
      <c r="G33" s="344">
        <v>264982.24822426273</v>
      </c>
      <c r="H33" s="344">
        <v>271619.62907144934</v>
      </c>
      <c r="I33" s="344">
        <v>277686.04983058217</v>
      </c>
      <c r="J33" s="344">
        <v>283289.65796847042</v>
      </c>
      <c r="K33" s="344">
        <v>288533.11023329187</v>
      </c>
      <c r="L33" s="344">
        <v>293131.56973308709</v>
      </c>
    </row>
    <row r="34" spans="1:16" ht="18" customHeight="1">
      <c r="A34" s="337" t="s">
        <v>178</v>
      </c>
      <c r="B34" s="338">
        <v>187339</v>
      </c>
      <c r="C34" s="338">
        <v>193664.84799999997</v>
      </c>
      <c r="D34" s="338">
        <v>200858.432</v>
      </c>
      <c r="E34" s="338">
        <v>208753.34399999998</v>
      </c>
      <c r="F34" s="338">
        <v>212239.4320489422</v>
      </c>
      <c r="G34" s="338">
        <v>219603.90025746185</v>
      </c>
      <c r="H34" s="338">
        <v>228374.02660020505</v>
      </c>
      <c r="I34" s="338">
        <v>237856.79254982108</v>
      </c>
      <c r="J34" s="338">
        <v>247095.32236701233</v>
      </c>
      <c r="K34" s="338">
        <v>255376.40132326988</v>
      </c>
      <c r="L34" s="338">
        <v>262734.48060327215</v>
      </c>
    </row>
    <row r="35" spans="1:16" ht="18" customHeight="1">
      <c r="A35" s="343" t="s">
        <v>179</v>
      </c>
      <c r="B35" s="344">
        <v>169671</v>
      </c>
      <c r="C35" s="344">
        <v>171414.60000000003</v>
      </c>
      <c r="D35" s="344">
        <v>173201.56</v>
      </c>
      <c r="E35" s="344">
        <v>175684.68</v>
      </c>
      <c r="F35" s="344">
        <v>187537.3248425957</v>
      </c>
      <c r="G35" s="344">
        <v>191279.29318777792</v>
      </c>
      <c r="H35" s="344">
        <v>194923.61242819123</v>
      </c>
      <c r="I35" s="344">
        <v>198875.67839736459</v>
      </c>
      <c r="J35" s="344">
        <v>203661.46111891264</v>
      </c>
      <c r="K35" s="344">
        <v>209600.27911833639</v>
      </c>
      <c r="L35" s="344">
        <v>217041.81971205954</v>
      </c>
    </row>
    <row r="36" spans="1:16" ht="18" customHeight="1">
      <c r="A36" s="337" t="s">
        <v>180</v>
      </c>
      <c r="B36" s="338">
        <v>151558</v>
      </c>
      <c r="C36" s="338">
        <v>155005.44</v>
      </c>
      <c r="D36" s="338">
        <v>158382.80000000002</v>
      </c>
      <c r="E36" s="338">
        <v>161614.44</v>
      </c>
      <c r="F36" s="338">
        <v>166385.64500559811</v>
      </c>
      <c r="G36" s="338">
        <v>170020.6131023911</v>
      </c>
      <c r="H36" s="338">
        <v>173563.27545724425</v>
      </c>
      <c r="I36" s="338">
        <v>177092.78754905984</v>
      </c>
      <c r="J36" s="338">
        <v>180716.12146381103</v>
      </c>
      <c r="K36" s="338">
        <v>184539.45190126402</v>
      </c>
      <c r="L36" s="338">
        <v>188348.25013857445</v>
      </c>
    </row>
    <row r="37" spans="1:16" ht="18" customHeight="1">
      <c r="A37" s="343" t="s">
        <v>181</v>
      </c>
      <c r="B37" s="344">
        <v>130864</v>
      </c>
      <c r="C37" s="344">
        <v>134384.04</v>
      </c>
      <c r="D37" s="344">
        <v>137891.44</v>
      </c>
      <c r="E37" s="344">
        <v>141364.16</v>
      </c>
      <c r="F37" s="344">
        <v>143409.02718096727</v>
      </c>
      <c r="G37" s="344">
        <v>147055.58753834281</v>
      </c>
      <c r="H37" s="344">
        <v>150882.99551243774</v>
      </c>
      <c r="I37" s="344">
        <v>154807.61575975385</v>
      </c>
      <c r="J37" s="344">
        <v>158707.31987005193</v>
      </c>
      <c r="K37" s="344">
        <v>162507.89344142436</v>
      </c>
      <c r="L37" s="344">
        <v>166184.47392734932</v>
      </c>
    </row>
    <row r="38" spans="1:16" ht="18" customHeight="1">
      <c r="A38" s="337" t="s">
        <v>312</v>
      </c>
      <c r="B38" s="338">
        <v>109691</v>
      </c>
      <c r="C38" s="338">
        <v>113169.31200000001</v>
      </c>
      <c r="D38" s="338">
        <v>116493.128</v>
      </c>
      <c r="E38" s="338">
        <v>119776.89600000001</v>
      </c>
      <c r="F38" s="338">
        <v>121727.85984729489</v>
      </c>
      <c r="G38" s="338">
        <v>125117.5855052179</v>
      </c>
      <c r="H38" s="338">
        <v>128426.78172622225</v>
      </c>
      <c r="I38" s="338">
        <v>131718.21300485265</v>
      </c>
      <c r="J38" s="338">
        <v>135071.86439679784</v>
      </c>
      <c r="K38" s="338">
        <v>138542.93299840018</v>
      </c>
      <c r="L38" s="338">
        <v>142194.81636537483</v>
      </c>
    </row>
    <row r="39" spans="1:16" ht="18" customHeight="1">
      <c r="A39" s="343" t="s">
        <v>313</v>
      </c>
      <c r="B39" s="344">
        <v>83594</v>
      </c>
      <c r="C39" s="344">
        <v>87923.855999999985</v>
      </c>
      <c r="D39" s="344">
        <v>92423.463999999993</v>
      </c>
      <c r="E39" s="344">
        <v>96831.648000000016</v>
      </c>
      <c r="F39" s="344">
        <v>97820.018773611766</v>
      </c>
      <c r="G39" s="344">
        <v>101745.10654031215</v>
      </c>
      <c r="H39" s="344">
        <v>105446.66675201397</v>
      </c>
      <c r="I39" s="344">
        <v>108969.37482152427</v>
      </c>
      <c r="J39" s="344">
        <v>112396.88857515802</v>
      </c>
      <c r="K39" s="344">
        <v>115794.83863275492</v>
      </c>
      <c r="L39" s="344">
        <v>119144.7639235594</v>
      </c>
    </row>
    <row r="40" spans="1:16" ht="18" customHeight="1">
      <c r="A40" s="337" t="s">
        <v>314</v>
      </c>
      <c r="B40" s="338">
        <v>62430</v>
      </c>
      <c r="C40" s="338">
        <v>64988.304000000004</v>
      </c>
      <c r="D40" s="338">
        <v>67777.375999999989</v>
      </c>
      <c r="E40" s="338">
        <v>70808.032000000007</v>
      </c>
      <c r="F40" s="338">
        <v>70797.113885537969</v>
      </c>
      <c r="G40" s="338">
        <v>74342.597692605457</v>
      </c>
      <c r="H40" s="338">
        <v>78327.335701802469</v>
      </c>
      <c r="I40" s="338">
        <v>82558.900718598132</v>
      </c>
      <c r="J40" s="338">
        <v>86775.702637606824</v>
      </c>
      <c r="K40" s="338">
        <v>90790.947424392201</v>
      </c>
      <c r="L40" s="338">
        <v>94555.931554501614</v>
      </c>
    </row>
    <row r="41" spans="1:16" ht="18" customHeight="1">
      <c r="A41" s="343" t="s">
        <v>315</v>
      </c>
      <c r="B41" s="344">
        <v>47856</v>
      </c>
      <c r="C41" s="344">
        <v>49256.560000000005</v>
      </c>
      <c r="D41" s="344">
        <v>50653.32</v>
      </c>
      <c r="E41" s="344">
        <v>52206.320000000007</v>
      </c>
      <c r="F41" s="344">
        <v>52567.078001078684</v>
      </c>
      <c r="G41" s="344">
        <v>54309.220412932256</v>
      </c>
      <c r="H41" s="344">
        <v>56136.494244256508</v>
      </c>
      <c r="I41" s="344">
        <v>58163.895239954159</v>
      </c>
      <c r="J41" s="344">
        <v>60540.482946969038</v>
      </c>
      <c r="K41" s="344">
        <v>63354.855541091922</v>
      </c>
      <c r="L41" s="344">
        <v>66646.873324767221</v>
      </c>
    </row>
    <row r="42" spans="1:16" ht="18" customHeight="1">
      <c r="A42" s="337" t="s">
        <v>316</v>
      </c>
      <c r="B42" s="338">
        <v>32632</v>
      </c>
      <c r="C42" s="338">
        <v>34245.4</v>
      </c>
      <c r="D42" s="338">
        <v>36084.879999999997</v>
      </c>
      <c r="E42" s="338">
        <v>37947.64</v>
      </c>
      <c r="F42" s="338">
        <v>37785.68388979986</v>
      </c>
      <c r="G42" s="338">
        <v>38969.449501129719</v>
      </c>
      <c r="H42" s="338">
        <v>40241.869097099523</v>
      </c>
      <c r="I42" s="338">
        <v>41598.831419778071</v>
      </c>
      <c r="J42" s="338">
        <v>43033.468313633923</v>
      </c>
      <c r="K42" s="338">
        <v>44548.74470048926</v>
      </c>
      <c r="L42" s="338">
        <v>46120.472488692278</v>
      </c>
    </row>
    <row r="43" spans="1:16" ht="18" customHeight="1">
      <c r="A43" s="343" t="s">
        <v>317</v>
      </c>
      <c r="B43" s="344">
        <v>35195</v>
      </c>
      <c r="C43" s="344">
        <v>36151.536</v>
      </c>
      <c r="D43" s="344">
        <v>37081.784</v>
      </c>
      <c r="E43" s="344">
        <v>38112.088000000003</v>
      </c>
      <c r="F43" s="344">
        <v>49631.171668471172</v>
      </c>
      <c r="G43" s="344">
        <v>51064.895568016895</v>
      </c>
      <c r="H43" s="344">
        <v>52569.840932266692</v>
      </c>
      <c r="I43" s="344">
        <v>54150.967627502781</v>
      </c>
      <c r="J43" s="344">
        <v>55813.130905100224</v>
      </c>
      <c r="K43" s="344">
        <v>57562.901685570818</v>
      </c>
      <c r="L43" s="344">
        <v>59417.38034927367</v>
      </c>
    </row>
    <row r="44" spans="1:16" ht="18" customHeight="1">
      <c r="A44" s="932" t="s">
        <v>286</v>
      </c>
      <c r="B44" s="932"/>
      <c r="C44" s="932"/>
      <c r="D44" s="932"/>
      <c r="E44" s="932"/>
      <c r="F44" s="932"/>
      <c r="G44" s="932"/>
      <c r="H44" s="932"/>
      <c r="I44" s="932"/>
      <c r="J44" s="932"/>
      <c r="K44" s="932"/>
      <c r="L44" s="932"/>
    </row>
    <row r="45" spans="1:16" ht="18" customHeight="1">
      <c r="A45" s="557" t="s">
        <v>34</v>
      </c>
      <c r="B45" s="558">
        <v>3315636</v>
      </c>
      <c r="C45" s="558">
        <v>3371117.1119999997</v>
      </c>
      <c r="D45" s="558">
        <v>3426507.5280000004</v>
      </c>
      <c r="E45" s="558">
        <v>3481647.8959999993</v>
      </c>
      <c r="F45" s="558">
        <v>3408566.1810934632</v>
      </c>
      <c r="G45" s="558">
        <v>3457365.2839486371</v>
      </c>
      <c r="H45" s="558">
        <v>3506242.3132671956</v>
      </c>
      <c r="I45" s="558">
        <v>3555140.2708186596</v>
      </c>
      <c r="J45" s="558">
        <v>3604134.6971588372</v>
      </c>
      <c r="K45" s="558">
        <v>3653156.2383556408</v>
      </c>
      <c r="L45" s="558">
        <v>3702281</v>
      </c>
      <c r="N45" s="345"/>
      <c r="O45" s="345"/>
      <c r="P45" s="345"/>
    </row>
    <row r="46" spans="1:16" ht="18" customHeight="1">
      <c r="A46" s="346" t="s">
        <v>310</v>
      </c>
      <c r="B46" s="347">
        <v>376860</v>
      </c>
      <c r="C46" s="347">
        <v>377478.95199999999</v>
      </c>
      <c r="D46" s="347">
        <v>377989.16799999995</v>
      </c>
      <c r="E46" s="347">
        <v>378373.25599999999</v>
      </c>
      <c r="F46" s="347">
        <v>357400.22270151495</v>
      </c>
      <c r="G46" s="347">
        <v>358151.36681586073</v>
      </c>
      <c r="H46" s="347">
        <v>358794.15930817695</v>
      </c>
      <c r="I46" s="347">
        <v>359352.23239548097</v>
      </c>
      <c r="J46" s="347">
        <v>359910.2812496773</v>
      </c>
      <c r="K46" s="347">
        <v>360353.76279290539</v>
      </c>
      <c r="L46" s="347">
        <v>360793.2936705618</v>
      </c>
    </row>
    <row r="47" spans="1:16" ht="18" customHeight="1">
      <c r="A47" s="337" t="s">
        <v>311</v>
      </c>
      <c r="B47" s="338">
        <v>369978</v>
      </c>
      <c r="C47" s="338">
        <v>371136.304</v>
      </c>
      <c r="D47" s="338">
        <v>372141.93599999999</v>
      </c>
      <c r="E47" s="338">
        <v>373031.91200000001</v>
      </c>
      <c r="F47" s="338">
        <v>351568.60087495897</v>
      </c>
      <c r="G47" s="338">
        <v>352576.2393413118</v>
      </c>
      <c r="H47" s="338">
        <v>353616.03943166108</v>
      </c>
      <c r="I47" s="338">
        <v>354633.38639053353</v>
      </c>
      <c r="J47" s="338">
        <v>355581.77816961397</v>
      </c>
      <c r="K47" s="338">
        <v>356477.59097188059</v>
      </c>
      <c r="L47" s="338">
        <v>357300.8238716331</v>
      </c>
      <c r="M47" s="740"/>
    </row>
    <row r="48" spans="1:16" ht="18" customHeight="1">
      <c r="A48" s="348" t="s">
        <v>173</v>
      </c>
      <c r="B48" s="349">
        <v>360040</v>
      </c>
      <c r="C48" s="349">
        <v>362086.47200000001</v>
      </c>
      <c r="D48" s="349">
        <v>364019.92799999996</v>
      </c>
      <c r="E48" s="349">
        <v>365801.05599999998</v>
      </c>
      <c r="F48" s="349">
        <v>347383.83893862285</v>
      </c>
      <c r="G48" s="349">
        <v>347937.10785996664</v>
      </c>
      <c r="H48" s="349">
        <v>348714.94869969843</v>
      </c>
      <c r="I48" s="349">
        <v>349621.16479986947</v>
      </c>
      <c r="J48" s="349">
        <v>350586.17351897556</v>
      </c>
      <c r="K48" s="349">
        <v>351656.26269040897</v>
      </c>
      <c r="L48" s="349">
        <v>352756.89757097099</v>
      </c>
    </row>
    <row r="49" spans="1:12" ht="18" customHeight="1">
      <c r="A49" s="337" t="s">
        <v>174</v>
      </c>
      <c r="B49" s="338">
        <v>346035</v>
      </c>
      <c r="C49" s="338">
        <v>348620.07999999996</v>
      </c>
      <c r="D49" s="338">
        <v>351037.64</v>
      </c>
      <c r="E49" s="338">
        <v>353337</v>
      </c>
      <c r="F49" s="338">
        <v>342803.51848759531</v>
      </c>
      <c r="G49" s="338">
        <v>342993.01482717285</v>
      </c>
      <c r="H49" s="338">
        <v>342988.91608579824</v>
      </c>
      <c r="I49" s="338">
        <v>342918.51513730071</v>
      </c>
      <c r="J49" s="338">
        <v>343007.84828543244</v>
      </c>
      <c r="K49" s="338">
        <v>343658.8715100229</v>
      </c>
      <c r="L49" s="338">
        <v>344521.77051634714</v>
      </c>
    </row>
    <row r="50" spans="1:12" ht="18" customHeight="1">
      <c r="A50" s="348" t="s">
        <v>175</v>
      </c>
      <c r="B50" s="349">
        <v>324491</v>
      </c>
      <c r="C50" s="349">
        <v>328266.03200000001</v>
      </c>
      <c r="D50" s="349">
        <v>331747.88799999998</v>
      </c>
      <c r="E50" s="349">
        <v>335016.69600000005</v>
      </c>
      <c r="F50" s="349">
        <v>324784.09940194915</v>
      </c>
      <c r="G50" s="349">
        <v>326860.52021100058</v>
      </c>
      <c r="H50" s="349">
        <v>328931.31459181913</v>
      </c>
      <c r="I50" s="349">
        <v>330921.09128986741</v>
      </c>
      <c r="J50" s="349">
        <v>332667.28178520675</v>
      </c>
      <c r="K50" s="349">
        <v>333717.44017693459</v>
      </c>
      <c r="L50" s="349">
        <v>334495.74543901649</v>
      </c>
    </row>
    <row r="51" spans="1:12" ht="18" customHeight="1">
      <c r="A51" s="337" t="s">
        <v>176</v>
      </c>
      <c r="B51" s="338">
        <v>292277</v>
      </c>
      <c r="C51" s="338">
        <v>298178.87999999995</v>
      </c>
      <c r="D51" s="338">
        <v>303290.68</v>
      </c>
      <c r="E51" s="338">
        <v>307962.71999999997</v>
      </c>
      <c r="F51" s="338">
        <v>300270.14610186679</v>
      </c>
      <c r="G51" s="338">
        <v>304843.93580539583</v>
      </c>
      <c r="H51" s="338">
        <v>308437.44261442032</v>
      </c>
      <c r="I51" s="338">
        <v>311334.14048301667</v>
      </c>
      <c r="J51" s="338">
        <v>313891.89945634594</v>
      </c>
      <c r="K51" s="338">
        <v>316387.12156658637</v>
      </c>
      <c r="L51" s="338">
        <v>318924.87559150904</v>
      </c>
    </row>
    <row r="52" spans="1:12" ht="18" customHeight="1">
      <c r="A52" s="348" t="s">
        <v>177</v>
      </c>
      <c r="B52" s="349">
        <v>235296</v>
      </c>
      <c r="C52" s="349">
        <v>246170.48</v>
      </c>
      <c r="D52" s="349">
        <v>257334.56</v>
      </c>
      <c r="E52" s="349">
        <v>267895.15999999997</v>
      </c>
      <c r="F52" s="349">
        <v>261508.00868243468</v>
      </c>
      <c r="G52" s="349">
        <v>269735.35178303055</v>
      </c>
      <c r="H52" s="349">
        <v>277164.58351172938</v>
      </c>
      <c r="I52" s="349">
        <v>283820.91459941468</v>
      </c>
      <c r="J52" s="349">
        <v>289842.65289407352</v>
      </c>
      <c r="K52" s="349">
        <v>295355.05506542395</v>
      </c>
      <c r="L52" s="349">
        <v>300115.82599550806</v>
      </c>
    </row>
    <row r="53" spans="1:12" ht="18" customHeight="1">
      <c r="A53" s="337" t="s">
        <v>178</v>
      </c>
      <c r="B53" s="338">
        <v>188873</v>
      </c>
      <c r="C53" s="338">
        <v>195634.17600000001</v>
      </c>
      <c r="D53" s="338">
        <v>203350.50399999999</v>
      </c>
      <c r="E53" s="338">
        <v>211739.28800000003</v>
      </c>
      <c r="F53" s="338">
        <v>210633.43318561019</v>
      </c>
      <c r="G53" s="338">
        <v>218332.37327731753</v>
      </c>
      <c r="H53" s="338">
        <v>227785.53599080065</v>
      </c>
      <c r="I53" s="338">
        <v>238201.59412180228</v>
      </c>
      <c r="J53" s="338">
        <v>248483.43628282647</v>
      </c>
      <c r="K53" s="338">
        <v>257815.78934122933</v>
      </c>
      <c r="L53" s="338">
        <v>266101.7308258703</v>
      </c>
    </row>
    <row r="54" spans="1:12" ht="18" customHeight="1">
      <c r="A54" s="348" t="s">
        <v>179</v>
      </c>
      <c r="B54" s="349">
        <v>171028</v>
      </c>
      <c r="C54" s="349">
        <v>172447.144</v>
      </c>
      <c r="D54" s="349">
        <v>173975.89600000007</v>
      </c>
      <c r="E54" s="349">
        <v>176306.23199999999</v>
      </c>
      <c r="F54" s="349">
        <v>186827.74891028408</v>
      </c>
      <c r="G54" s="349">
        <v>190079.01159333222</v>
      </c>
      <c r="H54" s="349">
        <v>193214.09933741571</v>
      </c>
      <c r="I54" s="349">
        <v>196717.48488274339</v>
      </c>
      <c r="J54" s="349">
        <v>201218.81486394233</v>
      </c>
      <c r="K54" s="349">
        <v>207103.9363449254</v>
      </c>
      <c r="L54" s="349">
        <v>214812.974748965</v>
      </c>
    </row>
    <row r="55" spans="1:12" ht="18" customHeight="1">
      <c r="A55" s="337" t="s">
        <v>180</v>
      </c>
      <c r="B55" s="338">
        <v>154271</v>
      </c>
      <c r="C55" s="338">
        <v>157193.79999999999</v>
      </c>
      <c r="D55" s="338">
        <v>160043.96000000002</v>
      </c>
      <c r="E55" s="338">
        <v>162786.28000000003</v>
      </c>
      <c r="F55" s="338">
        <v>166737.23078612032</v>
      </c>
      <c r="G55" s="338">
        <v>169955.17259852536</v>
      </c>
      <c r="H55" s="338">
        <v>173079.16764753443</v>
      </c>
      <c r="I55" s="338">
        <v>176177.77268376941</v>
      </c>
      <c r="J55" s="338">
        <v>179344.28040619724</v>
      </c>
      <c r="K55" s="338">
        <v>182682.50724413828</v>
      </c>
      <c r="L55" s="338">
        <v>185966.96274208062</v>
      </c>
    </row>
    <row r="56" spans="1:12" ht="18" customHeight="1">
      <c r="A56" s="348" t="s">
        <v>181</v>
      </c>
      <c r="B56" s="349">
        <v>134611</v>
      </c>
      <c r="C56" s="349">
        <v>137726.08799999999</v>
      </c>
      <c r="D56" s="349">
        <v>140817.712</v>
      </c>
      <c r="E56" s="349">
        <v>143858.82399999999</v>
      </c>
      <c r="F56" s="349">
        <v>144995.94823016628</v>
      </c>
      <c r="G56" s="349">
        <v>147946.19064529752</v>
      </c>
      <c r="H56" s="349">
        <v>151206.222056297</v>
      </c>
      <c r="I56" s="349">
        <v>154657.65942069533</v>
      </c>
      <c r="J56" s="349">
        <v>158118.70839707399</v>
      </c>
      <c r="K56" s="349">
        <v>161472.74222184077</v>
      </c>
      <c r="L56" s="349">
        <v>164692.8231162497</v>
      </c>
    </row>
    <row r="57" spans="1:12" ht="18" customHeight="1">
      <c r="A57" s="337" t="s">
        <v>312</v>
      </c>
      <c r="B57" s="338">
        <v>114432</v>
      </c>
      <c r="C57" s="338">
        <v>117564.06400000001</v>
      </c>
      <c r="D57" s="338">
        <v>120437.65600000002</v>
      </c>
      <c r="E57" s="338">
        <v>123235.23199999999</v>
      </c>
      <c r="F57" s="338">
        <v>126211.18635001931</v>
      </c>
      <c r="G57" s="338">
        <v>128856.50965004502</v>
      </c>
      <c r="H57" s="338">
        <v>131202.91339421028</v>
      </c>
      <c r="I57" s="338">
        <v>133421.60457749027</v>
      </c>
      <c r="J57" s="338">
        <v>135739.23211155424</v>
      </c>
      <c r="K57" s="338">
        <v>138316.48211045709</v>
      </c>
      <c r="L57" s="338">
        <v>141237.00605147181</v>
      </c>
    </row>
    <row r="58" spans="1:12" ht="18" customHeight="1">
      <c r="A58" s="348" t="s">
        <v>313</v>
      </c>
      <c r="B58" s="349">
        <v>86094</v>
      </c>
      <c r="C58" s="349">
        <v>90694.200000000012</v>
      </c>
      <c r="D58" s="349">
        <v>95424.24</v>
      </c>
      <c r="E58" s="349">
        <v>99962.72</v>
      </c>
      <c r="F58" s="349">
        <v>100734.48823007487</v>
      </c>
      <c r="G58" s="349">
        <v>104679.03336181519</v>
      </c>
      <c r="H58" s="349">
        <v>108360.70156127466</v>
      </c>
      <c r="I58" s="349">
        <v>111763.07972572386</v>
      </c>
      <c r="J58" s="349">
        <v>114888.6265510871</v>
      </c>
      <c r="K58" s="349">
        <v>117754.14559226803</v>
      </c>
      <c r="L58" s="349">
        <v>120322.13356852008</v>
      </c>
    </row>
    <row r="59" spans="1:12" ht="18" customHeight="1">
      <c r="A59" s="337" t="s">
        <v>314</v>
      </c>
      <c r="B59" s="338">
        <v>61867</v>
      </c>
      <c r="C59" s="338">
        <v>64626.583999999988</v>
      </c>
      <c r="D59" s="338">
        <v>67623.415999999997</v>
      </c>
      <c r="E59" s="338">
        <v>70841.232000000018</v>
      </c>
      <c r="F59" s="338">
        <v>70834.939889867892</v>
      </c>
      <c r="G59" s="338">
        <v>74454.152233301807</v>
      </c>
      <c r="H59" s="338">
        <v>78475.20973259036</v>
      </c>
      <c r="I59" s="338">
        <v>82702.40764790737</v>
      </c>
      <c r="J59" s="338">
        <v>86873.067516221563</v>
      </c>
      <c r="K59" s="338">
        <v>90798.116073263431</v>
      </c>
      <c r="L59" s="338">
        <v>94449.855965892057</v>
      </c>
    </row>
    <row r="60" spans="1:12" ht="18" customHeight="1">
      <c r="A60" s="348" t="s">
        <v>315</v>
      </c>
      <c r="B60" s="349">
        <v>44931</v>
      </c>
      <c r="C60" s="349">
        <v>46359.8</v>
      </c>
      <c r="D60" s="349">
        <v>47778.16</v>
      </c>
      <c r="E60" s="349">
        <v>49351.48000000001</v>
      </c>
      <c r="F60" s="349">
        <v>49806.771671306873</v>
      </c>
      <c r="G60" s="349">
        <v>51654.33595263421</v>
      </c>
      <c r="H60" s="349">
        <v>53526.733524845105</v>
      </c>
      <c r="I60" s="349">
        <v>55551.350357907679</v>
      </c>
      <c r="J60" s="349">
        <v>57894.526463412782</v>
      </c>
      <c r="K60" s="349">
        <v>60653.617711123334</v>
      </c>
      <c r="L60" s="349">
        <v>63854.82031805547</v>
      </c>
    </row>
    <row r="61" spans="1:12" ht="18" customHeight="1">
      <c r="A61" s="337" t="s">
        <v>316</v>
      </c>
      <c r="B61" s="338">
        <v>28346</v>
      </c>
      <c r="C61" s="338">
        <v>29928.080000000002</v>
      </c>
      <c r="D61" s="338">
        <v>31693.759999999995</v>
      </c>
      <c r="E61" s="338">
        <v>33466.360000000008</v>
      </c>
      <c r="F61" s="338">
        <v>32308.508906011688</v>
      </c>
      <c r="G61" s="338">
        <v>33576.947631299736</v>
      </c>
      <c r="H61" s="338">
        <v>34973.010458016375</v>
      </c>
      <c r="I61" s="338">
        <v>36459.534707035004</v>
      </c>
      <c r="J61" s="338">
        <v>37987.893447202725</v>
      </c>
      <c r="K61" s="338">
        <v>39533.330975931</v>
      </c>
      <c r="L61" s="338">
        <v>41070.397874461014</v>
      </c>
    </row>
    <row r="62" spans="1:12" ht="18" customHeight="1">
      <c r="A62" s="350" t="s">
        <v>317</v>
      </c>
      <c r="B62" s="351">
        <v>26206</v>
      </c>
      <c r="C62" s="351">
        <v>27005.975999999995</v>
      </c>
      <c r="D62" s="351">
        <v>27800.423999999999</v>
      </c>
      <c r="E62" s="351">
        <v>28682.448000000004</v>
      </c>
      <c r="F62" s="351">
        <v>33757.489745059589</v>
      </c>
      <c r="G62" s="351">
        <v>34734.020361329029</v>
      </c>
      <c r="H62" s="351">
        <v>35771.315320906848</v>
      </c>
      <c r="I62" s="351">
        <v>36886.337598102044</v>
      </c>
      <c r="J62" s="351">
        <v>38098.195759994123</v>
      </c>
      <c r="K62" s="351">
        <v>39419.46596630173</v>
      </c>
      <c r="L62" s="351">
        <v>40862.68773816224</v>
      </c>
    </row>
    <row r="63" spans="1:12" ht="3.75" customHeight="1"/>
    <row r="64" spans="1:12" ht="27" customHeight="1">
      <c r="A64" s="909" t="s">
        <v>544</v>
      </c>
      <c r="B64" s="910"/>
      <c r="C64" s="910"/>
      <c r="D64" s="910"/>
      <c r="E64" s="910"/>
      <c r="F64" s="910"/>
      <c r="G64" s="910"/>
      <c r="H64" s="910"/>
      <c r="I64" s="910"/>
      <c r="J64" s="910"/>
    </row>
  </sheetData>
  <sheetProtection selectLockedCells="1" selectUnlockedCells="1"/>
  <mergeCells count="8">
    <mergeCell ref="A64:J64"/>
    <mergeCell ref="A1:J1"/>
    <mergeCell ref="A2:J2"/>
    <mergeCell ref="A3:J3"/>
    <mergeCell ref="A5:A6"/>
    <mergeCell ref="B5:L5"/>
    <mergeCell ref="A44:L44"/>
    <mergeCell ref="A25:L25"/>
  </mergeCells>
  <pageMargins left="0.78740157480314965" right="0.39370078740157483" top="0.78740157480314965" bottom="0.39370078740157483" header="0.39370078740157483" footer="0.11811023622047245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8"/>
  <sheetViews>
    <sheetView showGridLines="0" zoomScaleSheetLayoutView="100" workbookViewId="0">
      <pane xSplit="2" ySplit="7" topLeftCell="C8" activePane="bottomRight" state="frozen"/>
      <selection activeCell="BH19" sqref="BH19"/>
      <selection pane="topRight" activeCell="BH19" sqref="BH19"/>
      <selection pane="bottomLeft" activeCell="BH19" sqref="BH19"/>
      <selection pane="bottomRight" sqref="A1:XFD1048576"/>
    </sheetView>
  </sheetViews>
  <sheetFormatPr baseColWidth="10" defaultColWidth="15.7109375" defaultRowHeight="18" customHeight="1"/>
  <cols>
    <col min="1" max="1" width="18.7109375" style="207" customWidth="1"/>
    <col min="2" max="2" width="11.28515625" style="207" customWidth="1"/>
    <col min="3" max="3" width="9" style="207" customWidth="1"/>
    <col min="4" max="4" width="12.42578125" style="207" customWidth="1"/>
    <col min="5" max="5" width="10.42578125" style="352" customWidth="1"/>
    <col min="6" max="6" width="9" style="207" customWidth="1"/>
    <col min="7" max="7" width="12.42578125" style="207" customWidth="1"/>
    <col min="8" max="8" width="10.42578125" style="352" customWidth="1"/>
    <col min="9" max="9" width="9" style="207" customWidth="1"/>
    <col min="10" max="10" width="12.42578125" style="207" customWidth="1"/>
    <col min="11" max="11" width="10.42578125" style="352" customWidth="1"/>
    <col min="12" max="12" width="9" style="207" customWidth="1"/>
    <col min="13" max="13" width="12.42578125" style="207" customWidth="1"/>
    <col min="14" max="14" width="10.42578125" style="352" customWidth="1"/>
    <col min="15" max="15" width="9" style="207" customWidth="1"/>
    <col min="16" max="16" width="12.42578125" style="207" customWidth="1"/>
    <col min="17" max="17" width="10.42578125" style="352" customWidth="1"/>
    <col min="18" max="18" width="9" style="207" customWidth="1"/>
    <col min="19" max="19" width="12.42578125" style="207" customWidth="1"/>
    <col min="20" max="20" width="10.42578125" style="352" customWidth="1"/>
    <col min="21" max="21" width="9" style="207" customWidth="1"/>
    <col min="22" max="22" width="12.42578125" style="207" customWidth="1"/>
    <col min="23" max="23" width="10.42578125" style="352" customWidth="1"/>
    <col min="24" max="231" width="11.42578125" style="207" customWidth="1"/>
    <col min="232" max="232" width="21.5703125" style="207" customWidth="1"/>
    <col min="233" max="233" width="15.7109375" style="207" customWidth="1"/>
    <col min="234" max="234" width="19.42578125" style="207" customWidth="1"/>
    <col min="235" max="16384" width="15.7109375" style="207"/>
  </cols>
  <sheetData>
    <row r="1" spans="1:23" ht="18" customHeight="1">
      <c r="A1" s="848" t="s">
        <v>511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T1" s="207"/>
      <c r="W1" s="207"/>
    </row>
    <row r="2" spans="1:23" ht="18" customHeight="1">
      <c r="A2" s="848" t="s">
        <v>526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T2" s="207"/>
      <c r="W2" s="207"/>
    </row>
    <row r="3" spans="1:23" ht="18" customHeight="1">
      <c r="A3" s="849" t="s">
        <v>622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T3" s="207"/>
      <c r="W3" s="207"/>
    </row>
    <row r="4" spans="1:23" ht="3.95" customHeight="1">
      <c r="A4" s="943"/>
      <c r="B4" s="943"/>
      <c r="C4" s="943"/>
      <c r="D4" s="208"/>
      <c r="G4" s="208"/>
      <c r="J4" s="208"/>
      <c r="M4" s="208"/>
      <c r="P4" s="208"/>
      <c r="S4" s="616"/>
      <c r="V4" s="716"/>
    </row>
    <row r="5" spans="1:23" ht="18" customHeight="1">
      <c r="A5" s="914" t="s">
        <v>318</v>
      </c>
      <c r="B5" s="914" t="s">
        <v>321</v>
      </c>
      <c r="C5" s="937" t="s">
        <v>300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</row>
    <row r="6" spans="1:23" ht="18" customHeight="1">
      <c r="A6" s="915"/>
      <c r="B6" s="915"/>
      <c r="C6" s="934">
        <v>2015</v>
      </c>
      <c r="D6" s="935"/>
      <c r="E6" s="936"/>
      <c r="F6" s="939">
        <v>2016</v>
      </c>
      <c r="G6" s="940"/>
      <c r="H6" s="941"/>
      <c r="I6" s="934">
        <v>2017</v>
      </c>
      <c r="J6" s="935"/>
      <c r="K6" s="936"/>
      <c r="L6" s="939">
        <v>2018</v>
      </c>
      <c r="M6" s="940"/>
      <c r="N6" s="941"/>
      <c r="O6" s="934">
        <v>2019</v>
      </c>
      <c r="P6" s="935"/>
      <c r="Q6" s="936"/>
      <c r="R6" s="939">
        <v>2020</v>
      </c>
      <c r="S6" s="940"/>
      <c r="T6" s="941"/>
      <c r="U6" s="934">
        <v>2021</v>
      </c>
      <c r="V6" s="935"/>
      <c r="W6" s="936"/>
    </row>
    <row r="7" spans="1:23" s="443" customFormat="1" ht="26.25" customHeight="1">
      <c r="A7" s="942"/>
      <c r="B7" s="942"/>
      <c r="C7" s="561" t="s">
        <v>319</v>
      </c>
      <c r="D7" s="562" t="s">
        <v>320</v>
      </c>
      <c r="E7" s="563" t="s">
        <v>556</v>
      </c>
      <c r="F7" s="564" t="s">
        <v>319</v>
      </c>
      <c r="G7" s="565" t="s">
        <v>320</v>
      </c>
      <c r="H7" s="566" t="s">
        <v>556</v>
      </c>
      <c r="I7" s="561" t="s">
        <v>319</v>
      </c>
      <c r="J7" s="562" t="s">
        <v>320</v>
      </c>
      <c r="K7" s="563" t="s">
        <v>556</v>
      </c>
      <c r="L7" s="564" t="s">
        <v>319</v>
      </c>
      <c r="M7" s="565" t="s">
        <v>320</v>
      </c>
      <c r="N7" s="566" t="s">
        <v>556</v>
      </c>
      <c r="O7" s="561" t="s">
        <v>319</v>
      </c>
      <c r="P7" s="562" t="s">
        <v>320</v>
      </c>
      <c r="Q7" s="563" t="s">
        <v>556</v>
      </c>
      <c r="R7" s="564" t="s">
        <v>319</v>
      </c>
      <c r="S7" s="565" t="s">
        <v>320</v>
      </c>
      <c r="T7" s="566" t="s">
        <v>556</v>
      </c>
      <c r="U7" s="561" t="s">
        <v>319</v>
      </c>
      <c r="V7" s="562" t="s">
        <v>320</v>
      </c>
      <c r="W7" s="563" t="s">
        <v>556</v>
      </c>
    </row>
    <row r="8" spans="1:23" ht="18" customHeight="1">
      <c r="A8" s="353" t="s">
        <v>8</v>
      </c>
      <c r="B8" s="573">
        <v>18051</v>
      </c>
      <c r="C8" s="576">
        <v>236959.00632255097</v>
      </c>
      <c r="D8" s="567">
        <f t="shared" ref="D8:D26" si="0">+C8/$C$26*100</f>
        <v>3.507512800916361</v>
      </c>
      <c r="E8" s="568">
        <f t="shared" ref="E8:E26" si="1">+C8/B8</f>
        <v>13.127195519503129</v>
      </c>
      <c r="F8" s="576">
        <v>240495.0005827923</v>
      </c>
      <c r="G8" s="567">
        <f>+F8/$F$26*100</f>
        <v>3.5085527195143182</v>
      </c>
      <c r="H8" s="567">
        <f>+F8/$B$8</f>
        <v>13.323084625937195</v>
      </c>
      <c r="I8" s="576">
        <v>244070.61997459357</v>
      </c>
      <c r="J8" s="567">
        <f>+I8/$I$26*100</f>
        <v>3.5099661234190074</v>
      </c>
      <c r="K8" s="568">
        <f>+I8/B8</f>
        <v>13.521168908902197</v>
      </c>
      <c r="L8" s="576">
        <v>247674.73282682372</v>
      </c>
      <c r="M8" s="567">
        <f>+L8/$L$26*100</f>
        <v>3.5116308324731262</v>
      </c>
      <c r="N8" s="567">
        <f>+L8/B8</f>
        <v>13.720831689481122</v>
      </c>
      <c r="O8" s="576">
        <v>251314.27693862439</v>
      </c>
      <c r="P8" s="567">
        <f>+O8/$O$26*100</f>
        <v>3.5135568521297533</v>
      </c>
      <c r="Q8" s="568">
        <f>+O8/B8</f>
        <v>13.922457311984067</v>
      </c>
      <c r="R8" s="576">
        <v>254976.43754106463</v>
      </c>
      <c r="S8" s="567">
        <f>+R8/$R$26*100</f>
        <v>3.5156207066910241</v>
      </c>
      <c r="T8" s="568">
        <f>+R8/B8</f>
        <v>14.125335856244233</v>
      </c>
      <c r="U8" s="576">
        <v>258653.4457756372</v>
      </c>
      <c r="V8" s="567">
        <v>3.5156207066910241</v>
      </c>
      <c r="W8" s="568">
        <f>+U8/B8</f>
        <v>14.329036938432065</v>
      </c>
    </row>
    <row r="9" spans="1:23" ht="18" customHeight="1">
      <c r="A9" s="354" t="s">
        <v>9</v>
      </c>
      <c r="B9" s="574">
        <v>20002</v>
      </c>
      <c r="C9" s="577">
        <v>409381.03403351753</v>
      </c>
      <c r="D9" s="508">
        <f t="shared" si="0"/>
        <v>6.0597368279404638</v>
      </c>
      <c r="E9" s="569">
        <f t="shared" si="1"/>
        <v>20.46700500117576</v>
      </c>
      <c r="F9" s="578">
        <v>414503.20553295297</v>
      </c>
      <c r="G9" s="505">
        <f t="shared" ref="G9:G26" si="2">+F9/$F$26*100</f>
        <v>6.0471375516988699</v>
      </c>
      <c r="H9" s="505">
        <f t="shared" ref="H9:H26" si="3">+F9/B9</f>
        <v>20.723087967850862</v>
      </c>
      <c r="I9" s="577">
        <v>419628.55724859494</v>
      </c>
      <c r="J9" s="508">
        <f t="shared" ref="J9:J26" si="4">+I9/$I$26*100</f>
        <v>6.0346551359400857</v>
      </c>
      <c r="K9" s="569">
        <f t="shared" ref="K9:K25" si="5">+I9/B9</f>
        <v>20.979329929436805</v>
      </c>
      <c r="L9" s="578">
        <v>424774.29644713399</v>
      </c>
      <c r="M9" s="505">
        <f t="shared" ref="M9:M26" si="6">+L9/$L$26*100</f>
        <v>6.0226188566792977</v>
      </c>
      <c r="N9" s="505">
        <f t="shared" ref="N9:N26" si="7">+L9/B9</f>
        <v>21.236591163240377</v>
      </c>
      <c r="O9" s="577">
        <v>429957.19985132018</v>
      </c>
      <c r="P9" s="508">
        <f t="shared" ref="P9:P26" si="8">+O9/$O$26*100</f>
        <v>6.0111151824019275</v>
      </c>
      <c r="Q9" s="569">
        <f t="shared" ref="Q9:Q26" si="9">+O9/B9</f>
        <v>21.495710421523857</v>
      </c>
      <c r="R9" s="578">
        <v>435126.39643879415</v>
      </c>
      <c r="S9" s="505">
        <f t="shared" ref="S9:S25" si="10">+R9/$R$26*100</f>
        <v>5.9995322865929674</v>
      </c>
      <c r="T9" s="622">
        <f t="shared" ref="T9:T26" si="11">+R9/B9</f>
        <v>21.754144407498959</v>
      </c>
      <c r="U9" s="577">
        <v>440334.70119103993</v>
      </c>
      <c r="V9" s="508">
        <v>5.9995322865929674</v>
      </c>
      <c r="W9" s="569">
        <f t="shared" ref="W9:W26" si="12">+U9/B9</f>
        <v>22.014533606191378</v>
      </c>
    </row>
    <row r="10" spans="1:23" ht="18" customHeight="1">
      <c r="A10" s="353" t="s">
        <v>10</v>
      </c>
      <c r="B10" s="573">
        <v>4948</v>
      </c>
      <c r="C10" s="576">
        <v>291311.23910468753</v>
      </c>
      <c r="D10" s="567">
        <f t="shared" si="0"/>
        <v>4.3120450075640679</v>
      </c>
      <c r="E10" s="568">
        <f t="shared" si="1"/>
        <v>58.874543068853583</v>
      </c>
      <c r="F10" s="576">
        <v>295256.2035774226</v>
      </c>
      <c r="G10" s="567">
        <f t="shared" si="2"/>
        <v>4.3074573421679716</v>
      </c>
      <c r="H10" s="567">
        <f t="shared" si="3"/>
        <v>59.671827723812164</v>
      </c>
      <c r="I10" s="576">
        <v>299233.93513290928</v>
      </c>
      <c r="J10" s="567">
        <f t="shared" si="4"/>
        <v>4.3032667160152371</v>
      </c>
      <c r="K10" s="568">
        <f t="shared" si="5"/>
        <v>60.475734667119902</v>
      </c>
      <c r="L10" s="576">
        <v>303242.45344085776</v>
      </c>
      <c r="M10" s="567">
        <f t="shared" si="6"/>
        <v>4.2994920679384867</v>
      </c>
      <c r="N10" s="567">
        <f t="shared" si="7"/>
        <v>61.285863670343119</v>
      </c>
      <c r="O10" s="576">
        <v>307255.94676993549</v>
      </c>
      <c r="P10" s="567">
        <f t="shared" si="8"/>
        <v>4.2956621895172731</v>
      </c>
      <c r="Q10" s="568">
        <f t="shared" si="9"/>
        <v>62.096998134586798</v>
      </c>
      <c r="R10" s="576">
        <v>311272.61392132309</v>
      </c>
      <c r="S10" s="567">
        <f t="shared" si="10"/>
        <v>4.2918336199257698</v>
      </c>
      <c r="T10" s="568">
        <f t="shared" si="11"/>
        <v>62.908774034220514</v>
      </c>
      <c r="U10" s="576">
        <v>315244.72247924859</v>
      </c>
      <c r="V10" s="567">
        <v>4.2918336199257698</v>
      </c>
      <c r="W10" s="568">
        <f t="shared" si="12"/>
        <v>63.711544559266088</v>
      </c>
    </row>
    <row r="11" spans="1:23" ht="18" customHeight="1">
      <c r="A11" s="354" t="s">
        <v>11</v>
      </c>
      <c r="B11" s="574">
        <v>3846</v>
      </c>
      <c r="C11" s="577">
        <v>216335.02149500954</v>
      </c>
      <c r="D11" s="508">
        <f t="shared" si="0"/>
        <v>3.2022326095821776</v>
      </c>
      <c r="E11" s="569">
        <f t="shared" si="1"/>
        <v>56.249355562924997</v>
      </c>
      <c r="F11" s="578">
        <v>218560.32509248753</v>
      </c>
      <c r="G11" s="505">
        <f t="shared" si="2"/>
        <v>3.1885503695416455</v>
      </c>
      <c r="H11" s="505">
        <f t="shared" si="3"/>
        <v>56.827957642352452</v>
      </c>
      <c r="I11" s="577">
        <v>220818.17516398412</v>
      </c>
      <c r="J11" s="508">
        <f t="shared" si="4"/>
        <v>3.1755739971548755</v>
      </c>
      <c r="K11" s="569">
        <f t="shared" si="5"/>
        <v>57.415022143521611</v>
      </c>
      <c r="L11" s="578">
        <v>223104.10230956151</v>
      </c>
      <c r="M11" s="505">
        <f t="shared" si="6"/>
        <v>3.1632586642146348</v>
      </c>
      <c r="N11" s="505">
        <f t="shared" si="7"/>
        <v>58.009386975965029</v>
      </c>
      <c r="O11" s="577">
        <v>225409.74107170387</v>
      </c>
      <c r="P11" s="508">
        <f t="shared" si="8"/>
        <v>3.1513925509003102</v>
      </c>
      <c r="Q11" s="569">
        <f t="shared" si="9"/>
        <v>58.608877033724355</v>
      </c>
      <c r="R11" s="578">
        <v>227747.48406758971</v>
      </c>
      <c r="S11" s="505">
        <f t="shared" si="10"/>
        <v>3.140187299682748</v>
      </c>
      <c r="T11" s="622">
        <f t="shared" si="11"/>
        <v>59.216714526154369</v>
      </c>
      <c r="U11" s="577">
        <v>230112.40817080007</v>
      </c>
      <c r="V11" s="508">
        <v>3.140187299682748</v>
      </c>
      <c r="W11" s="569">
        <f t="shared" si="12"/>
        <v>59.831619389183587</v>
      </c>
    </row>
    <row r="12" spans="1:23" ht="18" customHeight="1">
      <c r="A12" s="353" t="s">
        <v>12</v>
      </c>
      <c r="B12" s="573">
        <v>11474</v>
      </c>
      <c r="C12" s="576">
        <v>534522.35651758383</v>
      </c>
      <c r="D12" s="567">
        <f t="shared" si="0"/>
        <v>7.9121027597041316</v>
      </c>
      <c r="E12" s="568">
        <f t="shared" si="1"/>
        <v>46.58552871863202</v>
      </c>
      <c r="F12" s="576">
        <v>540175.72066441621</v>
      </c>
      <c r="G12" s="567">
        <f t="shared" si="2"/>
        <v>7.8805588023036472</v>
      </c>
      <c r="H12" s="567">
        <f t="shared" si="3"/>
        <v>47.07823955590171</v>
      </c>
      <c r="I12" s="576">
        <v>545904.41326410091</v>
      </c>
      <c r="J12" s="567">
        <f t="shared" si="4"/>
        <v>7.8506212561814293</v>
      </c>
      <c r="K12" s="568">
        <f t="shared" si="5"/>
        <v>47.577515536351832</v>
      </c>
      <c r="L12" s="576">
        <v>551774.31638192886</v>
      </c>
      <c r="M12" s="567">
        <f t="shared" si="6"/>
        <v>7.8232756319489756</v>
      </c>
      <c r="N12" s="567">
        <f t="shared" si="7"/>
        <v>48.089098516814438</v>
      </c>
      <c r="O12" s="576">
        <v>557733.12392465363</v>
      </c>
      <c r="P12" s="567">
        <f t="shared" si="8"/>
        <v>7.7975157762476695</v>
      </c>
      <c r="Q12" s="568">
        <f t="shared" si="9"/>
        <v>48.608429834813805</v>
      </c>
      <c r="R12" s="576">
        <v>563802.52398027654</v>
      </c>
      <c r="S12" s="567">
        <f t="shared" si="10"/>
        <v>7.773721552096351</v>
      </c>
      <c r="T12" s="568">
        <f t="shared" si="11"/>
        <v>49.137399684528198</v>
      </c>
      <c r="U12" s="576">
        <v>569967.41457722231</v>
      </c>
      <c r="V12" s="567">
        <v>7.773721552096351</v>
      </c>
      <c r="W12" s="568">
        <f t="shared" si="12"/>
        <v>49.674691875302628</v>
      </c>
    </row>
    <row r="13" spans="1:23" ht="18" customHeight="1">
      <c r="A13" s="354" t="s">
        <v>13</v>
      </c>
      <c r="B13" s="574">
        <v>9496</v>
      </c>
      <c r="C13" s="577">
        <v>179575.91032833583</v>
      </c>
      <c r="D13" s="508">
        <f t="shared" si="0"/>
        <v>2.6581171738856306</v>
      </c>
      <c r="E13" s="569">
        <f t="shared" si="1"/>
        <v>18.910689798687429</v>
      </c>
      <c r="F13" s="578">
        <v>182038.87147486064</v>
      </c>
      <c r="G13" s="505">
        <f t="shared" si="2"/>
        <v>2.6557432629480577</v>
      </c>
      <c r="H13" s="505">
        <f t="shared" si="3"/>
        <v>19.170058074437726</v>
      </c>
      <c r="I13" s="577">
        <v>184529.67573843265</v>
      </c>
      <c r="J13" s="508">
        <f t="shared" si="4"/>
        <v>2.6537110885153417</v>
      </c>
      <c r="K13" s="569">
        <f t="shared" si="5"/>
        <v>19.432358439177829</v>
      </c>
      <c r="L13" s="578">
        <v>187034.84109271472</v>
      </c>
      <c r="M13" s="505">
        <f t="shared" si="6"/>
        <v>2.6518543382748971</v>
      </c>
      <c r="N13" s="505">
        <f t="shared" si="7"/>
        <v>19.696171134447631</v>
      </c>
      <c r="O13" s="577">
        <v>189540.93477672635</v>
      </c>
      <c r="P13" s="508">
        <f t="shared" si="8"/>
        <v>2.6499204830551109</v>
      </c>
      <c r="Q13" s="569">
        <f t="shared" si="9"/>
        <v>19.960081589798477</v>
      </c>
      <c r="R13" s="578">
        <v>192031.03548503525</v>
      </c>
      <c r="S13" s="505">
        <f t="shared" si="10"/>
        <v>2.6477281241713984</v>
      </c>
      <c r="T13" s="622">
        <f t="shared" si="11"/>
        <v>20.222307864894191</v>
      </c>
      <c r="U13" s="577">
        <v>194511.55882459032</v>
      </c>
      <c r="V13" s="508">
        <v>2.6477281241713984</v>
      </c>
      <c r="W13" s="569">
        <f t="shared" si="12"/>
        <v>20.483525571250034</v>
      </c>
    </row>
    <row r="14" spans="1:23" ht="18" customHeight="1">
      <c r="A14" s="353" t="s">
        <v>14</v>
      </c>
      <c r="B14" s="573">
        <v>16525</v>
      </c>
      <c r="C14" s="576">
        <v>576576.56388583011</v>
      </c>
      <c r="D14" s="567">
        <f t="shared" si="0"/>
        <v>8.5345972281174944</v>
      </c>
      <c r="E14" s="568">
        <f t="shared" si="1"/>
        <v>34.891168767675047</v>
      </c>
      <c r="F14" s="576">
        <v>584200.71207992302</v>
      </c>
      <c r="G14" s="567">
        <f t="shared" si="2"/>
        <v>8.5228341218868309</v>
      </c>
      <c r="H14" s="567">
        <f t="shared" si="3"/>
        <v>35.352539308921209</v>
      </c>
      <c r="I14" s="576">
        <v>592016.6601183702</v>
      </c>
      <c r="J14" s="567">
        <f t="shared" si="4"/>
        <v>8.5137589347355629</v>
      </c>
      <c r="K14" s="568">
        <f t="shared" si="5"/>
        <v>35.825516497329509</v>
      </c>
      <c r="L14" s="576">
        <v>600011.1711235831</v>
      </c>
      <c r="M14" s="567">
        <f t="shared" si="6"/>
        <v>8.507196936472031</v>
      </c>
      <c r="N14" s="567">
        <f t="shared" si="7"/>
        <v>36.309299311563272</v>
      </c>
      <c r="O14" s="576">
        <v>608214.79380043421</v>
      </c>
      <c r="P14" s="567">
        <f t="shared" si="8"/>
        <v>8.5032863327780408</v>
      </c>
      <c r="Q14" s="568">
        <f t="shared" si="9"/>
        <v>36.805736387318255</v>
      </c>
      <c r="R14" s="576">
        <v>616564.95911381627</v>
      </c>
      <c r="S14" s="567">
        <f t="shared" si="10"/>
        <v>8.5012111636062002</v>
      </c>
      <c r="T14" s="568">
        <f t="shared" si="11"/>
        <v>37.311041398718082</v>
      </c>
      <c r="U14" s="576">
        <v>625096.1318704749</v>
      </c>
      <c r="V14" s="567">
        <v>8.5012111636062002</v>
      </c>
      <c r="W14" s="568">
        <f t="shared" si="12"/>
        <v>37.827299961904686</v>
      </c>
    </row>
    <row r="15" spans="1:23" ht="18" customHeight="1">
      <c r="A15" s="354" t="s">
        <v>15</v>
      </c>
      <c r="B15" s="574">
        <v>9556</v>
      </c>
      <c r="C15" s="577">
        <v>120576.04868518043</v>
      </c>
      <c r="D15" s="508">
        <f t="shared" si="0"/>
        <v>1.7847898706643759</v>
      </c>
      <c r="E15" s="569">
        <f t="shared" si="1"/>
        <v>12.61783682348058</v>
      </c>
      <c r="F15" s="578">
        <v>121984.8176756824</v>
      </c>
      <c r="G15" s="505">
        <f t="shared" si="2"/>
        <v>1.7796218747097605</v>
      </c>
      <c r="H15" s="505">
        <f t="shared" si="3"/>
        <v>12.765259279581665</v>
      </c>
      <c r="I15" s="577">
        <v>123442.23927517455</v>
      </c>
      <c r="J15" s="508">
        <f t="shared" si="4"/>
        <v>1.7752160341951353</v>
      </c>
      <c r="K15" s="569">
        <f t="shared" si="5"/>
        <v>12.917773050981012</v>
      </c>
      <c r="L15" s="578">
        <v>124954.0961437658</v>
      </c>
      <c r="M15" s="505">
        <f t="shared" si="6"/>
        <v>1.7716488543426303</v>
      </c>
      <c r="N15" s="505">
        <f t="shared" si="7"/>
        <v>13.075983271637275</v>
      </c>
      <c r="O15" s="577">
        <v>126517.16816508601</v>
      </c>
      <c r="P15" s="508">
        <f t="shared" si="8"/>
        <v>1.7688022683528304</v>
      </c>
      <c r="Q15" s="569">
        <f t="shared" si="9"/>
        <v>13.239552968301174</v>
      </c>
      <c r="R15" s="578">
        <v>128129.87962061363</v>
      </c>
      <c r="S15" s="505">
        <f t="shared" si="10"/>
        <v>1.7666575872035646</v>
      </c>
      <c r="T15" s="622">
        <f t="shared" si="11"/>
        <v>13.408317247866641</v>
      </c>
      <c r="U15" s="577">
        <v>129786.63806605668</v>
      </c>
      <c r="V15" s="508">
        <v>1.7666575872035646</v>
      </c>
      <c r="W15" s="569">
        <f t="shared" si="12"/>
        <v>13.581690881755618</v>
      </c>
    </row>
    <row r="16" spans="1:23" ht="18" customHeight="1">
      <c r="A16" s="353" t="s">
        <v>16</v>
      </c>
      <c r="B16" s="573">
        <v>8705</v>
      </c>
      <c r="C16" s="576">
        <v>252254.82037643407</v>
      </c>
      <c r="D16" s="567">
        <f t="shared" si="0"/>
        <v>3.7339243833543887</v>
      </c>
      <c r="E16" s="568">
        <f t="shared" si="1"/>
        <v>28.978152828998745</v>
      </c>
      <c r="F16" s="576">
        <v>253557.31581387066</v>
      </c>
      <c r="G16" s="567">
        <f t="shared" si="2"/>
        <v>3.6991172697797872</v>
      </c>
      <c r="H16" s="567">
        <f t="shared" si="3"/>
        <v>29.127778956217192</v>
      </c>
      <c r="I16" s="576">
        <v>254884.17115648845</v>
      </c>
      <c r="J16" s="567">
        <f t="shared" si="4"/>
        <v>3.6654752065124976</v>
      </c>
      <c r="K16" s="568">
        <f t="shared" si="5"/>
        <v>29.280203464272081</v>
      </c>
      <c r="L16" s="576">
        <v>256224.28992909781</v>
      </c>
      <c r="M16" s="567">
        <f t="shared" si="6"/>
        <v>3.6328498521998078</v>
      </c>
      <c r="N16" s="567">
        <f t="shared" si="7"/>
        <v>29.434151628845239</v>
      </c>
      <c r="O16" s="576">
        <v>257586.63686636114</v>
      </c>
      <c r="P16" s="567">
        <f t="shared" si="8"/>
        <v>3.6012490177782084</v>
      </c>
      <c r="Q16" s="568">
        <f t="shared" si="9"/>
        <v>29.590653287347632</v>
      </c>
      <c r="R16" s="576">
        <v>258957.46519805089</v>
      </c>
      <c r="S16" s="567">
        <f t="shared" si="10"/>
        <v>3.5705112032395792</v>
      </c>
      <c r="T16" s="568">
        <f t="shared" si="11"/>
        <v>29.748129258822619</v>
      </c>
      <c r="U16" s="576">
        <v>260331.19618210656</v>
      </c>
      <c r="V16" s="567">
        <v>3.5705112032395792</v>
      </c>
      <c r="W16" s="568">
        <f t="shared" si="12"/>
        <v>29.905938676864626</v>
      </c>
    </row>
    <row r="17" spans="1:23" ht="18" customHeight="1">
      <c r="A17" s="354" t="s">
        <v>17</v>
      </c>
      <c r="B17" s="574">
        <v>14895</v>
      </c>
      <c r="C17" s="577">
        <v>773302.7636498065</v>
      </c>
      <c r="D17" s="508">
        <f t="shared" si="0"/>
        <v>11.446576285830602</v>
      </c>
      <c r="E17" s="569">
        <f t="shared" si="1"/>
        <v>51.916936129560689</v>
      </c>
      <c r="F17" s="578">
        <v>785065.87796517287</v>
      </c>
      <c r="G17" s="505">
        <f t="shared" si="2"/>
        <v>11.453231936039202</v>
      </c>
      <c r="H17" s="505">
        <f t="shared" si="3"/>
        <v>52.706671900985086</v>
      </c>
      <c r="I17" s="577">
        <v>796689.18804337061</v>
      </c>
      <c r="J17" s="508">
        <f t="shared" si="4"/>
        <v>11.457143269507455</v>
      </c>
      <c r="K17" s="569">
        <f t="shared" si="5"/>
        <v>53.487021688040997</v>
      </c>
      <c r="L17" s="578">
        <v>808172.45623822638</v>
      </c>
      <c r="M17" s="505">
        <f t="shared" si="6"/>
        <v>11.458590397535829</v>
      </c>
      <c r="N17" s="505">
        <f t="shared" si="7"/>
        <v>54.257969535966858</v>
      </c>
      <c r="O17" s="577">
        <v>819588.84974640561</v>
      </c>
      <c r="P17" s="508">
        <f t="shared" si="8"/>
        <v>11.45844977067855</v>
      </c>
      <c r="Q17" s="569">
        <f t="shared" si="9"/>
        <v>55.024427643263216</v>
      </c>
      <c r="R17" s="578">
        <v>830943.45652307081</v>
      </c>
      <c r="S17" s="505">
        <f t="shared" si="10"/>
        <v>11.457066582363872</v>
      </c>
      <c r="T17" s="622">
        <f t="shared" si="11"/>
        <v>55.78673759805779</v>
      </c>
      <c r="U17" s="577">
        <v>842307.15611315647</v>
      </c>
      <c r="V17" s="508">
        <v>11.457066582363872</v>
      </c>
      <c r="W17" s="569">
        <f t="shared" si="12"/>
        <v>56.549658013639238</v>
      </c>
    </row>
    <row r="18" spans="1:23" ht="18" customHeight="1">
      <c r="A18" s="353" t="s">
        <v>18</v>
      </c>
      <c r="B18" s="573">
        <v>2465</v>
      </c>
      <c r="C18" s="576">
        <v>1985383.784904287</v>
      </c>
      <c r="D18" s="567">
        <f t="shared" si="0"/>
        <v>29.38803275873137</v>
      </c>
      <c r="E18" s="568">
        <f t="shared" si="1"/>
        <v>805.42952734453831</v>
      </c>
      <c r="F18" s="576">
        <v>2028699.636751689</v>
      </c>
      <c r="G18" s="567">
        <f t="shared" si="2"/>
        <v>29.596455686622434</v>
      </c>
      <c r="H18" s="567">
        <f t="shared" si="3"/>
        <v>823.00188103516791</v>
      </c>
      <c r="I18" s="576">
        <v>2072041.4682828211</v>
      </c>
      <c r="J18" s="567">
        <f t="shared" si="4"/>
        <v>29.797914065810708</v>
      </c>
      <c r="K18" s="568">
        <f t="shared" si="5"/>
        <v>840.58477415124594</v>
      </c>
      <c r="L18" s="576">
        <v>2115174.3845540164</v>
      </c>
      <c r="M18" s="567">
        <f t="shared" si="6"/>
        <v>29.989783374676222</v>
      </c>
      <c r="N18" s="567">
        <f t="shared" si="7"/>
        <v>858.08291462637578</v>
      </c>
      <c r="O18" s="576">
        <v>2158215.4811113109</v>
      </c>
      <c r="P18" s="567">
        <f t="shared" si="8"/>
        <v>30.173426215189004</v>
      </c>
      <c r="Q18" s="568">
        <f t="shared" si="9"/>
        <v>875.54380572466971</v>
      </c>
      <c r="R18" s="576">
        <v>2201109.4959495617</v>
      </c>
      <c r="S18" s="567">
        <f t="shared" si="10"/>
        <v>30.348945950773409</v>
      </c>
      <c r="T18" s="568">
        <f t="shared" si="11"/>
        <v>892.94502878278365</v>
      </c>
      <c r="U18" s="576">
        <v>2243792.1663840595</v>
      </c>
      <c r="V18" s="567">
        <v>30.348945950773409</v>
      </c>
      <c r="W18" s="568">
        <f t="shared" si="12"/>
        <v>910.2605137460688</v>
      </c>
    </row>
    <row r="19" spans="1:23" ht="18" customHeight="1">
      <c r="A19" s="354" t="s">
        <v>19</v>
      </c>
      <c r="B19" s="574">
        <v>12147</v>
      </c>
      <c r="C19" s="577">
        <v>87749.5443166232</v>
      </c>
      <c r="D19" s="508">
        <f t="shared" si="0"/>
        <v>1.2988856374008277</v>
      </c>
      <c r="E19" s="569">
        <f t="shared" si="1"/>
        <v>7.223968413322071</v>
      </c>
      <c r="F19" s="578">
        <v>88269.848622805221</v>
      </c>
      <c r="G19" s="505">
        <f t="shared" si="2"/>
        <v>1.2877582348330108</v>
      </c>
      <c r="H19" s="505">
        <f t="shared" si="3"/>
        <v>7.2668023892981992</v>
      </c>
      <c r="I19" s="577">
        <v>88783.910556335322</v>
      </c>
      <c r="J19" s="508">
        <f t="shared" si="4"/>
        <v>1.2767965205719518</v>
      </c>
      <c r="K19" s="569">
        <f t="shared" si="5"/>
        <v>7.3091224628579337</v>
      </c>
      <c r="L19" s="578">
        <v>89290.350175854328</v>
      </c>
      <c r="M19" s="505">
        <f t="shared" si="6"/>
        <v>1.2659940848269429</v>
      </c>
      <c r="N19" s="505">
        <f t="shared" si="7"/>
        <v>7.3508150305305282</v>
      </c>
      <c r="O19" s="577">
        <v>89794.287500764913</v>
      </c>
      <c r="P19" s="508">
        <f t="shared" si="8"/>
        <v>1.255389618025847</v>
      </c>
      <c r="Q19" s="569">
        <f t="shared" si="9"/>
        <v>7.3923015971651367</v>
      </c>
      <c r="R19" s="578">
        <v>90286.713019348681</v>
      </c>
      <c r="S19" s="505">
        <f t="shared" si="10"/>
        <v>1.2448751770593391</v>
      </c>
      <c r="T19" s="622">
        <f t="shared" si="11"/>
        <v>7.4328404560260708</v>
      </c>
      <c r="U19" s="577">
        <v>90773.538441872806</v>
      </c>
      <c r="V19" s="508">
        <v>1.2448751770593391</v>
      </c>
      <c r="W19" s="569">
        <f t="shared" si="12"/>
        <v>7.472918287797218</v>
      </c>
    </row>
    <row r="20" spans="1:23" ht="18" customHeight="1">
      <c r="A20" s="353" t="s">
        <v>20</v>
      </c>
      <c r="B20" s="573">
        <v>12933</v>
      </c>
      <c r="C20" s="576">
        <v>159262.52911281743</v>
      </c>
      <c r="D20" s="567">
        <f t="shared" si="0"/>
        <v>2.3574345969746724</v>
      </c>
      <c r="E20" s="568">
        <f t="shared" si="1"/>
        <v>12.314430457961604</v>
      </c>
      <c r="F20" s="576">
        <v>161869.41353626567</v>
      </c>
      <c r="G20" s="567">
        <f t="shared" si="2"/>
        <v>2.3614934601242963</v>
      </c>
      <c r="H20" s="567">
        <f t="shared" si="3"/>
        <v>12.515998881641202</v>
      </c>
      <c r="I20" s="576">
        <v>164461.77637447466</v>
      </c>
      <c r="J20" s="567">
        <f t="shared" si="4"/>
        <v>2.3651157346664982</v>
      </c>
      <c r="K20" s="568">
        <f t="shared" si="5"/>
        <v>12.716444473399417</v>
      </c>
      <c r="L20" s="576">
        <v>167049.84686057569</v>
      </c>
      <c r="M20" s="567">
        <f t="shared" si="6"/>
        <v>2.3684991444229375</v>
      </c>
      <c r="N20" s="567">
        <f t="shared" si="7"/>
        <v>12.916558173708783</v>
      </c>
      <c r="O20" s="576">
        <v>169615.06953045883</v>
      </c>
      <c r="P20" s="567">
        <f t="shared" si="8"/>
        <v>2.3713423568003291</v>
      </c>
      <c r="Q20" s="568">
        <f t="shared" si="9"/>
        <v>13.11490524475828</v>
      </c>
      <c r="R20" s="576">
        <v>172169.41809839968</v>
      </c>
      <c r="S20" s="567">
        <f t="shared" si="10"/>
        <v>2.3738757085277578</v>
      </c>
      <c r="T20" s="568">
        <f t="shared" si="11"/>
        <v>13.31241151305959</v>
      </c>
      <c r="U20" s="576">
        <v>174721.21245561581</v>
      </c>
      <c r="V20" s="567">
        <v>2.3738757085277578</v>
      </c>
      <c r="W20" s="568">
        <f t="shared" si="12"/>
        <v>13.509720285750856</v>
      </c>
    </row>
    <row r="21" spans="1:23" ht="18" customHeight="1">
      <c r="A21" s="354" t="s">
        <v>21</v>
      </c>
      <c r="B21" s="574">
        <v>14667</v>
      </c>
      <c r="C21" s="577">
        <v>212636.87832733965</v>
      </c>
      <c r="D21" s="508">
        <f t="shared" si="0"/>
        <v>3.1474919829162853</v>
      </c>
      <c r="E21" s="569">
        <f t="shared" si="1"/>
        <v>14.497639485057588</v>
      </c>
      <c r="F21" s="578">
        <v>217153.95061490705</v>
      </c>
      <c r="G21" s="505">
        <f t="shared" si="2"/>
        <v>3.1680329409630343</v>
      </c>
      <c r="H21" s="505">
        <f t="shared" si="3"/>
        <v>14.80561468704623</v>
      </c>
      <c r="I21" s="577">
        <v>221647.06174656763</v>
      </c>
      <c r="J21" s="508">
        <f t="shared" si="4"/>
        <v>3.1874941693793226</v>
      </c>
      <c r="K21" s="569">
        <f t="shared" si="5"/>
        <v>15.111956210988453</v>
      </c>
      <c r="L21" s="578">
        <v>226110.84018454407</v>
      </c>
      <c r="M21" s="505">
        <f t="shared" si="6"/>
        <v>3.2058893892241822</v>
      </c>
      <c r="N21" s="505">
        <f t="shared" si="7"/>
        <v>15.416297823995642</v>
      </c>
      <c r="O21" s="577">
        <v>230556.40191078265</v>
      </c>
      <c r="P21" s="508">
        <f t="shared" si="8"/>
        <v>3.2233466224198897</v>
      </c>
      <c r="Q21" s="569">
        <f t="shared" si="9"/>
        <v>15.719397416702982</v>
      </c>
      <c r="R21" s="578">
        <v>234977.58791539349</v>
      </c>
      <c r="S21" s="505">
        <f t="shared" si="10"/>
        <v>3.2398761299291574</v>
      </c>
      <c r="T21" s="622">
        <f t="shared" si="11"/>
        <v>16.020835066161688</v>
      </c>
      <c r="U21" s="577">
        <v>239386.04745774818</v>
      </c>
      <c r="V21" s="508">
        <v>3.2398761299291574</v>
      </c>
      <c r="W21" s="569">
        <f t="shared" si="12"/>
        <v>16.321405022005056</v>
      </c>
    </row>
    <row r="22" spans="1:23" ht="18" customHeight="1">
      <c r="A22" s="11" t="s">
        <v>22</v>
      </c>
      <c r="B22" s="573">
        <v>72907</v>
      </c>
      <c r="C22" s="576">
        <v>116536.47938923955</v>
      </c>
      <c r="D22" s="567">
        <f t="shared" si="0"/>
        <v>1.7249953887597103</v>
      </c>
      <c r="E22" s="568">
        <f t="shared" si="1"/>
        <v>1.5984264801629411</v>
      </c>
      <c r="F22" s="576">
        <v>118801.23715486053</v>
      </c>
      <c r="G22" s="567">
        <f t="shared" si="2"/>
        <v>1.7331770003171345</v>
      </c>
      <c r="H22" s="567">
        <f t="shared" si="3"/>
        <v>1.6294901333871992</v>
      </c>
      <c r="I22" s="576">
        <v>121074.56609272231</v>
      </c>
      <c r="J22" s="567">
        <f t="shared" si="4"/>
        <v>1.7411666567542943</v>
      </c>
      <c r="K22" s="568">
        <f t="shared" si="5"/>
        <v>1.6606713497019807</v>
      </c>
      <c r="L22" s="576">
        <v>123360.67483667964</v>
      </c>
      <c r="M22" s="567">
        <f t="shared" si="6"/>
        <v>1.7490566935387433</v>
      </c>
      <c r="N22" s="567">
        <f t="shared" si="7"/>
        <v>1.692027855167263</v>
      </c>
      <c r="O22" s="576">
        <v>125657.95916788779</v>
      </c>
      <c r="P22" s="567">
        <f t="shared" si="8"/>
        <v>1.7567899000294238</v>
      </c>
      <c r="Q22" s="568">
        <f t="shared" si="9"/>
        <v>1.7235376461504079</v>
      </c>
      <c r="R22" s="576">
        <v>127951.38772071782</v>
      </c>
      <c r="S22" s="567">
        <f t="shared" si="10"/>
        <v>1.7641965369775046</v>
      </c>
      <c r="T22" s="568">
        <f t="shared" si="11"/>
        <v>1.7549945508760176</v>
      </c>
      <c r="U22" s="576">
        <v>130257.53676059247</v>
      </c>
      <c r="V22" s="567">
        <v>1.7641965369775046</v>
      </c>
      <c r="W22" s="568">
        <f t="shared" si="12"/>
        <v>1.7866259311258517</v>
      </c>
    </row>
    <row r="23" spans="1:23" ht="18" customHeight="1">
      <c r="A23" s="354" t="s">
        <v>23</v>
      </c>
      <c r="B23" s="574">
        <v>82349</v>
      </c>
      <c r="C23" s="577">
        <v>60402.054420833214</v>
      </c>
      <c r="D23" s="508">
        <f t="shared" si="0"/>
        <v>0.89408283048896597</v>
      </c>
      <c r="E23" s="569">
        <f t="shared" si="1"/>
        <v>0.73348862063696241</v>
      </c>
      <c r="F23" s="578">
        <v>61713.491632743375</v>
      </c>
      <c r="G23" s="505">
        <f t="shared" si="2"/>
        <v>0.90033072776598311</v>
      </c>
      <c r="H23" s="505">
        <f t="shared" si="3"/>
        <v>0.74941397749509253</v>
      </c>
      <c r="I23" s="577">
        <v>63011.430366622626</v>
      </c>
      <c r="J23" s="508">
        <f t="shared" si="4"/>
        <v>0.90616390452092732</v>
      </c>
      <c r="K23" s="569">
        <f t="shared" si="5"/>
        <v>0.7651754164182033</v>
      </c>
      <c r="L23" s="578">
        <v>64298.25557285871</v>
      </c>
      <c r="M23" s="505">
        <f t="shared" si="6"/>
        <v>0.91164623119534427</v>
      </c>
      <c r="N23" s="505">
        <f t="shared" si="7"/>
        <v>0.78080189890416052</v>
      </c>
      <c r="O23" s="577">
        <v>65572.323045182929</v>
      </c>
      <c r="P23" s="508">
        <f t="shared" si="8"/>
        <v>0.91674889207243182</v>
      </c>
      <c r="Q23" s="569">
        <f t="shared" si="9"/>
        <v>0.79627345863559884</v>
      </c>
      <c r="R23" s="578">
        <v>66835.661610539901</v>
      </c>
      <c r="S23" s="505">
        <f t="shared" si="10"/>
        <v>0.92153156648275036</v>
      </c>
      <c r="T23" s="622">
        <f t="shared" si="11"/>
        <v>0.81161473254732786</v>
      </c>
      <c r="U23" s="577">
        <v>68079.887827572282</v>
      </c>
      <c r="V23" s="508">
        <v>0.92153156648275036</v>
      </c>
      <c r="W23" s="569">
        <f t="shared" si="12"/>
        <v>0.82672391683654056</v>
      </c>
    </row>
    <row r="24" spans="1:23" ht="18" customHeight="1">
      <c r="A24" s="353" t="s">
        <v>24</v>
      </c>
      <c r="B24" s="573">
        <v>91669</v>
      </c>
      <c r="C24" s="576">
        <v>16582.289193826127</v>
      </c>
      <c r="D24" s="567">
        <f t="shared" si="0"/>
        <v>0.24545423496868773</v>
      </c>
      <c r="E24" s="568">
        <f t="shared" si="1"/>
        <v>0.18089309574475698</v>
      </c>
      <c r="F24" s="576">
        <v>16896.605908727874</v>
      </c>
      <c r="G24" s="567">
        <f t="shared" si="2"/>
        <v>0.24650255709253457</v>
      </c>
      <c r="H24" s="567">
        <f t="shared" si="3"/>
        <v>0.18432191808275289</v>
      </c>
      <c r="I24" s="576">
        <v>17218.641953140133</v>
      </c>
      <c r="J24" s="567">
        <f t="shared" si="4"/>
        <v>0.24762034018307616</v>
      </c>
      <c r="K24" s="568">
        <f t="shared" si="5"/>
        <v>0.18783494914464141</v>
      </c>
      <c r="L24" s="576">
        <v>17548.117091657634</v>
      </c>
      <c r="M24" s="567">
        <f t="shared" si="6"/>
        <v>0.24880418090124909</v>
      </c>
      <c r="N24" s="567">
        <f t="shared" si="7"/>
        <v>0.19142913189472596</v>
      </c>
      <c r="O24" s="576">
        <v>17885.734807882625</v>
      </c>
      <c r="P24" s="567">
        <f t="shared" si="8"/>
        <v>0.25005561504553497</v>
      </c>
      <c r="Q24" s="568">
        <f t="shared" si="9"/>
        <v>0.19511214050423398</v>
      </c>
      <c r="R24" s="576">
        <v>18230.621680163509</v>
      </c>
      <c r="S24" s="567">
        <f t="shared" si="10"/>
        <v>0.2513642111119031</v>
      </c>
      <c r="T24" s="568">
        <f t="shared" si="11"/>
        <v>0.19887444697949699</v>
      </c>
      <c r="U24" s="576">
        <v>18581.298099879685</v>
      </c>
      <c r="V24" s="567">
        <v>0.2513642111119031</v>
      </c>
      <c r="W24" s="568">
        <f t="shared" si="12"/>
        <v>0.202699910546419</v>
      </c>
    </row>
    <row r="25" spans="1:23" ht="18" customHeight="1">
      <c r="A25" s="354" t="s">
        <v>25</v>
      </c>
      <c r="B25" s="574">
        <v>117</v>
      </c>
      <c r="C25" s="577">
        <v>526407.67091475683</v>
      </c>
      <c r="D25" s="508">
        <f t="shared" si="0"/>
        <v>7.7919876221997804</v>
      </c>
      <c r="E25" s="569">
        <f t="shared" si="1"/>
        <v>4499.2108625192895</v>
      </c>
      <c r="F25" s="578">
        <v>525293.5186270799</v>
      </c>
      <c r="G25" s="505">
        <f t="shared" si="2"/>
        <v>7.6634441416914711</v>
      </c>
      <c r="H25" s="505">
        <f t="shared" si="3"/>
        <v>4489.6881933938457</v>
      </c>
      <c r="I25" s="577">
        <v>524189.53891650017</v>
      </c>
      <c r="J25" s="508">
        <f t="shared" si="4"/>
        <v>7.5383408459365882</v>
      </c>
      <c r="K25" s="569">
        <f t="shared" si="5"/>
        <v>4480.252469371796</v>
      </c>
      <c r="L25" s="578">
        <v>523183.97953076643</v>
      </c>
      <c r="M25" s="505">
        <f t="shared" si="6"/>
        <v>7.4179104691346716</v>
      </c>
      <c r="N25" s="505">
        <f>+L25/B25</f>
        <v>4471.6579447074055</v>
      </c>
      <c r="O25" s="577">
        <v>522286.80261506344</v>
      </c>
      <c r="P25" s="508">
        <f t="shared" si="8"/>
        <v>7.3019503565778621</v>
      </c>
      <c r="Q25" s="569">
        <f t="shared" si="9"/>
        <v>4463.9897659407134</v>
      </c>
      <c r="R25" s="578">
        <v>521558.83141561778</v>
      </c>
      <c r="S25" s="505">
        <f t="shared" si="10"/>
        <v>7.191264593564699</v>
      </c>
      <c r="T25" s="622">
        <f t="shared" si="11"/>
        <v>4457.7677898770753</v>
      </c>
      <c r="U25" s="577">
        <v>521101.15063622134</v>
      </c>
      <c r="V25" s="508">
        <v>7.191264593564699</v>
      </c>
      <c r="W25" s="569">
        <f t="shared" si="12"/>
        <v>4453.855988343772</v>
      </c>
    </row>
    <row r="26" spans="1:23" ht="24.95" customHeight="1">
      <c r="A26" s="355" t="s">
        <v>322</v>
      </c>
      <c r="B26" s="575">
        <v>406752</v>
      </c>
      <c r="C26" s="40">
        <f>+SUM(C8:C25)</f>
        <v>6755755.9949786598</v>
      </c>
      <c r="D26" s="570">
        <f t="shared" si="0"/>
        <v>100</v>
      </c>
      <c r="E26" s="571">
        <f t="shared" si="1"/>
        <v>16.609029568333185</v>
      </c>
      <c r="F26" s="579">
        <f>+SUM(F8:F25)</f>
        <v>6854535.7533086604</v>
      </c>
      <c r="G26" s="572">
        <f t="shared" si="2"/>
        <v>100</v>
      </c>
      <c r="H26" s="572">
        <f t="shared" si="3"/>
        <v>16.851879654700308</v>
      </c>
      <c r="I26" s="40">
        <f>+SUM(I8:I25)</f>
        <v>6953646.0294052036</v>
      </c>
      <c r="J26" s="570">
        <f t="shared" si="4"/>
        <v>100</v>
      </c>
      <c r="K26" s="571">
        <f>+I26/B26</f>
        <v>17.095542319165496</v>
      </c>
      <c r="L26" s="579">
        <f>+SUM(L8:L25)</f>
        <v>7052983.2047406463</v>
      </c>
      <c r="M26" s="572">
        <f t="shared" si="6"/>
        <v>100</v>
      </c>
      <c r="N26" s="572">
        <f t="shared" si="7"/>
        <v>17.339762815525546</v>
      </c>
      <c r="O26" s="40">
        <f>+SUM(O8:O25)</f>
        <v>7152702.7316005854</v>
      </c>
      <c r="P26" s="570">
        <f t="shared" si="8"/>
        <v>100</v>
      </c>
      <c r="Q26" s="571">
        <f t="shared" si="9"/>
        <v>17.584923323304089</v>
      </c>
      <c r="R26" s="579">
        <f>+SUM(R8:R25)</f>
        <v>7252671.9692993779</v>
      </c>
      <c r="S26" s="572">
        <f>+R26/$R$26*100</f>
        <v>100</v>
      </c>
      <c r="T26" s="623">
        <f t="shared" si="11"/>
        <v>17.830697745307653</v>
      </c>
      <c r="U26" s="40">
        <f>+SUM(U8:U25)</f>
        <v>7353038.2113138968</v>
      </c>
      <c r="V26" s="570">
        <v>100</v>
      </c>
      <c r="W26" s="571">
        <f t="shared" si="12"/>
        <v>18.077448202624442</v>
      </c>
    </row>
    <row r="27" spans="1:23" ht="6.75" customHeight="1">
      <c r="B27" s="356"/>
    </row>
    <row r="28" spans="1:23" s="443" customFormat="1" ht="12" customHeight="1">
      <c r="A28" s="938" t="s">
        <v>545</v>
      </c>
      <c r="B28" s="938"/>
      <c r="C28" s="938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</row>
  </sheetData>
  <sheetProtection selectLockedCells="1" selectUnlockedCells="1"/>
  <mergeCells count="15">
    <mergeCell ref="U6:W6"/>
    <mergeCell ref="C5:W5"/>
    <mergeCell ref="A1:Q1"/>
    <mergeCell ref="O6:Q6"/>
    <mergeCell ref="A28:Q28"/>
    <mergeCell ref="F6:H6"/>
    <mergeCell ref="I6:K6"/>
    <mergeCell ref="L6:N6"/>
    <mergeCell ref="A5:A7"/>
    <mergeCell ref="B5:B7"/>
    <mergeCell ref="C6:E6"/>
    <mergeCell ref="R6:T6"/>
    <mergeCell ref="A4:C4"/>
    <mergeCell ref="A2:Q2"/>
    <mergeCell ref="A3:Q3"/>
  </mergeCells>
  <pageMargins left="0.78740157480314965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GridLines="0" zoomScaleNormal="100" zoomScaleSheetLayoutView="100" workbookViewId="0">
      <pane ySplit="5" topLeftCell="A6" activePane="bottomLeft" state="frozen"/>
      <selection activeCell="BH19" sqref="BH19"/>
      <selection pane="bottomLeft" activeCell="A25" sqref="A25:G25"/>
    </sheetView>
  </sheetViews>
  <sheetFormatPr baseColWidth="10" defaultColWidth="11.42578125" defaultRowHeight="18" customHeight="1"/>
  <cols>
    <col min="1" max="1" width="10.42578125" style="207" customWidth="1"/>
    <col min="2" max="6" width="13.42578125" style="207" customWidth="1"/>
    <col min="7" max="7" width="14" style="207" customWidth="1"/>
    <col min="8" max="16384" width="11.42578125" style="207"/>
  </cols>
  <sheetData>
    <row r="1" spans="1:7" ht="18" customHeight="1">
      <c r="A1" s="848" t="s">
        <v>512</v>
      </c>
      <c r="B1" s="848"/>
      <c r="C1" s="848"/>
      <c r="D1" s="848"/>
      <c r="E1" s="848"/>
      <c r="F1" s="848"/>
      <c r="G1" s="848"/>
    </row>
    <row r="2" spans="1:7" ht="18" customHeight="1">
      <c r="A2" s="848" t="s">
        <v>435</v>
      </c>
      <c r="B2" s="848"/>
      <c r="C2" s="848"/>
      <c r="D2" s="848"/>
      <c r="E2" s="848"/>
      <c r="F2" s="848"/>
      <c r="G2" s="848"/>
    </row>
    <row r="3" spans="1:7" ht="18" customHeight="1">
      <c r="A3" s="849" t="s">
        <v>629</v>
      </c>
      <c r="B3" s="849"/>
      <c r="C3" s="849"/>
      <c r="D3" s="849"/>
      <c r="E3" s="849"/>
      <c r="F3" s="849"/>
      <c r="G3" s="849"/>
    </row>
    <row r="4" spans="1:7" ht="3.95" customHeight="1">
      <c r="A4" s="943"/>
      <c r="B4" s="943"/>
      <c r="C4" s="943"/>
      <c r="D4" s="735"/>
    </row>
    <row r="5" spans="1:7" ht="35.25" customHeight="1">
      <c r="A5" s="580" t="s">
        <v>270</v>
      </c>
      <c r="B5" s="581" t="s">
        <v>323</v>
      </c>
      <c r="C5" s="582" t="s">
        <v>324</v>
      </c>
      <c r="D5" s="583" t="s">
        <v>325</v>
      </c>
      <c r="E5" s="581" t="s">
        <v>326</v>
      </c>
      <c r="F5" s="584" t="s">
        <v>327</v>
      </c>
      <c r="G5" s="583" t="s">
        <v>328</v>
      </c>
    </row>
    <row r="6" spans="1:7" ht="18" customHeight="1">
      <c r="A6" s="357">
        <v>2004</v>
      </c>
      <c r="B6" s="358">
        <v>32861</v>
      </c>
      <c r="C6" s="214">
        <v>21788</v>
      </c>
      <c r="D6" s="359">
        <f t="shared" ref="D6:D17" si="0">(B6-C6)/B6*100</f>
        <v>33.696479108974167</v>
      </c>
      <c r="E6" s="358">
        <v>151718</v>
      </c>
      <c r="F6" s="214">
        <v>101000</v>
      </c>
      <c r="G6" s="359">
        <v>33.4</v>
      </c>
    </row>
    <row r="7" spans="1:7" ht="18" customHeight="1">
      <c r="A7" s="585">
        <v>2005</v>
      </c>
      <c r="B7" s="586">
        <v>33295</v>
      </c>
      <c r="C7" s="349">
        <v>22109</v>
      </c>
      <c r="D7" s="587">
        <f t="shared" si="0"/>
        <v>33.596636131551286</v>
      </c>
      <c r="E7" s="586">
        <v>152155</v>
      </c>
      <c r="F7" s="349">
        <v>105808</v>
      </c>
      <c r="G7" s="587">
        <v>30.5</v>
      </c>
    </row>
    <row r="8" spans="1:7" ht="18" customHeight="1">
      <c r="A8" s="357">
        <v>2006</v>
      </c>
      <c r="B8" s="358">
        <v>33803</v>
      </c>
      <c r="C8" s="214">
        <v>22764</v>
      </c>
      <c r="D8" s="359">
        <f t="shared" si="0"/>
        <v>32.656864775315803</v>
      </c>
      <c r="E8" s="358">
        <v>152336</v>
      </c>
      <c r="F8" s="214">
        <v>102109</v>
      </c>
      <c r="G8" s="359">
        <v>33</v>
      </c>
    </row>
    <row r="9" spans="1:7" ht="18" customHeight="1">
      <c r="A9" s="588">
        <v>2007</v>
      </c>
      <c r="B9" s="589">
        <v>34311</v>
      </c>
      <c r="C9" s="344">
        <v>23030</v>
      </c>
      <c r="D9" s="590">
        <f t="shared" si="0"/>
        <v>32.878668648538365</v>
      </c>
      <c r="E9" s="589">
        <v>152517</v>
      </c>
      <c r="F9" s="344">
        <v>95862</v>
      </c>
      <c r="G9" s="590">
        <v>37.1</v>
      </c>
    </row>
    <row r="10" spans="1:7" ht="18" customHeight="1">
      <c r="A10" s="357">
        <v>2008</v>
      </c>
      <c r="B10" s="358">
        <v>34819</v>
      </c>
      <c r="C10" s="214">
        <v>23395</v>
      </c>
      <c r="D10" s="359">
        <f t="shared" si="0"/>
        <v>32.809672879749563</v>
      </c>
      <c r="E10" s="358">
        <v>152698</v>
      </c>
      <c r="F10" s="214">
        <v>99688</v>
      </c>
      <c r="G10" s="359">
        <v>34.700000000000003</v>
      </c>
    </row>
    <row r="11" spans="1:7" ht="18" customHeight="1">
      <c r="A11" s="585">
        <v>2009</v>
      </c>
      <c r="B11" s="586">
        <v>35327</v>
      </c>
      <c r="C11" s="349">
        <v>25122</v>
      </c>
      <c r="D11" s="587">
        <f t="shared" si="0"/>
        <v>28.887253375605059</v>
      </c>
      <c r="E11" s="586">
        <v>152879</v>
      </c>
      <c r="F11" s="349">
        <v>102162</v>
      </c>
      <c r="G11" s="587">
        <v>33.200000000000003</v>
      </c>
    </row>
    <row r="12" spans="1:7" ht="18" customHeight="1">
      <c r="A12" s="357">
        <v>2010</v>
      </c>
      <c r="B12" s="358">
        <v>35835</v>
      </c>
      <c r="C12" s="214">
        <v>26225</v>
      </c>
      <c r="D12" s="359">
        <f t="shared" si="0"/>
        <v>26.817357332217107</v>
      </c>
      <c r="E12" s="358">
        <v>153060</v>
      </c>
      <c r="F12" s="214">
        <v>101153</v>
      </c>
      <c r="G12" s="359">
        <v>33.9</v>
      </c>
    </row>
    <row r="13" spans="1:7" ht="18" customHeight="1">
      <c r="A13" s="588">
        <v>2011</v>
      </c>
      <c r="B13" s="589">
        <v>36430</v>
      </c>
      <c r="C13" s="344">
        <v>25696</v>
      </c>
      <c r="D13" s="590">
        <f t="shared" si="0"/>
        <v>29.464726873455945</v>
      </c>
      <c r="E13" s="589">
        <v>153012</v>
      </c>
      <c r="F13" s="344">
        <v>105825</v>
      </c>
      <c r="G13" s="590">
        <v>30.8</v>
      </c>
    </row>
    <row r="14" spans="1:7" ht="18" customHeight="1">
      <c r="A14" s="357">
        <v>2012</v>
      </c>
      <c r="B14" s="358">
        <v>37025</v>
      </c>
      <c r="C14" s="214">
        <v>25657</v>
      </c>
      <c r="D14" s="359">
        <f t="shared" si="0"/>
        <v>30.703578663065496</v>
      </c>
      <c r="E14" s="358">
        <v>152964</v>
      </c>
      <c r="F14" s="214">
        <v>108401</v>
      </c>
      <c r="G14" s="359">
        <v>29.1</v>
      </c>
    </row>
    <row r="15" spans="1:7" s="360" customFormat="1" ht="18" customHeight="1">
      <c r="A15" s="585">
        <v>2013</v>
      </c>
      <c r="B15" s="586">
        <v>37620</v>
      </c>
      <c r="C15" s="349">
        <v>27692</v>
      </c>
      <c r="D15" s="587">
        <f t="shared" si="0"/>
        <v>26.390217969165334</v>
      </c>
      <c r="E15" s="586">
        <v>152916</v>
      </c>
      <c r="F15" s="349">
        <v>106946</v>
      </c>
      <c r="G15" s="587">
        <v>30.1</v>
      </c>
    </row>
    <row r="16" spans="1:7" s="360" customFormat="1" ht="18" customHeight="1">
      <c r="A16" s="357">
        <v>2014</v>
      </c>
      <c r="B16" s="358">
        <v>38215</v>
      </c>
      <c r="C16" s="214">
        <v>26975</v>
      </c>
      <c r="D16" s="359">
        <f t="shared" si="0"/>
        <v>29.412534345152423</v>
      </c>
      <c r="E16" s="358">
        <v>152868</v>
      </c>
      <c r="F16" s="214">
        <v>112646</v>
      </c>
      <c r="G16" s="359">
        <v>26.3</v>
      </c>
    </row>
    <row r="17" spans="1:11" s="360" customFormat="1" ht="18" customHeight="1">
      <c r="A17" s="588">
        <v>2015</v>
      </c>
      <c r="B17" s="589">
        <v>38280.841392370865</v>
      </c>
      <c r="C17" s="344">
        <v>28641</v>
      </c>
      <c r="D17" s="590">
        <f t="shared" si="0"/>
        <v>25.181895281674834</v>
      </c>
      <c r="E17" s="589">
        <v>144445</v>
      </c>
      <c r="F17" s="344">
        <v>116181</v>
      </c>
      <c r="G17" s="590">
        <v>19.600000000000001</v>
      </c>
    </row>
    <row r="18" spans="1:11" s="360" customFormat="1" ht="18" customHeight="1">
      <c r="A18" s="357">
        <v>2016</v>
      </c>
      <c r="B18" s="358">
        <v>38779.674165591532</v>
      </c>
      <c r="C18" s="214">
        <v>31315</v>
      </c>
      <c r="D18" s="359">
        <v>19.248934722135399</v>
      </c>
      <c r="E18" s="358">
        <v>144593.19137886399</v>
      </c>
      <c r="F18" s="214">
        <v>111146</v>
      </c>
      <c r="G18" s="359">
        <v>23.1</v>
      </c>
    </row>
    <row r="19" spans="1:11" s="360" customFormat="1" ht="18" customHeight="1">
      <c r="A19" s="585">
        <v>2017</v>
      </c>
      <c r="B19" s="586">
        <v>39303.352330133217</v>
      </c>
      <c r="C19" s="349">
        <v>29021</v>
      </c>
      <c r="D19" s="587">
        <v>26.161514783180241</v>
      </c>
      <c r="E19" s="586">
        <v>144695.07804612652</v>
      </c>
      <c r="F19" s="349">
        <v>115895</v>
      </c>
      <c r="G19" s="587">
        <v>19.899999999999999</v>
      </c>
    </row>
    <row r="20" spans="1:11" s="360" customFormat="1" ht="18" customHeight="1">
      <c r="A20" s="357">
        <v>2018</v>
      </c>
      <c r="B20" s="358">
        <v>39855.952888723397</v>
      </c>
      <c r="C20" s="214">
        <v>31258</v>
      </c>
      <c r="D20" s="359">
        <v>21.6</v>
      </c>
      <c r="E20" s="358">
        <v>144793.80398641375</v>
      </c>
      <c r="F20" s="214">
        <v>111642</v>
      </c>
      <c r="G20" s="359">
        <v>22.9</v>
      </c>
      <c r="K20" s="658"/>
    </row>
    <row r="21" spans="1:11" s="360" customFormat="1" ht="18" customHeight="1">
      <c r="A21" s="588">
        <v>2019</v>
      </c>
      <c r="B21" s="589">
        <v>40437.752231211576</v>
      </c>
      <c r="C21" s="344">
        <v>32362</v>
      </c>
      <c r="D21" s="590">
        <v>20</v>
      </c>
      <c r="E21" s="589">
        <v>144876.63451057737</v>
      </c>
      <c r="F21" s="344">
        <v>107911</v>
      </c>
      <c r="G21" s="590">
        <v>25.5</v>
      </c>
    </row>
    <row r="22" spans="1:11" s="360" customFormat="1" ht="18" customHeight="1">
      <c r="A22" s="357">
        <v>2020</v>
      </c>
      <c r="B22" s="358">
        <v>41049.697190166451</v>
      </c>
      <c r="C22" s="214">
        <v>35263</v>
      </c>
      <c r="D22" s="359">
        <v>14.1</v>
      </c>
      <c r="E22" s="358">
        <v>144939.9370468212</v>
      </c>
      <c r="F22" s="214">
        <v>102722</v>
      </c>
      <c r="G22" s="359">
        <v>29.1</v>
      </c>
    </row>
    <row r="23" spans="1:11" s="360" customFormat="1" ht="18" customHeight="1">
      <c r="A23" s="732">
        <v>2021</v>
      </c>
      <c r="B23" s="733">
        <v>41694.3342591947</v>
      </c>
      <c r="C23" s="351" t="s">
        <v>636</v>
      </c>
      <c r="D23" s="734">
        <v>7.1</v>
      </c>
      <c r="E23" s="733">
        <v>144997.24192475635</v>
      </c>
      <c r="F23" s="351">
        <v>103766</v>
      </c>
      <c r="G23" s="734">
        <v>28.4</v>
      </c>
      <c r="H23" s="659"/>
      <c r="I23" s="658"/>
    </row>
    <row r="24" spans="1:11" ht="7.5" customHeight="1">
      <c r="B24" s="356"/>
    </row>
    <row r="25" spans="1:11" s="443" customFormat="1" ht="21" customHeight="1">
      <c r="A25" s="945" t="s">
        <v>546</v>
      </c>
      <c r="B25" s="946"/>
      <c r="C25" s="946"/>
      <c r="D25" s="946"/>
      <c r="E25" s="946"/>
      <c r="F25" s="946"/>
      <c r="G25" s="946"/>
    </row>
    <row r="26" spans="1:11" ht="34.5" customHeight="1">
      <c r="A26" s="944" t="s">
        <v>657</v>
      </c>
      <c r="B26" s="944"/>
      <c r="C26" s="944"/>
      <c r="D26" s="944"/>
      <c r="E26" s="944"/>
      <c r="F26" s="944"/>
      <c r="G26" s="944"/>
    </row>
  </sheetData>
  <sheetProtection selectLockedCells="1" selectUnlockedCells="1"/>
  <mergeCells count="6">
    <mergeCell ref="A26:G26"/>
    <mergeCell ref="A25:G25"/>
    <mergeCell ref="A1:G1"/>
    <mergeCell ref="A2:G2"/>
    <mergeCell ref="A3:G3"/>
    <mergeCell ref="A4:C4"/>
  </mergeCells>
  <pageMargins left="0.78740157480314965" right="0.39370078740157483" top="1.1811023622047245" bottom="0.19685039370078741" header="0.39370078740157483" footer="0.11811023622047245"/>
  <pageSetup paperSize="9" scale="94" firstPageNumber="0" orientation="portrait" r:id="rId1"/>
  <headerFooter alignWithMargins="0">
    <oddHeader>&amp;C&amp;11Dirección General de Información Estratégica en Salud
Dirección de Estadísticas en Salud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1"/>
  <sheetViews>
    <sheetView showGridLines="0" topLeftCell="A16" workbookViewId="0">
      <selection activeCell="D10" sqref="D10"/>
    </sheetView>
  </sheetViews>
  <sheetFormatPr baseColWidth="10" defaultColWidth="11.42578125" defaultRowHeight="18" customHeight="1"/>
  <cols>
    <col min="1" max="1" width="43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3" ht="18" customHeight="1">
      <c r="A1" s="784" t="s">
        <v>485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97"/>
      <c r="R1" s="97"/>
      <c r="S1" s="97"/>
      <c r="T1" s="97"/>
      <c r="U1" s="97"/>
      <c r="V1" s="97"/>
    </row>
    <row r="2" spans="1:23" ht="18" customHeight="1">
      <c r="A2" s="784" t="s">
        <v>64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97"/>
      <c r="R2" s="97"/>
      <c r="S2" s="97"/>
      <c r="T2" s="97"/>
      <c r="U2" s="97"/>
      <c r="V2" s="97"/>
    </row>
    <row r="3" spans="1:23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97"/>
      <c r="R3" s="97"/>
      <c r="S3" s="97"/>
      <c r="T3" s="97"/>
      <c r="U3" s="97"/>
      <c r="V3" s="97"/>
    </row>
    <row r="4" spans="1:23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3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3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3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381" t="s">
        <v>6</v>
      </c>
      <c r="L7" s="80" t="s">
        <v>33</v>
      </c>
      <c r="M7" s="375" t="s">
        <v>7</v>
      </c>
      <c r="N7" s="374" t="s">
        <v>6</v>
      </c>
      <c r="O7" s="377" t="s">
        <v>33</v>
      </c>
      <c r="P7" s="380" t="s">
        <v>7</v>
      </c>
      <c r="Q7" s="381" t="s">
        <v>6</v>
      </c>
      <c r="R7" s="80" t="s">
        <v>33</v>
      </c>
      <c r="S7" s="596" t="s">
        <v>7</v>
      </c>
      <c r="T7" s="682" t="s">
        <v>6</v>
      </c>
      <c r="U7" s="683" t="s">
        <v>33</v>
      </c>
      <c r="V7" s="685" t="s">
        <v>7</v>
      </c>
    </row>
    <row r="8" spans="1:23" ht="27" customHeight="1">
      <c r="A8" s="126" t="s">
        <v>65</v>
      </c>
      <c r="B8" s="102">
        <v>339</v>
      </c>
      <c r="C8" s="127">
        <f>B8/$B$18*100</f>
        <v>30.026572187776797</v>
      </c>
      <c r="D8" s="127">
        <f t="shared" ref="D8:D18" si="0">B8/116181*1000</f>
        <v>2.9178609239032198</v>
      </c>
      <c r="E8" s="102">
        <v>273</v>
      </c>
      <c r="F8" s="127">
        <f>E8/$E$18*100</f>
        <v>25.876777251184834</v>
      </c>
      <c r="G8" s="128">
        <f>E8/111146*1000</f>
        <v>2.4562287441743291</v>
      </c>
      <c r="H8" s="102">
        <v>293</v>
      </c>
      <c r="I8" s="127">
        <f>H8/$H$18*100</f>
        <v>28.146013448607111</v>
      </c>
      <c r="J8" s="127">
        <f>H8/115895*1000</f>
        <v>2.5281504810388715</v>
      </c>
      <c r="K8" s="102">
        <v>307</v>
      </c>
      <c r="L8" s="127">
        <f>K8/$K$18*100</f>
        <v>29.182509505703425</v>
      </c>
      <c r="M8" s="128">
        <f>K8/111642*1000</f>
        <v>2.7498611633614591</v>
      </c>
      <c r="N8" s="102">
        <v>249</v>
      </c>
      <c r="O8" s="127">
        <f>N8/$N$18*100</f>
        <v>27.362637362637365</v>
      </c>
      <c r="P8" s="128">
        <f>N8/107911*1000</f>
        <v>2.3074570711048921</v>
      </c>
      <c r="Q8" s="102">
        <v>278</v>
      </c>
      <c r="R8" s="127">
        <f>Q8/$Q$18*100</f>
        <v>29.543039319872477</v>
      </c>
      <c r="S8" s="128">
        <f>Q8/102722*1000</f>
        <v>2.7063335994236875</v>
      </c>
      <c r="T8" s="102">
        <v>301</v>
      </c>
      <c r="U8" s="127">
        <f>T8/$T$18*100</f>
        <v>28.970163618864291</v>
      </c>
      <c r="V8" s="128">
        <f>T8/103766*1000</f>
        <v>2.900757473546248</v>
      </c>
      <c r="W8" s="624"/>
    </row>
    <row r="9" spans="1:23" ht="27" customHeight="1">
      <c r="A9" s="129" t="s">
        <v>66</v>
      </c>
      <c r="B9" s="110">
        <v>193</v>
      </c>
      <c r="C9" s="111">
        <f t="shared" ref="C9:C15" si="1">B9/$B$18*100</f>
        <v>17.094774136403899</v>
      </c>
      <c r="D9" s="111">
        <f t="shared" si="0"/>
        <v>1.6612010569714497</v>
      </c>
      <c r="E9" s="477">
        <v>219</v>
      </c>
      <c r="F9" s="478">
        <f t="shared" ref="F9:F17" si="2">E9/$E$18*100</f>
        <v>20.75829383886256</v>
      </c>
      <c r="G9" s="479">
        <f t="shared" ref="G9:G18" si="3">E9/111146*1000</f>
        <v>1.9703813002717148</v>
      </c>
      <c r="H9" s="110">
        <v>206</v>
      </c>
      <c r="I9" s="111">
        <f t="shared" ref="I9:I17" si="4">H9/$H$18*100</f>
        <v>19.788664745437078</v>
      </c>
      <c r="J9" s="111">
        <f t="shared" ref="J9:J17" si="5">H9/115895*1000</f>
        <v>1.7774709866689675</v>
      </c>
      <c r="K9" s="477">
        <v>234</v>
      </c>
      <c r="L9" s="478">
        <f t="shared" ref="L9:L17" si="6">K9/$K$18*100</f>
        <v>22.243346007604561</v>
      </c>
      <c r="M9" s="479">
        <f t="shared" ref="M9:M18" si="7">K9/111642*1000</f>
        <v>2.0959853818455421</v>
      </c>
      <c r="N9" s="110">
        <v>187</v>
      </c>
      <c r="O9" s="111">
        <f t="shared" ref="O9:O17" si="8">N9/$N$18*100</f>
        <v>20.549450549450547</v>
      </c>
      <c r="P9" s="113">
        <f t="shared" ref="P9:P17" si="9">N9/107911*1000</f>
        <v>1.7329095272956418</v>
      </c>
      <c r="Q9" s="477">
        <v>198</v>
      </c>
      <c r="R9" s="478">
        <f t="shared" ref="R9:R18" si="10">Q9/$Q$18*100</f>
        <v>21.041445270988309</v>
      </c>
      <c r="S9" s="479">
        <f t="shared" ref="S9:S17" si="11">Q9/102722*1000</f>
        <v>1.9275325636183096</v>
      </c>
      <c r="T9" s="110">
        <v>231</v>
      </c>
      <c r="U9" s="111">
        <f t="shared" ref="U9:U17" si="12">T9/$T$18*100</f>
        <v>22.232916265640039</v>
      </c>
      <c r="V9" s="113">
        <f t="shared" ref="V9:V17" si="13">T9/103766*1000</f>
        <v>2.2261627122564231</v>
      </c>
      <c r="W9" s="624"/>
    </row>
    <row r="10" spans="1:23" ht="50.25" customHeight="1">
      <c r="A10" s="126" t="s">
        <v>67</v>
      </c>
      <c r="B10" s="101">
        <v>108</v>
      </c>
      <c r="C10" s="108">
        <f t="shared" si="1"/>
        <v>9.5659875996457053</v>
      </c>
      <c r="D10" s="108">
        <f t="shared" si="0"/>
        <v>0.92958401115500811</v>
      </c>
      <c r="E10" s="101">
        <v>94</v>
      </c>
      <c r="F10" s="108">
        <f t="shared" si="2"/>
        <v>8.9099526066350716</v>
      </c>
      <c r="G10" s="109">
        <f t="shared" si="3"/>
        <v>0.84573443938603277</v>
      </c>
      <c r="H10" s="101">
        <v>98</v>
      </c>
      <c r="I10" s="108">
        <f t="shared" si="4"/>
        <v>9.4140249759846313</v>
      </c>
      <c r="J10" s="108">
        <f t="shared" si="5"/>
        <v>0.84559299365805263</v>
      </c>
      <c r="K10" s="101">
        <v>90</v>
      </c>
      <c r="L10" s="108">
        <f t="shared" si="6"/>
        <v>8.5551330798479075</v>
      </c>
      <c r="M10" s="109">
        <f t="shared" si="7"/>
        <v>0.806148223786747</v>
      </c>
      <c r="N10" s="101">
        <v>91</v>
      </c>
      <c r="O10" s="108">
        <f t="shared" si="8"/>
        <v>10</v>
      </c>
      <c r="P10" s="109">
        <f t="shared" si="9"/>
        <v>0.84328752397809303</v>
      </c>
      <c r="Q10" s="101">
        <v>89</v>
      </c>
      <c r="R10" s="108">
        <f t="shared" si="10"/>
        <v>9.4580233793836346</v>
      </c>
      <c r="S10" s="109">
        <f t="shared" si="11"/>
        <v>0.86641615233348257</v>
      </c>
      <c r="T10" s="101">
        <v>82</v>
      </c>
      <c r="U10" s="108">
        <f t="shared" si="12"/>
        <v>7.8922040423484123</v>
      </c>
      <c r="V10" s="109">
        <f t="shared" si="13"/>
        <v>0.79023957751093798</v>
      </c>
      <c r="W10" s="624"/>
    </row>
    <row r="11" spans="1:23" ht="18" customHeight="1">
      <c r="A11" s="129" t="s">
        <v>68</v>
      </c>
      <c r="B11" s="110">
        <v>87</v>
      </c>
      <c r="C11" s="111">
        <f t="shared" si="1"/>
        <v>7.7059344552701514</v>
      </c>
      <c r="D11" s="111">
        <f t="shared" si="0"/>
        <v>0.74883156454153432</v>
      </c>
      <c r="E11" s="477">
        <v>65</v>
      </c>
      <c r="F11" s="478">
        <f t="shared" si="2"/>
        <v>6.1611374407582939</v>
      </c>
      <c r="G11" s="479">
        <f t="shared" si="3"/>
        <v>0.58481636766055456</v>
      </c>
      <c r="H11" s="110">
        <v>63</v>
      </c>
      <c r="I11" s="111">
        <f t="shared" si="4"/>
        <v>6.0518731988472618</v>
      </c>
      <c r="J11" s="111">
        <f t="shared" si="5"/>
        <v>0.5435954959230338</v>
      </c>
      <c r="K11" s="477">
        <v>59</v>
      </c>
      <c r="L11" s="478">
        <f t="shared" si="6"/>
        <v>5.6083650190114067</v>
      </c>
      <c r="M11" s="479">
        <f t="shared" si="7"/>
        <v>0.52847494670464523</v>
      </c>
      <c r="N11" s="110">
        <v>62</v>
      </c>
      <c r="O11" s="111">
        <f t="shared" si="8"/>
        <v>6.813186813186813</v>
      </c>
      <c r="P11" s="113">
        <f t="shared" si="9"/>
        <v>0.57454754380925022</v>
      </c>
      <c r="Q11" s="477">
        <v>66</v>
      </c>
      <c r="R11" s="478">
        <f t="shared" si="10"/>
        <v>7.0138150903294365</v>
      </c>
      <c r="S11" s="479">
        <f t="shared" si="11"/>
        <v>0.64251085453943646</v>
      </c>
      <c r="T11" s="110">
        <v>66</v>
      </c>
      <c r="U11" s="111">
        <f t="shared" si="12"/>
        <v>6.3522617901828689</v>
      </c>
      <c r="V11" s="113">
        <f t="shared" si="13"/>
        <v>0.63604648921612084</v>
      </c>
      <c r="W11" s="624"/>
    </row>
    <row r="12" spans="1:23" ht="18" customHeight="1">
      <c r="A12" s="126" t="s">
        <v>69</v>
      </c>
      <c r="B12" s="101">
        <v>82</v>
      </c>
      <c r="C12" s="108">
        <f t="shared" si="1"/>
        <v>7.2630646589902561</v>
      </c>
      <c r="D12" s="108">
        <f t="shared" si="0"/>
        <v>0.70579526772880252</v>
      </c>
      <c r="E12" s="101">
        <v>97</v>
      </c>
      <c r="F12" s="108">
        <f t="shared" si="2"/>
        <v>9.194312796208532</v>
      </c>
      <c r="G12" s="109">
        <f t="shared" si="3"/>
        <v>0.87272596404728908</v>
      </c>
      <c r="H12" s="101">
        <v>58</v>
      </c>
      <c r="I12" s="108">
        <f t="shared" si="4"/>
        <v>5.5715658021133523</v>
      </c>
      <c r="J12" s="108">
        <f t="shared" si="5"/>
        <v>0.50045299624660255</v>
      </c>
      <c r="K12" s="101">
        <v>48</v>
      </c>
      <c r="L12" s="108">
        <f t="shared" si="6"/>
        <v>4.5627376425855513</v>
      </c>
      <c r="M12" s="109">
        <f t="shared" si="7"/>
        <v>0.42994571935293169</v>
      </c>
      <c r="N12" s="101">
        <v>50</v>
      </c>
      <c r="O12" s="108">
        <f t="shared" si="8"/>
        <v>5.4945054945054945</v>
      </c>
      <c r="P12" s="109">
        <f t="shared" si="9"/>
        <v>0.46334479339455664</v>
      </c>
      <c r="Q12" s="101">
        <v>45</v>
      </c>
      <c r="R12" s="108">
        <f t="shared" si="10"/>
        <v>4.7821466524973433</v>
      </c>
      <c r="S12" s="109">
        <f t="shared" si="11"/>
        <v>0.43807558264052493</v>
      </c>
      <c r="T12" s="101">
        <v>49</v>
      </c>
      <c r="U12" s="108">
        <f t="shared" si="12"/>
        <v>4.7160731472569779</v>
      </c>
      <c r="V12" s="109">
        <f t="shared" si="13"/>
        <v>0.47221633290287762</v>
      </c>
      <c r="W12" s="624"/>
    </row>
    <row r="13" spans="1:23" ht="27" customHeight="1">
      <c r="A13" s="129" t="s">
        <v>70</v>
      </c>
      <c r="B13" s="110">
        <v>57</v>
      </c>
      <c r="C13" s="111">
        <f t="shared" si="1"/>
        <v>5.0487156775907884</v>
      </c>
      <c r="D13" s="111">
        <f t="shared" si="0"/>
        <v>0.49061378366514319</v>
      </c>
      <c r="E13" s="477">
        <v>50</v>
      </c>
      <c r="F13" s="478">
        <f t="shared" si="2"/>
        <v>4.7393364928909953</v>
      </c>
      <c r="G13" s="479">
        <f t="shared" si="3"/>
        <v>0.44985874435427275</v>
      </c>
      <c r="H13" s="110">
        <v>69</v>
      </c>
      <c r="I13" s="111">
        <f t="shared" si="4"/>
        <v>6.6282420749279538</v>
      </c>
      <c r="J13" s="111">
        <f t="shared" si="5"/>
        <v>0.59536649553475129</v>
      </c>
      <c r="K13" s="477">
        <v>42</v>
      </c>
      <c r="L13" s="478">
        <f t="shared" si="6"/>
        <v>3.9923954372623576</v>
      </c>
      <c r="M13" s="479">
        <f t="shared" si="7"/>
        <v>0.3762025044338152</v>
      </c>
      <c r="N13" s="110">
        <v>42</v>
      </c>
      <c r="O13" s="111">
        <f t="shared" si="8"/>
        <v>4.6153846153846159</v>
      </c>
      <c r="P13" s="113">
        <f t="shared" si="9"/>
        <v>0.38920962645142759</v>
      </c>
      <c r="Q13" s="477">
        <v>36</v>
      </c>
      <c r="R13" s="478">
        <f t="shared" si="10"/>
        <v>3.8257173219978751</v>
      </c>
      <c r="S13" s="479">
        <f t="shared" si="11"/>
        <v>0.35046046611241988</v>
      </c>
      <c r="T13" s="110">
        <v>37</v>
      </c>
      <c r="U13" s="111">
        <f t="shared" si="12"/>
        <v>3.5611164581328203</v>
      </c>
      <c r="V13" s="113">
        <f t="shared" si="13"/>
        <v>0.35657151668176473</v>
      </c>
      <c r="W13" s="624"/>
    </row>
    <row r="14" spans="1:23" ht="18" customHeight="1">
      <c r="A14" s="126" t="s">
        <v>71</v>
      </c>
      <c r="B14" s="101">
        <v>8</v>
      </c>
      <c r="C14" s="108">
        <f t="shared" si="1"/>
        <v>0.70859167404782997</v>
      </c>
      <c r="D14" s="108">
        <f t="shared" si="0"/>
        <v>6.8858074900370977E-2</v>
      </c>
      <c r="E14" s="101">
        <v>6</v>
      </c>
      <c r="F14" s="108">
        <f t="shared" si="2"/>
        <v>0.56872037914691942</v>
      </c>
      <c r="G14" s="109">
        <f t="shared" si="3"/>
        <v>5.398304932251273E-2</v>
      </c>
      <c r="H14" s="101">
        <v>10</v>
      </c>
      <c r="I14" s="108">
        <f t="shared" si="4"/>
        <v>0.96061479346781953</v>
      </c>
      <c r="J14" s="108">
        <f t="shared" si="5"/>
        <v>8.6284999352862504E-2</v>
      </c>
      <c r="K14" s="101">
        <v>10</v>
      </c>
      <c r="L14" s="108">
        <f t="shared" si="6"/>
        <v>0.95057034220532322</v>
      </c>
      <c r="M14" s="109">
        <f t="shared" si="7"/>
        <v>8.9572024865194111E-2</v>
      </c>
      <c r="N14" s="101">
        <v>7</v>
      </c>
      <c r="O14" s="108">
        <f t="shared" si="8"/>
        <v>0.76923076923076927</v>
      </c>
      <c r="P14" s="109">
        <f t="shared" si="9"/>
        <v>6.4868271075237932E-2</v>
      </c>
      <c r="Q14" s="101">
        <v>1</v>
      </c>
      <c r="R14" s="108">
        <f t="shared" si="10"/>
        <v>0.10626992561105207</v>
      </c>
      <c r="S14" s="109">
        <f t="shared" si="11"/>
        <v>9.7350129475672204E-3</v>
      </c>
      <c r="T14" s="101">
        <v>8</v>
      </c>
      <c r="U14" s="108">
        <f t="shared" si="12"/>
        <v>0.76997112608277196</v>
      </c>
      <c r="V14" s="109">
        <f t="shared" si="13"/>
        <v>7.7096544147408588E-2</v>
      </c>
      <c r="W14" s="624"/>
    </row>
    <row r="15" spans="1:23" ht="41.25" customHeight="1">
      <c r="A15" s="129" t="s">
        <v>72</v>
      </c>
      <c r="B15" s="110">
        <v>45</v>
      </c>
      <c r="C15" s="111">
        <f t="shared" si="1"/>
        <v>3.9858281665190431</v>
      </c>
      <c r="D15" s="111">
        <f t="shared" si="0"/>
        <v>0.3873266713145867</v>
      </c>
      <c r="E15" s="477">
        <v>46</v>
      </c>
      <c r="F15" s="478">
        <f t="shared" si="2"/>
        <v>4.3601895734597154</v>
      </c>
      <c r="G15" s="479">
        <f t="shared" si="3"/>
        <v>0.41387004480593093</v>
      </c>
      <c r="H15" s="110">
        <v>40</v>
      </c>
      <c r="I15" s="111">
        <f t="shared" si="4"/>
        <v>3.8424591738712781</v>
      </c>
      <c r="J15" s="111">
        <f t="shared" si="5"/>
        <v>0.34513999741145002</v>
      </c>
      <c r="K15" s="477">
        <v>43</v>
      </c>
      <c r="L15" s="478">
        <f t="shared" si="6"/>
        <v>4.0874524714828899</v>
      </c>
      <c r="M15" s="479">
        <f t="shared" si="7"/>
        <v>0.38515970692033463</v>
      </c>
      <c r="N15" s="110">
        <v>32</v>
      </c>
      <c r="O15" s="111">
        <f t="shared" si="8"/>
        <v>3.5164835164835164</v>
      </c>
      <c r="P15" s="113">
        <f t="shared" si="9"/>
        <v>0.29654066777251625</v>
      </c>
      <c r="Q15" s="477">
        <v>33</v>
      </c>
      <c r="R15" s="478">
        <f t="shared" si="10"/>
        <v>3.5069075451647183</v>
      </c>
      <c r="S15" s="479">
        <f t="shared" si="11"/>
        <v>0.32125542726971823</v>
      </c>
      <c r="T15" s="110">
        <v>33</v>
      </c>
      <c r="U15" s="111">
        <f t="shared" si="12"/>
        <v>3.1761308950914344</v>
      </c>
      <c r="V15" s="113">
        <f t="shared" si="13"/>
        <v>0.31802324460806042</v>
      </c>
      <c r="W15" s="624"/>
    </row>
    <row r="16" spans="1:23" ht="18" customHeight="1">
      <c r="A16" s="126" t="s">
        <v>73</v>
      </c>
      <c r="B16" s="101">
        <v>6</v>
      </c>
      <c r="C16" s="108">
        <f>B16/$B$18*100</f>
        <v>0.53144375553587242</v>
      </c>
      <c r="D16" s="108">
        <f t="shared" si="0"/>
        <v>5.164355617527823E-2</v>
      </c>
      <c r="E16" s="101">
        <v>13</v>
      </c>
      <c r="F16" s="108">
        <f t="shared" si="2"/>
        <v>1.2322274881516588</v>
      </c>
      <c r="G16" s="109">
        <f t="shared" si="3"/>
        <v>0.11696327353211092</v>
      </c>
      <c r="H16" s="101">
        <v>16</v>
      </c>
      <c r="I16" s="108">
        <f t="shared" si="4"/>
        <v>1.5369836695485111</v>
      </c>
      <c r="J16" s="108">
        <f t="shared" si="5"/>
        <v>0.13805599896458001</v>
      </c>
      <c r="K16" s="101">
        <v>25</v>
      </c>
      <c r="L16" s="108">
        <f t="shared" si="6"/>
        <v>2.376425855513308</v>
      </c>
      <c r="M16" s="109">
        <f t="shared" si="7"/>
        <v>0.22393006216298528</v>
      </c>
      <c r="N16" s="101">
        <v>13</v>
      </c>
      <c r="O16" s="108">
        <f t="shared" si="8"/>
        <v>1.4285714285714286</v>
      </c>
      <c r="P16" s="109">
        <f t="shared" si="9"/>
        <v>0.12046964628258473</v>
      </c>
      <c r="Q16" s="101">
        <v>6</v>
      </c>
      <c r="R16" s="108">
        <f t="shared" si="10"/>
        <v>0.6376195536663124</v>
      </c>
      <c r="S16" s="109">
        <f t="shared" si="11"/>
        <v>5.8410077685403322E-2</v>
      </c>
      <c r="T16" s="101">
        <v>7</v>
      </c>
      <c r="U16" s="108">
        <f t="shared" si="12"/>
        <v>0.67372473532242538</v>
      </c>
      <c r="V16" s="109">
        <f t="shared" si="13"/>
        <v>6.7459476128982523E-2</v>
      </c>
      <c r="W16" s="624"/>
    </row>
    <row r="17" spans="1:23" ht="18" customHeight="1">
      <c r="A17" s="129" t="s">
        <v>74</v>
      </c>
      <c r="B17" s="110">
        <v>204</v>
      </c>
      <c r="C17" s="111">
        <f>B17/$B$18*100</f>
        <v>18.06908768821966</v>
      </c>
      <c r="D17" s="111">
        <f t="shared" si="0"/>
        <v>1.7558809099594599</v>
      </c>
      <c r="E17" s="477">
        <v>192</v>
      </c>
      <c r="F17" s="478">
        <f t="shared" si="2"/>
        <v>18.199052132701421</v>
      </c>
      <c r="G17" s="479">
        <f t="shared" si="3"/>
        <v>1.7274575783204074</v>
      </c>
      <c r="H17" s="110">
        <v>188</v>
      </c>
      <c r="I17" s="111">
        <f t="shared" si="4"/>
        <v>18.059558117195003</v>
      </c>
      <c r="J17" s="111">
        <f t="shared" si="5"/>
        <v>1.622157987833815</v>
      </c>
      <c r="K17" s="477">
        <v>194</v>
      </c>
      <c r="L17" s="478">
        <f t="shared" si="6"/>
        <v>18.441064638783271</v>
      </c>
      <c r="M17" s="479">
        <f t="shared" si="7"/>
        <v>1.7376972823847656</v>
      </c>
      <c r="N17" s="110">
        <v>177</v>
      </c>
      <c r="O17" s="111">
        <f t="shared" si="8"/>
        <v>19.450549450549453</v>
      </c>
      <c r="P17" s="113">
        <f t="shared" si="9"/>
        <v>1.6402405686167303</v>
      </c>
      <c r="Q17" s="477">
        <v>189</v>
      </c>
      <c r="R17" s="478">
        <f t="shared" si="10"/>
        <v>20.085015940488844</v>
      </c>
      <c r="S17" s="479">
        <f t="shared" si="11"/>
        <v>1.8399174470902047</v>
      </c>
      <c r="T17" s="110">
        <v>225</v>
      </c>
      <c r="U17" s="111">
        <f t="shared" si="12"/>
        <v>21.655437921077962</v>
      </c>
      <c r="V17" s="113">
        <f t="shared" si="13"/>
        <v>2.1683403041458669</v>
      </c>
      <c r="W17" s="624"/>
    </row>
    <row r="18" spans="1:23" ht="24.95" customHeight="1">
      <c r="A18" s="93" t="s">
        <v>36</v>
      </c>
      <c r="B18" s="68">
        <v>1129</v>
      </c>
      <c r="C18" s="69">
        <f>+SUM(C8:C17)</f>
        <v>100</v>
      </c>
      <c r="D18" s="69">
        <f t="shared" si="0"/>
        <v>9.7175958203148536</v>
      </c>
      <c r="E18" s="4">
        <v>1055</v>
      </c>
      <c r="F18" s="132">
        <f>+SUM(F8:F17)</f>
        <v>100.00000000000003</v>
      </c>
      <c r="G18" s="133">
        <f t="shared" si="3"/>
        <v>9.492019505875156</v>
      </c>
      <c r="H18" s="68">
        <v>1041</v>
      </c>
      <c r="I18" s="69">
        <f>+SUM(I8:I17)</f>
        <v>100</v>
      </c>
      <c r="J18" s="69">
        <f>H18/115895*1000</f>
        <v>8.9822684326329867</v>
      </c>
      <c r="K18" s="4">
        <v>1052</v>
      </c>
      <c r="L18" s="132">
        <f>+SUM(L8:L17)</f>
        <v>100</v>
      </c>
      <c r="M18" s="133">
        <f t="shared" si="7"/>
        <v>9.4229770158184198</v>
      </c>
      <c r="N18" s="68">
        <v>910</v>
      </c>
      <c r="O18" s="69">
        <f>+SUM(O8:O17)</f>
        <v>100</v>
      </c>
      <c r="P18" s="71">
        <f>N18/107911*1000</f>
        <v>8.4328752397809303</v>
      </c>
      <c r="Q18" s="4">
        <v>941</v>
      </c>
      <c r="R18" s="132">
        <f t="shared" si="10"/>
        <v>100</v>
      </c>
      <c r="S18" s="133">
        <f>Q18/102722*1000</f>
        <v>9.160647183660755</v>
      </c>
      <c r="T18" s="68">
        <v>1039</v>
      </c>
      <c r="U18" s="69">
        <f>T18/$T$18*100</f>
        <v>100</v>
      </c>
      <c r="V18" s="71">
        <f>T18/103766*1000</f>
        <v>10.012913671144689</v>
      </c>
      <c r="W18" s="624"/>
    </row>
    <row r="19" spans="1:23" ht="4.5" customHeight="1">
      <c r="B19" s="94"/>
      <c r="C19" s="94"/>
      <c r="D19" s="122"/>
      <c r="F19" s="122"/>
      <c r="G19" s="119"/>
      <c r="H19" s="94"/>
      <c r="I19" s="94"/>
      <c r="J19" s="122"/>
      <c r="L19" s="122"/>
      <c r="M19" s="119"/>
      <c r="N19" s="94"/>
      <c r="O19" s="94"/>
      <c r="P19" s="122"/>
      <c r="R19" s="122"/>
      <c r="S19" s="119"/>
      <c r="T19" s="94"/>
      <c r="U19" s="94"/>
      <c r="V19" s="122"/>
    </row>
    <row r="20" spans="1:23" s="404" customFormat="1" ht="12" customHeight="1">
      <c r="A20" s="774" t="s">
        <v>533</v>
      </c>
      <c r="B20" s="774"/>
      <c r="C20" s="774"/>
      <c r="D20" s="774"/>
      <c r="E20" s="774"/>
      <c r="F20" s="774"/>
      <c r="G20" s="774"/>
      <c r="H20" s="774"/>
      <c r="I20" s="774"/>
      <c r="M20" s="403"/>
      <c r="S20" s="403"/>
    </row>
    <row r="21" spans="1:23" s="404" customFormat="1" ht="12" customHeight="1">
      <c r="A21" s="412" t="s">
        <v>28</v>
      </c>
      <c r="B21" s="409"/>
      <c r="C21" s="403"/>
      <c r="D21" s="403"/>
      <c r="E21" s="410"/>
      <c r="F21" s="403"/>
      <c r="G21" s="403"/>
      <c r="H21" s="409"/>
      <c r="I21" s="403"/>
      <c r="J21" s="403"/>
      <c r="K21" s="410"/>
      <c r="L21" s="403"/>
      <c r="M21" s="403"/>
      <c r="N21" s="409"/>
      <c r="O21" s="403"/>
      <c r="P21" s="403"/>
      <c r="Q21" s="410"/>
      <c r="R21" s="403"/>
      <c r="S21" s="403"/>
      <c r="T21" s="409"/>
      <c r="U21" s="403"/>
      <c r="V21" s="403"/>
    </row>
    <row r="22" spans="1:23" s="404" customFormat="1" ht="12.75" customHeight="1">
      <c r="A22" s="675" t="s">
        <v>599</v>
      </c>
      <c r="B22" s="409"/>
      <c r="C22" s="403"/>
      <c r="D22" s="403"/>
      <c r="E22" s="410"/>
      <c r="F22" s="403"/>
      <c r="G22" s="403"/>
      <c r="H22" s="409"/>
      <c r="I22" s="403"/>
      <c r="J22" s="403"/>
      <c r="K22" s="410"/>
      <c r="L22" s="403"/>
      <c r="M22" s="403"/>
      <c r="N22" s="409"/>
      <c r="O22" s="403"/>
      <c r="P22" s="403"/>
      <c r="Q22" s="410"/>
      <c r="R22" s="403"/>
      <c r="S22" s="403"/>
      <c r="T22" s="409"/>
      <c r="U22" s="403"/>
      <c r="V22" s="403"/>
    </row>
    <row r="31" spans="1:23" ht="88.5" customHeight="1">
      <c r="A31" s="807" t="s">
        <v>662</v>
      </c>
      <c r="B31" s="808"/>
      <c r="C31" s="808"/>
      <c r="D31" s="808"/>
      <c r="E31" s="808"/>
      <c r="F31" s="808"/>
      <c r="G31" s="808"/>
      <c r="H31" s="808"/>
      <c r="I31" s="808"/>
      <c r="J31" s="809"/>
      <c r="K31" s="756"/>
      <c r="L31" s="756"/>
      <c r="M31" s="756"/>
      <c r="N31" s="756"/>
      <c r="O31" s="756"/>
      <c r="P31" s="756"/>
      <c r="Q31" s="756"/>
    </row>
  </sheetData>
  <mergeCells count="15">
    <mergeCell ref="A31:J31"/>
    <mergeCell ref="T6:V6"/>
    <mergeCell ref="B5:V5"/>
    <mergeCell ref="Q6:S6"/>
    <mergeCell ref="A20:I20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B4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K18" sqref="K18"/>
    </sheetView>
  </sheetViews>
  <sheetFormatPr baseColWidth="10" defaultColWidth="11.42578125" defaultRowHeight="18" customHeight="1"/>
  <cols>
    <col min="1" max="1" width="18.7109375" style="176" customWidth="1"/>
    <col min="2" max="2" width="4" style="454" customWidth="1"/>
    <col min="3" max="11" width="4" style="176" customWidth="1"/>
    <col min="12" max="12" width="5" style="122" customWidth="1"/>
    <col min="13" max="13" width="4" style="190" customWidth="1"/>
    <col min="14" max="22" width="4" style="122" customWidth="1"/>
    <col min="23" max="23" width="5" style="122" customWidth="1"/>
    <col min="24" max="24" width="4" style="454" customWidth="1"/>
    <col min="25" max="33" width="4" style="176" customWidth="1"/>
    <col min="34" max="34" width="5" style="122" customWidth="1"/>
    <col min="35" max="35" width="4" style="190" customWidth="1"/>
    <col min="36" max="44" width="4" style="122" customWidth="1"/>
    <col min="45" max="45" width="5" style="122" customWidth="1"/>
    <col min="46" max="47" width="4" style="122" customWidth="1"/>
    <col min="48" max="48" width="4" style="190" customWidth="1"/>
    <col min="49" max="55" width="4" style="122" customWidth="1"/>
    <col min="56" max="56" width="5" style="180" customWidth="1"/>
    <col min="57" max="57" width="4" style="190" customWidth="1"/>
    <col min="58" max="66" width="4" style="122" customWidth="1"/>
    <col min="67" max="67" width="5" style="122" customWidth="1"/>
    <col min="68" max="69" width="4" style="122" customWidth="1"/>
    <col min="70" max="70" width="4" style="190" customWidth="1"/>
    <col min="71" max="77" width="4" style="122" customWidth="1"/>
    <col min="78" max="78" width="5" style="180" customWidth="1"/>
    <col min="79" max="153" width="6.28515625" style="180" customWidth="1"/>
    <col min="154" max="16384" width="11.42578125" style="180"/>
  </cols>
  <sheetData>
    <row r="1" spans="1:78" s="644" customFormat="1" ht="18" customHeight="1">
      <c r="A1" s="784" t="s">
        <v>486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784"/>
      <c r="AE1" s="784"/>
      <c r="AF1" s="784"/>
      <c r="AG1" s="784"/>
      <c r="AH1" s="784"/>
      <c r="AI1" s="784"/>
      <c r="AJ1" s="784"/>
      <c r="AK1" s="784"/>
      <c r="AL1" s="784"/>
      <c r="AM1" s="784"/>
      <c r="AN1" s="784"/>
      <c r="AO1" s="784"/>
      <c r="AP1" s="784"/>
      <c r="AQ1" s="784"/>
      <c r="AR1" s="784"/>
      <c r="AS1" s="784"/>
      <c r="AT1" s="784"/>
      <c r="AU1" s="784"/>
      <c r="AV1" s="784"/>
      <c r="AW1" s="784"/>
      <c r="AX1" s="784"/>
      <c r="AY1" s="784"/>
      <c r="AZ1" s="784"/>
      <c r="BA1" s="784"/>
      <c r="BB1" s="784"/>
      <c r="BC1" s="784"/>
      <c r="BD1" s="784"/>
    </row>
    <row r="2" spans="1:78" s="644" customFormat="1" ht="18" customHeight="1">
      <c r="A2" s="784" t="s">
        <v>421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784"/>
      <c r="AW2" s="784"/>
      <c r="AX2" s="784"/>
      <c r="AY2" s="784"/>
      <c r="AZ2" s="784"/>
      <c r="BA2" s="784"/>
      <c r="BB2" s="784"/>
      <c r="BC2" s="784"/>
      <c r="BD2" s="784"/>
    </row>
    <row r="3" spans="1:78" s="644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</row>
    <row r="4" spans="1:78" ht="3.95" customHeight="1">
      <c r="A4" s="786"/>
      <c r="B4" s="786"/>
      <c r="C4" s="452"/>
      <c r="D4" s="452"/>
      <c r="E4" s="452"/>
      <c r="F4" s="452"/>
      <c r="G4" s="452"/>
      <c r="H4" s="452"/>
      <c r="I4" s="452"/>
      <c r="J4" s="452"/>
      <c r="K4" s="452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452"/>
      <c r="Z4" s="452"/>
      <c r="AA4" s="452"/>
      <c r="AB4" s="452"/>
      <c r="AC4" s="452"/>
      <c r="AD4" s="452"/>
      <c r="AE4" s="452"/>
      <c r="AF4" s="452"/>
      <c r="AG4" s="452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V4" s="122"/>
      <c r="AW4" s="100"/>
      <c r="AX4" s="100"/>
      <c r="AY4" s="100"/>
      <c r="AZ4" s="100"/>
      <c r="BA4" s="100"/>
      <c r="BB4" s="100"/>
      <c r="BC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R4" s="122"/>
      <c r="BS4" s="100"/>
      <c r="BT4" s="100"/>
      <c r="BU4" s="100"/>
      <c r="BV4" s="100"/>
      <c r="BW4" s="100"/>
      <c r="BX4" s="100"/>
      <c r="BY4" s="100"/>
    </row>
    <row r="5" spans="1:78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</row>
    <row r="6" spans="1:78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811"/>
      <c r="M6" s="762">
        <v>2016</v>
      </c>
      <c r="N6" s="798"/>
      <c r="O6" s="798"/>
      <c r="P6" s="798"/>
      <c r="Q6" s="798"/>
      <c r="R6" s="798"/>
      <c r="S6" s="798"/>
      <c r="T6" s="798"/>
      <c r="U6" s="798"/>
      <c r="V6" s="798"/>
      <c r="W6" s="810"/>
      <c r="X6" s="771">
        <v>2017</v>
      </c>
      <c r="Y6" s="792"/>
      <c r="Z6" s="792"/>
      <c r="AA6" s="792"/>
      <c r="AB6" s="792"/>
      <c r="AC6" s="792"/>
      <c r="AD6" s="792"/>
      <c r="AE6" s="792"/>
      <c r="AF6" s="792"/>
      <c r="AG6" s="792"/>
      <c r="AH6" s="811"/>
      <c r="AI6" s="762">
        <v>2018</v>
      </c>
      <c r="AJ6" s="798"/>
      <c r="AK6" s="798"/>
      <c r="AL6" s="798"/>
      <c r="AM6" s="798"/>
      <c r="AN6" s="798"/>
      <c r="AO6" s="798"/>
      <c r="AP6" s="798"/>
      <c r="AQ6" s="798"/>
      <c r="AR6" s="798"/>
      <c r="AS6" s="810"/>
      <c r="AT6" s="771">
        <v>2019</v>
      </c>
      <c r="AU6" s="792"/>
      <c r="AV6" s="792"/>
      <c r="AW6" s="792"/>
      <c r="AX6" s="792"/>
      <c r="AY6" s="792"/>
      <c r="AZ6" s="792"/>
      <c r="BA6" s="792"/>
      <c r="BB6" s="792"/>
      <c r="BC6" s="792"/>
      <c r="BD6" s="811"/>
      <c r="BE6" s="762">
        <v>2020</v>
      </c>
      <c r="BF6" s="798"/>
      <c r="BG6" s="798"/>
      <c r="BH6" s="798"/>
      <c r="BI6" s="798"/>
      <c r="BJ6" s="798"/>
      <c r="BK6" s="798"/>
      <c r="BL6" s="798"/>
      <c r="BM6" s="798"/>
      <c r="BN6" s="798"/>
      <c r="BO6" s="810"/>
      <c r="BP6" s="771">
        <v>2021</v>
      </c>
      <c r="BQ6" s="792"/>
      <c r="BR6" s="792"/>
      <c r="BS6" s="792"/>
      <c r="BT6" s="792"/>
      <c r="BU6" s="792"/>
      <c r="BV6" s="792"/>
      <c r="BW6" s="792"/>
      <c r="BX6" s="792"/>
      <c r="BY6" s="792"/>
      <c r="BZ6" s="811"/>
    </row>
    <row r="7" spans="1:78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379" t="s">
        <v>34</v>
      </c>
      <c r="M7" s="21">
        <v>1</v>
      </c>
      <c r="N7" s="22">
        <v>2</v>
      </c>
      <c r="O7" s="22">
        <v>3</v>
      </c>
      <c r="P7" s="22">
        <v>4</v>
      </c>
      <c r="Q7" s="22">
        <v>5</v>
      </c>
      <c r="R7" s="22">
        <v>6</v>
      </c>
      <c r="S7" s="22">
        <v>7</v>
      </c>
      <c r="T7" s="22">
        <v>8</v>
      </c>
      <c r="U7" s="22">
        <v>9</v>
      </c>
      <c r="V7" s="22">
        <v>10</v>
      </c>
      <c r="W7" s="364" t="s">
        <v>34</v>
      </c>
      <c r="X7" s="480">
        <v>1</v>
      </c>
      <c r="Y7" s="481">
        <v>2</v>
      </c>
      <c r="Z7" s="481">
        <v>3</v>
      </c>
      <c r="AA7" s="481">
        <v>4</v>
      </c>
      <c r="AB7" s="481">
        <v>5</v>
      </c>
      <c r="AC7" s="481">
        <v>6</v>
      </c>
      <c r="AD7" s="481">
        <v>7</v>
      </c>
      <c r="AE7" s="481">
        <v>8</v>
      </c>
      <c r="AF7" s="481">
        <v>9</v>
      </c>
      <c r="AG7" s="481">
        <v>10</v>
      </c>
      <c r="AH7" s="379" t="s">
        <v>34</v>
      </c>
      <c r="AI7" s="21">
        <v>1</v>
      </c>
      <c r="AJ7" s="22">
        <v>2</v>
      </c>
      <c r="AK7" s="22">
        <v>3</v>
      </c>
      <c r="AL7" s="22">
        <v>4</v>
      </c>
      <c r="AM7" s="22">
        <v>5</v>
      </c>
      <c r="AN7" s="22">
        <v>6</v>
      </c>
      <c r="AO7" s="22">
        <v>7</v>
      </c>
      <c r="AP7" s="22">
        <v>8</v>
      </c>
      <c r="AQ7" s="22">
        <v>9</v>
      </c>
      <c r="AR7" s="22">
        <v>10</v>
      </c>
      <c r="AS7" s="364" t="s">
        <v>34</v>
      </c>
      <c r="AT7" s="480">
        <v>1</v>
      </c>
      <c r="AU7" s="481">
        <v>2</v>
      </c>
      <c r="AV7" s="481">
        <v>3</v>
      </c>
      <c r="AW7" s="481">
        <v>4</v>
      </c>
      <c r="AX7" s="481">
        <v>5</v>
      </c>
      <c r="AY7" s="481">
        <v>6</v>
      </c>
      <c r="AZ7" s="481">
        <v>7</v>
      </c>
      <c r="BA7" s="481">
        <v>8</v>
      </c>
      <c r="BB7" s="481">
        <v>9</v>
      </c>
      <c r="BC7" s="481">
        <v>10</v>
      </c>
      <c r="BD7" s="379" t="s">
        <v>34</v>
      </c>
      <c r="BE7" s="21">
        <v>1</v>
      </c>
      <c r="BF7" s="22">
        <v>2</v>
      </c>
      <c r="BG7" s="22">
        <v>3</v>
      </c>
      <c r="BH7" s="22">
        <v>4</v>
      </c>
      <c r="BI7" s="22">
        <v>5</v>
      </c>
      <c r="BJ7" s="22">
        <v>6</v>
      </c>
      <c r="BK7" s="22">
        <v>7</v>
      </c>
      <c r="BL7" s="22">
        <v>8</v>
      </c>
      <c r="BM7" s="22">
        <v>9</v>
      </c>
      <c r="BN7" s="22">
        <v>10</v>
      </c>
      <c r="BO7" s="613" t="s">
        <v>34</v>
      </c>
      <c r="BP7" s="480">
        <v>1</v>
      </c>
      <c r="BQ7" s="481">
        <v>2</v>
      </c>
      <c r="BR7" s="481">
        <v>3</v>
      </c>
      <c r="BS7" s="481">
        <v>4</v>
      </c>
      <c r="BT7" s="481">
        <v>5</v>
      </c>
      <c r="BU7" s="481">
        <v>6</v>
      </c>
      <c r="BV7" s="481">
        <v>7</v>
      </c>
      <c r="BW7" s="481">
        <v>8</v>
      </c>
      <c r="BX7" s="481">
        <v>9</v>
      </c>
      <c r="BY7" s="481">
        <v>10</v>
      </c>
      <c r="BZ7" s="699" t="s">
        <v>34</v>
      </c>
    </row>
    <row r="8" spans="1:78" ht="18" customHeight="1">
      <c r="A8" s="89" t="s">
        <v>8</v>
      </c>
      <c r="B8" s="158">
        <v>10</v>
      </c>
      <c r="C8" s="159">
        <v>3</v>
      </c>
      <c r="D8" s="160">
        <v>10</v>
      </c>
      <c r="E8" s="159">
        <v>6</v>
      </c>
      <c r="F8" s="160">
        <v>8</v>
      </c>
      <c r="G8" s="160">
        <v>3</v>
      </c>
      <c r="H8" s="160">
        <v>0</v>
      </c>
      <c r="I8" s="160">
        <v>0</v>
      </c>
      <c r="J8" s="160">
        <v>3</v>
      </c>
      <c r="K8" s="160">
        <v>19</v>
      </c>
      <c r="L8" s="182">
        <f>+SUM(B8:K8)</f>
        <v>62</v>
      </c>
      <c r="M8" s="158">
        <v>14</v>
      </c>
      <c r="N8" s="162">
        <v>10</v>
      </c>
      <c r="O8" s="160">
        <v>12</v>
      </c>
      <c r="P8" s="159">
        <v>8</v>
      </c>
      <c r="Q8" s="160">
        <v>4</v>
      </c>
      <c r="R8" s="160">
        <v>3</v>
      </c>
      <c r="S8" s="160">
        <v>0</v>
      </c>
      <c r="T8" s="160">
        <v>0</v>
      </c>
      <c r="U8" s="160">
        <v>6</v>
      </c>
      <c r="V8" s="160">
        <v>7</v>
      </c>
      <c r="W8" s="183">
        <f>+SUM(M8:V8)</f>
        <v>64</v>
      </c>
      <c r="X8" s="158">
        <v>8</v>
      </c>
      <c r="Y8" s="159">
        <v>10</v>
      </c>
      <c r="Z8" s="160">
        <v>6</v>
      </c>
      <c r="AA8" s="159">
        <v>7</v>
      </c>
      <c r="AB8" s="160">
        <v>5</v>
      </c>
      <c r="AC8" s="160">
        <v>4</v>
      </c>
      <c r="AD8" s="160">
        <v>0</v>
      </c>
      <c r="AE8" s="160">
        <v>0</v>
      </c>
      <c r="AF8" s="160">
        <v>3</v>
      </c>
      <c r="AG8" s="160">
        <v>5</v>
      </c>
      <c r="AH8" s="182">
        <f>+SUM(X8:AG8)</f>
        <v>48</v>
      </c>
      <c r="AI8" s="158">
        <v>18</v>
      </c>
      <c r="AJ8" s="162">
        <v>6</v>
      </c>
      <c r="AK8" s="160">
        <v>3</v>
      </c>
      <c r="AL8" s="159">
        <v>2</v>
      </c>
      <c r="AM8" s="160">
        <v>3</v>
      </c>
      <c r="AN8" s="160">
        <v>1</v>
      </c>
      <c r="AO8" s="160">
        <v>0</v>
      </c>
      <c r="AP8" s="160">
        <v>1</v>
      </c>
      <c r="AQ8" s="160">
        <v>2</v>
      </c>
      <c r="AR8" s="160">
        <v>11</v>
      </c>
      <c r="AS8" s="183">
        <f>+SUM(AI8:AR8)</f>
        <v>47</v>
      </c>
      <c r="AT8" s="158">
        <v>6</v>
      </c>
      <c r="AU8" s="159">
        <v>11</v>
      </c>
      <c r="AV8" s="160">
        <v>4</v>
      </c>
      <c r="AW8" s="159">
        <v>1</v>
      </c>
      <c r="AX8" s="160">
        <v>4</v>
      </c>
      <c r="AY8" s="160">
        <v>4</v>
      </c>
      <c r="AZ8" s="160">
        <v>0</v>
      </c>
      <c r="BA8" s="160">
        <v>0</v>
      </c>
      <c r="BB8" s="160">
        <v>0</v>
      </c>
      <c r="BC8" s="160">
        <v>13</v>
      </c>
      <c r="BD8" s="182">
        <f>+SUM(AT8:BC8)</f>
        <v>43</v>
      </c>
      <c r="BE8" s="158">
        <v>6</v>
      </c>
      <c r="BF8" s="162">
        <v>10</v>
      </c>
      <c r="BG8" s="160">
        <v>3</v>
      </c>
      <c r="BH8" s="159">
        <v>6</v>
      </c>
      <c r="BI8" s="160">
        <v>3</v>
      </c>
      <c r="BJ8" s="160">
        <v>1</v>
      </c>
      <c r="BK8" s="160">
        <v>0</v>
      </c>
      <c r="BL8" s="160">
        <v>0</v>
      </c>
      <c r="BM8" s="160">
        <v>1</v>
      </c>
      <c r="BN8" s="160">
        <v>13</v>
      </c>
      <c r="BO8" s="183">
        <f>+SUM(BE8:BN8)</f>
        <v>43</v>
      </c>
      <c r="BP8" s="158">
        <v>15</v>
      </c>
      <c r="BQ8" s="159">
        <v>9</v>
      </c>
      <c r="BR8" s="160">
        <v>7</v>
      </c>
      <c r="BS8" s="159">
        <v>1</v>
      </c>
      <c r="BT8" s="160">
        <v>1</v>
      </c>
      <c r="BU8" s="160">
        <v>1</v>
      </c>
      <c r="BV8" s="160">
        <v>0</v>
      </c>
      <c r="BW8" s="160">
        <v>0</v>
      </c>
      <c r="BX8" s="160">
        <v>4</v>
      </c>
      <c r="BY8" s="160">
        <v>11</v>
      </c>
      <c r="BZ8" s="182">
        <f>+SUM(BP8:BY8)</f>
        <v>49</v>
      </c>
    </row>
    <row r="9" spans="1:78" ht="18" customHeight="1">
      <c r="A9" s="90" t="s">
        <v>9</v>
      </c>
      <c r="B9" s="484">
        <v>21</v>
      </c>
      <c r="C9" s="485">
        <v>2</v>
      </c>
      <c r="D9" s="485">
        <v>9</v>
      </c>
      <c r="E9" s="485">
        <v>15</v>
      </c>
      <c r="F9" s="485">
        <v>4</v>
      </c>
      <c r="G9" s="485">
        <v>1</v>
      </c>
      <c r="H9" s="485">
        <v>0</v>
      </c>
      <c r="I9" s="485">
        <v>1</v>
      </c>
      <c r="J9" s="485">
        <v>1</v>
      </c>
      <c r="K9" s="485">
        <v>11</v>
      </c>
      <c r="L9" s="255">
        <f t="shared" ref="L9:L27" si="0">+SUM(B9:K9)</f>
        <v>65</v>
      </c>
      <c r="M9" s="166">
        <v>16</v>
      </c>
      <c r="N9" s="136">
        <v>10</v>
      </c>
      <c r="O9" s="136">
        <v>4</v>
      </c>
      <c r="P9" s="136">
        <v>7</v>
      </c>
      <c r="Q9" s="136">
        <v>3</v>
      </c>
      <c r="R9" s="136">
        <v>3</v>
      </c>
      <c r="S9" s="136">
        <v>1</v>
      </c>
      <c r="T9" s="136">
        <v>0</v>
      </c>
      <c r="U9" s="136">
        <v>2</v>
      </c>
      <c r="V9" s="136">
        <v>12</v>
      </c>
      <c r="W9" s="184">
        <f t="shared" ref="W9:W26" si="1">+SUM(M9:V9)</f>
        <v>58</v>
      </c>
      <c r="X9" s="484">
        <v>18</v>
      </c>
      <c r="Y9" s="485">
        <v>11</v>
      </c>
      <c r="Z9" s="485">
        <v>6</v>
      </c>
      <c r="AA9" s="485">
        <v>3</v>
      </c>
      <c r="AB9" s="485">
        <v>2</v>
      </c>
      <c r="AC9" s="485">
        <v>7</v>
      </c>
      <c r="AD9" s="485">
        <v>1</v>
      </c>
      <c r="AE9" s="485">
        <v>0</v>
      </c>
      <c r="AF9" s="485">
        <v>4</v>
      </c>
      <c r="AG9" s="485">
        <v>15</v>
      </c>
      <c r="AH9" s="255">
        <f t="shared" ref="AH9:AH27" si="2">+SUM(X9:AG9)</f>
        <v>67</v>
      </c>
      <c r="AI9" s="166">
        <v>16</v>
      </c>
      <c r="AJ9" s="136">
        <v>18</v>
      </c>
      <c r="AK9" s="136">
        <v>4</v>
      </c>
      <c r="AL9" s="136">
        <v>7</v>
      </c>
      <c r="AM9" s="136">
        <v>2</v>
      </c>
      <c r="AN9" s="136">
        <v>2</v>
      </c>
      <c r="AO9" s="136">
        <v>1</v>
      </c>
      <c r="AP9" s="136">
        <v>0</v>
      </c>
      <c r="AQ9" s="136">
        <v>2</v>
      </c>
      <c r="AR9" s="136">
        <v>11</v>
      </c>
      <c r="AS9" s="184">
        <f t="shared" ref="AS9:AS27" si="3">+SUM(AI9:AR9)</f>
        <v>63</v>
      </c>
      <c r="AT9" s="484">
        <v>14</v>
      </c>
      <c r="AU9" s="485">
        <v>15</v>
      </c>
      <c r="AV9" s="485">
        <v>5</v>
      </c>
      <c r="AW9" s="485">
        <v>7</v>
      </c>
      <c r="AX9" s="485">
        <v>4</v>
      </c>
      <c r="AY9" s="485">
        <v>3</v>
      </c>
      <c r="AZ9" s="485">
        <v>2</v>
      </c>
      <c r="BA9" s="485">
        <v>1</v>
      </c>
      <c r="BB9" s="485">
        <v>2</v>
      </c>
      <c r="BC9" s="485">
        <v>6</v>
      </c>
      <c r="BD9" s="255">
        <f t="shared" ref="BD9:BD27" si="4">+SUM(AT9:BC9)</f>
        <v>59</v>
      </c>
      <c r="BE9" s="166">
        <v>16</v>
      </c>
      <c r="BF9" s="136">
        <v>14</v>
      </c>
      <c r="BG9" s="136">
        <v>6</v>
      </c>
      <c r="BH9" s="136">
        <v>2</v>
      </c>
      <c r="BI9" s="136">
        <v>1</v>
      </c>
      <c r="BJ9" s="136">
        <v>8</v>
      </c>
      <c r="BK9" s="136">
        <v>0</v>
      </c>
      <c r="BL9" s="136">
        <v>1</v>
      </c>
      <c r="BM9" s="136">
        <v>4</v>
      </c>
      <c r="BN9" s="136">
        <v>5</v>
      </c>
      <c r="BO9" s="184">
        <f t="shared" ref="BO9:BO27" si="5">+SUM(BE9:BN9)</f>
        <v>57</v>
      </c>
      <c r="BP9" s="484">
        <v>16</v>
      </c>
      <c r="BQ9" s="485">
        <v>20</v>
      </c>
      <c r="BR9" s="485">
        <v>6</v>
      </c>
      <c r="BS9" s="485">
        <v>10</v>
      </c>
      <c r="BT9" s="485">
        <v>1</v>
      </c>
      <c r="BU9" s="485">
        <v>4</v>
      </c>
      <c r="BV9" s="485">
        <v>0</v>
      </c>
      <c r="BW9" s="485">
        <v>0</v>
      </c>
      <c r="BX9" s="485">
        <v>1</v>
      </c>
      <c r="BY9" s="485">
        <v>14</v>
      </c>
      <c r="BZ9" s="255">
        <f t="shared" ref="BZ9:BZ27" si="6">+SUM(BP9:BY9)</f>
        <v>72</v>
      </c>
    </row>
    <row r="10" spans="1:78" ht="18" customHeight="1">
      <c r="A10" s="89" t="s">
        <v>10</v>
      </c>
      <c r="B10" s="168">
        <v>14</v>
      </c>
      <c r="C10" s="169">
        <v>11</v>
      </c>
      <c r="D10" s="170">
        <v>5</v>
      </c>
      <c r="E10" s="169">
        <v>4</v>
      </c>
      <c r="F10" s="170">
        <v>8</v>
      </c>
      <c r="G10" s="170">
        <v>4</v>
      </c>
      <c r="H10" s="170">
        <v>0</v>
      </c>
      <c r="I10" s="170">
        <v>0</v>
      </c>
      <c r="J10" s="170">
        <v>2</v>
      </c>
      <c r="K10" s="170">
        <v>10</v>
      </c>
      <c r="L10" s="185">
        <f t="shared" si="0"/>
        <v>58</v>
      </c>
      <c r="M10" s="168">
        <v>6</v>
      </c>
      <c r="N10" s="169">
        <v>10</v>
      </c>
      <c r="O10" s="170">
        <v>3</v>
      </c>
      <c r="P10" s="169">
        <v>1</v>
      </c>
      <c r="Q10" s="170">
        <v>5</v>
      </c>
      <c r="R10" s="170">
        <v>1</v>
      </c>
      <c r="S10" s="170">
        <v>1</v>
      </c>
      <c r="T10" s="170">
        <v>0</v>
      </c>
      <c r="U10" s="170">
        <v>3</v>
      </c>
      <c r="V10" s="170">
        <v>14</v>
      </c>
      <c r="W10" s="186">
        <f t="shared" si="1"/>
        <v>44</v>
      </c>
      <c r="X10" s="168">
        <v>15</v>
      </c>
      <c r="Y10" s="169">
        <v>7</v>
      </c>
      <c r="Z10" s="170">
        <v>6</v>
      </c>
      <c r="AA10" s="169">
        <v>1</v>
      </c>
      <c r="AB10" s="170">
        <v>2</v>
      </c>
      <c r="AC10" s="170">
        <v>5</v>
      </c>
      <c r="AD10" s="170">
        <v>1</v>
      </c>
      <c r="AE10" s="170">
        <v>1</v>
      </c>
      <c r="AF10" s="170">
        <v>1</v>
      </c>
      <c r="AG10" s="170">
        <v>10</v>
      </c>
      <c r="AH10" s="185">
        <f t="shared" si="2"/>
        <v>49</v>
      </c>
      <c r="AI10" s="168">
        <v>10</v>
      </c>
      <c r="AJ10" s="169">
        <v>10</v>
      </c>
      <c r="AK10" s="170">
        <v>4</v>
      </c>
      <c r="AL10" s="169">
        <v>1</v>
      </c>
      <c r="AM10" s="170">
        <v>3</v>
      </c>
      <c r="AN10" s="170">
        <v>0</v>
      </c>
      <c r="AO10" s="170">
        <v>0</v>
      </c>
      <c r="AP10" s="170">
        <v>0</v>
      </c>
      <c r="AQ10" s="170">
        <v>0</v>
      </c>
      <c r="AR10" s="170">
        <v>5</v>
      </c>
      <c r="AS10" s="186">
        <f t="shared" si="3"/>
        <v>33</v>
      </c>
      <c r="AT10" s="168">
        <v>15</v>
      </c>
      <c r="AU10" s="169">
        <v>6</v>
      </c>
      <c r="AV10" s="170">
        <v>2</v>
      </c>
      <c r="AW10" s="169">
        <v>1</v>
      </c>
      <c r="AX10" s="170">
        <v>2</v>
      </c>
      <c r="AY10" s="170">
        <v>3</v>
      </c>
      <c r="AZ10" s="170">
        <v>0</v>
      </c>
      <c r="BA10" s="170">
        <v>0</v>
      </c>
      <c r="BB10" s="170">
        <v>0</v>
      </c>
      <c r="BC10" s="170">
        <v>13</v>
      </c>
      <c r="BD10" s="185">
        <f t="shared" si="4"/>
        <v>42</v>
      </c>
      <c r="BE10" s="168">
        <v>8</v>
      </c>
      <c r="BF10" s="169">
        <v>6</v>
      </c>
      <c r="BG10" s="170">
        <v>2</v>
      </c>
      <c r="BH10" s="169">
        <v>6</v>
      </c>
      <c r="BI10" s="170">
        <v>1</v>
      </c>
      <c r="BJ10" s="170">
        <v>1</v>
      </c>
      <c r="BK10" s="170">
        <v>0</v>
      </c>
      <c r="BL10" s="170">
        <v>0</v>
      </c>
      <c r="BM10" s="170">
        <v>0</v>
      </c>
      <c r="BN10" s="170">
        <v>9</v>
      </c>
      <c r="BO10" s="186">
        <f t="shared" si="5"/>
        <v>33</v>
      </c>
      <c r="BP10" s="168">
        <v>13</v>
      </c>
      <c r="BQ10" s="169">
        <v>7</v>
      </c>
      <c r="BR10" s="170">
        <v>0</v>
      </c>
      <c r="BS10" s="169">
        <v>3</v>
      </c>
      <c r="BT10" s="170">
        <v>1</v>
      </c>
      <c r="BU10" s="170">
        <v>0</v>
      </c>
      <c r="BV10" s="170">
        <v>1</v>
      </c>
      <c r="BW10" s="170">
        <v>1</v>
      </c>
      <c r="BX10" s="170">
        <v>0</v>
      </c>
      <c r="BY10" s="170">
        <v>9</v>
      </c>
      <c r="BZ10" s="185">
        <f t="shared" si="6"/>
        <v>35</v>
      </c>
    </row>
    <row r="11" spans="1:78" ht="18" customHeight="1">
      <c r="A11" s="90" t="s">
        <v>11</v>
      </c>
      <c r="B11" s="484">
        <v>13</v>
      </c>
      <c r="C11" s="485">
        <v>8</v>
      </c>
      <c r="D11" s="485">
        <v>5</v>
      </c>
      <c r="E11" s="485">
        <v>1</v>
      </c>
      <c r="F11" s="485">
        <v>4</v>
      </c>
      <c r="G11" s="485">
        <v>0</v>
      </c>
      <c r="H11" s="485">
        <v>1</v>
      </c>
      <c r="I11" s="485">
        <v>0</v>
      </c>
      <c r="J11" s="485">
        <v>0</v>
      </c>
      <c r="K11" s="485">
        <v>1</v>
      </c>
      <c r="L11" s="255">
        <f t="shared" si="0"/>
        <v>33</v>
      </c>
      <c r="M11" s="166">
        <v>12</v>
      </c>
      <c r="N11" s="136">
        <v>7</v>
      </c>
      <c r="O11" s="136">
        <v>2</v>
      </c>
      <c r="P11" s="136">
        <v>0</v>
      </c>
      <c r="Q11" s="136">
        <v>4</v>
      </c>
      <c r="R11" s="136">
        <v>3</v>
      </c>
      <c r="S11" s="136">
        <v>0</v>
      </c>
      <c r="T11" s="136">
        <v>1</v>
      </c>
      <c r="U11" s="136">
        <v>1</v>
      </c>
      <c r="V11" s="136">
        <v>5</v>
      </c>
      <c r="W11" s="184">
        <f t="shared" si="1"/>
        <v>35</v>
      </c>
      <c r="X11" s="484">
        <v>7</v>
      </c>
      <c r="Y11" s="485">
        <v>9</v>
      </c>
      <c r="Z11" s="485">
        <v>2</v>
      </c>
      <c r="AA11" s="485">
        <v>0</v>
      </c>
      <c r="AB11" s="485">
        <v>1</v>
      </c>
      <c r="AC11" s="485">
        <v>1</v>
      </c>
      <c r="AD11" s="485">
        <v>0</v>
      </c>
      <c r="AE11" s="485">
        <v>0</v>
      </c>
      <c r="AF11" s="485">
        <v>2</v>
      </c>
      <c r="AG11" s="485">
        <v>2</v>
      </c>
      <c r="AH11" s="255">
        <f t="shared" si="2"/>
        <v>24</v>
      </c>
      <c r="AI11" s="166">
        <v>7</v>
      </c>
      <c r="AJ11" s="136">
        <v>11</v>
      </c>
      <c r="AK11" s="136">
        <v>1</v>
      </c>
      <c r="AL11" s="136">
        <v>1</v>
      </c>
      <c r="AM11" s="136">
        <v>0</v>
      </c>
      <c r="AN11" s="136">
        <v>1</v>
      </c>
      <c r="AO11" s="136">
        <v>0</v>
      </c>
      <c r="AP11" s="136">
        <v>0</v>
      </c>
      <c r="AQ11" s="136">
        <v>2</v>
      </c>
      <c r="AR11" s="136">
        <v>4</v>
      </c>
      <c r="AS11" s="184">
        <f t="shared" si="3"/>
        <v>27</v>
      </c>
      <c r="AT11" s="484">
        <v>5</v>
      </c>
      <c r="AU11" s="485">
        <v>8</v>
      </c>
      <c r="AV11" s="485">
        <v>2</v>
      </c>
      <c r="AW11" s="485">
        <v>2</v>
      </c>
      <c r="AX11" s="485">
        <v>1</v>
      </c>
      <c r="AY11" s="485">
        <v>0</v>
      </c>
      <c r="AZ11" s="485">
        <v>0</v>
      </c>
      <c r="BA11" s="485">
        <v>1</v>
      </c>
      <c r="BB11" s="485">
        <v>0</v>
      </c>
      <c r="BC11" s="485">
        <v>3</v>
      </c>
      <c r="BD11" s="255">
        <f t="shared" si="4"/>
        <v>22</v>
      </c>
      <c r="BE11" s="166">
        <v>3</v>
      </c>
      <c r="BF11" s="136">
        <v>10</v>
      </c>
      <c r="BG11" s="136">
        <v>3</v>
      </c>
      <c r="BH11" s="136">
        <v>1</v>
      </c>
      <c r="BI11" s="136">
        <v>0</v>
      </c>
      <c r="BJ11" s="136">
        <v>0</v>
      </c>
      <c r="BK11" s="136">
        <v>0</v>
      </c>
      <c r="BL11" s="136">
        <v>0</v>
      </c>
      <c r="BM11" s="136">
        <v>3</v>
      </c>
      <c r="BN11" s="136">
        <v>9</v>
      </c>
      <c r="BO11" s="184">
        <f t="shared" si="5"/>
        <v>29</v>
      </c>
      <c r="BP11" s="484">
        <v>8</v>
      </c>
      <c r="BQ11" s="485">
        <v>5</v>
      </c>
      <c r="BR11" s="485">
        <v>3</v>
      </c>
      <c r="BS11" s="485">
        <v>1</v>
      </c>
      <c r="BT11" s="485">
        <v>0</v>
      </c>
      <c r="BU11" s="485">
        <v>1</v>
      </c>
      <c r="BV11" s="485">
        <v>0</v>
      </c>
      <c r="BW11" s="485">
        <v>0</v>
      </c>
      <c r="BX11" s="485">
        <v>0</v>
      </c>
      <c r="BY11" s="485">
        <v>3</v>
      </c>
      <c r="BZ11" s="255">
        <f t="shared" si="6"/>
        <v>21</v>
      </c>
    </row>
    <row r="12" spans="1:78" ht="18" customHeight="1">
      <c r="A12" s="89" t="s">
        <v>12</v>
      </c>
      <c r="B12" s="168">
        <v>14</v>
      </c>
      <c r="C12" s="169">
        <v>13</v>
      </c>
      <c r="D12" s="170">
        <v>5</v>
      </c>
      <c r="E12" s="169">
        <v>8</v>
      </c>
      <c r="F12" s="170">
        <v>5</v>
      </c>
      <c r="G12" s="170">
        <v>8</v>
      </c>
      <c r="H12" s="170">
        <v>0</v>
      </c>
      <c r="I12" s="170">
        <v>1</v>
      </c>
      <c r="J12" s="170">
        <v>4</v>
      </c>
      <c r="K12" s="170">
        <v>13</v>
      </c>
      <c r="L12" s="185">
        <f t="shared" si="0"/>
        <v>71</v>
      </c>
      <c r="M12" s="168">
        <v>15</v>
      </c>
      <c r="N12" s="169">
        <v>12</v>
      </c>
      <c r="O12" s="170">
        <v>3</v>
      </c>
      <c r="P12" s="169">
        <v>6</v>
      </c>
      <c r="Q12" s="170">
        <v>4</v>
      </c>
      <c r="R12" s="170">
        <v>5</v>
      </c>
      <c r="S12" s="170">
        <v>0</v>
      </c>
      <c r="T12" s="170">
        <v>1</v>
      </c>
      <c r="U12" s="170">
        <v>1</v>
      </c>
      <c r="V12" s="170">
        <v>9</v>
      </c>
      <c r="W12" s="186">
        <f t="shared" si="1"/>
        <v>56</v>
      </c>
      <c r="X12" s="168">
        <v>20</v>
      </c>
      <c r="Y12" s="169">
        <v>10</v>
      </c>
      <c r="Z12" s="170">
        <v>7</v>
      </c>
      <c r="AA12" s="169">
        <v>4</v>
      </c>
      <c r="AB12" s="170">
        <v>1</v>
      </c>
      <c r="AC12" s="170">
        <v>4</v>
      </c>
      <c r="AD12" s="170">
        <v>1</v>
      </c>
      <c r="AE12" s="170">
        <v>0</v>
      </c>
      <c r="AF12" s="170">
        <v>1</v>
      </c>
      <c r="AG12" s="170">
        <v>12</v>
      </c>
      <c r="AH12" s="185">
        <f t="shared" si="2"/>
        <v>60</v>
      </c>
      <c r="AI12" s="168">
        <v>22</v>
      </c>
      <c r="AJ12" s="169">
        <v>11</v>
      </c>
      <c r="AK12" s="170">
        <v>9</v>
      </c>
      <c r="AL12" s="169">
        <v>2</v>
      </c>
      <c r="AM12" s="170">
        <v>0</v>
      </c>
      <c r="AN12" s="170">
        <v>2</v>
      </c>
      <c r="AO12" s="170">
        <v>0</v>
      </c>
      <c r="AP12" s="170">
        <v>3</v>
      </c>
      <c r="AQ12" s="170">
        <v>4</v>
      </c>
      <c r="AR12" s="170">
        <v>8</v>
      </c>
      <c r="AS12" s="186">
        <f t="shared" si="3"/>
        <v>61</v>
      </c>
      <c r="AT12" s="168">
        <v>15</v>
      </c>
      <c r="AU12" s="169">
        <v>9</v>
      </c>
      <c r="AV12" s="170">
        <v>7</v>
      </c>
      <c r="AW12" s="169">
        <v>12</v>
      </c>
      <c r="AX12" s="170">
        <v>3</v>
      </c>
      <c r="AY12" s="170">
        <v>5</v>
      </c>
      <c r="AZ12" s="170">
        <v>0</v>
      </c>
      <c r="BA12" s="170">
        <v>1</v>
      </c>
      <c r="BB12" s="170">
        <v>3</v>
      </c>
      <c r="BC12" s="170">
        <v>16</v>
      </c>
      <c r="BD12" s="185">
        <f t="shared" si="4"/>
        <v>71</v>
      </c>
      <c r="BE12" s="168">
        <v>23</v>
      </c>
      <c r="BF12" s="169">
        <v>12</v>
      </c>
      <c r="BG12" s="170">
        <v>4</v>
      </c>
      <c r="BH12" s="169">
        <v>5</v>
      </c>
      <c r="BI12" s="170">
        <v>2</v>
      </c>
      <c r="BJ12" s="170">
        <v>7</v>
      </c>
      <c r="BK12" s="170">
        <v>0</v>
      </c>
      <c r="BL12" s="170">
        <v>0</v>
      </c>
      <c r="BM12" s="170">
        <v>3</v>
      </c>
      <c r="BN12" s="170">
        <v>12</v>
      </c>
      <c r="BO12" s="186">
        <f t="shared" si="5"/>
        <v>68</v>
      </c>
      <c r="BP12" s="168">
        <v>25</v>
      </c>
      <c r="BQ12" s="169">
        <v>15</v>
      </c>
      <c r="BR12" s="170">
        <v>6</v>
      </c>
      <c r="BS12" s="169">
        <v>7</v>
      </c>
      <c r="BT12" s="170">
        <v>5</v>
      </c>
      <c r="BU12" s="170">
        <v>7</v>
      </c>
      <c r="BV12" s="170">
        <v>0</v>
      </c>
      <c r="BW12" s="170">
        <v>0</v>
      </c>
      <c r="BX12" s="170">
        <v>2</v>
      </c>
      <c r="BY12" s="170">
        <v>20</v>
      </c>
      <c r="BZ12" s="185">
        <f t="shared" si="6"/>
        <v>87</v>
      </c>
    </row>
    <row r="13" spans="1:78" ht="18" customHeight="1">
      <c r="A13" s="90" t="s">
        <v>13</v>
      </c>
      <c r="B13" s="484">
        <v>3</v>
      </c>
      <c r="C13" s="485">
        <v>6</v>
      </c>
      <c r="D13" s="485">
        <v>3</v>
      </c>
      <c r="E13" s="485">
        <v>0</v>
      </c>
      <c r="F13" s="485">
        <v>1</v>
      </c>
      <c r="G13" s="485">
        <v>2</v>
      </c>
      <c r="H13" s="485">
        <v>1</v>
      </c>
      <c r="I13" s="485">
        <v>0</v>
      </c>
      <c r="J13" s="485">
        <v>2</v>
      </c>
      <c r="K13" s="485">
        <v>9</v>
      </c>
      <c r="L13" s="255">
        <f t="shared" si="0"/>
        <v>27</v>
      </c>
      <c r="M13" s="166">
        <v>7</v>
      </c>
      <c r="N13" s="136">
        <v>3</v>
      </c>
      <c r="O13" s="136">
        <v>4</v>
      </c>
      <c r="P13" s="136">
        <v>4</v>
      </c>
      <c r="Q13" s="136">
        <v>1</v>
      </c>
      <c r="R13" s="136">
        <v>1</v>
      </c>
      <c r="S13" s="136">
        <v>0</v>
      </c>
      <c r="T13" s="136">
        <v>0</v>
      </c>
      <c r="U13" s="136">
        <v>2</v>
      </c>
      <c r="V13" s="136">
        <v>7</v>
      </c>
      <c r="W13" s="184">
        <f t="shared" si="1"/>
        <v>29</v>
      </c>
      <c r="X13" s="484">
        <v>3</v>
      </c>
      <c r="Y13" s="485">
        <v>3</v>
      </c>
      <c r="Z13" s="485">
        <v>2</v>
      </c>
      <c r="AA13" s="485">
        <v>3</v>
      </c>
      <c r="AB13" s="485">
        <v>4</v>
      </c>
      <c r="AC13" s="485">
        <v>1</v>
      </c>
      <c r="AD13" s="485">
        <v>0</v>
      </c>
      <c r="AE13" s="485">
        <v>0</v>
      </c>
      <c r="AF13" s="485">
        <v>1</v>
      </c>
      <c r="AG13" s="485">
        <v>4</v>
      </c>
      <c r="AH13" s="255">
        <f t="shared" si="2"/>
        <v>21</v>
      </c>
      <c r="AI13" s="166">
        <v>6</v>
      </c>
      <c r="AJ13" s="136">
        <v>1</v>
      </c>
      <c r="AK13" s="136">
        <v>0</v>
      </c>
      <c r="AL13" s="136">
        <v>3</v>
      </c>
      <c r="AM13" s="136">
        <v>0</v>
      </c>
      <c r="AN13" s="136">
        <v>2</v>
      </c>
      <c r="AO13" s="136">
        <v>0</v>
      </c>
      <c r="AP13" s="136">
        <v>1</v>
      </c>
      <c r="AQ13" s="136">
        <v>1</v>
      </c>
      <c r="AR13" s="136">
        <v>2</v>
      </c>
      <c r="AS13" s="184">
        <f t="shared" si="3"/>
        <v>16</v>
      </c>
      <c r="AT13" s="484">
        <v>8</v>
      </c>
      <c r="AU13" s="485">
        <v>4</v>
      </c>
      <c r="AV13" s="485">
        <v>3</v>
      </c>
      <c r="AW13" s="485">
        <v>1</v>
      </c>
      <c r="AX13" s="485">
        <v>0</v>
      </c>
      <c r="AY13" s="485">
        <v>2</v>
      </c>
      <c r="AZ13" s="485">
        <v>0</v>
      </c>
      <c r="BA13" s="485">
        <v>0</v>
      </c>
      <c r="BB13" s="485">
        <v>0</v>
      </c>
      <c r="BC13" s="485">
        <v>0</v>
      </c>
      <c r="BD13" s="255">
        <f t="shared" si="4"/>
        <v>18</v>
      </c>
      <c r="BE13" s="166">
        <v>10</v>
      </c>
      <c r="BF13" s="136">
        <v>7</v>
      </c>
      <c r="BG13" s="136">
        <v>1</v>
      </c>
      <c r="BH13" s="136">
        <v>2</v>
      </c>
      <c r="BI13" s="136">
        <v>1</v>
      </c>
      <c r="BJ13" s="136">
        <v>0</v>
      </c>
      <c r="BK13" s="136">
        <v>0</v>
      </c>
      <c r="BL13" s="136">
        <v>0</v>
      </c>
      <c r="BM13" s="136">
        <v>2</v>
      </c>
      <c r="BN13" s="136">
        <v>1</v>
      </c>
      <c r="BO13" s="184">
        <f t="shared" si="5"/>
        <v>24</v>
      </c>
      <c r="BP13" s="484">
        <v>6</v>
      </c>
      <c r="BQ13" s="485">
        <v>7</v>
      </c>
      <c r="BR13" s="485">
        <v>2</v>
      </c>
      <c r="BS13" s="485">
        <v>3</v>
      </c>
      <c r="BT13" s="485">
        <v>2</v>
      </c>
      <c r="BU13" s="485">
        <v>2</v>
      </c>
      <c r="BV13" s="485">
        <v>0</v>
      </c>
      <c r="BW13" s="485">
        <v>0</v>
      </c>
      <c r="BX13" s="485">
        <v>0</v>
      </c>
      <c r="BY13" s="485">
        <v>5</v>
      </c>
      <c r="BZ13" s="255">
        <f t="shared" si="6"/>
        <v>27</v>
      </c>
    </row>
    <row r="14" spans="1:78" ht="18" customHeight="1">
      <c r="A14" s="89" t="s">
        <v>14</v>
      </c>
      <c r="B14" s="168">
        <v>25</v>
      </c>
      <c r="C14" s="169">
        <v>11</v>
      </c>
      <c r="D14" s="170">
        <v>2</v>
      </c>
      <c r="E14" s="169">
        <v>2</v>
      </c>
      <c r="F14" s="170">
        <v>3</v>
      </c>
      <c r="G14" s="170">
        <v>0</v>
      </c>
      <c r="H14" s="170">
        <v>0</v>
      </c>
      <c r="I14" s="170">
        <v>0</v>
      </c>
      <c r="J14" s="170">
        <v>1</v>
      </c>
      <c r="K14" s="170">
        <v>12</v>
      </c>
      <c r="L14" s="185">
        <f t="shared" si="0"/>
        <v>56</v>
      </c>
      <c r="M14" s="168">
        <v>17</v>
      </c>
      <c r="N14" s="169">
        <v>8</v>
      </c>
      <c r="O14" s="170">
        <v>6</v>
      </c>
      <c r="P14" s="169">
        <v>3</v>
      </c>
      <c r="Q14" s="170">
        <v>5</v>
      </c>
      <c r="R14" s="170">
        <v>2</v>
      </c>
      <c r="S14" s="170">
        <v>1</v>
      </c>
      <c r="T14" s="170">
        <v>1</v>
      </c>
      <c r="U14" s="170">
        <v>0</v>
      </c>
      <c r="V14" s="170">
        <v>13</v>
      </c>
      <c r="W14" s="186">
        <f t="shared" si="1"/>
        <v>56</v>
      </c>
      <c r="X14" s="168">
        <v>16</v>
      </c>
      <c r="Y14" s="169">
        <v>14</v>
      </c>
      <c r="Z14" s="170">
        <v>1</v>
      </c>
      <c r="AA14" s="169">
        <v>2</v>
      </c>
      <c r="AB14" s="170">
        <v>3</v>
      </c>
      <c r="AC14" s="170">
        <v>5</v>
      </c>
      <c r="AD14" s="170">
        <v>0</v>
      </c>
      <c r="AE14" s="170">
        <v>0</v>
      </c>
      <c r="AF14" s="170">
        <v>1</v>
      </c>
      <c r="AG14" s="170">
        <v>13</v>
      </c>
      <c r="AH14" s="185">
        <f t="shared" si="2"/>
        <v>55</v>
      </c>
      <c r="AI14" s="168">
        <v>19</v>
      </c>
      <c r="AJ14" s="169">
        <v>10</v>
      </c>
      <c r="AK14" s="170">
        <v>9</v>
      </c>
      <c r="AL14" s="169">
        <v>5</v>
      </c>
      <c r="AM14" s="170">
        <v>7</v>
      </c>
      <c r="AN14" s="170">
        <v>1</v>
      </c>
      <c r="AO14" s="170">
        <v>2</v>
      </c>
      <c r="AP14" s="170">
        <v>1</v>
      </c>
      <c r="AQ14" s="170">
        <v>1</v>
      </c>
      <c r="AR14" s="170">
        <v>9</v>
      </c>
      <c r="AS14" s="186">
        <f t="shared" si="3"/>
        <v>64</v>
      </c>
      <c r="AT14" s="168">
        <v>17</v>
      </c>
      <c r="AU14" s="169">
        <v>9</v>
      </c>
      <c r="AV14" s="170">
        <v>6</v>
      </c>
      <c r="AW14" s="169">
        <v>4</v>
      </c>
      <c r="AX14" s="170">
        <v>3</v>
      </c>
      <c r="AY14" s="170">
        <v>1</v>
      </c>
      <c r="AZ14" s="170">
        <v>0</v>
      </c>
      <c r="BA14" s="170">
        <v>1</v>
      </c>
      <c r="BB14" s="170">
        <v>2</v>
      </c>
      <c r="BC14" s="170">
        <v>8</v>
      </c>
      <c r="BD14" s="185">
        <f t="shared" si="4"/>
        <v>51</v>
      </c>
      <c r="BE14" s="168">
        <v>18</v>
      </c>
      <c r="BF14" s="169">
        <v>12</v>
      </c>
      <c r="BG14" s="170">
        <v>5</v>
      </c>
      <c r="BH14" s="169">
        <v>4</v>
      </c>
      <c r="BI14" s="170">
        <v>3</v>
      </c>
      <c r="BJ14" s="170">
        <v>1</v>
      </c>
      <c r="BK14" s="170">
        <v>0</v>
      </c>
      <c r="BL14" s="170">
        <v>0</v>
      </c>
      <c r="BM14" s="170">
        <v>2</v>
      </c>
      <c r="BN14" s="170">
        <v>6</v>
      </c>
      <c r="BO14" s="186">
        <f t="shared" si="5"/>
        <v>51</v>
      </c>
      <c r="BP14" s="168">
        <v>18</v>
      </c>
      <c r="BQ14" s="169">
        <v>10</v>
      </c>
      <c r="BR14" s="170">
        <v>4</v>
      </c>
      <c r="BS14" s="169">
        <v>5</v>
      </c>
      <c r="BT14" s="170">
        <v>3</v>
      </c>
      <c r="BU14" s="170">
        <v>0</v>
      </c>
      <c r="BV14" s="170">
        <v>1</v>
      </c>
      <c r="BW14" s="170">
        <v>0</v>
      </c>
      <c r="BX14" s="170">
        <v>4</v>
      </c>
      <c r="BY14" s="170">
        <v>11</v>
      </c>
      <c r="BZ14" s="185">
        <f t="shared" si="6"/>
        <v>56</v>
      </c>
    </row>
    <row r="15" spans="1:78" ht="18" customHeight="1">
      <c r="A15" s="90" t="s">
        <v>15</v>
      </c>
      <c r="B15" s="484">
        <v>2</v>
      </c>
      <c r="C15" s="485">
        <v>0</v>
      </c>
      <c r="D15" s="485">
        <v>0</v>
      </c>
      <c r="E15" s="485">
        <v>1</v>
      </c>
      <c r="F15" s="485">
        <v>0</v>
      </c>
      <c r="G15" s="485">
        <v>0</v>
      </c>
      <c r="H15" s="485">
        <v>0</v>
      </c>
      <c r="I15" s="485">
        <v>0</v>
      </c>
      <c r="J15" s="485">
        <v>2</v>
      </c>
      <c r="K15" s="485">
        <v>6</v>
      </c>
      <c r="L15" s="255">
        <f t="shared" si="0"/>
        <v>11</v>
      </c>
      <c r="M15" s="166">
        <v>5</v>
      </c>
      <c r="N15" s="136">
        <v>1</v>
      </c>
      <c r="O15" s="136">
        <v>1</v>
      </c>
      <c r="P15" s="136">
        <v>2</v>
      </c>
      <c r="Q15" s="136">
        <v>2</v>
      </c>
      <c r="R15" s="136">
        <v>1</v>
      </c>
      <c r="S15" s="136">
        <v>0</v>
      </c>
      <c r="T15" s="136">
        <v>0</v>
      </c>
      <c r="U15" s="136">
        <v>0</v>
      </c>
      <c r="V15" s="136">
        <v>2</v>
      </c>
      <c r="W15" s="184">
        <f t="shared" si="1"/>
        <v>14</v>
      </c>
      <c r="X15" s="484">
        <v>4</v>
      </c>
      <c r="Y15" s="485">
        <v>2</v>
      </c>
      <c r="Z15" s="485">
        <v>0</v>
      </c>
      <c r="AA15" s="485">
        <v>1</v>
      </c>
      <c r="AB15" s="485">
        <v>1</v>
      </c>
      <c r="AC15" s="485">
        <v>1</v>
      </c>
      <c r="AD15" s="485">
        <v>0</v>
      </c>
      <c r="AE15" s="485">
        <v>0</v>
      </c>
      <c r="AF15" s="485">
        <v>3</v>
      </c>
      <c r="AG15" s="485">
        <v>1</v>
      </c>
      <c r="AH15" s="255">
        <f t="shared" si="2"/>
        <v>13</v>
      </c>
      <c r="AI15" s="166">
        <v>4</v>
      </c>
      <c r="AJ15" s="136">
        <v>4</v>
      </c>
      <c r="AK15" s="136">
        <v>1</v>
      </c>
      <c r="AL15" s="136">
        <v>2</v>
      </c>
      <c r="AM15" s="136">
        <v>1</v>
      </c>
      <c r="AN15" s="136">
        <v>0</v>
      </c>
      <c r="AO15" s="136">
        <v>0</v>
      </c>
      <c r="AP15" s="136">
        <v>0</v>
      </c>
      <c r="AQ15" s="136">
        <v>1</v>
      </c>
      <c r="AR15" s="136">
        <v>1</v>
      </c>
      <c r="AS15" s="184">
        <f t="shared" si="3"/>
        <v>14</v>
      </c>
      <c r="AT15" s="484">
        <v>3</v>
      </c>
      <c r="AU15" s="485">
        <v>1</v>
      </c>
      <c r="AV15" s="485">
        <v>1</v>
      </c>
      <c r="AW15" s="485">
        <v>2</v>
      </c>
      <c r="AX15" s="485">
        <v>2</v>
      </c>
      <c r="AY15" s="485">
        <v>0</v>
      </c>
      <c r="AZ15" s="485">
        <v>0</v>
      </c>
      <c r="BA15" s="485">
        <v>0</v>
      </c>
      <c r="BB15" s="485">
        <v>1</v>
      </c>
      <c r="BC15" s="485">
        <v>3</v>
      </c>
      <c r="BD15" s="255">
        <f t="shared" si="4"/>
        <v>13</v>
      </c>
      <c r="BE15" s="166">
        <v>3</v>
      </c>
      <c r="BF15" s="136">
        <v>3</v>
      </c>
      <c r="BG15" s="136">
        <v>0</v>
      </c>
      <c r="BH15" s="136">
        <v>0</v>
      </c>
      <c r="BI15" s="136">
        <v>1</v>
      </c>
      <c r="BJ15" s="136">
        <v>0</v>
      </c>
      <c r="BK15" s="136">
        <v>0</v>
      </c>
      <c r="BL15" s="136">
        <v>0</v>
      </c>
      <c r="BM15" s="136">
        <v>0</v>
      </c>
      <c r="BN15" s="136">
        <v>5</v>
      </c>
      <c r="BO15" s="184">
        <f t="shared" si="5"/>
        <v>12</v>
      </c>
      <c r="BP15" s="484">
        <v>3</v>
      </c>
      <c r="BQ15" s="485">
        <v>3</v>
      </c>
      <c r="BR15" s="485">
        <v>1</v>
      </c>
      <c r="BS15" s="485">
        <v>0</v>
      </c>
      <c r="BT15" s="485">
        <v>0</v>
      </c>
      <c r="BU15" s="485">
        <v>0</v>
      </c>
      <c r="BV15" s="485">
        <v>0</v>
      </c>
      <c r="BW15" s="485">
        <v>0</v>
      </c>
      <c r="BX15" s="485">
        <v>0</v>
      </c>
      <c r="BY15" s="485">
        <v>2</v>
      </c>
      <c r="BZ15" s="255">
        <f t="shared" si="6"/>
        <v>9</v>
      </c>
    </row>
    <row r="16" spans="1:78" ht="18" customHeight="1">
      <c r="A16" s="92" t="s">
        <v>16</v>
      </c>
      <c r="B16" s="168">
        <v>10</v>
      </c>
      <c r="C16" s="170">
        <v>5</v>
      </c>
      <c r="D16" s="170">
        <v>3</v>
      </c>
      <c r="E16" s="170">
        <v>3</v>
      </c>
      <c r="F16" s="170">
        <v>5</v>
      </c>
      <c r="G16" s="170">
        <v>1</v>
      </c>
      <c r="H16" s="170">
        <v>0</v>
      </c>
      <c r="I16" s="170">
        <v>0</v>
      </c>
      <c r="J16" s="170">
        <v>1</v>
      </c>
      <c r="K16" s="170">
        <v>7</v>
      </c>
      <c r="L16" s="186">
        <f t="shared" si="0"/>
        <v>35</v>
      </c>
      <c r="M16" s="168">
        <v>7</v>
      </c>
      <c r="N16" s="169">
        <v>5</v>
      </c>
      <c r="O16" s="170">
        <v>0</v>
      </c>
      <c r="P16" s="169">
        <v>0</v>
      </c>
      <c r="Q16" s="170">
        <v>2</v>
      </c>
      <c r="R16" s="170">
        <v>0</v>
      </c>
      <c r="S16" s="170">
        <v>0</v>
      </c>
      <c r="T16" s="170">
        <v>2</v>
      </c>
      <c r="U16" s="170">
        <v>0</v>
      </c>
      <c r="V16" s="170">
        <v>6</v>
      </c>
      <c r="W16" s="186">
        <f t="shared" si="1"/>
        <v>22</v>
      </c>
      <c r="X16" s="168">
        <v>6</v>
      </c>
      <c r="Y16" s="170">
        <v>9</v>
      </c>
      <c r="Z16" s="170">
        <v>4</v>
      </c>
      <c r="AA16" s="170">
        <v>0</v>
      </c>
      <c r="AB16" s="170">
        <v>0</v>
      </c>
      <c r="AC16" s="170">
        <v>1</v>
      </c>
      <c r="AD16" s="170">
        <v>0</v>
      </c>
      <c r="AE16" s="170">
        <v>1</v>
      </c>
      <c r="AF16" s="170">
        <v>2</v>
      </c>
      <c r="AG16" s="170">
        <v>8</v>
      </c>
      <c r="AH16" s="186">
        <f t="shared" si="2"/>
        <v>31</v>
      </c>
      <c r="AI16" s="168">
        <v>12</v>
      </c>
      <c r="AJ16" s="169">
        <v>9</v>
      </c>
      <c r="AK16" s="170">
        <v>2</v>
      </c>
      <c r="AL16" s="169">
        <v>2</v>
      </c>
      <c r="AM16" s="170">
        <v>2</v>
      </c>
      <c r="AN16" s="170">
        <v>1</v>
      </c>
      <c r="AO16" s="170">
        <v>0</v>
      </c>
      <c r="AP16" s="170">
        <v>0</v>
      </c>
      <c r="AQ16" s="170">
        <v>0</v>
      </c>
      <c r="AR16" s="170">
        <v>2</v>
      </c>
      <c r="AS16" s="186">
        <f t="shared" si="3"/>
        <v>30</v>
      </c>
      <c r="AT16" s="168">
        <v>6</v>
      </c>
      <c r="AU16" s="170">
        <v>7</v>
      </c>
      <c r="AV16" s="170">
        <v>0</v>
      </c>
      <c r="AW16" s="170">
        <v>2</v>
      </c>
      <c r="AX16" s="170">
        <v>1</v>
      </c>
      <c r="AY16" s="170">
        <v>1</v>
      </c>
      <c r="AZ16" s="170">
        <v>0</v>
      </c>
      <c r="BA16" s="170">
        <v>0</v>
      </c>
      <c r="BB16" s="170">
        <v>0</v>
      </c>
      <c r="BC16" s="170">
        <v>3</v>
      </c>
      <c r="BD16" s="186">
        <f t="shared" si="4"/>
        <v>20</v>
      </c>
      <c r="BE16" s="168">
        <v>3</v>
      </c>
      <c r="BF16" s="169">
        <v>6</v>
      </c>
      <c r="BG16" s="170">
        <v>5</v>
      </c>
      <c r="BH16" s="169">
        <v>0</v>
      </c>
      <c r="BI16" s="170">
        <v>0</v>
      </c>
      <c r="BJ16" s="170">
        <v>2</v>
      </c>
      <c r="BK16" s="170">
        <v>0</v>
      </c>
      <c r="BL16" s="170">
        <v>0</v>
      </c>
      <c r="BM16" s="170">
        <v>0</v>
      </c>
      <c r="BN16" s="170">
        <v>8</v>
      </c>
      <c r="BO16" s="186">
        <f t="shared" si="5"/>
        <v>24</v>
      </c>
      <c r="BP16" s="168">
        <v>9</v>
      </c>
      <c r="BQ16" s="170">
        <v>6</v>
      </c>
      <c r="BR16" s="170">
        <v>1</v>
      </c>
      <c r="BS16" s="170">
        <v>2</v>
      </c>
      <c r="BT16" s="170">
        <v>1</v>
      </c>
      <c r="BU16" s="170">
        <v>4</v>
      </c>
      <c r="BV16" s="170">
        <v>1</v>
      </c>
      <c r="BW16" s="170">
        <v>0</v>
      </c>
      <c r="BX16" s="170">
        <v>0</v>
      </c>
      <c r="BY16" s="170">
        <v>5</v>
      </c>
      <c r="BZ16" s="186">
        <f t="shared" si="6"/>
        <v>29</v>
      </c>
    </row>
    <row r="17" spans="1:78" ht="18" customHeight="1">
      <c r="A17" s="90" t="s">
        <v>17</v>
      </c>
      <c r="B17" s="484">
        <v>53</v>
      </c>
      <c r="C17" s="485">
        <v>34</v>
      </c>
      <c r="D17" s="485">
        <v>23</v>
      </c>
      <c r="E17" s="485">
        <v>14</v>
      </c>
      <c r="F17" s="485">
        <v>15</v>
      </c>
      <c r="G17" s="485">
        <v>17</v>
      </c>
      <c r="H17" s="485">
        <v>0</v>
      </c>
      <c r="I17" s="485">
        <v>0</v>
      </c>
      <c r="J17" s="485">
        <v>6</v>
      </c>
      <c r="K17" s="485">
        <v>35</v>
      </c>
      <c r="L17" s="255">
        <f t="shared" si="0"/>
        <v>197</v>
      </c>
      <c r="M17" s="166">
        <v>37</v>
      </c>
      <c r="N17" s="136">
        <v>35</v>
      </c>
      <c r="O17" s="136">
        <v>12</v>
      </c>
      <c r="P17" s="136">
        <v>7</v>
      </c>
      <c r="Q17" s="136">
        <v>14</v>
      </c>
      <c r="R17" s="136">
        <v>14</v>
      </c>
      <c r="S17" s="136">
        <v>0</v>
      </c>
      <c r="T17" s="136">
        <v>4</v>
      </c>
      <c r="U17" s="136">
        <v>4</v>
      </c>
      <c r="V17" s="136">
        <v>25</v>
      </c>
      <c r="W17" s="184">
        <f t="shared" si="1"/>
        <v>152</v>
      </c>
      <c r="X17" s="484">
        <v>49</v>
      </c>
      <c r="Y17" s="485">
        <v>45</v>
      </c>
      <c r="Z17" s="485">
        <v>17</v>
      </c>
      <c r="AA17" s="485">
        <v>10</v>
      </c>
      <c r="AB17" s="485">
        <v>10</v>
      </c>
      <c r="AC17" s="485">
        <v>19</v>
      </c>
      <c r="AD17" s="485">
        <v>0</v>
      </c>
      <c r="AE17" s="485">
        <v>5</v>
      </c>
      <c r="AF17" s="485">
        <v>2</v>
      </c>
      <c r="AG17" s="485">
        <v>31</v>
      </c>
      <c r="AH17" s="255">
        <f t="shared" si="2"/>
        <v>188</v>
      </c>
      <c r="AI17" s="166">
        <v>39</v>
      </c>
      <c r="AJ17" s="136">
        <v>36</v>
      </c>
      <c r="AK17" s="136">
        <v>9</v>
      </c>
      <c r="AL17" s="136">
        <v>11</v>
      </c>
      <c r="AM17" s="136">
        <v>6</v>
      </c>
      <c r="AN17" s="136">
        <v>16</v>
      </c>
      <c r="AO17" s="136">
        <v>0</v>
      </c>
      <c r="AP17" s="136">
        <v>5</v>
      </c>
      <c r="AQ17" s="136">
        <v>10</v>
      </c>
      <c r="AR17" s="136">
        <v>33</v>
      </c>
      <c r="AS17" s="184">
        <f t="shared" si="3"/>
        <v>165</v>
      </c>
      <c r="AT17" s="484">
        <v>34</v>
      </c>
      <c r="AU17" s="485">
        <v>30</v>
      </c>
      <c r="AV17" s="485">
        <v>20</v>
      </c>
      <c r="AW17" s="485">
        <v>4</v>
      </c>
      <c r="AX17" s="485">
        <v>5</v>
      </c>
      <c r="AY17" s="485">
        <v>9</v>
      </c>
      <c r="AZ17" s="485">
        <v>3</v>
      </c>
      <c r="BA17" s="485">
        <v>1</v>
      </c>
      <c r="BB17" s="485">
        <v>11</v>
      </c>
      <c r="BC17" s="485">
        <v>21</v>
      </c>
      <c r="BD17" s="255">
        <f t="shared" si="4"/>
        <v>138</v>
      </c>
      <c r="BE17" s="166">
        <v>42</v>
      </c>
      <c r="BF17" s="136">
        <v>25</v>
      </c>
      <c r="BG17" s="136">
        <v>14</v>
      </c>
      <c r="BH17" s="136">
        <v>11</v>
      </c>
      <c r="BI17" s="136">
        <v>2</v>
      </c>
      <c r="BJ17" s="136">
        <v>7</v>
      </c>
      <c r="BK17" s="136">
        <v>0</v>
      </c>
      <c r="BL17" s="136">
        <v>0</v>
      </c>
      <c r="BM17" s="136">
        <v>6</v>
      </c>
      <c r="BN17" s="136">
        <v>30</v>
      </c>
      <c r="BO17" s="184">
        <f t="shared" si="5"/>
        <v>137</v>
      </c>
      <c r="BP17" s="484">
        <v>40</v>
      </c>
      <c r="BQ17" s="485">
        <v>36</v>
      </c>
      <c r="BR17" s="485">
        <v>14</v>
      </c>
      <c r="BS17" s="485">
        <v>10</v>
      </c>
      <c r="BT17" s="485">
        <v>8</v>
      </c>
      <c r="BU17" s="485">
        <v>10</v>
      </c>
      <c r="BV17" s="485">
        <v>0</v>
      </c>
      <c r="BW17" s="485">
        <v>1</v>
      </c>
      <c r="BX17" s="485">
        <v>5</v>
      </c>
      <c r="BY17" s="485">
        <v>36</v>
      </c>
      <c r="BZ17" s="255">
        <f t="shared" si="6"/>
        <v>160</v>
      </c>
    </row>
    <row r="18" spans="1:78" ht="18" customHeight="1">
      <c r="A18" s="92" t="s">
        <v>18</v>
      </c>
      <c r="B18" s="168">
        <v>106</v>
      </c>
      <c r="C18" s="170">
        <v>56</v>
      </c>
      <c r="D18" s="170">
        <v>30</v>
      </c>
      <c r="E18" s="170">
        <v>15</v>
      </c>
      <c r="F18" s="170">
        <v>20</v>
      </c>
      <c r="G18" s="170">
        <v>8</v>
      </c>
      <c r="H18" s="170">
        <v>5</v>
      </c>
      <c r="I18" s="170">
        <v>4</v>
      </c>
      <c r="J18" s="170">
        <v>16</v>
      </c>
      <c r="K18" s="170">
        <v>35</v>
      </c>
      <c r="L18" s="186">
        <f t="shared" si="0"/>
        <v>295</v>
      </c>
      <c r="M18" s="168">
        <v>97</v>
      </c>
      <c r="N18" s="169">
        <v>69</v>
      </c>
      <c r="O18" s="170">
        <v>29</v>
      </c>
      <c r="P18" s="169">
        <v>13</v>
      </c>
      <c r="Q18" s="170">
        <v>35</v>
      </c>
      <c r="R18" s="170">
        <v>10</v>
      </c>
      <c r="S18" s="170">
        <v>2</v>
      </c>
      <c r="T18" s="170">
        <v>2</v>
      </c>
      <c r="U18" s="170">
        <v>20</v>
      </c>
      <c r="V18" s="170">
        <v>46</v>
      </c>
      <c r="W18" s="186">
        <f t="shared" si="1"/>
        <v>323</v>
      </c>
      <c r="X18" s="168">
        <v>93</v>
      </c>
      <c r="Y18" s="170">
        <v>47</v>
      </c>
      <c r="Z18" s="170">
        <v>29</v>
      </c>
      <c r="AA18" s="170">
        <v>17</v>
      </c>
      <c r="AB18" s="170">
        <v>13</v>
      </c>
      <c r="AC18" s="170">
        <v>9</v>
      </c>
      <c r="AD18" s="170">
        <v>4</v>
      </c>
      <c r="AE18" s="170">
        <v>5</v>
      </c>
      <c r="AF18" s="170">
        <v>11</v>
      </c>
      <c r="AG18" s="170">
        <v>43</v>
      </c>
      <c r="AH18" s="186">
        <f t="shared" si="2"/>
        <v>271</v>
      </c>
      <c r="AI18" s="168">
        <v>104</v>
      </c>
      <c r="AJ18" s="169">
        <v>78</v>
      </c>
      <c r="AK18" s="170">
        <v>28</v>
      </c>
      <c r="AL18" s="169">
        <v>15</v>
      </c>
      <c r="AM18" s="170">
        <v>13</v>
      </c>
      <c r="AN18" s="170">
        <v>9</v>
      </c>
      <c r="AO18" s="170">
        <v>5</v>
      </c>
      <c r="AP18" s="170">
        <v>12</v>
      </c>
      <c r="AQ18" s="170">
        <v>13</v>
      </c>
      <c r="AR18" s="170">
        <v>67</v>
      </c>
      <c r="AS18" s="186">
        <f t="shared" si="3"/>
        <v>344</v>
      </c>
      <c r="AT18" s="168">
        <v>82</v>
      </c>
      <c r="AU18" s="170">
        <v>48</v>
      </c>
      <c r="AV18" s="170">
        <v>24</v>
      </c>
      <c r="AW18" s="170">
        <v>12</v>
      </c>
      <c r="AX18" s="170">
        <v>17</v>
      </c>
      <c r="AY18" s="170">
        <v>10</v>
      </c>
      <c r="AZ18" s="170">
        <v>1</v>
      </c>
      <c r="BA18" s="170">
        <v>6</v>
      </c>
      <c r="BB18" s="170">
        <v>11</v>
      </c>
      <c r="BC18" s="170">
        <v>43</v>
      </c>
      <c r="BD18" s="186">
        <f t="shared" si="4"/>
        <v>254</v>
      </c>
      <c r="BE18" s="168">
        <v>90</v>
      </c>
      <c r="BF18" s="169">
        <v>51</v>
      </c>
      <c r="BG18" s="170">
        <v>32</v>
      </c>
      <c r="BH18" s="169">
        <v>13</v>
      </c>
      <c r="BI18" s="170">
        <v>17</v>
      </c>
      <c r="BJ18" s="170">
        <v>4</v>
      </c>
      <c r="BK18" s="170">
        <v>1</v>
      </c>
      <c r="BL18" s="170">
        <v>4</v>
      </c>
      <c r="BM18" s="170">
        <v>8</v>
      </c>
      <c r="BN18" s="170">
        <v>47</v>
      </c>
      <c r="BO18" s="186">
        <f t="shared" si="5"/>
        <v>267</v>
      </c>
      <c r="BP18" s="168">
        <v>90</v>
      </c>
      <c r="BQ18" s="170">
        <v>77</v>
      </c>
      <c r="BR18" s="170">
        <v>23</v>
      </c>
      <c r="BS18" s="170">
        <v>13</v>
      </c>
      <c r="BT18" s="170">
        <v>22</v>
      </c>
      <c r="BU18" s="170">
        <v>2</v>
      </c>
      <c r="BV18" s="170">
        <v>3</v>
      </c>
      <c r="BW18" s="170">
        <v>4</v>
      </c>
      <c r="BX18" s="170">
        <v>9</v>
      </c>
      <c r="BY18" s="170">
        <v>52</v>
      </c>
      <c r="BZ18" s="186">
        <f t="shared" si="6"/>
        <v>295</v>
      </c>
    </row>
    <row r="19" spans="1:78" ht="18" customHeight="1">
      <c r="A19" s="90" t="s">
        <v>19</v>
      </c>
      <c r="B19" s="484">
        <v>4</v>
      </c>
      <c r="C19" s="485">
        <v>2</v>
      </c>
      <c r="D19" s="485">
        <v>0</v>
      </c>
      <c r="E19" s="485">
        <v>0</v>
      </c>
      <c r="F19" s="485">
        <v>0</v>
      </c>
      <c r="G19" s="485">
        <v>0</v>
      </c>
      <c r="H19" s="485">
        <v>0</v>
      </c>
      <c r="I19" s="485">
        <v>0</v>
      </c>
      <c r="J19" s="485">
        <v>0</v>
      </c>
      <c r="K19" s="485">
        <v>0</v>
      </c>
      <c r="L19" s="255">
        <f t="shared" si="0"/>
        <v>6</v>
      </c>
      <c r="M19" s="166">
        <v>1</v>
      </c>
      <c r="N19" s="136">
        <v>2</v>
      </c>
      <c r="O19" s="136">
        <v>1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1</v>
      </c>
      <c r="W19" s="184">
        <f t="shared" si="1"/>
        <v>5</v>
      </c>
      <c r="X19" s="484">
        <v>2</v>
      </c>
      <c r="Y19" s="485">
        <v>2</v>
      </c>
      <c r="Z19" s="485">
        <v>0</v>
      </c>
      <c r="AA19" s="485">
        <v>1</v>
      </c>
      <c r="AB19" s="485">
        <v>0</v>
      </c>
      <c r="AC19" s="485">
        <v>1</v>
      </c>
      <c r="AD19" s="485">
        <v>0</v>
      </c>
      <c r="AE19" s="485">
        <v>0</v>
      </c>
      <c r="AF19" s="485">
        <v>2</v>
      </c>
      <c r="AG19" s="485">
        <v>1</v>
      </c>
      <c r="AH19" s="255">
        <f t="shared" si="2"/>
        <v>9</v>
      </c>
      <c r="AI19" s="166">
        <v>0</v>
      </c>
      <c r="AJ19" s="136">
        <v>2</v>
      </c>
      <c r="AK19" s="136">
        <v>2</v>
      </c>
      <c r="AL19" s="136">
        <v>1</v>
      </c>
      <c r="AM19" s="136">
        <v>1</v>
      </c>
      <c r="AN19" s="136">
        <v>0</v>
      </c>
      <c r="AO19" s="136">
        <v>0</v>
      </c>
      <c r="AP19" s="136">
        <v>0</v>
      </c>
      <c r="AQ19" s="136">
        <v>0</v>
      </c>
      <c r="AR19" s="136">
        <v>2</v>
      </c>
      <c r="AS19" s="184">
        <f t="shared" si="3"/>
        <v>8</v>
      </c>
      <c r="AT19" s="484">
        <v>2</v>
      </c>
      <c r="AU19" s="485">
        <v>1</v>
      </c>
      <c r="AV19" s="485">
        <v>0</v>
      </c>
      <c r="AW19" s="485">
        <v>0</v>
      </c>
      <c r="AX19" s="485">
        <v>0</v>
      </c>
      <c r="AY19" s="485">
        <v>1</v>
      </c>
      <c r="AZ19" s="485">
        <v>0</v>
      </c>
      <c r="BA19" s="485">
        <v>0</v>
      </c>
      <c r="BB19" s="485">
        <v>0</v>
      </c>
      <c r="BC19" s="485">
        <v>2</v>
      </c>
      <c r="BD19" s="255">
        <f t="shared" si="4"/>
        <v>6</v>
      </c>
      <c r="BE19" s="166">
        <v>2</v>
      </c>
      <c r="BF19" s="136">
        <v>1</v>
      </c>
      <c r="BG19" s="136">
        <v>1</v>
      </c>
      <c r="BH19" s="136">
        <v>0</v>
      </c>
      <c r="BI19" s="136">
        <v>0</v>
      </c>
      <c r="BJ19" s="136">
        <v>0</v>
      </c>
      <c r="BK19" s="136">
        <v>0</v>
      </c>
      <c r="BL19" s="136">
        <v>0</v>
      </c>
      <c r="BM19" s="136">
        <v>0</v>
      </c>
      <c r="BN19" s="136">
        <v>3</v>
      </c>
      <c r="BO19" s="184">
        <f t="shared" si="5"/>
        <v>7</v>
      </c>
      <c r="BP19" s="484">
        <v>8</v>
      </c>
      <c r="BQ19" s="485">
        <v>1</v>
      </c>
      <c r="BR19" s="485">
        <v>1</v>
      </c>
      <c r="BS19" s="485">
        <v>0</v>
      </c>
      <c r="BT19" s="485">
        <v>1</v>
      </c>
      <c r="BU19" s="485">
        <v>0</v>
      </c>
      <c r="BV19" s="485">
        <v>0</v>
      </c>
      <c r="BW19" s="485">
        <v>0</v>
      </c>
      <c r="BX19" s="485">
        <v>0</v>
      </c>
      <c r="BY19" s="485">
        <v>2</v>
      </c>
      <c r="BZ19" s="255">
        <f t="shared" si="6"/>
        <v>13</v>
      </c>
    </row>
    <row r="20" spans="1:78" ht="18" customHeight="1">
      <c r="A20" s="92" t="s">
        <v>20</v>
      </c>
      <c r="B20" s="168">
        <v>7</v>
      </c>
      <c r="C20" s="170">
        <v>12</v>
      </c>
      <c r="D20" s="170">
        <v>0</v>
      </c>
      <c r="E20" s="170">
        <v>4</v>
      </c>
      <c r="F20" s="170">
        <v>1</v>
      </c>
      <c r="G20" s="170">
        <v>3</v>
      </c>
      <c r="H20" s="170">
        <v>0</v>
      </c>
      <c r="I20" s="170">
        <v>0</v>
      </c>
      <c r="J20" s="170">
        <v>0</v>
      </c>
      <c r="K20" s="170">
        <v>8</v>
      </c>
      <c r="L20" s="186">
        <f t="shared" si="0"/>
        <v>35</v>
      </c>
      <c r="M20" s="168">
        <v>6</v>
      </c>
      <c r="N20" s="169">
        <v>6</v>
      </c>
      <c r="O20" s="170">
        <v>3</v>
      </c>
      <c r="P20" s="169">
        <v>5</v>
      </c>
      <c r="Q20" s="170">
        <v>2</v>
      </c>
      <c r="R20" s="170">
        <v>1</v>
      </c>
      <c r="S20" s="170">
        <v>0</v>
      </c>
      <c r="T20" s="170">
        <v>0</v>
      </c>
      <c r="U20" s="170">
        <v>0</v>
      </c>
      <c r="V20" s="170">
        <v>13</v>
      </c>
      <c r="W20" s="186">
        <f t="shared" si="1"/>
        <v>36</v>
      </c>
      <c r="X20" s="168">
        <v>10</v>
      </c>
      <c r="Y20" s="170">
        <v>3</v>
      </c>
      <c r="Z20" s="170">
        <v>4</v>
      </c>
      <c r="AA20" s="170">
        <v>1</v>
      </c>
      <c r="AB20" s="170">
        <v>3</v>
      </c>
      <c r="AC20" s="170">
        <v>2</v>
      </c>
      <c r="AD20" s="170">
        <v>2</v>
      </c>
      <c r="AE20" s="170">
        <v>2</v>
      </c>
      <c r="AF20" s="170">
        <v>1</v>
      </c>
      <c r="AG20" s="170">
        <v>10</v>
      </c>
      <c r="AH20" s="186">
        <f t="shared" si="2"/>
        <v>38</v>
      </c>
      <c r="AI20" s="168">
        <v>8</v>
      </c>
      <c r="AJ20" s="169">
        <v>11</v>
      </c>
      <c r="AK20" s="170">
        <v>2</v>
      </c>
      <c r="AL20" s="169">
        <v>1</v>
      </c>
      <c r="AM20" s="170">
        <v>1</v>
      </c>
      <c r="AN20" s="170">
        <v>1</v>
      </c>
      <c r="AO20" s="170">
        <v>0</v>
      </c>
      <c r="AP20" s="170">
        <v>2</v>
      </c>
      <c r="AQ20" s="170">
        <v>2</v>
      </c>
      <c r="AR20" s="170">
        <v>4</v>
      </c>
      <c r="AS20" s="186">
        <f t="shared" si="3"/>
        <v>32</v>
      </c>
      <c r="AT20" s="168">
        <v>4</v>
      </c>
      <c r="AU20" s="170">
        <v>10</v>
      </c>
      <c r="AV20" s="170">
        <v>2</v>
      </c>
      <c r="AW20" s="170">
        <v>3</v>
      </c>
      <c r="AX20" s="170">
        <v>0</v>
      </c>
      <c r="AY20" s="170">
        <v>0</v>
      </c>
      <c r="AZ20" s="170">
        <v>0</v>
      </c>
      <c r="BA20" s="170">
        <v>1</v>
      </c>
      <c r="BB20" s="170">
        <v>0</v>
      </c>
      <c r="BC20" s="170">
        <v>3</v>
      </c>
      <c r="BD20" s="186">
        <f t="shared" si="4"/>
        <v>23</v>
      </c>
      <c r="BE20" s="168">
        <v>9</v>
      </c>
      <c r="BF20" s="169">
        <v>10</v>
      </c>
      <c r="BG20" s="170">
        <v>2</v>
      </c>
      <c r="BH20" s="169">
        <v>3</v>
      </c>
      <c r="BI20" s="170">
        <v>1</v>
      </c>
      <c r="BJ20" s="170">
        <v>0</v>
      </c>
      <c r="BK20" s="170">
        <v>0</v>
      </c>
      <c r="BL20" s="170">
        <v>0</v>
      </c>
      <c r="BM20" s="170">
        <v>1</v>
      </c>
      <c r="BN20" s="170">
        <v>6</v>
      </c>
      <c r="BO20" s="186">
        <f t="shared" si="5"/>
        <v>32</v>
      </c>
      <c r="BP20" s="168">
        <v>5</v>
      </c>
      <c r="BQ20" s="170">
        <v>9</v>
      </c>
      <c r="BR20" s="170">
        <v>1</v>
      </c>
      <c r="BS20" s="170">
        <v>1</v>
      </c>
      <c r="BT20" s="170">
        <v>1</v>
      </c>
      <c r="BU20" s="170">
        <v>2</v>
      </c>
      <c r="BV20" s="170">
        <v>0</v>
      </c>
      <c r="BW20" s="170">
        <v>0</v>
      </c>
      <c r="BX20" s="170">
        <v>1</v>
      </c>
      <c r="BY20" s="170">
        <v>7</v>
      </c>
      <c r="BZ20" s="186">
        <f t="shared" si="6"/>
        <v>27</v>
      </c>
    </row>
    <row r="21" spans="1:78" ht="18" customHeight="1">
      <c r="A21" s="90" t="s">
        <v>21</v>
      </c>
      <c r="B21" s="484">
        <v>7</v>
      </c>
      <c r="C21" s="485">
        <v>7</v>
      </c>
      <c r="D21" s="485">
        <v>5</v>
      </c>
      <c r="E21" s="485">
        <v>8</v>
      </c>
      <c r="F21" s="485">
        <v>1</v>
      </c>
      <c r="G21" s="485">
        <v>1</v>
      </c>
      <c r="H21" s="485">
        <v>1</v>
      </c>
      <c r="I21" s="485">
        <v>0</v>
      </c>
      <c r="J21" s="485">
        <v>3</v>
      </c>
      <c r="K21" s="485">
        <v>6</v>
      </c>
      <c r="L21" s="255">
        <f t="shared" si="0"/>
        <v>39</v>
      </c>
      <c r="M21" s="166">
        <v>10</v>
      </c>
      <c r="N21" s="136">
        <v>11</v>
      </c>
      <c r="O21" s="136">
        <v>4</v>
      </c>
      <c r="P21" s="136">
        <v>3</v>
      </c>
      <c r="Q21" s="136">
        <v>1</v>
      </c>
      <c r="R21" s="136">
        <v>1</v>
      </c>
      <c r="S21" s="136">
        <v>0</v>
      </c>
      <c r="T21" s="136">
        <v>0</v>
      </c>
      <c r="U21" s="136">
        <v>1</v>
      </c>
      <c r="V21" s="136">
        <v>6</v>
      </c>
      <c r="W21" s="184">
        <f t="shared" si="1"/>
        <v>37</v>
      </c>
      <c r="X21" s="484">
        <v>8</v>
      </c>
      <c r="Y21" s="485">
        <v>6</v>
      </c>
      <c r="Z21" s="485">
        <v>1</v>
      </c>
      <c r="AA21" s="485">
        <v>7</v>
      </c>
      <c r="AB21" s="485">
        <v>0</v>
      </c>
      <c r="AC21" s="485">
        <v>3</v>
      </c>
      <c r="AD21" s="485">
        <v>0</v>
      </c>
      <c r="AE21" s="485">
        <v>1</v>
      </c>
      <c r="AF21" s="485">
        <v>3</v>
      </c>
      <c r="AG21" s="485">
        <v>5</v>
      </c>
      <c r="AH21" s="255">
        <f t="shared" si="2"/>
        <v>34</v>
      </c>
      <c r="AI21" s="166">
        <v>11</v>
      </c>
      <c r="AJ21" s="136">
        <v>5</v>
      </c>
      <c r="AK21" s="136">
        <v>3</v>
      </c>
      <c r="AL21" s="136">
        <v>1</v>
      </c>
      <c r="AM21" s="136">
        <v>3</v>
      </c>
      <c r="AN21" s="136">
        <v>2</v>
      </c>
      <c r="AO21" s="136">
        <v>2</v>
      </c>
      <c r="AP21" s="136">
        <v>0</v>
      </c>
      <c r="AQ21" s="136">
        <v>1</v>
      </c>
      <c r="AR21" s="136">
        <v>6</v>
      </c>
      <c r="AS21" s="184">
        <f t="shared" si="3"/>
        <v>34</v>
      </c>
      <c r="AT21" s="484">
        <v>11</v>
      </c>
      <c r="AU21" s="485">
        <v>8</v>
      </c>
      <c r="AV21" s="485">
        <v>6</v>
      </c>
      <c r="AW21" s="485">
        <v>3</v>
      </c>
      <c r="AX21" s="485">
        <v>0</v>
      </c>
      <c r="AY21" s="485">
        <v>1</v>
      </c>
      <c r="AZ21" s="485">
        <v>0</v>
      </c>
      <c r="BA21" s="485">
        <v>0</v>
      </c>
      <c r="BB21" s="485">
        <v>0</v>
      </c>
      <c r="BC21" s="485">
        <v>13</v>
      </c>
      <c r="BD21" s="255">
        <f t="shared" si="4"/>
        <v>42</v>
      </c>
      <c r="BE21" s="166">
        <v>6</v>
      </c>
      <c r="BF21" s="136">
        <v>12</v>
      </c>
      <c r="BG21" s="136">
        <v>5</v>
      </c>
      <c r="BH21" s="136">
        <v>3</v>
      </c>
      <c r="BI21" s="136">
        <v>2</v>
      </c>
      <c r="BJ21" s="136">
        <v>0</v>
      </c>
      <c r="BK21" s="136">
        <v>0</v>
      </c>
      <c r="BL21" s="136">
        <v>1</v>
      </c>
      <c r="BM21" s="136">
        <v>1</v>
      </c>
      <c r="BN21" s="136">
        <v>5</v>
      </c>
      <c r="BO21" s="184">
        <f t="shared" si="5"/>
        <v>35</v>
      </c>
      <c r="BP21" s="484">
        <v>7</v>
      </c>
      <c r="BQ21" s="485">
        <v>8</v>
      </c>
      <c r="BR21" s="485">
        <v>1</v>
      </c>
      <c r="BS21" s="485">
        <v>2</v>
      </c>
      <c r="BT21" s="485">
        <v>1</v>
      </c>
      <c r="BU21" s="485">
        <v>0</v>
      </c>
      <c r="BV21" s="485">
        <v>0</v>
      </c>
      <c r="BW21" s="485">
        <v>0</v>
      </c>
      <c r="BX21" s="485">
        <v>2</v>
      </c>
      <c r="BY21" s="485">
        <v>10</v>
      </c>
      <c r="BZ21" s="255">
        <f t="shared" si="6"/>
        <v>31</v>
      </c>
    </row>
    <row r="22" spans="1:78" ht="18" customHeight="1">
      <c r="A22" s="11" t="s">
        <v>22</v>
      </c>
      <c r="B22" s="168">
        <v>5</v>
      </c>
      <c r="C22" s="170">
        <v>3</v>
      </c>
      <c r="D22" s="170">
        <v>4</v>
      </c>
      <c r="E22" s="170">
        <v>2</v>
      </c>
      <c r="F22" s="170">
        <v>2</v>
      </c>
      <c r="G22" s="170">
        <v>2</v>
      </c>
      <c r="H22" s="170">
        <v>0</v>
      </c>
      <c r="I22" s="170">
        <v>0</v>
      </c>
      <c r="J22" s="170">
        <v>0</v>
      </c>
      <c r="K22" s="170">
        <v>10</v>
      </c>
      <c r="L22" s="186">
        <f t="shared" si="0"/>
        <v>28</v>
      </c>
      <c r="M22" s="168">
        <v>2</v>
      </c>
      <c r="N22" s="169">
        <v>1</v>
      </c>
      <c r="O22" s="170">
        <v>4</v>
      </c>
      <c r="P22" s="169">
        <v>1</v>
      </c>
      <c r="Q22" s="170">
        <v>3</v>
      </c>
      <c r="R22" s="170">
        <v>2</v>
      </c>
      <c r="S22" s="170">
        <v>1</v>
      </c>
      <c r="T22" s="170">
        <v>0</v>
      </c>
      <c r="U22" s="170">
        <v>0</v>
      </c>
      <c r="V22" s="170">
        <v>7</v>
      </c>
      <c r="W22" s="186">
        <f t="shared" si="1"/>
        <v>21</v>
      </c>
      <c r="X22" s="168">
        <v>4</v>
      </c>
      <c r="Y22" s="170">
        <v>7</v>
      </c>
      <c r="Z22" s="170">
        <v>6</v>
      </c>
      <c r="AA22" s="170">
        <v>2</v>
      </c>
      <c r="AB22" s="170">
        <v>2</v>
      </c>
      <c r="AC22" s="170">
        <v>1</v>
      </c>
      <c r="AD22" s="170">
        <v>0</v>
      </c>
      <c r="AE22" s="170">
        <v>0</v>
      </c>
      <c r="AF22" s="170">
        <v>0</v>
      </c>
      <c r="AG22" s="170">
        <v>11</v>
      </c>
      <c r="AH22" s="186">
        <f t="shared" si="2"/>
        <v>33</v>
      </c>
      <c r="AI22" s="168">
        <v>4</v>
      </c>
      <c r="AJ22" s="169">
        <v>4</v>
      </c>
      <c r="AK22" s="170">
        <v>3</v>
      </c>
      <c r="AL22" s="169">
        <v>1</v>
      </c>
      <c r="AM22" s="170">
        <v>2</v>
      </c>
      <c r="AN22" s="170">
        <v>2</v>
      </c>
      <c r="AO22" s="170">
        <v>0</v>
      </c>
      <c r="AP22" s="170">
        <v>0</v>
      </c>
      <c r="AQ22" s="170">
        <v>1</v>
      </c>
      <c r="AR22" s="170">
        <v>7</v>
      </c>
      <c r="AS22" s="186">
        <f t="shared" si="3"/>
        <v>24</v>
      </c>
      <c r="AT22" s="168">
        <v>5</v>
      </c>
      <c r="AU22" s="170">
        <v>5</v>
      </c>
      <c r="AV22" s="170">
        <v>2</v>
      </c>
      <c r="AW22" s="170">
        <v>3</v>
      </c>
      <c r="AX22" s="170">
        <v>0</v>
      </c>
      <c r="AY22" s="170">
        <v>0</v>
      </c>
      <c r="AZ22" s="170">
        <v>0</v>
      </c>
      <c r="BA22" s="170">
        <v>1</v>
      </c>
      <c r="BB22" s="170">
        <v>1</v>
      </c>
      <c r="BC22" s="170">
        <v>6</v>
      </c>
      <c r="BD22" s="186">
        <f t="shared" si="4"/>
        <v>23</v>
      </c>
      <c r="BE22" s="168">
        <v>8</v>
      </c>
      <c r="BF22" s="169">
        <v>4</v>
      </c>
      <c r="BG22" s="170">
        <v>1</v>
      </c>
      <c r="BH22" s="169">
        <v>3</v>
      </c>
      <c r="BI22" s="170">
        <v>4</v>
      </c>
      <c r="BJ22" s="170">
        <v>0</v>
      </c>
      <c r="BK22" s="170">
        <v>0</v>
      </c>
      <c r="BL22" s="170">
        <v>0</v>
      </c>
      <c r="BM22" s="170">
        <v>0</v>
      </c>
      <c r="BN22" s="170">
        <v>9</v>
      </c>
      <c r="BO22" s="186">
        <f t="shared" si="5"/>
        <v>29</v>
      </c>
      <c r="BP22" s="168">
        <v>9</v>
      </c>
      <c r="BQ22" s="170">
        <v>3</v>
      </c>
      <c r="BR22" s="170">
        <v>4</v>
      </c>
      <c r="BS22" s="170">
        <v>5</v>
      </c>
      <c r="BT22" s="170">
        <v>0</v>
      </c>
      <c r="BU22" s="170">
        <v>0</v>
      </c>
      <c r="BV22" s="170">
        <v>0</v>
      </c>
      <c r="BW22" s="170">
        <v>1</v>
      </c>
      <c r="BX22" s="170">
        <v>2</v>
      </c>
      <c r="BY22" s="170">
        <v>19</v>
      </c>
      <c r="BZ22" s="186">
        <f t="shared" si="6"/>
        <v>43</v>
      </c>
    </row>
    <row r="23" spans="1:78" ht="18" customHeight="1">
      <c r="A23" s="90" t="s">
        <v>23</v>
      </c>
      <c r="B23" s="484">
        <v>5</v>
      </c>
      <c r="C23" s="485">
        <v>1</v>
      </c>
      <c r="D23" s="485">
        <v>1</v>
      </c>
      <c r="E23" s="485">
        <v>3</v>
      </c>
      <c r="F23" s="485">
        <v>2</v>
      </c>
      <c r="G23" s="485">
        <v>2</v>
      </c>
      <c r="H23" s="485">
        <v>0</v>
      </c>
      <c r="I23" s="485">
        <v>0</v>
      </c>
      <c r="J23" s="485">
        <v>1</v>
      </c>
      <c r="K23" s="485">
        <v>4</v>
      </c>
      <c r="L23" s="255">
        <f t="shared" si="0"/>
        <v>19</v>
      </c>
      <c r="M23" s="166">
        <v>3</v>
      </c>
      <c r="N23" s="136">
        <v>6</v>
      </c>
      <c r="O23" s="136">
        <v>1</v>
      </c>
      <c r="P23" s="136">
        <v>1</v>
      </c>
      <c r="Q23" s="136">
        <v>2</v>
      </c>
      <c r="R23" s="136">
        <v>0</v>
      </c>
      <c r="S23" s="136">
        <v>0</v>
      </c>
      <c r="T23" s="136">
        <v>0</v>
      </c>
      <c r="U23" s="136">
        <v>0</v>
      </c>
      <c r="V23" s="136">
        <v>3</v>
      </c>
      <c r="W23" s="184">
        <f t="shared" si="1"/>
        <v>16</v>
      </c>
      <c r="X23" s="484">
        <v>3</v>
      </c>
      <c r="Y23" s="485">
        <v>7</v>
      </c>
      <c r="Z23" s="485">
        <v>0</v>
      </c>
      <c r="AA23" s="485">
        <v>1</v>
      </c>
      <c r="AB23" s="485">
        <v>3</v>
      </c>
      <c r="AC23" s="485">
        <v>3</v>
      </c>
      <c r="AD23" s="485">
        <v>0</v>
      </c>
      <c r="AE23" s="485">
        <v>1</v>
      </c>
      <c r="AF23" s="485">
        <v>0</v>
      </c>
      <c r="AG23" s="485">
        <v>6</v>
      </c>
      <c r="AH23" s="255">
        <f t="shared" si="2"/>
        <v>24</v>
      </c>
      <c r="AI23" s="166">
        <v>3</v>
      </c>
      <c r="AJ23" s="136">
        <v>2</v>
      </c>
      <c r="AK23" s="136">
        <v>5</v>
      </c>
      <c r="AL23" s="136">
        <v>2</v>
      </c>
      <c r="AM23" s="136">
        <v>0</v>
      </c>
      <c r="AN23" s="136">
        <v>0</v>
      </c>
      <c r="AO23" s="136">
        <v>0</v>
      </c>
      <c r="AP23" s="136">
        <v>0</v>
      </c>
      <c r="AQ23" s="136">
        <v>1</v>
      </c>
      <c r="AR23" s="136">
        <v>4</v>
      </c>
      <c r="AS23" s="184">
        <f t="shared" si="3"/>
        <v>17</v>
      </c>
      <c r="AT23" s="484">
        <v>3</v>
      </c>
      <c r="AU23" s="485">
        <v>3</v>
      </c>
      <c r="AV23" s="485">
        <v>2</v>
      </c>
      <c r="AW23" s="485">
        <v>2</v>
      </c>
      <c r="AX23" s="485">
        <v>1</v>
      </c>
      <c r="AY23" s="485">
        <v>2</v>
      </c>
      <c r="AZ23" s="485">
        <v>0</v>
      </c>
      <c r="BA23" s="485">
        <v>0</v>
      </c>
      <c r="BB23" s="485">
        <v>0</v>
      </c>
      <c r="BC23" s="485">
        <v>2</v>
      </c>
      <c r="BD23" s="255">
        <f t="shared" si="4"/>
        <v>15</v>
      </c>
      <c r="BE23" s="166">
        <v>4</v>
      </c>
      <c r="BF23" s="136">
        <v>3</v>
      </c>
      <c r="BG23" s="136">
        <v>0</v>
      </c>
      <c r="BH23" s="136">
        <v>3</v>
      </c>
      <c r="BI23" s="136">
        <v>2</v>
      </c>
      <c r="BJ23" s="136">
        <v>1</v>
      </c>
      <c r="BK23" s="136">
        <v>0</v>
      </c>
      <c r="BL23" s="136">
        <v>0</v>
      </c>
      <c r="BM23" s="136">
        <v>0</v>
      </c>
      <c r="BN23" s="136">
        <v>7</v>
      </c>
      <c r="BO23" s="184">
        <f t="shared" si="5"/>
        <v>20</v>
      </c>
      <c r="BP23" s="484">
        <v>6</v>
      </c>
      <c r="BQ23" s="485">
        <v>4</v>
      </c>
      <c r="BR23" s="485">
        <v>4</v>
      </c>
      <c r="BS23" s="485">
        <v>2</v>
      </c>
      <c r="BT23" s="485">
        <v>1</v>
      </c>
      <c r="BU23" s="485">
        <v>2</v>
      </c>
      <c r="BV23" s="485">
        <v>0</v>
      </c>
      <c r="BW23" s="485">
        <v>0</v>
      </c>
      <c r="BX23" s="485">
        <v>1</v>
      </c>
      <c r="BY23" s="485">
        <v>3</v>
      </c>
      <c r="BZ23" s="255">
        <f t="shared" si="6"/>
        <v>23</v>
      </c>
    </row>
    <row r="24" spans="1:78" ht="18" customHeight="1">
      <c r="A24" s="11" t="s">
        <v>24</v>
      </c>
      <c r="B24" s="168">
        <v>3</v>
      </c>
      <c r="C24" s="170">
        <v>0</v>
      </c>
      <c r="D24" s="170">
        <v>0</v>
      </c>
      <c r="E24" s="170">
        <v>0</v>
      </c>
      <c r="F24" s="170">
        <v>1</v>
      </c>
      <c r="G24" s="170">
        <v>1</v>
      </c>
      <c r="H24" s="170">
        <v>0</v>
      </c>
      <c r="I24" s="170">
        <v>0</v>
      </c>
      <c r="J24" s="170">
        <v>0</v>
      </c>
      <c r="K24" s="170">
        <v>1</v>
      </c>
      <c r="L24" s="186">
        <f t="shared" si="0"/>
        <v>6</v>
      </c>
      <c r="M24" s="168">
        <v>2</v>
      </c>
      <c r="N24" s="169">
        <v>0</v>
      </c>
      <c r="O24" s="170">
        <v>0</v>
      </c>
      <c r="P24" s="169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1</v>
      </c>
      <c r="W24" s="186">
        <f t="shared" si="1"/>
        <v>3</v>
      </c>
      <c r="X24" s="168">
        <v>1</v>
      </c>
      <c r="Y24" s="170">
        <v>2</v>
      </c>
      <c r="Z24" s="170">
        <v>1</v>
      </c>
      <c r="AA24" s="170">
        <v>1</v>
      </c>
      <c r="AB24" s="170">
        <v>1</v>
      </c>
      <c r="AC24" s="170">
        <v>2</v>
      </c>
      <c r="AD24" s="170">
        <v>0</v>
      </c>
      <c r="AE24" s="170">
        <v>0</v>
      </c>
      <c r="AF24" s="170">
        <v>0</v>
      </c>
      <c r="AG24" s="170">
        <v>3</v>
      </c>
      <c r="AH24" s="186">
        <f t="shared" si="2"/>
        <v>11</v>
      </c>
      <c r="AI24" s="168">
        <v>0</v>
      </c>
      <c r="AJ24" s="169">
        <v>0</v>
      </c>
      <c r="AK24" s="170">
        <v>1</v>
      </c>
      <c r="AL24" s="169">
        <v>0</v>
      </c>
      <c r="AM24" s="170">
        <v>1</v>
      </c>
      <c r="AN24" s="170">
        <v>0</v>
      </c>
      <c r="AO24" s="170">
        <v>0</v>
      </c>
      <c r="AP24" s="170">
        <v>0</v>
      </c>
      <c r="AQ24" s="170">
        <v>0</v>
      </c>
      <c r="AR24" s="170">
        <v>0</v>
      </c>
      <c r="AS24" s="186">
        <f t="shared" si="3"/>
        <v>2</v>
      </c>
      <c r="AT24" s="168">
        <v>1</v>
      </c>
      <c r="AU24" s="170">
        <v>1</v>
      </c>
      <c r="AV24" s="170">
        <v>0</v>
      </c>
      <c r="AW24" s="170">
        <v>0</v>
      </c>
      <c r="AX24" s="170">
        <v>2</v>
      </c>
      <c r="AY24" s="170">
        <v>0</v>
      </c>
      <c r="AZ24" s="170">
        <v>0</v>
      </c>
      <c r="BA24" s="170">
        <v>0</v>
      </c>
      <c r="BB24" s="170">
        <v>0</v>
      </c>
      <c r="BC24" s="170">
        <v>1</v>
      </c>
      <c r="BD24" s="186">
        <f t="shared" si="4"/>
        <v>5</v>
      </c>
      <c r="BE24" s="168">
        <v>1</v>
      </c>
      <c r="BF24" s="169">
        <v>0</v>
      </c>
      <c r="BG24" s="170">
        <v>0</v>
      </c>
      <c r="BH24" s="169">
        <v>0</v>
      </c>
      <c r="BI24" s="170">
        <v>0</v>
      </c>
      <c r="BJ24" s="170">
        <v>2</v>
      </c>
      <c r="BK24" s="170">
        <v>0</v>
      </c>
      <c r="BL24" s="170">
        <v>0</v>
      </c>
      <c r="BM24" s="170">
        <v>0</v>
      </c>
      <c r="BN24" s="170">
        <v>0</v>
      </c>
      <c r="BO24" s="186">
        <f t="shared" si="5"/>
        <v>3</v>
      </c>
      <c r="BP24" s="168">
        <v>3</v>
      </c>
      <c r="BQ24" s="170">
        <v>0</v>
      </c>
      <c r="BR24" s="170">
        <v>2</v>
      </c>
      <c r="BS24" s="170">
        <v>0</v>
      </c>
      <c r="BT24" s="170">
        <v>1</v>
      </c>
      <c r="BU24" s="170">
        <v>0</v>
      </c>
      <c r="BV24" s="170">
        <v>2</v>
      </c>
      <c r="BW24" s="170">
        <v>0</v>
      </c>
      <c r="BX24" s="170">
        <v>0</v>
      </c>
      <c r="BY24" s="170">
        <v>5</v>
      </c>
      <c r="BZ24" s="186">
        <f t="shared" si="6"/>
        <v>13</v>
      </c>
    </row>
    <row r="25" spans="1:78" ht="18" customHeight="1">
      <c r="A25" s="90" t="s">
        <v>25</v>
      </c>
      <c r="B25" s="484">
        <v>37</v>
      </c>
      <c r="C25" s="485">
        <v>18</v>
      </c>
      <c r="D25" s="485">
        <v>3</v>
      </c>
      <c r="E25" s="485">
        <v>1</v>
      </c>
      <c r="F25" s="485">
        <v>1</v>
      </c>
      <c r="G25" s="485">
        <v>4</v>
      </c>
      <c r="H25" s="485">
        <v>0</v>
      </c>
      <c r="I25" s="485">
        <v>0</v>
      </c>
      <c r="J25" s="485">
        <v>3</v>
      </c>
      <c r="K25" s="485">
        <v>17</v>
      </c>
      <c r="L25" s="255">
        <f t="shared" si="0"/>
        <v>84</v>
      </c>
      <c r="M25" s="166">
        <v>16</v>
      </c>
      <c r="N25" s="136">
        <v>22</v>
      </c>
      <c r="O25" s="136">
        <v>5</v>
      </c>
      <c r="P25" s="136">
        <v>4</v>
      </c>
      <c r="Q25" s="136">
        <v>10</v>
      </c>
      <c r="R25" s="136">
        <v>3</v>
      </c>
      <c r="S25" s="136">
        <v>0</v>
      </c>
      <c r="T25" s="136">
        <v>2</v>
      </c>
      <c r="U25" s="136">
        <v>6</v>
      </c>
      <c r="V25" s="136">
        <v>15</v>
      </c>
      <c r="W25" s="184">
        <f t="shared" si="1"/>
        <v>83</v>
      </c>
      <c r="X25" s="484">
        <v>26</v>
      </c>
      <c r="Y25" s="485">
        <v>12</v>
      </c>
      <c r="Z25" s="485">
        <v>6</v>
      </c>
      <c r="AA25" s="485">
        <v>2</v>
      </c>
      <c r="AB25" s="485">
        <v>7</v>
      </c>
      <c r="AC25" s="485">
        <v>0</v>
      </c>
      <c r="AD25" s="485">
        <v>1</v>
      </c>
      <c r="AE25" s="485">
        <v>0</v>
      </c>
      <c r="AF25" s="485">
        <v>3</v>
      </c>
      <c r="AG25" s="485">
        <v>8</v>
      </c>
      <c r="AH25" s="255">
        <f t="shared" si="2"/>
        <v>65</v>
      </c>
      <c r="AI25" s="166">
        <v>23</v>
      </c>
      <c r="AJ25" s="136">
        <v>16</v>
      </c>
      <c r="AK25" s="136">
        <v>4</v>
      </c>
      <c r="AL25" s="136">
        <v>2</v>
      </c>
      <c r="AM25" s="136">
        <v>3</v>
      </c>
      <c r="AN25" s="136">
        <v>2</v>
      </c>
      <c r="AO25" s="136">
        <v>0</v>
      </c>
      <c r="AP25" s="136">
        <v>0</v>
      </c>
      <c r="AQ25" s="136">
        <v>2</v>
      </c>
      <c r="AR25" s="136">
        <v>18</v>
      </c>
      <c r="AS25" s="184">
        <f t="shared" si="3"/>
        <v>70</v>
      </c>
      <c r="AT25" s="484">
        <v>18</v>
      </c>
      <c r="AU25" s="485">
        <v>11</v>
      </c>
      <c r="AV25" s="485">
        <v>5</v>
      </c>
      <c r="AW25" s="485">
        <v>3</v>
      </c>
      <c r="AX25" s="485">
        <v>5</v>
      </c>
      <c r="AY25" s="485">
        <v>0</v>
      </c>
      <c r="AZ25" s="485">
        <v>1</v>
      </c>
      <c r="BA25" s="485">
        <v>0</v>
      </c>
      <c r="BB25" s="485">
        <v>1</v>
      </c>
      <c r="BC25" s="485">
        <v>20</v>
      </c>
      <c r="BD25" s="255">
        <f t="shared" si="4"/>
        <v>64</v>
      </c>
      <c r="BE25" s="166">
        <v>26</v>
      </c>
      <c r="BF25" s="136">
        <v>12</v>
      </c>
      <c r="BG25" s="136">
        <v>5</v>
      </c>
      <c r="BH25" s="136">
        <v>4</v>
      </c>
      <c r="BI25" s="136">
        <v>5</v>
      </c>
      <c r="BJ25" s="136">
        <v>2</v>
      </c>
      <c r="BK25" s="136">
        <v>0</v>
      </c>
      <c r="BL25" s="136">
        <v>0</v>
      </c>
      <c r="BM25" s="136">
        <v>2</v>
      </c>
      <c r="BN25" s="136">
        <v>14</v>
      </c>
      <c r="BO25" s="184">
        <f t="shared" si="5"/>
        <v>70</v>
      </c>
      <c r="BP25" s="484">
        <v>19</v>
      </c>
      <c r="BQ25" s="485">
        <v>11</v>
      </c>
      <c r="BR25" s="485">
        <v>2</v>
      </c>
      <c r="BS25" s="485">
        <v>1</v>
      </c>
      <c r="BT25" s="485">
        <v>0</v>
      </c>
      <c r="BU25" s="485">
        <v>2</v>
      </c>
      <c r="BV25" s="485">
        <v>0</v>
      </c>
      <c r="BW25" s="485">
        <v>0</v>
      </c>
      <c r="BX25" s="485">
        <v>2</v>
      </c>
      <c r="BY25" s="485">
        <v>11</v>
      </c>
      <c r="BZ25" s="255">
        <f t="shared" si="6"/>
        <v>48</v>
      </c>
    </row>
    <row r="26" spans="1:78" ht="18" customHeight="1">
      <c r="A26" s="92" t="s">
        <v>26</v>
      </c>
      <c r="B26" s="173">
        <v>0</v>
      </c>
      <c r="C26" s="174">
        <v>1</v>
      </c>
      <c r="D26" s="174">
        <v>0</v>
      </c>
      <c r="E26" s="174">
        <v>0</v>
      </c>
      <c r="F26" s="174">
        <v>1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87">
        <f t="shared" si="0"/>
        <v>2</v>
      </c>
      <c r="M26" s="168">
        <v>0</v>
      </c>
      <c r="N26" s="169">
        <v>1</v>
      </c>
      <c r="O26" s="170">
        <v>0</v>
      </c>
      <c r="P26" s="169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86">
        <f t="shared" si="1"/>
        <v>1</v>
      </c>
      <c r="X26" s="173">
        <v>0</v>
      </c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87">
        <f t="shared" si="2"/>
        <v>0</v>
      </c>
      <c r="AI26" s="168">
        <v>1</v>
      </c>
      <c r="AJ26" s="169">
        <v>0</v>
      </c>
      <c r="AK26" s="170">
        <v>0</v>
      </c>
      <c r="AL26" s="169">
        <v>0</v>
      </c>
      <c r="AM26" s="170">
        <v>0</v>
      </c>
      <c r="AN26" s="170">
        <v>0</v>
      </c>
      <c r="AO26" s="170">
        <v>0</v>
      </c>
      <c r="AP26" s="170">
        <v>0</v>
      </c>
      <c r="AQ26" s="170">
        <v>0</v>
      </c>
      <c r="AR26" s="170">
        <v>0</v>
      </c>
      <c r="AS26" s="186">
        <f t="shared" si="3"/>
        <v>1</v>
      </c>
      <c r="AT26" s="173">
        <v>0</v>
      </c>
      <c r="AU26" s="174">
        <v>0</v>
      </c>
      <c r="AV26" s="174">
        <v>0</v>
      </c>
      <c r="AW26" s="174">
        <v>0</v>
      </c>
      <c r="AX26" s="174">
        <v>0</v>
      </c>
      <c r="AY26" s="174">
        <v>0</v>
      </c>
      <c r="AZ26" s="174">
        <v>0</v>
      </c>
      <c r="BA26" s="174">
        <v>0</v>
      </c>
      <c r="BB26" s="174">
        <v>0</v>
      </c>
      <c r="BC26" s="174">
        <v>1</v>
      </c>
      <c r="BD26" s="187">
        <f t="shared" si="4"/>
        <v>1</v>
      </c>
      <c r="BE26" s="168">
        <v>0</v>
      </c>
      <c r="BF26" s="169">
        <v>0</v>
      </c>
      <c r="BG26" s="170">
        <v>0</v>
      </c>
      <c r="BH26" s="169">
        <v>0</v>
      </c>
      <c r="BI26" s="170">
        <v>0</v>
      </c>
      <c r="BJ26" s="170">
        <v>0</v>
      </c>
      <c r="BK26" s="170">
        <v>0</v>
      </c>
      <c r="BL26" s="170">
        <v>0</v>
      </c>
      <c r="BM26" s="170">
        <v>0</v>
      </c>
      <c r="BN26" s="170">
        <v>0</v>
      </c>
      <c r="BO26" s="186">
        <f t="shared" si="5"/>
        <v>0</v>
      </c>
      <c r="BP26" s="173">
        <v>1</v>
      </c>
      <c r="BQ26" s="174">
        <v>0</v>
      </c>
      <c r="BR26" s="174">
        <v>0</v>
      </c>
      <c r="BS26" s="174">
        <v>0</v>
      </c>
      <c r="BT26" s="174">
        <v>0</v>
      </c>
      <c r="BU26" s="174">
        <v>0</v>
      </c>
      <c r="BV26" s="174">
        <v>0</v>
      </c>
      <c r="BW26" s="174">
        <v>0</v>
      </c>
      <c r="BX26" s="174">
        <v>0</v>
      </c>
      <c r="BY26" s="174">
        <v>0</v>
      </c>
      <c r="BZ26" s="187">
        <f t="shared" si="6"/>
        <v>1</v>
      </c>
    </row>
    <row r="27" spans="1:78" ht="24.95" customHeight="1">
      <c r="A27" s="93" t="s">
        <v>36</v>
      </c>
      <c r="B27" s="482">
        <f>+SUM(B8:B26)</f>
        <v>339</v>
      </c>
      <c r="C27" s="483">
        <f t="shared" ref="C27:K27" si="7">+SUM(C8:C26)</f>
        <v>193</v>
      </c>
      <c r="D27" s="483">
        <f t="shared" si="7"/>
        <v>108</v>
      </c>
      <c r="E27" s="483">
        <f t="shared" si="7"/>
        <v>87</v>
      </c>
      <c r="F27" s="483">
        <f t="shared" si="7"/>
        <v>82</v>
      </c>
      <c r="G27" s="483">
        <f t="shared" si="7"/>
        <v>57</v>
      </c>
      <c r="H27" s="483">
        <f t="shared" si="7"/>
        <v>8</v>
      </c>
      <c r="I27" s="483">
        <f t="shared" si="7"/>
        <v>6</v>
      </c>
      <c r="J27" s="483">
        <f t="shared" si="7"/>
        <v>45</v>
      </c>
      <c r="K27" s="483">
        <f t="shared" si="7"/>
        <v>204</v>
      </c>
      <c r="L27" s="52">
        <f t="shared" si="0"/>
        <v>1129</v>
      </c>
      <c r="M27" s="23">
        <f t="shared" ref="M27:V27" si="8">+SUM(M8:M26)</f>
        <v>273</v>
      </c>
      <c r="N27" s="24">
        <f t="shared" si="8"/>
        <v>219</v>
      </c>
      <c r="O27" s="24">
        <f t="shared" si="8"/>
        <v>94</v>
      </c>
      <c r="P27" s="24">
        <f t="shared" si="8"/>
        <v>65</v>
      </c>
      <c r="Q27" s="24">
        <f t="shared" si="8"/>
        <v>97</v>
      </c>
      <c r="R27" s="24">
        <f t="shared" si="8"/>
        <v>50</v>
      </c>
      <c r="S27" s="24">
        <f t="shared" si="8"/>
        <v>6</v>
      </c>
      <c r="T27" s="24">
        <f t="shared" si="8"/>
        <v>13</v>
      </c>
      <c r="U27" s="24">
        <f t="shared" si="8"/>
        <v>46</v>
      </c>
      <c r="V27" s="24">
        <f t="shared" si="8"/>
        <v>192</v>
      </c>
      <c r="W27" s="25">
        <f>+SUM(M27:V27)</f>
        <v>1055</v>
      </c>
      <c r="X27" s="482">
        <f t="shared" ref="X27:AG27" si="9">+SUM(X8:X26)</f>
        <v>293</v>
      </c>
      <c r="Y27" s="483">
        <f t="shared" si="9"/>
        <v>206</v>
      </c>
      <c r="Z27" s="483">
        <f t="shared" si="9"/>
        <v>98</v>
      </c>
      <c r="AA27" s="483">
        <f t="shared" si="9"/>
        <v>63</v>
      </c>
      <c r="AB27" s="483">
        <f t="shared" si="9"/>
        <v>58</v>
      </c>
      <c r="AC27" s="483">
        <f t="shared" si="9"/>
        <v>69</v>
      </c>
      <c r="AD27" s="483">
        <f t="shared" si="9"/>
        <v>10</v>
      </c>
      <c r="AE27" s="483">
        <f t="shared" si="9"/>
        <v>16</v>
      </c>
      <c r="AF27" s="483">
        <f t="shared" si="9"/>
        <v>40</v>
      </c>
      <c r="AG27" s="483">
        <f t="shared" si="9"/>
        <v>188</v>
      </c>
      <c r="AH27" s="52">
        <f t="shared" si="2"/>
        <v>1041</v>
      </c>
      <c r="AI27" s="23">
        <f t="shared" ref="AI27:AR27" si="10">+SUM(AI8:AI26)</f>
        <v>307</v>
      </c>
      <c r="AJ27" s="24">
        <f t="shared" si="10"/>
        <v>234</v>
      </c>
      <c r="AK27" s="24">
        <f t="shared" si="10"/>
        <v>90</v>
      </c>
      <c r="AL27" s="24">
        <f t="shared" si="10"/>
        <v>59</v>
      </c>
      <c r="AM27" s="24">
        <f t="shared" si="10"/>
        <v>48</v>
      </c>
      <c r="AN27" s="24">
        <f t="shared" si="10"/>
        <v>42</v>
      </c>
      <c r="AO27" s="24">
        <f t="shared" si="10"/>
        <v>10</v>
      </c>
      <c r="AP27" s="24">
        <f t="shared" si="10"/>
        <v>25</v>
      </c>
      <c r="AQ27" s="24">
        <f t="shared" si="10"/>
        <v>43</v>
      </c>
      <c r="AR27" s="24">
        <f t="shared" si="10"/>
        <v>194</v>
      </c>
      <c r="AS27" s="25">
        <f t="shared" si="3"/>
        <v>1052</v>
      </c>
      <c r="AT27" s="482">
        <f t="shared" ref="AT27:BC27" si="11">+SUM(AT8:AT26)</f>
        <v>249</v>
      </c>
      <c r="AU27" s="483">
        <f t="shared" si="11"/>
        <v>187</v>
      </c>
      <c r="AV27" s="483">
        <f t="shared" si="11"/>
        <v>91</v>
      </c>
      <c r="AW27" s="483">
        <f t="shared" si="11"/>
        <v>62</v>
      </c>
      <c r="AX27" s="483">
        <f t="shared" si="11"/>
        <v>50</v>
      </c>
      <c r="AY27" s="483">
        <f t="shared" si="11"/>
        <v>42</v>
      </c>
      <c r="AZ27" s="483">
        <f t="shared" si="11"/>
        <v>7</v>
      </c>
      <c r="BA27" s="483">
        <f t="shared" si="11"/>
        <v>13</v>
      </c>
      <c r="BB27" s="483">
        <f t="shared" si="11"/>
        <v>32</v>
      </c>
      <c r="BC27" s="483">
        <f t="shared" si="11"/>
        <v>177</v>
      </c>
      <c r="BD27" s="52">
        <f t="shared" si="4"/>
        <v>910</v>
      </c>
      <c r="BE27" s="23">
        <f>+SUM(BE8:BE26)</f>
        <v>278</v>
      </c>
      <c r="BF27" s="24">
        <f t="shared" ref="BF27:BN27" si="12">+SUM(BF8:BF26)</f>
        <v>198</v>
      </c>
      <c r="BG27" s="24">
        <f t="shared" si="12"/>
        <v>89</v>
      </c>
      <c r="BH27" s="24">
        <f t="shared" si="12"/>
        <v>66</v>
      </c>
      <c r="BI27" s="24">
        <f t="shared" si="12"/>
        <v>45</v>
      </c>
      <c r="BJ27" s="24">
        <f t="shared" si="12"/>
        <v>36</v>
      </c>
      <c r="BK27" s="24">
        <f t="shared" si="12"/>
        <v>1</v>
      </c>
      <c r="BL27" s="24">
        <f t="shared" si="12"/>
        <v>6</v>
      </c>
      <c r="BM27" s="24">
        <f t="shared" si="12"/>
        <v>33</v>
      </c>
      <c r="BN27" s="24">
        <f t="shared" si="12"/>
        <v>189</v>
      </c>
      <c r="BO27" s="25">
        <f t="shared" si="5"/>
        <v>941</v>
      </c>
      <c r="BP27" s="482">
        <f t="shared" ref="BP27:BY27" si="13">+SUM(BP8:BP26)</f>
        <v>301</v>
      </c>
      <c r="BQ27" s="483">
        <f t="shared" si="13"/>
        <v>231</v>
      </c>
      <c r="BR27" s="483">
        <f t="shared" si="13"/>
        <v>82</v>
      </c>
      <c r="BS27" s="483">
        <f t="shared" si="13"/>
        <v>66</v>
      </c>
      <c r="BT27" s="483">
        <f t="shared" si="13"/>
        <v>49</v>
      </c>
      <c r="BU27" s="483">
        <f t="shared" si="13"/>
        <v>37</v>
      </c>
      <c r="BV27" s="483">
        <f t="shared" si="13"/>
        <v>8</v>
      </c>
      <c r="BW27" s="483">
        <f t="shared" si="13"/>
        <v>7</v>
      </c>
      <c r="BX27" s="483">
        <f t="shared" si="13"/>
        <v>33</v>
      </c>
      <c r="BY27" s="483">
        <f t="shared" si="13"/>
        <v>225</v>
      </c>
      <c r="BZ27" s="52">
        <f t="shared" si="6"/>
        <v>1039</v>
      </c>
    </row>
    <row r="28" spans="1:78" ht="6" customHeight="1">
      <c r="B28" s="154"/>
      <c r="D28" s="154"/>
      <c r="F28" s="154"/>
      <c r="L28" s="119"/>
      <c r="M28" s="94"/>
      <c r="O28" s="94"/>
      <c r="Q28" s="94"/>
      <c r="W28" s="119"/>
      <c r="X28" s="154"/>
      <c r="Z28" s="154"/>
      <c r="AB28" s="154"/>
      <c r="AH28" s="119"/>
      <c r="AI28" s="94"/>
      <c r="AK28" s="94"/>
      <c r="AM28" s="94"/>
      <c r="AS28" s="119"/>
      <c r="AT28" s="119"/>
      <c r="AV28" s="94"/>
      <c r="AX28" s="94"/>
      <c r="AZ28" s="94"/>
      <c r="BC28" s="119"/>
      <c r="BE28" s="94"/>
      <c r="BG28" s="94"/>
      <c r="BI28" s="94"/>
      <c r="BO28" s="119"/>
      <c r="BP28" s="119"/>
      <c r="BR28" s="94"/>
      <c r="BT28" s="94"/>
      <c r="BV28" s="94"/>
      <c r="BY28" s="119"/>
    </row>
    <row r="29" spans="1:78" s="386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  <c r="BA29" s="410"/>
      <c r="BB29" s="410"/>
      <c r="BC29" s="410"/>
      <c r="BE29" s="410"/>
      <c r="BF29" s="410"/>
      <c r="BG29" s="410"/>
      <c r="BH29" s="410"/>
      <c r="BI29" s="410"/>
      <c r="BJ29" s="410"/>
      <c r="BK29" s="410"/>
      <c r="BL29" s="410"/>
      <c r="BM29" s="410"/>
      <c r="BN29" s="410"/>
      <c r="BO29" s="410"/>
      <c r="BP29" s="410"/>
      <c r="BQ29" s="410"/>
      <c r="BR29" s="410"/>
      <c r="BS29" s="410"/>
      <c r="BT29" s="410"/>
      <c r="BU29" s="410"/>
      <c r="BV29" s="410"/>
      <c r="BW29" s="410"/>
      <c r="BX29" s="410"/>
      <c r="BY29" s="410"/>
    </row>
    <row r="30" spans="1:78" s="386" customFormat="1" ht="10.5" customHeight="1">
      <c r="A30" s="675" t="s">
        <v>599</v>
      </c>
      <c r="B30" s="453"/>
      <c r="C30" s="422"/>
      <c r="D30" s="422"/>
      <c r="E30" s="422"/>
      <c r="F30" s="422"/>
      <c r="G30" s="422"/>
      <c r="H30" s="422"/>
      <c r="I30" s="422"/>
      <c r="J30" s="422"/>
      <c r="K30" s="422"/>
      <c r="L30" s="410"/>
      <c r="M30" s="42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53"/>
      <c r="Y30" s="422"/>
      <c r="Z30" s="422"/>
      <c r="AA30" s="422"/>
      <c r="AB30" s="422"/>
      <c r="AC30" s="422"/>
      <c r="AD30" s="422"/>
      <c r="AE30" s="422"/>
      <c r="AF30" s="422"/>
      <c r="AG30" s="422"/>
      <c r="AH30" s="410"/>
      <c r="AI30" s="420"/>
      <c r="AJ30" s="410"/>
      <c r="AK30" s="410"/>
      <c r="AL30" s="410"/>
      <c r="AM30" s="410"/>
      <c r="AN30" s="410"/>
      <c r="AO30" s="410"/>
      <c r="AP30" s="410"/>
      <c r="AQ30" s="410"/>
      <c r="AR30" s="410"/>
      <c r="AS30" s="410"/>
      <c r="AT30" s="410"/>
      <c r="AU30" s="410"/>
      <c r="AV30" s="420"/>
      <c r="AW30" s="410"/>
      <c r="AX30" s="410"/>
      <c r="AY30" s="410"/>
      <c r="AZ30" s="410"/>
      <c r="BA30" s="410"/>
      <c r="BB30" s="410"/>
      <c r="BC30" s="410"/>
      <c r="BE30" s="420"/>
      <c r="BF30" s="410"/>
      <c r="BG30" s="410"/>
      <c r="BH30" s="410"/>
      <c r="BI30" s="410"/>
      <c r="BJ30" s="410"/>
      <c r="BK30" s="410"/>
      <c r="BL30" s="410"/>
      <c r="BM30" s="410"/>
      <c r="BN30" s="410"/>
      <c r="BO30" s="410"/>
      <c r="BP30" s="410"/>
      <c r="BQ30" s="410"/>
      <c r="BR30" s="420"/>
      <c r="BS30" s="410"/>
      <c r="BT30" s="410"/>
      <c r="BU30" s="410"/>
      <c r="BV30" s="410"/>
      <c r="BW30" s="410"/>
      <c r="BX30" s="410"/>
      <c r="BY30" s="410"/>
    </row>
    <row r="31" spans="1:78" s="386" customFormat="1" ht="12" customHeight="1">
      <c r="A31" s="421" t="s">
        <v>231</v>
      </c>
      <c r="B31" s="453"/>
      <c r="C31" s="422"/>
      <c r="D31" s="422"/>
      <c r="E31" s="422"/>
      <c r="F31" s="422"/>
      <c r="G31" s="422"/>
      <c r="H31" s="422"/>
      <c r="I31" s="422"/>
      <c r="J31" s="422"/>
      <c r="K31" s="422"/>
      <c r="L31" s="410"/>
      <c r="M31" s="42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453"/>
      <c r="Y31" s="422"/>
      <c r="Z31" s="422"/>
      <c r="AA31" s="422"/>
      <c r="AB31" s="422"/>
      <c r="AC31" s="422"/>
      <c r="AD31" s="422"/>
      <c r="AE31" s="422"/>
      <c r="AF31" s="422"/>
      <c r="AG31" s="422"/>
      <c r="AH31" s="410"/>
      <c r="AI31" s="420"/>
      <c r="AJ31" s="410"/>
      <c r="AK31" s="410"/>
      <c r="AL31" s="410"/>
      <c r="AM31" s="410"/>
      <c r="AN31" s="410"/>
      <c r="AO31" s="410"/>
      <c r="AP31" s="410"/>
      <c r="AQ31" s="410"/>
      <c r="AR31" s="410"/>
      <c r="AS31" s="410"/>
      <c r="AT31" s="410"/>
      <c r="AU31" s="410"/>
      <c r="AV31" s="420"/>
      <c r="AW31" s="410"/>
      <c r="AX31" s="410"/>
      <c r="AY31" s="410"/>
      <c r="AZ31" s="410"/>
      <c r="BA31" s="410"/>
      <c r="BB31" s="410"/>
      <c r="BC31" s="410"/>
      <c r="BE31" s="420"/>
      <c r="BF31" s="410"/>
      <c r="BG31" s="410"/>
      <c r="BH31" s="410"/>
      <c r="BI31" s="410"/>
      <c r="BJ31" s="410"/>
      <c r="BK31" s="410"/>
      <c r="BL31" s="410"/>
      <c r="BM31" s="410"/>
      <c r="BN31" s="410"/>
      <c r="BO31" s="410"/>
      <c r="BP31" s="410"/>
      <c r="BQ31" s="410"/>
      <c r="BR31" s="420"/>
      <c r="BS31" s="410"/>
      <c r="BT31" s="410"/>
      <c r="BU31" s="410"/>
      <c r="BV31" s="410"/>
      <c r="BW31" s="410"/>
      <c r="BX31" s="410"/>
      <c r="BY31" s="410"/>
    </row>
    <row r="32" spans="1:78" s="386" customFormat="1" ht="12" customHeight="1">
      <c r="A32" s="422" t="s">
        <v>65</v>
      </c>
      <c r="B32" s="453"/>
      <c r="C32" s="422"/>
      <c r="D32" s="422"/>
      <c r="E32" s="422"/>
      <c r="F32" s="422"/>
      <c r="G32" s="422"/>
      <c r="H32" s="422"/>
      <c r="I32" s="422"/>
      <c r="J32" s="422"/>
      <c r="K32" s="422"/>
      <c r="L32" s="410"/>
      <c r="M32" s="42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53"/>
      <c r="Y32" s="422"/>
      <c r="Z32" s="422"/>
      <c r="AA32" s="422"/>
      <c r="AB32" s="422"/>
      <c r="AC32" s="422"/>
      <c r="AD32" s="422"/>
      <c r="AE32" s="422"/>
      <c r="AF32" s="422"/>
      <c r="AG32" s="422"/>
      <c r="AH32" s="410"/>
      <c r="AI32" s="420"/>
      <c r="AJ32" s="410"/>
      <c r="AK32" s="410"/>
      <c r="AL32" s="410"/>
      <c r="AM32" s="410"/>
      <c r="AN32" s="410"/>
      <c r="AO32" s="410"/>
      <c r="AP32" s="410"/>
      <c r="AQ32" s="410"/>
      <c r="AR32" s="410"/>
      <c r="AS32" s="410"/>
      <c r="AT32" s="410"/>
      <c r="AU32" s="410"/>
      <c r="AV32" s="420"/>
      <c r="AW32" s="410"/>
      <c r="AX32" s="410"/>
      <c r="AY32" s="410"/>
      <c r="AZ32" s="410"/>
      <c r="BA32" s="410"/>
      <c r="BB32" s="410"/>
      <c r="BC32" s="410"/>
      <c r="BE32" s="420"/>
      <c r="BF32" s="410"/>
      <c r="BG32" s="410"/>
      <c r="BH32" s="410"/>
      <c r="BI32" s="410"/>
      <c r="BJ32" s="410"/>
      <c r="BK32" s="410"/>
      <c r="BL32" s="410"/>
      <c r="BM32" s="410"/>
      <c r="BN32" s="410"/>
      <c r="BO32" s="410"/>
      <c r="BP32" s="410"/>
      <c r="BQ32" s="410"/>
      <c r="BR32" s="420"/>
      <c r="BS32" s="410"/>
      <c r="BT32" s="410"/>
      <c r="BU32" s="410"/>
      <c r="BV32" s="410"/>
      <c r="BW32" s="410"/>
      <c r="BX32" s="410"/>
      <c r="BY32" s="410"/>
    </row>
    <row r="33" spans="1:80" s="386" customFormat="1" ht="12" customHeight="1">
      <c r="A33" s="422" t="s">
        <v>66</v>
      </c>
      <c r="B33" s="453"/>
      <c r="C33" s="422"/>
      <c r="D33" s="422"/>
      <c r="E33" s="422"/>
      <c r="F33" s="422"/>
      <c r="G33" s="422"/>
      <c r="H33" s="422"/>
      <c r="I33" s="422"/>
      <c r="J33" s="422"/>
      <c r="K33" s="422"/>
      <c r="L33" s="410"/>
      <c r="M33" s="42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53"/>
      <c r="Y33" s="422"/>
      <c r="Z33" s="422"/>
      <c r="AA33" s="422"/>
      <c r="AB33" s="422"/>
      <c r="AC33" s="422"/>
      <c r="AD33" s="422"/>
      <c r="AE33" s="422"/>
      <c r="AF33" s="422"/>
      <c r="AG33" s="422"/>
      <c r="AH33" s="410"/>
      <c r="AI33" s="420"/>
      <c r="AJ33" s="410"/>
      <c r="AK33" s="410"/>
      <c r="AL33" s="410"/>
      <c r="AM33" s="410"/>
      <c r="AN33" s="410"/>
      <c r="AO33" s="410"/>
      <c r="AP33" s="410"/>
      <c r="AQ33" s="410"/>
      <c r="AR33" s="410"/>
      <c r="AS33" s="410"/>
      <c r="AT33" s="410"/>
      <c r="AU33" s="410"/>
      <c r="AV33" s="420"/>
      <c r="AW33" s="410"/>
      <c r="AX33" s="410"/>
      <c r="AY33" s="410"/>
      <c r="AZ33" s="410"/>
      <c r="BA33" s="410"/>
      <c r="BB33" s="410"/>
      <c r="BC33" s="410"/>
      <c r="BE33" s="420"/>
      <c r="BF33" s="410"/>
      <c r="BG33" s="410"/>
      <c r="BH33" s="410"/>
      <c r="BI33" s="410"/>
      <c r="BJ33" s="410"/>
      <c r="BK33" s="410"/>
      <c r="BL33" s="410"/>
      <c r="BM33" s="410"/>
      <c r="BN33" s="410"/>
      <c r="BO33" s="410"/>
      <c r="BP33" s="410"/>
      <c r="BQ33" s="410"/>
      <c r="BR33" s="420"/>
      <c r="BS33" s="410"/>
      <c r="BT33" s="410"/>
      <c r="BU33" s="410"/>
      <c r="BV33" s="410"/>
      <c r="BW33" s="410"/>
      <c r="BX33" s="410"/>
      <c r="BY33" s="410"/>
    </row>
    <row r="34" spans="1:80" s="410" customFormat="1" ht="12" customHeight="1">
      <c r="A34" s="422" t="s">
        <v>230</v>
      </c>
      <c r="B34" s="453"/>
      <c r="C34" s="422"/>
      <c r="D34" s="422"/>
      <c r="E34" s="422"/>
      <c r="F34" s="422"/>
      <c r="G34" s="422"/>
      <c r="H34" s="422"/>
      <c r="I34" s="422"/>
      <c r="J34" s="422"/>
      <c r="K34" s="422"/>
      <c r="M34" s="420"/>
      <c r="X34" s="453"/>
      <c r="Y34" s="422"/>
      <c r="Z34" s="422"/>
      <c r="AA34" s="422"/>
      <c r="AB34" s="422"/>
      <c r="AC34" s="422"/>
      <c r="AD34" s="422"/>
      <c r="AE34" s="422"/>
      <c r="AF34" s="422"/>
      <c r="AG34" s="422"/>
      <c r="AI34" s="420"/>
      <c r="AV34" s="420"/>
      <c r="AZ34" s="423"/>
      <c r="BE34" s="420"/>
      <c r="BR34" s="420"/>
      <c r="BV34" s="423"/>
    </row>
    <row r="35" spans="1:80" s="386" customFormat="1" ht="12" customHeight="1">
      <c r="A35" s="422" t="s">
        <v>68</v>
      </c>
      <c r="B35" s="453"/>
      <c r="C35" s="422"/>
      <c r="D35" s="422"/>
      <c r="E35" s="422"/>
      <c r="F35" s="422"/>
      <c r="G35" s="422"/>
      <c r="H35" s="422"/>
      <c r="I35" s="422"/>
      <c r="J35" s="422"/>
      <c r="K35" s="422"/>
      <c r="L35" s="410"/>
      <c r="M35" s="42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53"/>
      <c r="Y35" s="422"/>
      <c r="Z35" s="422"/>
      <c r="AA35" s="422"/>
      <c r="AB35" s="422"/>
      <c r="AC35" s="422"/>
      <c r="AD35" s="422"/>
      <c r="AE35" s="422"/>
      <c r="AF35" s="422"/>
      <c r="AG35" s="422"/>
      <c r="AH35" s="410"/>
      <c r="AI35" s="420"/>
      <c r="AJ35" s="410"/>
      <c r="AK35" s="410"/>
      <c r="AL35" s="410"/>
      <c r="AM35" s="410"/>
      <c r="AN35" s="410"/>
      <c r="AO35" s="410"/>
      <c r="AP35" s="410"/>
      <c r="AQ35" s="410"/>
      <c r="AR35" s="410"/>
      <c r="AS35" s="410"/>
      <c r="AT35" s="410"/>
      <c r="AU35" s="410"/>
      <c r="AV35" s="420"/>
      <c r="AW35" s="410"/>
      <c r="AX35" s="410"/>
      <c r="AY35" s="410"/>
      <c r="AZ35" s="410"/>
      <c r="BA35" s="410"/>
      <c r="BB35" s="410"/>
      <c r="BC35" s="410"/>
      <c r="BE35" s="420"/>
      <c r="BF35" s="410"/>
      <c r="BG35" s="410"/>
      <c r="BH35" s="410"/>
      <c r="BI35" s="410"/>
      <c r="BJ35" s="410"/>
      <c r="BK35" s="410"/>
      <c r="BL35" s="410"/>
      <c r="BM35" s="410"/>
      <c r="BN35" s="410"/>
      <c r="BO35" s="410"/>
      <c r="BP35" s="410"/>
      <c r="BQ35" s="410"/>
      <c r="BR35" s="420"/>
      <c r="BS35" s="410"/>
      <c r="BT35" s="410"/>
      <c r="BU35" s="410"/>
      <c r="BV35" s="410"/>
      <c r="BW35" s="410"/>
      <c r="BX35" s="410"/>
      <c r="BY35" s="410"/>
    </row>
    <row r="36" spans="1:80" s="386" customFormat="1" ht="12" customHeight="1">
      <c r="A36" s="422" t="s">
        <v>69</v>
      </c>
      <c r="B36" s="453"/>
      <c r="C36" s="422"/>
      <c r="D36" s="422"/>
      <c r="E36" s="422"/>
      <c r="F36" s="422"/>
      <c r="G36" s="422"/>
      <c r="H36" s="422"/>
      <c r="I36" s="422"/>
      <c r="J36" s="422"/>
      <c r="K36" s="422"/>
      <c r="L36" s="410"/>
      <c r="M36" s="42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53"/>
      <c r="Y36" s="422"/>
      <c r="Z36" s="422"/>
      <c r="AA36" s="422"/>
      <c r="AB36" s="422"/>
      <c r="AC36" s="422"/>
      <c r="AD36" s="422"/>
      <c r="AE36" s="422"/>
      <c r="AF36" s="422"/>
      <c r="AG36" s="422"/>
      <c r="AH36" s="410"/>
      <c r="AI36" s="420"/>
      <c r="AJ36" s="410"/>
      <c r="AK36" s="410"/>
      <c r="AL36" s="410"/>
      <c r="AM36" s="410"/>
      <c r="AN36" s="410"/>
      <c r="AO36" s="410"/>
      <c r="AP36" s="410"/>
      <c r="AQ36" s="410"/>
      <c r="AR36" s="410"/>
      <c r="AS36" s="410"/>
      <c r="AT36" s="410"/>
      <c r="AU36" s="410"/>
      <c r="AV36" s="420"/>
      <c r="AW36" s="410"/>
      <c r="AX36" s="410"/>
      <c r="AY36" s="410"/>
      <c r="AZ36" s="410"/>
      <c r="BA36" s="410"/>
      <c r="BB36" s="410"/>
      <c r="BC36" s="410"/>
      <c r="BE36" s="420"/>
      <c r="BF36" s="410"/>
      <c r="BG36" s="410"/>
      <c r="BH36" s="410"/>
      <c r="BI36" s="410"/>
      <c r="BJ36" s="410"/>
      <c r="BK36" s="410"/>
      <c r="BL36" s="410"/>
      <c r="BM36" s="410"/>
      <c r="BN36" s="410"/>
      <c r="BO36" s="410"/>
      <c r="BP36" s="410"/>
      <c r="BQ36" s="410"/>
      <c r="BR36" s="420"/>
      <c r="BS36" s="410"/>
      <c r="BT36" s="410"/>
      <c r="BU36" s="410"/>
      <c r="BV36" s="410"/>
      <c r="BW36" s="410"/>
      <c r="BX36" s="410"/>
      <c r="BY36" s="410"/>
    </row>
    <row r="37" spans="1:80" s="386" customFormat="1" ht="12" customHeight="1">
      <c r="A37" s="422" t="s">
        <v>70</v>
      </c>
      <c r="B37" s="453"/>
      <c r="C37" s="422"/>
      <c r="D37" s="422"/>
      <c r="E37" s="422"/>
      <c r="F37" s="422"/>
      <c r="G37" s="422"/>
      <c r="H37" s="422"/>
      <c r="I37" s="422"/>
      <c r="J37" s="422"/>
      <c r="K37" s="422"/>
      <c r="L37" s="410"/>
      <c r="M37" s="42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53"/>
      <c r="Y37" s="422"/>
      <c r="Z37" s="422"/>
      <c r="AA37" s="422"/>
      <c r="AB37" s="422"/>
      <c r="AC37" s="422"/>
      <c r="AD37" s="422"/>
      <c r="AE37" s="422"/>
      <c r="AF37" s="422"/>
      <c r="AG37" s="422"/>
      <c r="AH37" s="410"/>
      <c r="AI37" s="420"/>
      <c r="AJ37" s="410"/>
      <c r="AK37" s="410"/>
      <c r="AL37" s="410"/>
      <c r="AM37" s="410"/>
      <c r="AN37" s="410"/>
      <c r="AO37" s="410"/>
      <c r="AP37" s="410"/>
      <c r="AQ37" s="410"/>
      <c r="AR37" s="410"/>
      <c r="AS37" s="410"/>
      <c r="AT37" s="410"/>
      <c r="AU37" s="410"/>
      <c r="AV37" s="420"/>
      <c r="AW37" s="410"/>
      <c r="AX37" s="410"/>
      <c r="AY37" s="410"/>
      <c r="AZ37" s="410"/>
      <c r="BA37" s="410"/>
      <c r="BB37" s="410"/>
      <c r="BC37" s="410"/>
      <c r="BE37" s="420"/>
      <c r="BF37" s="410"/>
      <c r="BG37" s="410"/>
      <c r="BH37" s="410"/>
      <c r="BI37" s="410"/>
      <c r="BJ37" s="410"/>
      <c r="BK37" s="410"/>
      <c r="BL37" s="410"/>
      <c r="BM37" s="410"/>
      <c r="BN37" s="410"/>
      <c r="BO37" s="410"/>
      <c r="BP37" s="410"/>
      <c r="BQ37" s="410"/>
      <c r="BR37" s="420"/>
      <c r="BS37" s="410"/>
      <c r="BT37" s="410"/>
      <c r="BU37" s="410"/>
      <c r="BV37" s="410"/>
      <c r="BW37" s="410"/>
      <c r="BX37" s="410"/>
      <c r="BY37" s="410"/>
    </row>
    <row r="38" spans="1:80" s="386" customFormat="1" ht="12" customHeight="1">
      <c r="A38" s="422" t="s">
        <v>71</v>
      </c>
      <c r="B38" s="453"/>
      <c r="C38" s="422"/>
      <c r="D38" s="422"/>
      <c r="E38" s="422"/>
      <c r="F38" s="422"/>
      <c r="G38" s="422"/>
      <c r="H38" s="422"/>
      <c r="I38" s="422"/>
      <c r="J38" s="422"/>
      <c r="K38" s="422"/>
      <c r="L38" s="410"/>
      <c r="M38" s="42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53"/>
      <c r="Y38" s="422"/>
      <c r="Z38" s="422"/>
      <c r="AA38" s="422"/>
      <c r="AB38" s="422"/>
      <c r="AC38" s="422"/>
      <c r="AD38" s="422"/>
      <c r="AE38" s="422"/>
      <c r="AF38" s="422"/>
      <c r="AG38" s="422"/>
      <c r="AH38" s="410"/>
      <c r="AI38" s="420"/>
      <c r="AJ38" s="410"/>
      <c r="AK38" s="410"/>
      <c r="AL38" s="410"/>
      <c r="AM38" s="410"/>
      <c r="AN38" s="410"/>
      <c r="AO38" s="410"/>
      <c r="AP38" s="410"/>
      <c r="AQ38" s="410"/>
      <c r="AR38" s="410"/>
      <c r="AS38" s="410"/>
      <c r="AT38" s="410"/>
      <c r="AU38" s="410"/>
      <c r="AV38" s="420"/>
      <c r="AW38" s="410"/>
      <c r="AX38" s="410"/>
      <c r="AY38" s="410"/>
      <c r="AZ38" s="410"/>
      <c r="BA38" s="410"/>
      <c r="BB38" s="410"/>
      <c r="BC38" s="410"/>
      <c r="BE38" s="420"/>
      <c r="BF38" s="410"/>
      <c r="BG38" s="410"/>
      <c r="BH38" s="410"/>
      <c r="BI38" s="410"/>
      <c r="BJ38" s="410"/>
      <c r="BK38" s="410"/>
      <c r="BL38" s="410"/>
      <c r="BM38" s="410"/>
      <c r="BN38" s="410"/>
      <c r="BO38" s="410"/>
      <c r="BP38" s="410"/>
      <c r="BQ38" s="410"/>
      <c r="BR38" s="420"/>
      <c r="BS38" s="410"/>
      <c r="BT38" s="410"/>
      <c r="BU38" s="410"/>
      <c r="BV38" s="410"/>
      <c r="BW38" s="410"/>
      <c r="BX38" s="410"/>
      <c r="BY38" s="410"/>
    </row>
    <row r="39" spans="1:80" s="386" customFormat="1" ht="12" customHeight="1">
      <c r="A39" s="422" t="s">
        <v>559</v>
      </c>
      <c r="B39" s="453"/>
      <c r="C39" s="422"/>
      <c r="D39" s="422"/>
      <c r="E39" s="422"/>
      <c r="F39" s="422"/>
      <c r="G39" s="422"/>
      <c r="H39" s="422"/>
      <c r="I39" s="422"/>
      <c r="J39" s="422"/>
      <c r="K39" s="422"/>
      <c r="L39" s="410"/>
      <c r="M39" s="42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53"/>
      <c r="Y39" s="422"/>
      <c r="Z39" s="422"/>
      <c r="AA39" s="422"/>
      <c r="AB39" s="422"/>
      <c r="AC39" s="422"/>
      <c r="AD39" s="422"/>
      <c r="AE39" s="422"/>
      <c r="AF39" s="422"/>
      <c r="AG39" s="422"/>
      <c r="AH39" s="410"/>
      <c r="AI39" s="420"/>
      <c r="AJ39" s="410"/>
      <c r="AK39" s="410"/>
      <c r="AL39" s="410"/>
      <c r="AM39" s="410"/>
      <c r="AN39" s="410"/>
      <c r="AO39" s="410"/>
      <c r="AP39" s="410"/>
      <c r="AQ39" s="410"/>
      <c r="AR39" s="410"/>
      <c r="AS39" s="410"/>
      <c r="AT39" s="410"/>
      <c r="AU39" s="410"/>
      <c r="AV39" s="420"/>
      <c r="AW39" s="410"/>
      <c r="AX39" s="410"/>
      <c r="AY39" s="410"/>
      <c r="AZ39" s="410"/>
      <c r="BA39" s="410"/>
      <c r="BB39" s="410"/>
      <c r="BC39" s="410"/>
      <c r="BE39" s="420"/>
      <c r="BF39" s="410"/>
      <c r="BG39" s="410"/>
      <c r="BH39" s="410"/>
      <c r="BI39" s="410"/>
      <c r="BJ39" s="410"/>
      <c r="BK39" s="410"/>
      <c r="BL39" s="410"/>
      <c r="BM39" s="410"/>
      <c r="BN39" s="410"/>
      <c r="BO39" s="410"/>
      <c r="BP39" s="410"/>
      <c r="BQ39" s="410"/>
      <c r="BR39" s="420"/>
      <c r="BS39" s="410"/>
      <c r="BT39" s="410"/>
      <c r="BU39" s="410"/>
      <c r="BV39" s="410"/>
      <c r="BW39" s="410"/>
      <c r="BX39" s="410"/>
      <c r="BY39" s="410"/>
    </row>
    <row r="40" spans="1:80" s="386" customFormat="1" ht="12" customHeight="1">
      <c r="A40" s="422" t="s">
        <v>560</v>
      </c>
      <c r="B40" s="453"/>
      <c r="C40" s="422"/>
      <c r="D40" s="422"/>
      <c r="E40" s="422"/>
      <c r="F40" s="422"/>
      <c r="G40" s="422"/>
      <c r="H40" s="422"/>
      <c r="I40" s="422"/>
      <c r="J40" s="422"/>
      <c r="K40" s="422"/>
      <c r="L40" s="410"/>
      <c r="M40" s="420"/>
      <c r="N40" s="410"/>
      <c r="O40" s="410"/>
      <c r="P40" s="410"/>
      <c r="Q40" s="410"/>
      <c r="R40" s="410"/>
      <c r="S40" s="410"/>
      <c r="T40" s="410"/>
      <c r="U40" s="410"/>
      <c r="V40" s="410"/>
      <c r="W40" s="410"/>
      <c r="X40" s="453"/>
      <c r="Y40" s="422"/>
      <c r="Z40" s="422"/>
      <c r="AA40" s="422"/>
      <c r="AB40" s="422"/>
      <c r="AC40" s="422"/>
      <c r="AD40" s="422"/>
      <c r="AE40" s="422"/>
      <c r="AF40" s="422"/>
      <c r="AG40" s="422"/>
      <c r="AH40" s="410"/>
      <c r="AI40" s="420"/>
      <c r="AJ40" s="410"/>
      <c r="AK40" s="410"/>
      <c r="AL40" s="410"/>
      <c r="AM40" s="410"/>
      <c r="AN40" s="410"/>
      <c r="AO40" s="410"/>
      <c r="AP40" s="410"/>
      <c r="AQ40" s="410"/>
      <c r="AR40" s="410"/>
      <c r="AS40" s="410"/>
      <c r="AT40" s="410"/>
      <c r="AU40" s="410"/>
      <c r="AV40" s="420"/>
      <c r="AW40" s="410"/>
      <c r="AX40" s="410"/>
      <c r="AY40" s="410"/>
      <c r="AZ40" s="410"/>
      <c r="BA40" s="410"/>
      <c r="BB40" s="410"/>
      <c r="BC40" s="410"/>
      <c r="BE40" s="420"/>
      <c r="BF40" s="410"/>
      <c r="BG40" s="410"/>
      <c r="BH40" s="410"/>
      <c r="BI40" s="410"/>
      <c r="BJ40" s="410"/>
      <c r="BK40" s="410"/>
      <c r="BL40" s="410"/>
      <c r="BM40" s="410"/>
      <c r="BN40" s="410"/>
      <c r="BO40" s="410"/>
      <c r="BP40" s="410"/>
      <c r="BQ40" s="410"/>
      <c r="BR40" s="420"/>
      <c r="BS40" s="410"/>
      <c r="BT40" s="410"/>
      <c r="BU40" s="410"/>
      <c r="BV40" s="410"/>
      <c r="BW40" s="410"/>
      <c r="BX40" s="410"/>
      <c r="BY40" s="410"/>
    </row>
    <row r="41" spans="1:80" s="386" customFormat="1" ht="12" customHeight="1">
      <c r="A41" s="422" t="s">
        <v>74</v>
      </c>
      <c r="B41" s="453"/>
      <c r="C41" s="422"/>
      <c r="D41" s="422"/>
      <c r="E41" s="422"/>
      <c r="F41" s="422"/>
      <c r="G41" s="422"/>
      <c r="H41" s="422"/>
      <c r="I41" s="422"/>
      <c r="J41" s="422"/>
      <c r="K41" s="422"/>
      <c r="L41" s="410"/>
      <c r="M41" s="42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53"/>
      <c r="Y41" s="422"/>
      <c r="Z41" s="422"/>
      <c r="AA41" s="422"/>
      <c r="AB41" s="422"/>
      <c r="AC41" s="422"/>
      <c r="AD41" s="422"/>
      <c r="AE41" s="422"/>
      <c r="AF41" s="422"/>
      <c r="AG41" s="422"/>
      <c r="AH41" s="410"/>
      <c r="AI41" s="420"/>
      <c r="AJ41" s="410"/>
      <c r="AK41" s="410"/>
      <c r="AL41" s="410"/>
      <c r="AM41" s="410"/>
      <c r="AN41" s="410"/>
      <c r="AO41" s="410"/>
      <c r="AP41" s="410"/>
      <c r="AQ41" s="410"/>
      <c r="AR41" s="410"/>
      <c r="AS41" s="410"/>
      <c r="AT41" s="410"/>
      <c r="AU41" s="410"/>
      <c r="AV41" s="420"/>
      <c r="AW41" s="410"/>
      <c r="AX41" s="410"/>
      <c r="AY41" s="410"/>
      <c r="AZ41" s="410"/>
      <c r="BA41" s="410"/>
      <c r="BB41" s="410"/>
      <c r="BC41" s="410"/>
      <c r="BE41" s="420"/>
      <c r="BF41" s="410"/>
      <c r="BG41" s="410"/>
      <c r="BH41" s="410"/>
      <c r="BI41" s="410"/>
      <c r="BJ41" s="410"/>
      <c r="BK41" s="410"/>
      <c r="BL41" s="410"/>
      <c r="BM41" s="410"/>
      <c r="BN41" s="410"/>
      <c r="BO41" s="410"/>
      <c r="BP41" s="410"/>
      <c r="BQ41" s="410"/>
      <c r="BR41" s="420"/>
      <c r="BS41" s="410"/>
      <c r="BT41" s="410"/>
      <c r="BU41" s="410"/>
      <c r="BV41" s="410"/>
      <c r="BW41" s="410"/>
      <c r="BX41" s="410"/>
      <c r="BY41" s="410"/>
    </row>
    <row r="42" spans="1:80" ht="6" customHeight="1"/>
    <row r="43" spans="1:80" ht="100.5" customHeight="1">
      <c r="A43" s="807" t="s">
        <v>663</v>
      </c>
      <c r="B43" s="808"/>
      <c r="C43" s="808"/>
      <c r="D43" s="808"/>
      <c r="E43" s="808"/>
      <c r="F43" s="808"/>
      <c r="G43" s="808"/>
      <c r="H43" s="808"/>
      <c r="I43" s="808"/>
      <c r="J43" s="808"/>
      <c r="K43" s="808"/>
      <c r="L43" s="808"/>
      <c r="M43" s="808"/>
      <c r="N43" s="808"/>
      <c r="O43" s="808"/>
      <c r="P43" s="808"/>
      <c r="Q43" s="809"/>
      <c r="R43" s="756"/>
      <c r="S43" s="756"/>
      <c r="T43" s="756"/>
      <c r="U43" s="756"/>
      <c r="V43" s="756"/>
      <c r="W43" s="756"/>
      <c r="X43" s="756"/>
      <c r="Y43" s="756"/>
      <c r="Z43" s="756"/>
      <c r="AA43" s="756"/>
      <c r="AB43" s="756"/>
      <c r="AC43" s="756"/>
      <c r="AD43" s="756"/>
      <c r="AE43" s="756"/>
      <c r="AF43" s="756"/>
      <c r="AG43" s="756"/>
      <c r="AH43" s="756"/>
      <c r="AI43" s="756"/>
      <c r="AJ43" s="756"/>
      <c r="AK43" s="756"/>
      <c r="AL43" s="756"/>
      <c r="AM43" s="756"/>
      <c r="AN43" s="756"/>
      <c r="AO43" s="756"/>
      <c r="AP43" s="756"/>
      <c r="AQ43" s="756"/>
      <c r="AR43" s="756"/>
      <c r="AS43" s="756"/>
      <c r="AT43" s="756"/>
      <c r="AU43" s="756"/>
      <c r="AV43" s="756"/>
      <c r="AW43" s="756"/>
      <c r="AX43" s="756"/>
      <c r="AY43" s="756"/>
      <c r="AZ43" s="756"/>
      <c r="BA43" s="756"/>
      <c r="BB43" s="756"/>
      <c r="BC43" s="756"/>
      <c r="BD43" s="756"/>
      <c r="BE43" s="756"/>
      <c r="BF43" s="756"/>
      <c r="BG43" s="756"/>
      <c r="BH43" s="756"/>
      <c r="BI43" s="756"/>
      <c r="BJ43" s="756"/>
      <c r="BK43" s="756"/>
      <c r="BL43" s="756"/>
      <c r="BM43" s="756"/>
      <c r="BN43" s="756"/>
      <c r="BO43" s="756"/>
      <c r="BP43" s="756"/>
      <c r="BQ43" s="756"/>
      <c r="BR43" s="756"/>
      <c r="BS43" s="756"/>
      <c r="BT43" s="756"/>
      <c r="BU43" s="756"/>
      <c r="BV43" s="756"/>
      <c r="BW43" s="756"/>
      <c r="BX43" s="756"/>
      <c r="BY43" s="756"/>
      <c r="BZ43" s="756"/>
      <c r="CA43" s="452"/>
      <c r="CB43" s="452"/>
    </row>
  </sheetData>
  <mergeCells count="15">
    <mergeCell ref="BP6:BZ6"/>
    <mergeCell ref="B5:BZ5"/>
    <mergeCell ref="BE6:BO6"/>
    <mergeCell ref="A43:Q43"/>
    <mergeCell ref="A29:AC29"/>
    <mergeCell ref="M6:W6"/>
    <mergeCell ref="X6:AH6"/>
    <mergeCell ref="B6:L6"/>
    <mergeCell ref="A1:BD1"/>
    <mergeCell ref="A2:BD2"/>
    <mergeCell ref="A3:BD3"/>
    <mergeCell ref="AI6:AS6"/>
    <mergeCell ref="AT6:BD6"/>
    <mergeCell ref="A4:B4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3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K24" sqref="K24"/>
    </sheetView>
  </sheetViews>
  <sheetFormatPr baseColWidth="10" defaultColWidth="11.42578125" defaultRowHeight="18" customHeight="1"/>
  <cols>
    <col min="1" max="1" width="40.7109375" style="99" customWidth="1"/>
    <col min="2" max="2" width="5.7109375" style="123" customWidth="1"/>
    <col min="3" max="4" width="5.7109375" style="99" customWidth="1"/>
    <col min="5" max="5" width="5.7109375" style="122" customWidth="1"/>
    <col min="6" max="7" width="5.7109375" style="99" customWidth="1"/>
    <col min="8" max="8" width="5.7109375" style="123" customWidth="1"/>
    <col min="9" max="10" width="5.7109375" style="99" customWidth="1"/>
    <col min="11" max="11" width="5.7109375" style="122" customWidth="1"/>
    <col min="12" max="13" width="5.7109375" style="99" customWidth="1"/>
    <col min="14" max="14" width="5.7109375" style="123" customWidth="1"/>
    <col min="15" max="16" width="5.7109375" style="99" customWidth="1"/>
    <col min="17" max="17" width="5.7109375" style="122" customWidth="1"/>
    <col min="18" max="19" width="5.7109375" style="99" customWidth="1"/>
    <col min="20" max="20" width="5.7109375" style="123" customWidth="1"/>
    <col min="21" max="22" width="5.7109375" style="99" customWidth="1"/>
    <col min="23" max="16384" width="11.42578125" style="97"/>
  </cols>
  <sheetData>
    <row r="1" spans="1:22" s="266" customFormat="1" ht="18" customHeight="1">
      <c r="A1" s="784" t="s">
        <v>487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</row>
    <row r="2" spans="1:22" s="266" customFormat="1" ht="18" customHeight="1">
      <c r="A2" s="784" t="s">
        <v>75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</row>
    <row r="3" spans="1:22" s="266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</row>
    <row r="4" spans="1:22" ht="3.95" customHeight="1">
      <c r="A4" s="802"/>
      <c r="B4" s="802"/>
      <c r="C4" s="98"/>
      <c r="D4" s="98"/>
      <c r="E4" s="100"/>
      <c r="F4" s="98"/>
      <c r="G4" s="98"/>
      <c r="H4" s="97"/>
      <c r="I4" s="98"/>
      <c r="J4" s="98"/>
      <c r="K4" s="100"/>
      <c r="L4" s="98"/>
      <c r="M4" s="98"/>
      <c r="N4" s="97"/>
      <c r="O4" s="98"/>
      <c r="P4" s="98"/>
      <c r="Q4" s="100"/>
      <c r="R4" s="98"/>
      <c r="S4" s="98"/>
      <c r="T4" s="97"/>
      <c r="U4" s="98"/>
      <c r="V4" s="98"/>
    </row>
    <row r="5" spans="1:22" ht="18" customHeight="1">
      <c r="A5" s="803" t="s">
        <v>63</v>
      </c>
      <c r="B5" s="787" t="s">
        <v>270</v>
      </c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2" ht="18" customHeight="1">
      <c r="A6" s="804"/>
      <c r="B6" s="806">
        <v>2015</v>
      </c>
      <c r="C6" s="772"/>
      <c r="D6" s="773"/>
      <c r="E6" s="763">
        <v>2016</v>
      </c>
      <c r="F6" s="763"/>
      <c r="G6" s="763"/>
      <c r="H6" s="806">
        <v>2017</v>
      </c>
      <c r="I6" s="772"/>
      <c r="J6" s="773"/>
      <c r="K6" s="763">
        <v>2018</v>
      </c>
      <c r="L6" s="763"/>
      <c r="M6" s="763"/>
      <c r="N6" s="806">
        <v>2019</v>
      </c>
      <c r="O6" s="772"/>
      <c r="P6" s="773"/>
      <c r="Q6" s="762">
        <v>2020</v>
      </c>
      <c r="R6" s="798"/>
      <c r="S6" s="810"/>
      <c r="T6" s="806">
        <v>2021</v>
      </c>
      <c r="U6" s="772"/>
      <c r="V6" s="773"/>
    </row>
    <row r="7" spans="1:22" ht="18" customHeight="1">
      <c r="A7" s="805"/>
      <c r="B7" s="374" t="s">
        <v>6</v>
      </c>
      <c r="C7" s="377" t="s">
        <v>33</v>
      </c>
      <c r="D7" s="378" t="s">
        <v>7</v>
      </c>
      <c r="E7" s="10" t="s">
        <v>6</v>
      </c>
      <c r="F7" s="80" t="s">
        <v>33</v>
      </c>
      <c r="G7" s="9" t="s">
        <v>7</v>
      </c>
      <c r="H7" s="374" t="s">
        <v>6</v>
      </c>
      <c r="I7" s="377" t="s">
        <v>33</v>
      </c>
      <c r="J7" s="378" t="s">
        <v>7</v>
      </c>
      <c r="K7" s="81" t="s">
        <v>6</v>
      </c>
      <c r="L7" s="83" t="s">
        <v>33</v>
      </c>
      <c r="M7" s="84" t="s">
        <v>7</v>
      </c>
      <c r="N7" s="374" t="s">
        <v>6</v>
      </c>
      <c r="O7" s="377" t="s">
        <v>33</v>
      </c>
      <c r="P7" s="380" t="s">
        <v>7</v>
      </c>
      <c r="Q7" s="595" t="s">
        <v>6</v>
      </c>
      <c r="R7" s="604" t="s">
        <v>33</v>
      </c>
      <c r="S7" s="607" t="s">
        <v>7</v>
      </c>
      <c r="T7" s="686" t="s">
        <v>6</v>
      </c>
      <c r="U7" s="694" t="s">
        <v>33</v>
      </c>
      <c r="V7" s="697" t="s">
        <v>7</v>
      </c>
    </row>
    <row r="8" spans="1:22" ht="30" customHeight="1">
      <c r="A8" s="126" t="s">
        <v>65</v>
      </c>
      <c r="B8" s="102">
        <v>173</v>
      </c>
      <c r="C8" s="127">
        <f t="shared" ref="C8:C18" si="0">B8/$B$19*100</f>
        <v>33.269230769230766</v>
      </c>
      <c r="D8" s="127">
        <f>B8/116181*1000</f>
        <v>1.4890558697205223</v>
      </c>
      <c r="E8" s="102">
        <v>118</v>
      </c>
      <c r="F8" s="127">
        <f t="shared" ref="F8:F18" si="1">E8/$E$19*100</f>
        <v>25.267665952890795</v>
      </c>
      <c r="G8" s="128">
        <f>E8/111146*1000</f>
        <v>1.0616666366760839</v>
      </c>
      <c r="H8" s="102">
        <v>152</v>
      </c>
      <c r="I8" s="127">
        <f t="shared" ref="I8:I18" si="2">H8/$H$19*100</f>
        <v>36.19047619047619</v>
      </c>
      <c r="J8" s="127">
        <f>H8/115895*1000</f>
        <v>1.3115319901635101</v>
      </c>
      <c r="K8" s="102">
        <v>125</v>
      </c>
      <c r="L8" s="127">
        <f t="shared" ref="L8:L18" si="3">K8/$K$19*100</f>
        <v>29.411764705882355</v>
      </c>
      <c r="M8" s="128">
        <f>K8/111642*1000</f>
        <v>1.1196503108149263</v>
      </c>
      <c r="N8" s="102">
        <v>132</v>
      </c>
      <c r="O8" s="127">
        <f t="shared" ref="O8:O18" si="4">N8/$N$19*100</f>
        <v>33.165829145728644</v>
      </c>
      <c r="P8" s="128">
        <f>N8/107911*1000</f>
        <v>1.2232302545616294</v>
      </c>
      <c r="Q8" s="102">
        <v>125</v>
      </c>
      <c r="R8" s="127">
        <f>Q8/$Q$19*100</f>
        <v>39.556962025316459</v>
      </c>
      <c r="S8" s="128">
        <f>Q8/102722*1000</f>
        <v>1.2168766184459026</v>
      </c>
      <c r="T8" s="102">
        <v>129</v>
      </c>
      <c r="U8" s="127">
        <f>T8/$T$19*100</f>
        <v>34.864864864864863</v>
      </c>
      <c r="V8" s="128">
        <f>T8/103766*1000</f>
        <v>1.2431817743769635</v>
      </c>
    </row>
    <row r="9" spans="1:22" ht="18" customHeight="1">
      <c r="A9" s="129" t="s">
        <v>76</v>
      </c>
      <c r="B9" s="110">
        <v>45</v>
      </c>
      <c r="C9" s="111">
        <f t="shared" si="0"/>
        <v>8.6538461538461533</v>
      </c>
      <c r="D9" s="111">
        <f>B9/116181*1000</f>
        <v>0.3873266713145867</v>
      </c>
      <c r="E9" s="115">
        <v>57</v>
      </c>
      <c r="F9" s="116">
        <f t="shared" si="1"/>
        <v>12.205567451820128</v>
      </c>
      <c r="G9" s="118">
        <f t="shared" ref="G9:G19" si="5">E9/111146*1000</f>
        <v>0.51283896856387101</v>
      </c>
      <c r="H9" s="110">
        <v>32</v>
      </c>
      <c r="I9" s="111">
        <f t="shared" si="2"/>
        <v>7.6190476190476195</v>
      </c>
      <c r="J9" s="111">
        <f t="shared" ref="J9:J18" si="6">H9/115895*1000</f>
        <v>0.27611199792916002</v>
      </c>
      <c r="K9" s="115">
        <v>37</v>
      </c>
      <c r="L9" s="116">
        <f t="shared" si="3"/>
        <v>8.7058823529411757</v>
      </c>
      <c r="M9" s="118">
        <f t="shared" ref="M9:M19" si="7">K9/111642*1000</f>
        <v>0.33141649200121814</v>
      </c>
      <c r="N9" s="110">
        <v>40</v>
      </c>
      <c r="O9" s="111">
        <f t="shared" si="4"/>
        <v>10.050251256281408</v>
      </c>
      <c r="P9" s="113">
        <f t="shared" ref="P9:P19" si="8">N9/107911*1000</f>
        <v>0.3706758347156453</v>
      </c>
      <c r="Q9" s="115">
        <v>16</v>
      </c>
      <c r="R9" s="116">
        <f t="shared" ref="R9:R19" si="9">Q9/$Q$19*100</f>
        <v>5.0632911392405067</v>
      </c>
      <c r="S9" s="118">
        <f t="shared" ref="S9:S19" si="10">Q9/102722*1000</f>
        <v>0.15576020716107553</v>
      </c>
      <c r="T9" s="110">
        <v>24</v>
      </c>
      <c r="U9" s="111">
        <f t="shared" ref="U9:U19" si="11">T9/$T$19*100</f>
        <v>6.4864864864864868</v>
      </c>
      <c r="V9" s="113">
        <f t="shared" ref="V9:V18" si="12">T9/103766*1000</f>
        <v>0.23128963244222578</v>
      </c>
    </row>
    <row r="10" spans="1:22" ht="28.5" customHeight="1">
      <c r="A10" s="126" t="s">
        <v>77</v>
      </c>
      <c r="B10" s="101">
        <v>35</v>
      </c>
      <c r="C10" s="108">
        <f t="shared" si="0"/>
        <v>6.7307692307692308</v>
      </c>
      <c r="D10" s="108">
        <f>B10/116181*1000</f>
        <v>0.30125407768912305</v>
      </c>
      <c r="E10" s="101">
        <v>42</v>
      </c>
      <c r="F10" s="108">
        <f t="shared" si="1"/>
        <v>8.9935760171306214</v>
      </c>
      <c r="G10" s="109">
        <f t="shared" si="5"/>
        <v>0.3778813452575891</v>
      </c>
      <c r="H10" s="101">
        <v>24</v>
      </c>
      <c r="I10" s="108">
        <f t="shared" si="2"/>
        <v>5.7142857142857144</v>
      </c>
      <c r="J10" s="108">
        <f t="shared" si="6"/>
        <v>0.20708399844687</v>
      </c>
      <c r="K10" s="101">
        <v>36</v>
      </c>
      <c r="L10" s="108">
        <f t="shared" si="3"/>
        <v>8.4705882352941178</v>
      </c>
      <c r="M10" s="109">
        <f t="shared" si="7"/>
        <v>0.32245928951469877</v>
      </c>
      <c r="N10" s="101">
        <v>24</v>
      </c>
      <c r="O10" s="108">
        <f t="shared" si="4"/>
        <v>6.0301507537688437</v>
      </c>
      <c r="P10" s="109">
        <f t="shared" si="8"/>
        <v>0.22240550082938718</v>
      </c>
      <c r="Q10" s="101">
        <v>22</v>
      </c>
      <c r="R10" s="108">
        <f t="shared" si="9"/>
        <v>6.962025316455696</v>
      </c>
      <c r="S10" s="109">
        <f t="shared" si="10"/>
        <v>0.21417028484647882</v>
      </c>
      <c r="T10" s="101">
        <v>19</v>
      </c>
      <c r="U10" s="108">
        <f t="shared" si="11"/>
        <v>5.1351351351351351</v>
      </c>
      <c r="V10" s="109">
        <f t="shared" si="12"/>
        <v>0.1831042923500954</v>
      </c>
    </row>
    <row r="11" spans="1:22" ht="28.5" customHeight="1">
      <c r="A11" s="129" t="s">
        <v>78</v>
      </c>
      <c r="B11" s="110">
        <v>28</v>
      </c>
      <c r="C11" s="111">
        <f t="shared" si="0"/>
        <v>5.384615384615385</v>
      </c>
      <c r="D11" s="111">
        <f>B11/116181*1000</f>
        <v>0.24100326215129841</v>
      </c>
      <c r="E11" s="115">
        <v>24</v>
      </c>
      <c r="F11" s="116">
        <f t="shared" si="1"/>
        <v>5.1391862955032117</v>
      </c>
      <c r="G11" s="118">
        <f t="shared" si="5"/>
        <v>0.21593219729005092</v>
      </c>
      <c r="H11" s="110">
        <v>26</v>
      </c>
      <c r="I11" s="111">
        <f t="shared" si="2"/>
        <v>6.1904761904761907</v>
      </c>
      <c r="J11" s="111">
        <f t="shared" si="6"/>
        <v>0.2243409983174425</v>
      </c>
      <c r="K11" s="115">
        <v>22</v>
      </c>
      <c r="L11" s="116">
        <f t="shared" si="3"/>
        <v>5.1764705882352944</v>
      </c>
      <c r="M11" s="118">
        <f t="shared" si="7"/>
        <v>0.19705845470342703</v>
      </c>
      <c r="N11" s="110">
        <v>14</v>
      </c>
      <c r="O11" s="111">
        <f t="shared" si="4"/>
        <v>3.5175879396984926</v>
      </c>
      <c r="P11" s="113">
        <f t="shared" si="8"/>
        <v>0.12973654215047586</v>
      </c>
      <c r="Q11" s="115">
        <v>11</v>
      </c>
      <c r="R11" s="116">
        <f t="shared" si="9"/>
        <v>3.481012658227848</v>
      </c>
      <c r="S11" s="118">
        <f t="shared" si="10"/>
        <v>0.10708514242323941</v>
      </c>
      <c r="T11" s="110">
        <v>18</v>
      </c>
      <c r="U11" s="111">
        <f t="shared" si="11"/>
        <v>4.8648648648648649</v>
      </c>
      <c r="V11" s="113">
        <f t="shared" si="12"/>
        <v>0.17346722433166933</v>
      </c>
    </row>
    <row r="12" spans="1:22" ht="28.5" customHeight="1">
      <c r="A12" s="126" t="s">
        <v>79</v>
      </c>
      <c r="B12" s="101">
        <v>25</v>
      </c>
      <c r="C12" s="108">
        <f t="shared" si="0"/>
        <v>4.8076923076923084</v>
      </c>
      <c r="D12" s="108">
        <f t="shared" ref="D12:D17" si="13">B12/116181*1000</f>
        <v>0.21518148406365931</v>
      </c>
      <c r="E12" s="101">
        <v>22</v>
      </c>
      <c r="F12" s="108">
        <f t="shared" si="1"/>
        <v>4.7109207708779444</v>
      </c>
      <c r="G12" s="109">
        <f t="shared" si="5"/>
        <v>0.19793784751588001</v>
      </c>
      <c r="H12" s="101">
        <v>19</v>
      </c>
      <c r="I12" s="108">
        <f t="shared" si="2"/>
        <v>4.5238095238095237</v>
      </c>
      <c r="J12" s="108">
        <f t="shared" si="6"/>
        <v>0.16394149877043876</v>
      </c>
      <c r="K12" s="101">
        <v>15</v>
      </c>
      <c r="L12" s="108">
        <f t="shared" si="3"/>
        <v>3.5294117647058822</v>
      </c>
      <c r="M12" s="109">
        <f t="shared" si="7"/>
        <v>0.13435803729779117</v>
      </c>
      <c r="N12" s="101">
        <v>16</v>
      </c>
      <c r="O12" s="108">
        <f t="shared" si="4"/>
        <v>4.0201005025125625</v>
      </c>
      <c r="P12" s="109">
        <f t="shared" si="8"/>
        <v>0.14827033388625813</v>
      </c>
      <c r="Q12" s="101">
        <v>18</v>
      </c>
      <c r="R12" s="108">
        <f t="shared" si="9"/>
        <v>5.6962025316455698</v>
      </c>
      <c r="S12" s="109">
        <f t="shared" si="10"/>
        <v>0.17523023305620994</v>
      </c>
      <c r="T12" s="101">
        <v>20</v>
      </c>
      <c r="U12" s="108">
        <f t="shared" si="11"/>
        <v>5.4054054054054053</v>
      </c>
      <c r="V12" s="109">
        <f t="shared" si="12"/>
        <v>0.19274136036852146</v>
      </c>
    </row>
    <row r="13" spans="1:22" ht="18" customHeight="1">
      <c r="A13" s="129" t="s">
        <v>80</v>
      </c>
      <c r="B13" s="110">
        <v>18</v>
      </c>
      <c r="C13" s="111">
        <f t="shared" si="0"/>
        <v>3.4615384615384617</v>
      </c>
      <c r="D13" s="111">
        <f t="shared" si="13"/>
        <v>0.1549306685258347</v>
      </c>
      <c r="E13" s="115">
        <v>15</v>
      </c>
      <c r="F13" s="116">
        <f t="shared" si="1"/>
        <v>3.2119914346895073</v>
      </c>
      <c r="G13" s="118">
        <f t="shared" si="5"/>
        <v>0.13495762330628183</v>
      </c>
      <c r="H13" s="110">
        <v>15</v>
      </c>
      <c r="I13" s="111">
        <f t="shared" si="2"/>
        <v>3.5714285714285712</v>
      </c>
      <c r="J13" s="111">
        <f t="shared" si="6"/>
        <v>0.12942749902929376</v>
      </c>
      <c r="K13" s="115">
        <v>18</v>
      </c>
      <c r="L13" s="116">
        <f t="shared" si="3"/>
        <v>4.2352941176470589</v>
      </c>
      <c r="M13" s="118">
        <f t="shared" si="7"/>
        <v>0.16122964475734938</v>
      </c>
      <c r="N13" s="110">
        <v>15</v>
      </c>
      <c r="O13" s="111">
        <f t="shared" si="4"/>
        <v>3.7688442211055273</v>
      </c>
      <c r="P13" s="113">
        <f t="shared" si="8"/>
        <v>0.13900343801836698</v>
      </c>
      <c r="Q13" s="115">
        <v>14</v>
      </c>
      <c r="R13" s="116">
        <f t="shared" si="9"/>
        <v>4.4303797468354427</v>
      </c>
      <c r="S13" s="118">
        <f t="shared" si="10"/>
        <v>0.13629018126594106</v>
      </c>
      <c r="T13" s="110">
        <v>13</v>
      </c>
      <c r="U13" s="111">
        <f t="shared" si="11"/>
        <v>3.5135135135135136</v>
      </c>
      <c r="V13" s="113">
        <f t="shared" si="12"/>
        <v>0.12528188423953895</v>
      </c>
    </row>
    <row r="14" spans="1:22" ht="18" customHeight="1">
      <c r="A14" s="126" t="s">
        <v>81</v>
      </c>
      <c r="B14" s="101">
        <v>4</v>
      </c>
      <c r="C14" s="108">
        <f t="shared" si="0"/>
        <v>0.76923076923076927</v>
      </c>
      <c r="D14" s="108">
        <f t="shared" si="13"/>
        <v>3.4429037450185489E-2</v>
      </c>
      <c r="E14" s="101">
        <v>8</v>
      </c>
      <c r="F14" s="108">
        <f t="shared" si="1"/>
        <v>1.7130620985010707</v>
      </c>
      <c r="G14" s="109">
        <f t="shared" si="5"/>
        <v>7.1977399096683645E-2</v>
      </c>
      <c r="H14" s="101">
        <v>6</v>
      </c>
      <c r="I14" s="108">
        <f t="shared" si="2"/>
        <v>1.4285714285714286</v>
      </c>
      <c r="J14" s="108">
        <f t="shared" si="6"/>
        <v>5.1770999611717501E-2</v>
      </c>
      <c r="K14" s="101">
        <v>8</v>
      </c>
      <c r="L14" s="108">
        <f t="shared" si="3"/>
        <v>1.8823529411764703</v>
      </c>
      <c r="M14" s="109">
        <f t="shared" si="7"/>
        <v>7.1657619892155286E-2</v>
      </c>
      <c r="N14" s="101">
        <v>1</v>
      </c>
      <c r="O14" s="108">
        <f t="shared" si="4"/>
        <v>0.25125628140703515</v>
      </c>
      <c r="P14" s="109">
        <f t="shared" si="8"/>
        <v>9.2668958678911329E-3</v>
      </c>
      <c r="Q14" s="101">
        <v>4</v>
      </c>
      <c r="R14" s="108">
        <f t="shared" si="9"/>
        <v>1.2658227848101267</v>
      </c>
      <c r="S14" s="109">
        <f t="shared" si="10"/>
        <v>3.8940051790268881E-2</v>
      </c>
      <c r="T14" s="101">
        <v>5</v>
      </c>
      <c r="U14" s="108">
        <f t="shared" si="11"/>
        <v>1.3513513513513513</v>
      </c>
      <c r="V14" s="109">
        <f t="shared" si="12"/>
        <v>4.8185340092130366E-2</v>
      </c>
    </row>
    <row r="15" spans="1:22" ht="18" customHeight="1">
      <c r="A15" s="129" t="s">
        <v>82</v>
      </c>
      <c r="B15" s="110">
        <v>3</v>
      </c>
      <c r="C15" s="111">
        <f t="shared" si="0"/>
        <v>0.57692307692307698</v>
      </c>
      <c r="D15" s="111">
        <f t="shared" si="13"/>
        <v>2.5821778087639115E-2</v>
      </c>
      <c r="E15" s="115">
        <v>1</v>
      </c>
      <c r="F15" s="116">
        <f t="shared" si="1"/>
        <v>0.21413276231263384</v>
      </c>
      <c r="G15" s="118">
        <f t="shared" si="5"/>
        <v>8.9971748870854556E-3</v>
      </c>
      <c r="H15" s="110">
        <v>2</v>
      </c>
      <c r="I15" s="111">
        <f t="shared" si="2"/>
        <v>0.47619047619047622</v>
      </c>
      <c r="J15" s="111">
        <f t="shared" si="6"/>
        <v>1.7256999870572502E-2</v>
      </c>
      <c r="K15" s="115">
        <v>3</v>
      </c>
      <c r="L15" s="116">
        <f t="shared" si="3"/>
        <v>0.70588235294117652</v>
      </c>
      <c r="M15" s="118">
        <f t="shared" si="7"/>
        <v>2.687160745955823E-2</v>
      </c>
      <c r="N15" s="110">
        <v>3</v>
      </c>
      <c r="O15" s="111">
        <f t="shared" si="4"/>
        <v>0.75376884422110546</v>
      </c>
      <c r="P15" s="113">
        <f t="shared" si="8"/>
        <v>2.7800687603673397E-2</v>
      </c>
      <c r="Q15" s="115">
        <v>3</v>
      </c>
      <c r="R15" s="116">
        <f t="shared" si="9"/>
        <v>0.949367088607595</v>
      </c>
      <c r="S15" s="118">
        <f t="shared" si="10"/>
        <v>2.9205038842701661E-2</v>
      </c>
      <c r="T15" s="110">
        <v>1</v>
      </c>
      <c r="U15" s="111">
        <f t="shared" si="11"/>
        <v>0.27027027027027029</v>
      </c>
      <c r="V15" s="113">
        <f t="shared" si="12"/>
        <v>9.6370680184260735E-3</v>
      </c>
    </row>
    <row r="16" spans="1:22" ht="18" customHeight="1">
      <c r="A16" s="126" t="s">
        <v>83</v>
      </c>
      <c r="B16" s="101">
        <v>0</v>
      </c>
      <c r="C16" s="108">
        <f t="shared" si="0"/>
        <v>0</v>
      </c>
      <c r="D16" s="108">
        <f>B16/116181*1000</f>
        <v>0</v>
      </c>
      <c r="E16" s="101">
        <v>0</v>
      </c>
      <c r="F16" s="108">
        <f t="shared" si="1"/>
        <v>0</v>
      </c>
      <c r="G16" s="109">
        <f>E16/111146*1000</f>
        <v>0</v>
      </c>
      <c r="H16" s="101">
        <v>0</v>
      </c>
      <c r="I16" s="108">
        <f t="shared" si="2"/>
        <v>0</v>
      </c>
      <c r="J16" s="108">
        <f>H16/115895*1000</f>
        <v>0</v>
      </c>
      <c r="K16" s="101">
        <v>0</v>
      </c>
      <c r="L16" s="108">
        <f t="shared" si="3"/>
        <v>0</v>
      </c>
      <c r="M16" s="109">
        <f>K16/111642*1000</f>
        <v>0</v>
      </c>
      <c r="N16" s="101">
        <v>0</v>
      </c>
      <c r="O16" s="108">
        <f t="shared" si="4"/>
        <v>0</v>
      </c>
      <c r="P16" s="109">
        <f>N16/107911*1000</f>
        <v>0</v>
      </c>
      <c r="Q16" s="101">
        <v>0</v>
      </c>
      <c r="R16" s="108">
        <f t="shared" si="9"/>
        <v>0</v>
      </c>
      <c r="S16" s="109">
        <f t="shared" si="10"/>
        <v>0</v>
      </c>
      <c r="T16" s="101">
        <v>0</v>
      </c>
      <c r="U16" s="108">
        <f t="shared" si="11"/>
        <v>0</v>
      </c>
      <c r="V16" s="109">
        <f t="shared" si="12"/>
        <v>0</v>
      </c>
    </row>
    <row r="17" spans="1:22" ht="36.75" customHeight="1">
      <c r="A17" s="129" t="s">
        <v>84</v>
      </c>
      <c r="B17" s="110">
        <v>29</v>
      </c>
      <c r="C17" s="111">
        <f t="shared" si="0"/>
        <v>5.5769230769230775</v>
      </c>
      <c r="D17" s="111">
        <f t="shared" si="13"/>
        <v>0.2496105215138448</v>
      </c>
      <c r="E17" s="115">
        <v>25</v>
      </c>
      <c r="F17" s="116">
        <f t="shared" si="1"/>
        <v>5.3533190578158463</v>
      </c>
      <c r="G17" s="118">
        <f t="shared" si="5"/>
        <v>0.22492937217713638</v>
      </c>
      <c r="H17" s="110">
        <v>14</v>
      </c>
      <c r="I17" s="111">
        <f t="shared" si="2"/>
        <v>3.3333333333333335</v>
      </c>
      <c r="J17" s="111">
        <f t="shared" si="6"/>
        <v>0.12079899909400751</v>
      </c>
      <c r="K17" s="115">
        <v>23</v>
      </c>
      <c r="L17" s="116">
        <f t="shared" si="3"/>
        <v>5.4117647058823524</v>
      </c>
      <c r="M17" s="118">
        <f t="shared" si="7"/>
        <v>0.20601565718994644</v>
      </c>
      <c r="N17" s="110">
        <v>23</v>
      </c>
      <c r="O17" s="111">
        <f t="shared" si="4"/>
        <v>5.7788944723618094</v>
      </c>
      <c r="P17" s="113">
        <f t="shared" si="8"/>
        <v>0.21313860496149606</v>
      </c>
      <c r="Q17" s="115">
        <v>13</v>
      </c>
      <c r="R17" s="116">
        <f t="shared" si="9"/>
        <v>4.1139240506329111</v>
      </c>
      <c r="S17" s="118">
        <f t="shared" si="10"/>
        <v>0.12655516831837388</v>
      </c>
      <c r="T17" s="110">
        <v>27</v>
      </c>
      <c r="U17" s="111">
        <f t="shared" si="11"/>
        <v>7.2972972972972974</v>
      </c>
      <c r="V17" s="113">
        <f t="shared" si="12"/>
        <v>0.26020083649750403</v>
      </c>
    </row>
    <row r="18" spans="1:22" ht="18" customHeight="1">
      <c r="A18" s="126" t="s">
        <v>85</v>
      </c>
      <c r="B18" s="101">
        <v>160</v>
      </c>
      <c r="C18" s="108">
        <f t="shared" si="0"/>
        <v>30.76923076923077</v>
      </c>
      <c r="D18" s="108">
        <f>B18/116181*1000</f>
        <v>1.3771614980074194</v>
      </c>
      <c r="E18" s="101">
        <v>155</v>
      </c>
      <c r="F18" s="108">
        <f t="shared" si="1"/>
        <v>33.190578158458244</v>
      </c>
      <c r="G18" s="109">
        <f t="shared" si="5"/>
        <v>1.3945621074982455</v>
      </c>
      <c r="H18" s="101">
        <v>130</v>
      </c>
      <c r="I18" s="108">
        <f t="shared" si="2"/>
        <v>30.952380952380953</v>
      </c>
      <c r="J18" s="108">
        <f t="shared" si="6"/>
        <v>1.1217049915872126</v>
      </c>
      <c r="K18" s="101">
        <v>138</v>
      </c>
      <c r="L18" s="108">
        <f t="shared" si="3"/>
        <v>32.470588235294116</v>
      </c>
      <c r="M18" s="109">
        <f t="shared" si="7"/>
        <v>1.2360939431396785</v>
      </c>
      <c r="N18" s="101">
        <v>130</v>
      </c>
      <c r="O18" s="108">
        <f t="shared" si="4"/>
        <v>32.663316582914575</v>
      </c>
      <c r="P18" s="109">
        <f t="shared" si="8"/>
        <v>1.2046964628258472</v>
      </c>
      <c r="Q18" s="101">
        <v>90</v>
      </c>
      <c r="R18" s="108">
        <f t="shared" si="9"/>
        <v>28.481012658227851</v>
      </c>
      <c r="S18" s="109">
        <f t="shared" si="10"/>
        <v>0.87615116528104986</v>
      </c>
      <c r="T18" s="101">
        <v>114</v>
      </c>
      <c r="U18" s="108">
        <f t="shared" si="11"/>
        <v>30.810810810810814</v>
      </c>
      <c r="V18" s="109">
        <f t="shared" si="12"/>
        <v>1.0986257541005724</v>
      </c>
    </row>
    <row r="19" spans="1:22" ht="24.95" customHeight="1">
      <c r="A19" s="93" t="s">
        <v>36</v>
      </c>
      <c r="B19" s="68">
        <f>SUM(B8:B18)</f>
        <v>520</v>
      </c>
      <c r="C19" s="69">
        <f>+SUM(C8:C18)</f>
        <v>100</v>
      </c>
      <c r="D19" s="69">
        <f>B19/116181*1000</f>
        <v>4.4757748685241125</v>
      </c>
      <c r="E19" s="4">
        <f>SUM(E8:E18)</f>
        <v>467</v>
      </c>
      <c r="F19" s="132">
        <f>+SUM(F8:F18)</f>
        <v>100</v>
      </c>
      <c r="G19" s="133">
        <f t="shared" si="5"/>
        <v>4.2016806722689077</v>
      </c>
      <c r="H19" s="68">
        <f>SUM(H8:H18)</f>
        <v>420</v>
      </c>
      <c r="I19" s="69">
        <f>+SUM(I8:I18)</f>
        <v>100</v>
      </c>
      <c r="J19" s="69">
        <f>H19/115895*1000</f>
        <v>3.6239699728202255</v>
      </c>
      <c r="K19" s="4">
        <f>SUM(K8:K18)</f>
        <v>425</v>
      </c>
      <c r="L19" s="132">
        <f>+SUM(L8:L18)</f>
        <v>100</v>
      </c>
      <c r="M19" s="133">
        <f t="shared" si="7"/>
        <v>3.8068110567707492</v>
      </c>
      <c r="N19" s="68">
        <f>SUM(N8:N18)</f>
        <v>398</v>
      </c>
      <c r="O19" s="69">
        <f>+SUM(O8:O18)</f>
        <v>100</v>
      </c>
      <c r="P19" s="69">
        <f t="shared" si="8"/>
        <v>3.6882245554206707</v>
      </c>
      <c r="Q19" s="4">
        <f>SUM(Q8:Q18)</f>
        <v>316</v>
      </c>
      <c r="R19" s="132">
        <f t="shared" si="9"/>
        <v>100</v>
      </c>
      <c r="S19" s="133">
        <f t="shared" si="10"/>
        <v>3.0762640914312414</v>
      </c>
      <c r="T19" s="68">
        <f>SUM(T8:T18)</f>
        <v>370</v>
      </c>
      <c r="U19" s="69">
        <f t="shared" si="11"/>
        <v>100</v>
      </c>
      <c r="V19" s="69">
        <f>T19/103766*1000</f>
        <v>3.5657151668176477</v>
      </c>
    </row>
    <row r="20" spans="1:22" ht="6.75" customHeight="1">
      <c r="B20" s="94"/>
      <c r="C20" s="94"/>
      <c r="D20" s="122"/>
      <c r="F20" s="122"/>
      <c r="G20" s="119"/>
      <c r="H20" s="94"/>
      <c r="I20" s="94"/>
      <c r="J20" s="122"/>
      <c r="L20" s="122"/>
      <c r="M20" s="119"/>
      <c r="N20" s="94"/>
      <c r="O20" s="94"/>
      <c r="P20" s="122"/>
      <c r="R20" s="122"/>
      <c r="S20" s="119"/>
      <c r="T20" s="94"/>
      <c r="U20" s="94"/>
      <c r="V20" s="122"/>
    </row>
    <row r="21" spans="1:22" s="404" customFormat="1" ht="12" customHeight="1">
      <c r="A21" s="774" t="s">
        <v>533</v>
      </c>
      <c r="B21" s="774"/>
      <c r="C21" s="774"/>
      <c r="D21" s="774"/>
      <c r="E21" s="774"/>
      <c r="F21" s="774"/>
      <c r="G21" s="774"/>
      <c r="H21" s="774"/>
      <c r="I21" s="774"/>
      <c r="M21" s="403"/>
      <c r="S21" s="403"/>
    </row>
    <row r="22" spans="1:22" s="404" customFormat="1" ht="12" customHeight="1">
      <c r="A22" s="675" t="s">
        <v>599</v>
      </c>
      <c r="B22" s="660"/>
      <c r="C22" s="660"/>
      <c r="D22" s="660"/>
      <c r="E22" s="660"/>
      <c r="F22" s="660"/>
      <c r="G22" s="660"/>
      <c r="H22" s="660"/>
      <c r="I22" s="660"/>
      <c r="M22" s="403"/>
      <c r="S22" s="403"/>
    </row>
    <row r="23" spans="1:22" s="404" customFormat="1" ht="12" customHeight="1">
      <c r="A23" s="412" t="s">
        <v>28</v>
      </c>
      <c r="B23" s="409"/>
      <c r="C23" s="403"/>
      <c r="D23" s="403"/>
      <c r="E23" s="410"/>
      <c r="F23" s="403"/>
      <c r="G23" s="403"/>
      <c r="H23" s="409"/>
      <c r="I23" s="403"/>
      <c r="J23" s="403"/>
      <c r="K23" s="410"/>
      <c r="L23" s="403"/>
      <c r="M23" s="403"/>
      <c r="N23" s="409"/>
      <c r="O23" s="403"/>
      <c r="P23" s="403"/>
      <c r="Q23" s="410"/>
      <c r="R23" s="403"/>
      <c r="S23" s="403"/>
      <c r="T23" s="409"/>
      <c r="U23" s="403"/>
      <c r="V23" s="403"/>
    </row>
  </sheetData>
  <mergeCells count="14">
    <mergeCell ref="T6:V6"/>
    <mergeCell ref="B5:V5"/>
    <mergeCell ref="Q6:S6"/>
    <mergeCell ref="A21:I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G42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3" sqref="A3:BI3"/>
    </sheetView>
  </sheetViews>
  <sheetFormatPr baseColWidth="10" defaultColWidth="11.42578125" defaultRowHeight="18" customHeight="1"/>
  <cols>
    <col min="1" max="1" width="18.7109375" style="176" customWidth="1"/>
    <col min="2" max="2" width="3.7109375" style="190" customWidth="1"/>
    <col min="3" max="12" width="3.7109375" style="122" customWidth="1"/>
    <col min="13" max="13" width="4.85546875" style="189" customWidth="1"/>
    <col min="14" max="14" width="3.7109375" style="190" customWidth="1"/>
    <col min="15" max="24" width="3.7109375" style="122" customWidth="1"/>
    <col min="25" max="25" width="4.85546875" style="189" customWidth="1"/>
    <col min="26" max="26" width="3.7109375" style="190" customWidth="1"/>
    <col min="27" max="36" width="3.7109375" style="122" customWidth="1"/>
    <col min="37" max="37" width="4.85546875" style="189" customWidth="1"/>
    <col min="38" max="38" width="3.7109375" style="190" customWidth="1"/>
    <col min="39" max="48" width="3.7109375" style="122" customWidth="1"/>
    <col min="49" max="49" width="4.85546875" style="189" customWidth="1"/>
    <col min="50" max="51" width="3.7109375" style="122" customWidth="1"/>
    <col min="52" max="52" width="3.7109375" style="190" customWidth="1"/>
    <col min="53" max="59" width="3.7109375" style="122" customWidth="1"/>
    <col min="60" max="60" width="4" style="122" customWidth="1"/>
    <col min="61" max="61" width="4.85546875" style="179" customWidth="1"/>
    <col min="62" max="62" width="3.7109375" style="190" customWidth="1"/>
    <col min="63" max="72" width="3.7109375" style="122" customWidth="1"/>
    <col min="73" max="73" width="4.85546875" style="189" customWidth="1"/>
    <col min="74" max="75" width="3.7109375" style="122" customWidth="1"/>
    <col min="76" max="76" width="3.7109375" style="190" customWidth="1"/>
    <col min="77" max="83" width="3.7109375" style="122" customWidth="1"/>
    <col min="84" max="84" width="4" style="122" customWidth="1"/>
    <col min="85" max="85" width="4.85546875" style="179" customWidth="1"/>
    <col min="86" max="157" width="6.28515625" style="180" customWidth="1"/>
    <col min="158" max="16384" width="11.42578125" style="180"/>
  </cols>
  <sheetData>
    <row r="1" spans="1:85" s="644" customFormat="1" ht="18" customHeight="1">
      <c r="A1" s="784" t="s">
        <v>395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  <c r="AB1" s="784"/>
      <c r="AC1" s="784"/>
      <c r="AD1" s="784"/>
      <c r="AE1" s="784"/>
      <c r="AF1" s="784"/>
      <c r="AG1" s="784"/>
      <c r="AH1" s="784"/>
      <c r="AI1" s="784"/>
      <c r="AJ1" s="784"/>
      <c r="AK1" s="784"/>
      <c r="AL1" s="784"/>
      <c r="AM1" s="784"/>
      <c r="AN1" s="784"/>
      <c r="AO1" s="784"/>
      <c r="AP1" s="784"/>
      <c r="AQ1" s="784"/>
      <c r="AR1" s="784"/>
      <c r="AS1" s="784"/>
      <c r="AT1" s="784"/>
      <c r="AU1" s="784"/>
      <c r="AV1" s="784"/>
      <c r="AW1" s="784"/>
      <c r="AX1" s="784"/>
      <c r="AY1" s="784"/>
      <c r="AZ1" s="784"/>
      <c r="BA1" s="784"/>
      <c r="BB1" s="784"/>
      <c r="BC1" s="784"/>
      <c r="BD1" s="784"/>
      <c r="BE1" s="784"/>
      <c r="BF1" s="784"/>
      <c r="BG1" s="784"/>
      <c r="BH1" s="784"/>
      <c r="BI1" s="784"/>
    </row>
    <row r="2" spans="1:85" s="644" customFormat="1" ht="18" customHeight="1">
      <c r="A2" s="784" t="s">
        <v>409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4"/>
      <c r="AT2" s="784"/>
      <c r="AU2" s="784"/>
      <c r="AV2" s="784"/>
      <c r="AW2" s="784"/>
      <c r="AX2" s="784"/>
      <c r="AY2" s="784"/>
      <c r="AZ2" s="784"/>
      <c r="BA2" s="784"/>
      <c r="BB2" s="784"/>
      <c r="BC2" s="784"/>
      <c r="BD2" s="784"/>
      <c r="BE2" s="784"/>
      <c r="BF2" s="784"/>
      <c r="BG2" s="784"/>
      <c r="BH2" s="784"/>
      <c r="BI2" s="784"/>
    </row>
    <row r="3" spans="1:85" s="644" customFormat="1" ht="18" customHeight="1">
      <c r="A3" s="785" t="s">
        <v>622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</row>
    <row r="4" spans="1:85" ht="3.95" customHeight="1">
      <c r="A4" s="786"/>
      <c r="B4" s="786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81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81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81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81"/>
      <c r="AX4" s="100"/>
      <c r="AZ4" s="122"/>
      <c r="BA4" s="100"/>
      <c r="BB4" s="100"/>
      <c r="BC4" s="100"/>
      <c r="BD4" s="100"/>
      <c r="BE4" s="100"/>
      <c r="BF4" s="100"/>
      <c r="BG4" s="100"/>
      <c r="BH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81"/>
      <c r="BV4" s="100"/>
      <c r="BX4" s="122"/>
      <c r="BY4" s="100"/>
      <c r="BZ4" s="100"/>
      <c r="CA4" s="100"/>
      <c r="CB4" s="100"/>
      <c r="CC4" s="100"/>
      <c r="CD4" s="100"/>
      <c r="CE4" s="100"/>
      <c r="CF4" s="100"/>
    </row>
    <row r="5" spans="1:85" ht="18" customHeight="1">
      <c r="A5" s="803" t="s">
        <v>0</v>
      </c>
      <c r="B5" s="812" t="s">
        <v>547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2"/>
      <c r="AK5" s="812"/>
      <c r="AL5" s="812"/>
      <c r="AM5" s="812"/>
      <c r="AN5" s="812"/>
      <c r="AO5" s="812"/>
      <c r="AP5" s="812"/>
      <c r="AQ5" s="812"/>
      <c r="AR5" s="812"/>
      <c r="AS5" s="812"/>
      <c r="AT5" s="812"/>
      <c r="AU5" s="812"/>
      <c r="AV5" s="812"/>
      <c r="AW5" s="812"/>
      <c r="AX5" s="812"/>
      <c r="AY5" s="812"/>
      <c r="AZ5" s="812"/>
      <c r="BA5" s="812"/>
      <c r="BB5" s="812"/>
      <c r="BC5" s="812"/>
      <c r="BD5" s="812"/>
      <c r="BE5" s="812"/>
      <c r="BF5" s="812"/>
      <c r="BG5" s="812"/>
      <c r="BH5" s="812"/>
      <c r="BI5" s="812"/>
      <c r="BJ5" s="812"/>
      <c r="BK5" s="812"/>
      <c r="BL5" s="812"/>
      <c r="BM5" s="812"/>
      <c r="BN5" s="812"/>
      <c r="BO5" s="812"/>
      <c r="BP5" s="812"/>
      <c r="BQ5" s="812"/>
      <c r="BR5" s="812"/>
      <c r="BS5" s="812"/>
      <c r="BT5" s="812"/>
      <c r="BU5" s="812"/>
      <c r="BV5" s="812"/>
      <c r="BW5" s="812"/>
      <c r="BX5" s="812"/>
      <c r="BY5" s="812"/>
      <c r="BZ5" s="812"/>
      <c r="CA5" s="812"/>
      <c r="CB5" s="812"/>
      <c r="CC5" s="812"/>
      <c r="CD5" s="812"/>
      <c r="CE5" s="812"/>
      <c r="CF5" s="812"/>
      <c r="CG5" s="812"/>
    </row>
    <row r="6" spans="1:85" ht="18" customHeight="1">
      <c r="A6" s="804"/>
      <c r="B6" s="771">
        <v>2015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811"/>
      <c r="N6" s="762">
        <v>2016</v>
      </c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810"/>
      <c r="Z6" s="771">
        <v>2017</v>
      </c>
      <c r="AA6" s="792"/>
      <c r="AB6" s="792"/>
      <c r="AC6" s="792"/>
      <c r="AD6" s="792"/>
      <c r="AE6" s="792"/>
      <c r="AF6" s="792"/>
      <c r="AG6" s="792"/>
      <c r="AH6" s="792"/>
      <c r="AI6" s="792"/>
      <c r="AJ6" s="792"/>
      <c r="AK6" s="811"/>
      <c r="AL6" s="762">
        <v>2018</v>
      </c>
      <c r="AM6" s="798"/>
      <c r="AN6" s="798"/>
      <c r="AO6" s="798"/>
      <c r="AP6" s="798"/>
      <c r="AQ6" s="798"/>
      <c r="AR6" s="798"/>
      <c r="AS6" s="798"/>
      <c r="AT6" s="798"/>
      <c r="AU6" s="798"/>
      <c r="AV6" s="798"/>
      <c r="AW6" s="810"/>
      <c r="AX6" s="771">
        <v>2019</v>
      </c>
      <c r="AY6" s="792"/>
      <c r="AZ6" s="792"/>
      <c r="BA6" s="792"/>
      <c r="BB6" s="792"/>
      <c r="BC6" s="792"/>
      <c r="BD6" s="792"/>
      <c r="BE6" s="792"/>
      <c r="BF6" s="792"/>
      <c r="BG6" s="792"/>
      <c r="BH6" s="792"/>
      <c r="BI6" s="811"/>
      <c r="BJ6" s="762">
        <v>2020</v>
      </c>
      <c r="BK6" s="798"/>
      <c r="BL6" s="798"/>
      <c r="BM6" s="798"/>
      <c r="BN6" s="798"/>
      <c r="BO6" s="798"/>
      <c r="BP6" s="798"/>
      <c r="BQ6" s="798"/>
      <c r="BR6" s="798"/>
      <c r="BS6" s="798"/>
      <c r="BT6" s="798"/>
      <c r="BU6" s="810"/>
      <c r="BV6" s="771">
        <v>2021</v>
      </c>
      <c r="BW6" s="792"/>
      <c r="BX6" s="792"/>
      <c r="BY6" s="792"/>
      <c r="BZ6" s="792"/>
      <c r="CA6" s="792"/>
      <c r="CB6" s="792"/>
      <c r="CC6" s="792"/>
      <c r="CD6" s="792"/>
      <c r="CE6" s="792"/>
      <c r="CF6" s="792"/>
      <c r="CG6" s="811"/>
    </row>
    <row r="7" spans="1:85" ht="18" customHeight="1">
      <c r="A7" s="805"/>
      <c r="B7" s="480">
        <v>1</v>
      </c>
      <c r="C7" s="481">
        <v>2</v>
      </c>
      <c r="D7" s="481">
        <v>3</v>
      </c>
      <c r="E7" s="481">
        <v>4</v>
      </c>
      <c r="F7" s="481">
        <v>5</v>
      </c>
      <c r="G7" s="481">
        <v>6</v>
      </c>
      <c r="H7" s="481">
        <v>7</v>
      </c>
      <c r="I7" s="481">
        <v>8</v>
      </c>
      <c r="J7" s="481">
        <v>9</v>
      </c>
      <c r="K7" s="481">
        <v>10</v>
      </c>
      <c r="L7" s="481">
        <v>11</v>
      </c>
      <c r="M7" s="379" t="s">
        <v>34</v>
      </c>
      <c r="N7" s="21">
        <v>1</v>
      </c>
      <c r="O7" s="22">
        <v>2</v>
      </c>
      <c r="P7" s="22">
        <v>3</v>
      </c>
      <c r="Q7" s="22">
        <v>4</v>
      </c>
      <c r="R7" s="22">
        <v>5</v>
      </c>
      <c r="S7" s="22">
        <v>6</v>
      </c>
      <c r="T7" s="22">
        <v>7</v>
      </c>
      <c r="U7" s="22">
        <v>8</v>
      </c>
      <c r="V7" s="22">
        <v>9</v>
      </c>
      <c r="W7" s="22">
        <v>10</v>
      </c>
      <c r="X7" s="22">
        <v>11</v>
      </c>
      <c r="Y7" s="27" t="s">
        <v>34</v>
      </c>
      <c r="Z7" s="480">
        <v>1</v>
      </c>
      <c r="AA7" s="481">
        <v>2</v>
      </c>
      <c r="AB7" s="481">
        <v>3</v>
      </c>
      <c r="AC7" s="481">
        <v>4</v>
      </c>
      <c r="AD7" s="481">
        <v>5</v>
      </c>
      <c r="AE7" s="481">
        <v>6</v>
      </c>
      <c r="AF7" s="481">
        <v>7</v>
      </c>
      <c r="AG7" s="481">
        <v>8</v>
      </c>
      <c r="AH7" s="481">
        <v>9</v>
      </c>
      <c r="AI7" s="481">
        <v>10</v>
      </c>
      <c r="AJ7" s="481">
        <v>11</v>
      </c>
      <c r="AK7" s="379" t="s">
        <v>34</v>
      </c>
      <c r="AL7" s="21">
        <v>1</v>
      </c>
      <c r="AM7" s="22">
        <v>2</v>
      </c>
      <c r="AN7" s="22">
        <v>3</v>
      </c>
      <c r="AO7" s="22">
        <v>4</v>
      </c>
      <c r="AP7" s="22">
        <v>5</v>
      </c>
      <c r="AQ7" s="22">
        <v>6</v>
      </c>
      <c r="AR7" s="22">
        <v>7</v>
      </c>
      <c r="AS7" s="22">
        <v>8</v>
      </c>
      <c r="AT7" s="22">
        <v>9</v>
      </c>
      <c r="AU7" s="22">
        <v>10</v>
      </c>
      <c r="AV7" s="22">
        <v>11</v>
      </c>
      <c r="AW7" s="27" t="s">
        <v>34</v>
      </c>
      <c r="AX7" s="480">
        <v>1</v>
      </c>
      <c r="AY7" s="481">
        <v>2</v>
      </c>
      <c r="AZ7" s="481">
        <v>3</v>
      </c>
      <c r="BA7" s="481">
        <v>4</v>
      </c>
      <c r="BB7" s="481">
        <v>5</v>
      </c>
      <c r="BC7" s="481">
        <v>6</v>
      </c>
      <c r="BD7" s="481">
        <v>7</v>
      </c>
      <c r="BE7" s="481">
        <v>8</v>
      </c>
      <c r="BF7" s="481">
        <v>9</v>
      </c>
      <c r="BG7" s="481">
        <v>10</v>
      </c>
      <c r="BH7" s="481">
        <v>11</v>
      </c>
      <c r="BI7" s="379" t="s">
        <v>34</v>
      </c>
      <c r="BJ7" s="21">
        <v>1</v>
      </c>
      <c r="BK7" s="22">
        <v>2</v>
      </c>
      <c r="BL7" s="22">
        <v>3</v>
      </c>
      <c r="BM7" s="22">
        <v>4</v>
      </c>
      <c r="BN7" s="22">
        <v>5</v>
      </c>
      <c r="BO7" s="22">
        <v>6</v>
      </c>
      <c r="BP7" s="22">
        <v>7</v>
      </c>
      <c r="BQ7" s="22">
        <v>8</v>
      </c>
      <c r="BR7" s="22">
        <v>9</v>
      </c>
      <c r="BS7" s="22">
        <v>10</v>
      </c>
      <c r="BT7" s="22">
        <v>11</v>
      </c>
      <c r="BU7" s="613" t="s">
        <v>34</v>
      </c>
      <c r="BV7" s="480">
        <v>1</v>
      </c>
      <c r="BW7" s="481">
        <v>2</v>
      </c>
      <c r="BX7" s="481">
        <v>3</v>
      </c>
      <c r="BY7" s="481">
        <v>4</v>
      </c>
      <c r="BZ7" s="481">
        <v>5</v>
      </c>
      <c r="CA7" s="481">
        <v>6</v>
      </c>
      <c r="CB7" s="481">
        <v>7</v>
      </c>
      <c r="CC7" s="481">
        <v>8</v>
      </c>
      <c r="CD7" s="481">
        <v>9</v>
      </c>
      <c r="CE7" s="481">
        <v>10</v>
      </c>
      <c r="CF7" s="481">
        <v>11</v>
      </c>
      <c r="CG7" s="699" t="s">
        <v>34</v>
      </c>
    </row>
    <row r="8" spans="1:85" ht="18" customHeight="1">
      <c r="A8" s="89" t="s">
        <v>8</v>
      </c>
      <c r="B8" s="158">
        <v>1</v>
      </c>
      <c r="C8" s="159">
        <v>1</v>
      </c>
      <c r="D8" s="160">
        <v>3</v>
      </c>
      <c r="E8" s="159">
        <v>0</v>
      </c>
      <c r="F8" s="160">
        <v>0</v>
      </c>
      <c r="G8" s="160">
        <v>2</v>
      </c>
      <c r="H8" s="160">
        <v>0</v>
      </c>
      <c r="I8" s="160">
        <v>0</v>
      </c>
      <c r="J8" s="160">
        <v>0</v>
      </c>
      <c r="K8" s="160">
        <v>1</v>
      </c>
      <c r="L8" s="160">
        <v>6</v>
      </c>
      <c r="M8" s="182">
        <f>+SUM(B8:L8)</f>
        <v>14</v>
      </c>
      <c r="N8" s="158">
        <v>3</v>
      </c>
      <c r="O8" s="159">
        <v>3</v>
      </c>
      <c r="P8" s="160">
        <v>2</v>
      </c>
      <c r="Q8" s="159">
        <v>1</v>
      </c>
      <c r="R8" s="160">
        <v>1</v>
      </c>
      <c r="S8" s="160">
        <v>3</v>
      </c>
      <c r="T8" s="160">
        <v>0</v>
      </c>
      <c r="U8" s="160">
        <v>0</v>
      </c>
      <c r="V8" s="160">
        <v>0</v>
      </c>
      <c r="W8" s="160">
        <v>4</v>
      </c>
      <c r="X8" s="160">
        <v>11</v>
      </c>
      <c r="Y8" s="183">
        <f>+SUM(N8:X8)</f>
        <v>28</v>
      </c>
      <c r="Z8" s="158">
        <v>7</v>
      </c>
      <c r="AA8" s="159">
        <v>0</v>
      </c>
      <c r="AB8" s="160">
        <v>3</v>
      </c>
      <c r="AC8" s="159">
        <v>0</v>
      </c>
      <c r="AD8" s="160">
        <v>1</v>
      </c>
      <c r="AE8" s="160">
        <v>2</v>
      </c>
      <c r="AF8" s="160">
        <v>0</v>
      </c>
      <c r="AG8" s="160">
        <v>0</v>
      </c>
      <c r="AH8" s="160">
        <v>0</v>
      </c>
      <c r="AI8" s="160">
        <v>0</v>
      </c>
      <c r="AJ8" s="160">
        <v>4</v>
      </c>
      <c r="AK8" s="182">
        <f>+SUM(Z8:AJ8)</f>
        <v>17</v>
      </c>
      <c r="AL8" s="158">
        <v>2</v>
      </c>
      <c r="AM8" s="159">
        <v>1</v>
      </c>
      <c r="AN8" s="160">
        <v>4</v>
      </c>
      <c r="AO8" s="159">
        <v>2</v>
      </c>
      <c r="AP8" s="160">
        <v>0</v>
      </c>
      <c r="AQ8" s="160">
        <v>0</v>
      </c>
      <c r="AR8" s="160">
        <v>1</v>
      </c>
      <c r="AS8" s="160">
        <v>0</v>
      </c>
      <c r="AT8" s="160">
        <v>0</v>
      </c>
      <c r="AU8" s="160">
        <v>1</v>
      </c>
      <c r="AV8" s="160">
        <v>7</v>
      </c>
      <c r="AW8" s="183">
        <f>+SUM(AL8:AV8)</f>
        <v>18</v>
      </c>
      <c r="AX8" s="158">
        <v>4</v>
      </c>
      <c r="AY8" s="159">
        <v>1</v>
      </c>
      <c r="AZ8" s="160">
        <v>1</v>
      </c>
      <c r="BA8" s="159">
        <v>1</v>
      </c>
      <c r="BB8" s="160">
        <v>0</v>
      </c>
      <c r="BC8" s="160">
        <v>2</v>
      </c>
      <c r="BD8" s="160">
        <v>0</v>
      </c>
      <c r="BE8" s="160">
        <v>0</v>
      </c>
      <c r="BF8" s="160">
        <v>0</v>
      </c>
      <c r="BG8" s="160">
        <v>0</v>
      </c>
      <c r="BH8" s="160">
        <v>4</v>
      </c>
      <c r="BI8" s="182">
        <f>+SUM(AX8:BH8)</f>
        <v>13</v>
      </c>
      <c r="BJ8" s="158">
        <v>5</v>
      </c>
      <c r="BK8" s="159">
        <v>1</v>
      </c>
      <c r="BL8" s="160">
        <v>0</v>
      </c>
      <c r="BM8" s="159">
        <v>0</v>
      </c>
      <c r="BN8" s="160">
        <v>0</v>
      </c>
      <c r="BO8" s="160">
        <v>1</v>
      </c>
      <c r="BP8" s="160">
        <v>0</v>
      </c>
      <c r="BQ8" s="160">
        <v>0</v>
      </c>
      <c r="BR8" s="160">
        <v>0</v>
      </c>
      <c r="BS8" s="160">
        <v>0</v>
      </c>
      <c r="BT8" s="160">
        <v>1</v>
      </c>
      <c r="BU8" s="183">
        <f>+SUM(BJ8:BT8)</f>
        <v>8</v>
      </c>
      <c r="BV8" s="158">
        <v>8</v>
      </c>
      <c r="BW8" s="159">
        <v>1</v>
      </c>
      <c r="BX8" s="160">
        <v>3</v>
      </c>
      <c r="BY8" s="159">
        <v>2</v>
      </c>
      <c r="BZ8" s="160">
        <v>0</v>
      </c>
      <c r="CA8" s="160">
        <v>0</v>
      </c>
      <c r="CB8" s="160">
        <v>0</v>
      </c>
      <c r="CC8" s="160">
        <v>0</v>
      </c>
      <c r="CD8" s="160">
        <v>0</v>
      </c>
      <c r="CE8" s="160">
        <v>1</v>
      </c>
      <c r="CF8" s="160">
        <v>8</v>
      </c>
      <c r="CG8" s="182">
        <f>+SUM(BV8:CF8)</f>
        <v>23</v>
      </c>
    </row>
    <row r="9" spans="1:85" ht="18" customHeight="1">
      <c r="A9" s="90" t="s">
        <v>9</v>
      </c>
      <c r="B9" s="484">
        <v>12</v>
      </c>
      <c r="C9" s="485">
        <v>4</v>
      </c>
      <c r="D9" s="485">
        <v>1</v>
      </c>
      <c r="E9" s="485">
        <v>0</v>
      </c>
      <c r="F9" s="485">
        <v>0</v>
      </c>
      <c r="G9" s="485">
        <v>0</v>
      </c>
      <c r="H9" s="485">
        <v>0</v>
      </c>
      <c r="I9" s="485">
        <v>0</v>
      </c>
      <c r="J9" s="485">
        <v>0</v>
      </c>
      <c r="K9" s="485">
        <v>0</v>
      </c>
      <c r="L9" s="485">
        <v>8</v>
      </c>
      <c r="M9" s="255">
        <f t="shared" ref="M9:M27" si="0">+SUM(B9:L9)</f>
        <v>25</v>
      </c>
      <c r="N9" s="166">
        <v>12</v>
      </c>
      <c r="O9" s="136">
        <v>6</v>
      </c>
      <c r="P9" s="136">
        <v>0</v>
      </c>
      <c r="Q9" s="136">
        <v>0</v>
      </c>
      <c r="R9" s="136">
        <v>1</v>
      </c>
      <c r="S9" s="136">
        <v>0</v>
      </c>
      <c r="T9" s="136">
        <v>1</v>
      </c>
      <c r="U9" s="136">
        <v>0</v>
      </c>
      <c r="V9" s="136">
        <v>0</v>
      </c>
      <c r="W9" s="136">
        <v>1</v>
      </c>
      <c r="X9" s="136">
        <v>4</v>
      </c>
      <c r="Y9" s="184">
        <f t="shared" ref="Y9:Y27" si="1">+SUM(N9:X9)</f>
        <v>25</v>
      </c>
      <c r="Z9" s="484">
        <v>11</v>
      </c>
      <c r="AA9" s="485">
        <v>4</v>
      </c>
      <c r="AB9" s="485">
        <v>0</v>
      </c>
      <c r="AC9" s="485">
        <v>2</v>
      </c>
      <c r="AD9" s="485">
        <v>3</v>
      </c>
      <c r="AE9" s="485">
        <v>1</v>
      </c>
      <c r="AF9" s="485">
        <v>0</v>
      </c>
      <c r="AG9" s="485">
        <v>0</v>
      </c>
      <c r="AH9" s="485">
        <v>0</v>
      </c>
      <c r="AI9" s="485">
        <v>0</v>
      </c>
      <c r="AJ9" s="485">
        <v>8</v>
      </c>
      <c r="AK9" s="255">
        <f t="shared" ref="AK9:AK27" si="2">+SUM(Z9:AJ9)</f>
        <v>29</v>
      </c>
      <c r="AL9" s="166">
        <v>7</v>
      </c>
      <c r="AM9" s="136">
        <v>1</v>
      </c>
      <c r="AN9" s="136">
        <v>1</v>
      </c>
      <c r="AO9" s="136">
        <v>0</v>
      </c>
      <c r="AP9" s="136">
        <v>2</v>
      </c>
      <c r="AQ9" s="136">
        <v>0</v>
      </c>
      <c r="AR9" s="136">
        <v>0</v>
      </c>
      <c r="AS9" s="136">
        <v>0</v>
      </c>
      <c r="AT9" s="136">
        <v>0</v>
      </c>
      <c r="AU9" s="136">
        <v>2</v>
      </c>
      <c r="AV9" s="136">
        <v>5</v>
      </c>
      <c r="AW9" s="184">
        <f t="shared" ref="AW9:AW27" si="3">+SUM(AL9:AV9)</f>
        <v>18</v>
      </c>
      <c r="AX9" s="484">
        <v>6</v>
      </c>
      <c r="AY9" s="485">
        <v>1</v>
      </c>
      <c r="AZ9" s="485">
        <v>3</v>
      </c>
      <c r="BA9" s="485">
        <v>2</v>
      </c>
      <c r="BB9" s="485">
        <v>0</v>
      </c>
      <c r="BC9" s="485">
        <v>1</v>
      </c>
      <c r="BD9" s="485">
        <v>0</v>
      </c>
      <c r="BE9" s="485">
        <v>0</v>
      </c>
      <c r="BF9" s="485">
        <v>0</v>
      </c>
      <c r="BG9" s="485">
        <v>1</v>
      </c>
      <c r="BH9" s="485">
        <v>6</v>
      </c>
      <c r="BI9" s="255">
        <f t="shared" ref="BI9:BI27" si="4">+SUM(AX9:BH9)</f>
        <v>20</v>
      </c>
      <c r="BJ9" s="166">
        <v>6</v>
      </c>
      <c r="BK9" s="136">
        <v>2</v>
      </c>
      <c r="BL9" s="136">
        <v>1</v>
      </c>
      <c r="BM9" s="136">
        <v>0</v>
      </c>
      <c r="BN9" s="136">
        <v>0</v>
      </c>
      <c r="BO9" s="136">
        <v>0</v>
      </c>
      <c r="BP9" s="136">
        <v>0</v>
      </c>
      <c r="BQ9" s="136">
        <v>1</v>
      </c>
      <c r="BR9" s="136">
        <v>0</v>
      </c>
      <c r="BS9" s="136">
        <v>1</v>
      </c>
      <c r="BT9" s="136">
        <v>6</v>
      </c>
      <c r="BU9" s="184">
        <f t="shared" ref="BU9:BU27" si="5">+SUM(BJ9:BT9)</f>
        <v>17</v>
      </c>
      <c r="BV9" s="484">
        <v>5</v>
      </c>
      <c r="BW9" s="485">
        <v>0</v>
      </c>
      <c r="BX9" s="485">
        <v>0</v>
      </c>
      <c r="BY9" s="485">
        <v>1</v>
      </c>
      <c r="BZ9" s="485">
        <v>2</v>
      </c>
      <c r="CA9" s="485">
        <v>0</v>
      </c>
      <c r="CB9" s="485">
        <v>0</v>
      </c>
      <c r="CC9" s="485">
        <v>0</v>
      </c>
      <c r="CD9" s="485">
        <v>0</v>
      </c>
      <c r="CE9" s="485">
        <v>1</v>
      </c>
      <c r="CF9" s="485">
        <v>6</v>
      </c>
      <c r="CG9" s="255">
        <f t="shared" ref="CG9:CG27" si="6">+SUM(BV9:CF9)</f>
        <v>15</v>
      </c>
    </row>
    <row r="10" spans="1:85" ht="18" customHeight="1">
      <c r="A10" s="89" t="s">
        <v>10</v>
      </c>
      <c r="B10" s="168">
        <v>4</v>
      </c>
      <c r="C10" s="169">
        <v>1</v>
      </c>
      <c r="D10" s="170">
        <v>0</v>
      </c>
      <c r="E10" s="169">
        <v>2</v>
      </c>
      <c r="F10" s="170">
        <v>1</v>
      </c>
      <c r="G10" s="170">
        <v>1</v>
      </c>
      <c r="H10" s="170">
        <v>0</v>
      </c>
      <c r="I10" s="170">
        <v>0</v>
      </c>
      <c r="J10" s="170">
        <v>0</v>
      </c>
      <c r="K10" s="170">
        <v>0</v>
      </c>
      <c r="L10" s="170">
        <v>10</v>
      </c>
      <c r="M10" s="185">
        <f t="shared" si="0"/>
        <v>19</v>
      </c>
      <c r="N10" s="168">
        <v>12</v>
      </c>
      <c r="O10" s="169">
        <v>2</v>
      </c>
      <c r="P10" s="170">
        <v>0</v>
      </c>
      <c r="Q10" s="169">
        <v>3</v>
      </c>
      <c r="R10" s="170">
        <v>2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6</v>
      </c>
      <c r="Y10" s="186">
        <f t="shared" si="1"/>
        <v>25</v>
      </c>
      <c r="Z10" s="168">
        <v>3</v>
      </c>
      <c r="AA10" s="169">
        <v>2</v>
      </c>
      <c r="AB10" s="170">
        <v>0</v>
      </c>
      <c r="AC10" s="169">
        <v>0</v>
      </c>
      <c r="AD10" s="170">
        <v>0</v>
      </c>
      <c r="AE10" s="170">
        <v>0</v>
      </c>
      <c r="AF10" s="170">
        <v>0</v>
      </c>
      <c r="AG10" s="170">
        <v>0</v>
      </c>
      <c r="AH10" s="170">
        <v>0</v>
      </c>
      <c r="AI10" s="170">
        <v>0</v>
      </c>
      <c r="AJ10" s="170">
        <v>2</v>
      </c>
      <c r="AK10" s="185">
        <f t="shared" si="2"/>
        <v>7</v>
      </c>
      <c r="AL10" s="168">
        <v>4</v>
      </c>
      <c r="AM10" s="169">
        <v>1</v>
      </c>
      <c r="AN10" s="170">
        <v>0</v>
      </c>
      <c r="AO10" s="169">
        <v>0</v>
      </c>
      <c r="AP10" s="170">
        <v>0</v>
      </c>
      <c r="AQ10" s="170">
        <v>0</v>
      </c>
      <c r="AR10" s="170">
        <v>0</v>
      </c>
      <c r="AS10" s="170">
        <v>0</v>
      </c>
      <c r="AT10" s="170">
        <v>0</v>
      </c>
      <c r="AU10" s="170">
        <v>0</v>
      </c>
      <c r="AV10" s="170">
        <v>6</v>
      </c>
      <c r="AW10" s="186">
        <f t="shared" si="3"/>
        <v>11</v>
      </c>
      <c r="AX10" s="168">
        <v>4</v>
      </c>
      <c r="AY10" s="169">
        <v>3</v>
      </c>
      <c r="AZ10" s="170">
        <v>0</v>
      </c>
      <c r="BA10" s="169">
        <v>2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1</v>
      </c>
      <c r="BI10" s="185">
        <f t="shared" si="4"/>
        <v>10</v>
      </c>
      <c r="BJ10" s="168">
        <v>3</v>
      </c>
      <c r="BK10" s="169">
        <v>0</v>
      </c>
      <c r="BL10" s="170">
        <v>0</v>
      </c>
      <c r="BM10" s="169">
        <v>0</v>
      </c>
      <c r="BN10" s="170">
        <v>2</v>
      </c>
      <c r="BO10" s="170">
        <v>0</v>
      </c>
      <c r="BP10" s="170">
        <v>1</v>
      </c>
      <c r="BQ10" s="170">
        <v>0</v>
      </c>
      <c r="BR10" s="170">
        <v>0</v>
      </c>
      <c r="BS10" s="170">
        <v>1</v>
      </c>
      <c r="BT10" s="170">
        <v>5</v>
      </c>
      <c r="BU10" s="186">
        <f t="shared" si="5"/>
        <v>12</v>
      </c>
      <c r="BV10" s="168">
        <v>7</v>
      </c>
      <c r="BW10" s="169">
        <v>1</v>
      </c>
      <c r="BX10" s="170">
        <v>0</v>
      </c>
      <c r="BY10" s="169">
        <v>1</v>
      </c>
      <c r="BZ10" s="170">
        <v>0</v>
      </c>
      <c r="CA10" s="170">
        <v>0</v>
      </c>
      <c r="CB10" s="170">
        <v>1</v>
      </c>
      <c r="CC10" s="170">
        <v>0</v>
      </c>
      <c r="CD10" s="170">
        <v>0</v>
      </c>
      <c r="CE10" s="170">
        <v>1</v>
      </c>
      <c r="CF10" s="170">
        <v>2</v>
      </c>
      <c r="CG10" s="185">
        <f t="shared" si="6"/>
        <v>13</v>
      </c>
    </row>
    <row r="11" spans="1:85" ht="18" customHeight="1">
      <c r="A11" s="90" t="s">
        <v>11</v>
      </c>
      <c r="B11" s="484">
        <v>4</v>
      </c>
      <c r="C11" s="485">
        <v>0</v>
      </c>
      <c r="D11" s="485">
        <v>2</v>
      </c>
      <c r="E11" s="485">
        <v>0</v>
      </c>
      <c r="F11" s="485">
        <v>0</v>
      </c>
      <c r="G11" s="485">
        <v>0</v>
      </c>
      <c r="H11" s="485">
        <v>0</v>
      </c>
      <c r="I11" s="485">
        <v>0</v>
      </c>
      <c r="J11" s="485">
        <v>0</v>
      </c>
      <c r="K11" s="485">
        <v>0</v>
      </c>
      <c r="L11" s="485">
        <v>3</v>
      </c>
      <c r="M11" s="255">
        <f t="shared" si="0"/>
        <v>9</v>
      </c>
      <c r="N11" s="166">
        <v>1</v>
      </c>
      <c r="O11" s="136">
        <v>1</v>
      </c>
      <c r="P11" s="136">
        <v>0</v>
      </c>
      <c r="Q11" s="136">
        <v>1</v>
      </c>
      <c r="R11" s="136">
        <v>0</v>
      </c>
      <c r="S11" s="136">
        <v>0</v>
      </c>
      <c r="T11" s="136">
        <v>1</v>
      </c>
      <c r="U11" s="136">
        <v>0</v>
      </c>
      <c r="V11" s="136">
        <v>0</v>
      </c>
      <c r="W11" s="136">
        <v>1</v>
      </c>
      <c r="X11" s="136">
        <v>7</v>
      </c>
      <c r="Y11" s="184">
        <f t="shared" si="1"/>
        <v>12</v>
      </c>
      <c r="Z11" s="484">
        <v>3</v>
      </c>
      <c r="AA11" s="485">
        <v>0</v>
      </c>
      <c r="AB11" s="485">
        <v>2</v>
      </c>
      <c r="AC11" s="485">
        <v>1</v>
      </c>
      <c r="AD11" s="485">
        <v>1</v>
      </c>
      <c r="AE11" s="485">
        <v>0</v>
      </c>
      <c r="AF11" s="485">
        <v>0</v>
      </c>
      <c r="AG11" s="485">
        <v>0</v>
      </c>
      <c r="AH11" s="485">
        <v>0</v>
      </c>
      <c r="AI11" s="485">
        <v>1</v>
      </c>
      <c r="AJ11" s="485">
        <v>2</v>
      </c>
      <c r="AK11" s="255">
        <f t="shared" si="2"/>
        <v>10</v>
      </c>
      <c r="AL11" s="166">
        <v>3</v>
      </c>
      <c r="AM11" s="136">
        <v>1</v>
      </c>
      <c r="AN11" s="136">
        <v>4</v>
      </c>
      <c r="AO11" s="136">
        <v>2</v>
      </c>
      <c r="AP11" s="136">
        <v>0</v>
      </c>
      <c r="AQ11" s="136">
        <v>0</v>
      </c>
      <c r="AR11" s="136">
        <v>0</v>
      </c>
      <c r="AS11" s="136">
        <v>0</v>
      </c>
      <c r="AT11" s="136">
        <v>0</v>
      </c>
      <c r="AU11" s="136">
        <v>0</v>
      </c>
      <c r="AV11" s="136">
        <v>6</v>
      </c>
      <c r="AW11" s="184">
        <f t="shared" si="3"/>
        <v>16</v>
      </c>
      <c r="AX11" s="484">
        <v>2</v>
      </c>
      <c r="AY11" s="485">
        <v>2</v>
      </c>
      <c r="AZ11" s="485">
        <v>0</v>
      </c>
      <c r="BA11" s="485">
        <v>1</v>
      </c>
      <c r="BB11" s="485">
        <v>1</v>
      </c>
      <c r="BC11" s="485">
        <v>0</v>
      </c>
      <c r="BD11" s="485">
        <v>0</v>
      </c>
      <c r="BE11" s="485">
        <v>0</v>
      </c>
      <c r="BF11" s="485">
        <v>0</v>
      </c>
      <c r="BG11" s="485">
        <v>1</v>
      </c>
      <c r="BH11" s="485">
        <v>3</v>
      </c>
      <c r="BI11" s="255">
        <f t="shared" si="4"/>
        <v>10</v>
      </c>
      <c r="BJ11" s="166">
        <v>4</v>
      </c>
      <c r="BK11" s="136">
        <v>1</v>
      </c>
      <c r="BL11" s="136">
        <v>0</v>
      </c>
      <c r="BM11" s="136">
        <v>0</v>
      </c>
      <c r="BN11" s="136">
        <v>1</v>
      </c>
      <c r="BO11" s="136">
        <v>0</v>
      </c>
      <c r="BP11" s="136">
        <v>0</v>
      </c>
      <c r="BQ11" s="136">
        <v>0</v>
      </c>
      <c r="BR11" s="136">
        <v>0</v>
      </c>
      <c r="BS11" s="136">
        <v>2</v>
      </c>
      <c r="BT11" s="136">
        <v>4</v>
      </c>
      <c r="BU11" s="184">
        <f t="shared" si="5"/>
        <v>12</v>
      </c>
      <c r="BV11" s="484">
        <v>4</v>
      </c>
      <c r="BW11" s="485">
        <v>1</v>
      </c>
      <c r="BX11" s="485">
        <v>1</v>
      </c>
      <c r="BY11" s="485">
        <v>0</v>
      </c>
      <c r="BZ11" s="485">
        <v>0</v>
      </c>
      <c r="CA11" s="485">
        <v>1</v>
      </c>
      <c r="CB11" s="485">
        <v>0</v>
      </c>
      <c r="CC11" s="485">
        <v>0</v>
      </c>
      <c r="CD11" s="485">
        <v>0</v>
      </c>
      <c r="CE11" s="485">
        <v>2</v>
      </c>
      <c r="CF11" s="485">
        <v>0</v>
      </c>
      <c r="CG11" s="255">
        <f t="shared" si="6"/>
        <v>9</v>
      </c>
    </row>
    <row r="12" spans="1:85" ht="18" customHeight="1">
      <c r="A12" s="89" t="s">
        <v>12</v>
      </c>
      <c r="B12" s="168">
        <v>7</v>
      </c>
      <c r="C12" s="169">
        <v>5</v>
      </c>
      <c r="D12" s="170">
        <v>5</v>
      </c>
      <c r="E12" s="169">
        <v>3</v>
      </c>
      <c r="F12" s="170">
        <v>2</v>
      </c>
      <c r="G12" s="170">
        <v>0</v>
      </c>
      <c r="H12" s="170">
        <v>1</v>
      </c>
      <c r="I12" s="170">
        <v>0</v>
      </c>
      <c r="J12" s="170">
        <v>0</v>
      </c>
      <c r="K12" s="170">
        <v>1</v>
      </c>
      <c r="L12" s="170">
        <v>11</v>
      </c>
      <c r="M12" s="185">
        <f t="shared" si="0"/>
        <v>35</v>
      </c>
      <c r="N12" s="168">
        <v>10</v>
      </c>
      <c r="O12" s="169">
        <v>9</v>
      </c>
      <c r="P12" s="170">
        <v>4</v>
      </c>
      <c r="Q12" s="169">
        <v>2</v>
      </c>
      <c r="R12" s="170">
        <v>0</v>
      </c>
      <c r="S12" s="170">
        <v>2</v>
      </c>
      <c r="T12" s="170">
        <v>0</v>
      </c>
      <c r="U12" s="170">
        <v>0</v>
      </c>
      <c r="V12" s="170">
        <v>0</v>
      </c>
      <c r="W12" s="170">
        <v>1</v>
      </c>
      <c r="X12" s="170">
        <v>11</v>
      </c>
      <c r="Y12" s="186">
        <f t="shared" si="1"/>
        <v>39</v>
      </c>
      <c r="Z12" s="168">
        <v>11</v>
      </c>
      <c r="AA12" s="169">
        <v>3</v>
      </c>
      <c r="AB12" s="170">
        <v>1</v>
      </c>
      <c r="AC12" s="169">
        <v>1</v>
      </c>
      <c r="AD12" s="170">
        <v>0</v>
      </c>
      <c r="AE12" s="170">
        <v>1</v>
      </c>
      <c r="AF12" s="170">
        <v>0</v>
      </c>
      <c r="AG12" s="170">
        <v>0</v>
      </c>
      <c r="AH12" s="170">
        <v>0</v>
      </c>
      <c r="AI12" s="170">
        <v>2</v>
      </c>
      <c r="AJ12" s="170">
        <v>14</v>
      </c>
      <c r="AK12" s="185">
        <f t="shared" si="2"/>
        <v>33</v>
      </c>
      <c r="AL12" s="168">
        <v>10</v>
      </c>
      <c r="AM12" s="169">
        <v>6</v>
      </c>
      <c r="AN12" s="170">
        <v>5</v>
      </c>
      <c r="AO12" s="169">
        <v>4</v>
      </c>
      <c r="AP12" s="170">
        <v>1</v>
      </c>
      <c r="AQ12" s="170">
        <v>3</v>
      </c>
      <c r="AR12" s="170">
        <v>1</v>
      </c>
      <c r="AS12" s="170">
        <v>2</v>
      </c>
      <c r="AT12" s="170">
        <v>0</v>
      </c>
      <c r="AU12" s="170">
        <v>4</v>
      </c>
      <c r="AV12" s="170">
        <v>8</v>
      </c>
      <c r="AW12" s="186">
        <f t="shared" si="3"/>
        <v>44</v>
      </c>
      <c r="AX12" s="168">
        <v>4</v>
      </c>
      <c r="AY12" s="169">
        <v>6</v>
      </c>
      <c r="AZ12" s="170">
        <v>5</v>
      </c>
      <c r="BA12" s="169">
        <v>0</v>
      </c>
      <c r="BB12" s="170">
        <v>1</v>
      </c>
      <c r="BC12" s="170">
        <v>0</v>
      </c>
      <c r="BD12" s="170">
        <v>0</v>
      </c>
      <c r="BE12" s="170">
        <v>1</v>
      </c>
      <c r="BF12" s="170">
        <v>0</v>
      </c>
      <c r="BG12" s="170">
        <v>2</v>
      </c>
      <c r="BH12" s="170">
        <v>7</v>
      </c>
      <c r="BI12" s="185">
        <f t="shared" si="4"/>
        <v>26</v>
      </c>
      <c r="BJ12" s="168">
        <v>4</v>
      </c>
      <c r="BK12" s="169">
        <v>2</v>
      </c>
      <c r="BL12" s="170">
        <v>5</v>
      </c>
      <c r="BM12" s="169">
        <v>2</v>
      </c>
      <c r="BN12" s="170">
        <v>1</v>
      </c>
      <c r="BO12" s="170">
        <v>1</v>
      </c>
      <c r="BP12" s="170">
        <v>0</v>
      </c>
      <c r="BQ12" s="170">
        <v>0</v>
      </c>
      <c r="BR12" s="170">
        <v>0</v>
      </c>
      <c r="BS12" s="170">
        <v>0</v>
      </c>
      <c r="BT12" s="170">
        <v>6</v>
      </c>
      <c r="BU12" s="186">
        <f t="shared" si="5"/>
        <v>21</v>
      </c>
      <c r="BV12" s="168">
        <v>8</v>
      </c>
      <c r="BW12" s="169">
        <v>2</v>
      </c>
      <c r="BX12" s="170">
        <v>2</v>
      </c>
      <c r="BY12" s="169">
        <v>1</v>
      </c>
      <c r="BZ12" s="170">
        <v>2</v>
      </c>
      <c r="CA12" s="170">
        <v>0</v>
      </c>
      <c r="CB12" s="170">
        <v>1</v>
      </c>
      <c r="CC12" s="170">
        <v>0</v>
      </c>
      <c r="CD12" s="170">
        <v>0</v>
      </c>
      <c r="CE12" s="170">
        <v>1</v>
      </c>
      <c r="CF12" s="170">
        <v>13</v>
      </c>
      <c r="CG12" s="185">
        <f t="shared" si="6"/>
        <v>30</v>
      </c>
    </row>
    <row r="13" spans="1:85" ht="18" customHeight="1">
      <c r="A13" s="90" t="s">
        <v>13</v>
      </c>
      <c r="B13" s="484">
        <v>4</v>
      </c>
      <c r="C13" s="485">
        <v>4</v>
      </c>
      <c r="D13" s="485">
        <v>0</v>
      </c>
      <c r="E13" s="485">
        <v>0</v>
      </c>
      <c r="F13" s="485">
        <v>0</v>
      </c>
      <c r="G13" s="485">
        <v>0</v>
      </c>
      <c r="H13" s="485">
        <v>1</v>
      </c>
      <c r="I13" s="485">
        <v>0</v>
      </c>
      <c r="J13" s="485">
        <v>0</v>
      </c>
      <c r="K13" s="485">
        <v>0</v>
      </c>
      <c r="L13" s="485">
        <v>2</v>
      </c>
      <c r="M13" s="255">
        <f t="shared" si="0"/>
        <v>11</v>
      </c>
      <c r="N13" s="166">
        <v>2</v>
      </c>
      <c r="O13" s="136">
        <v>0</v>
      </c>
      <c r="P13" s="136">
        <v>0</v>
      </c>
      <c r="Q13" s="136">
        <v>0</v>
      </c>
      <c r="R13" s="136">
        <v>2</v>
      </c>
      <c r="S13" s="136">
        <v>0</v>
      </c>
      <c r="T13" s="136">
        <v>0</v>
      </c>
      <c r="U13" s="136">
        <v>0</v>
      </c>
      <c r="V13" s="136">
        <v>0</v>
      </c>
      <c r="W13" s="136">
        <v>1</v>
      </c>
      <c r="X13" s="136">
        <v>0</v>
      </c>
      <c r="Y13" s="184">
        <f t="shared" si="1"/>
        <v>5</v>
      </c>
      <c r="Z13" s="484">
        <v>3</v>
      </c>
      <c r="AA13" s="485">
        <v>0</v>
      </c>
      <c r="AB13" s="485">
        <v>2</v>
      </c>
      <c r="AC13" s="485">
        <v>2</v>
      </c>
      <c r="AD13" s="485">
        <v>1</v>
      </c>
      <c r="AE13" s="485">
        <v>0</v>
      </c>
      <c r="AF13" s="485">
        <v>0</v>
      </c>
      <c r="AG13" s="485">
        <v>0</v>
      </c>
      <c r="AH13" s="485">
        <v>0</v>
      </c>
      <c r="AI13" s="485">
        <v>1</v>
      </c>
      <c r="AJ13" s="485">
        <v>2</v>
      </c>
      <c r="AK13" s="255">
        <f t="shared" si="2"/>
        <v>11</v>
      </c>
      <c r="AL13" s="166">
        <v>4</v>
      </c>
      <c r="AM13" s="136">
        <v>3</v>
      </c>
      <c r="AN13" s="136">
        <v>1</v>
      </c>
      <c r="AO13" s="136">
        <v>0</v>
      </c>
      <c r="AP13" s="136">
        <v>0</v>
      </c>
      <c r="AQ13" s="136">
        <v>2</v>
      </c>
      <c r="AR13" s="136">
        <v>0</v>
      </c>
      <c r="AS13" s="136">
        <v>0</v>
      </c>
      <c r="AT13" s="136">
        <v>0</v>
      </c>
      <c r="AU13" s="136">
        <v>0</v>
      </c>
      <c r="AV13" s="136">
        <v>6</v>
      </c>
      <c r="AW13" s="184">
        <f t="shared" si="3"/>
        <v>16</v>
      </c>
      <c r="AX13" s="484">
        <v>6</v>
      </c>
      <c r="AY13" s="485">
        <v>0</v>
      </c>
      <c r="AZ13" s="485">
        <v>0</v>
      </c>
      <c r="BA13" s="485">
        <v>0</v>
      </c>
      <c r="BB13" s="485">
        <v>0</v>
      </c>
      <c r="BC13" s="485">
        <v>2</v>
      </c>
      <c r="BD13" s="485">
        <v>0</v>
      </c>
      <c r="BE13" s="485">
        <v>0</v>
      </c>
      <c r="BF13" s="485">
        <v>0</v>
      </c>
      <c r="BG13" s="485">
        <v>1</v>
      </c>
      <c r="BH13" s="485">
        <v>6</v>
      </c>
      <c r="BI13" s="255">
        <f t="shared" si="4"/>
        <v>15</v>
      </c>
      <c r="BJ13" s="166">
        <v>6</v>
      </c>
      <c r="BK13" s="136">
        <v>1</v>
      </c>
      <c r="BL13" s="136">
        <v>0</v>
      </c>
      <c r="BM13" s="136">
        <v>2</v>
      </c>
      <c r="BN13" s="136">
        <v>0</v>
      </c>
      <c r="BO13" s="136">
        <v>0</v>
      </c>
      <c r="BP13" s="136">
        <v>0</v>
      </c>
      <c r="BQ13" s="136">
        <v>0</v>
      </c>
      <c r="BR13" s="136">
        <v>0</v>
      </c>
      <c r="BS13" s="136">
        <v>0</v>
      </c>
      <c r="BT13" s="136">
        <v>3</v>
      </c>
      <c r="BU13" s="184">
        <f t="shared" si="5"/>
        <v>12</v>
      </c>
      <c r="BV13" s="484">
        <v>2</v>
      </c>
      <c r="BW13" s="485">
        <v>1</v>
      </c>
      <c r="BX13" s="485">
        <v>1</v>
      </c>
      <c r="BY13" s="485">
        <v>0</v>
      </c>
      <c r="BZ13" s="485">
        <v>0</v>
      </c>
      <c r="CA13" s="485">
        <v>1</v>
      </c>
      <c r="CB13" s="485">
        <v>0</v>
      </c>
      <c r="CC13" s="485">
        <v>0</v>
      </c>
      <c r="CD13" s="485">
        <v>0</v>
      </c>
      <c r="CE13" s="485">
        <v>1</v>
      </c>
      <c r="CF13" s="485">
        <v>2</v>
      </c>
      <c r="CG13" s="255">
        <f t="shared" si="6"/>
        <v>8</v>
      </c>
    </row>
    <row r="14" spans="1:85" ht="18" customHeight="1">
      <c r="A14" s="89" t="s">
        <v>14</v>
      </c>
      <c r="B14" s="168">
        <v>11</v>
      </c>
      <c r="C14" s="169">
        <v>3</v>
      </c>
      <c r="D14" s="170">
        <v>2</v>
      </c>
      <c r="E14" s="169">
        <v>2</v>
      </c>
      <c r="F14" s="170">
        <v>1</v>
      </c>
      <c r="G14" s="170">
        <v>0</v>
      </c>
      <c r="H14" s="170">
        <v>0</v>
      </c>
      <c r="I14" s="170">
        <v>0</v>
      </c>
      <c r="J14" s="170">
        <v>0</v>
      </c>
      <c r="K14" s="170">
        <v>2</v>
      </c>
      <c r="L14" s="170">
        <v>7</v>
      </c>
      <c r="M14" s="185">
        <f t="shared" si="0"/>
        <v>28</v>
      </c>
      <c r="N14" s="168">
        <v>10</v>
      </c>
      <c r="O14" s="169">
        <v>5</v>
      </c>
      <c r="P14" s="170">
        <v>2</v>
      </c>
      <c r="Q14" s="169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2</v>
      </c>
      <c r="X14" s="170">
        <v>7</v>
      </c>
      <c r="Y14" s="186">
        <f t="shared" si="1"/>
        <v>26</v>
      </c>
      <c r="Z14" s="168">
        <v>11</v>
      </c>
      <c r="AA14" s="169">
        <v>1</v>
      </c>
      <c r="AB14" s="170">
        <v>2</v>
      </c>
      <c r="AC14" s="169">
        <v>4</v>
      </c>
      <c r="AD14" s="170">
        <v>0</v>
      </c>
      <c r="AE14" s="170">
        <v>0</v>
      </c>
      <c r="AF14" s="170">
        <v>0</v>
      </c>
      <c r="AG14" s="170">
        <v>0</v>
      </c>
      <c r="AH14" s="170">
        <v>0</v>
      </c>
      <c r="AI14" s="170">
        <v>0</v>
      </c>
      <c r="AJ14" s="170">
        <v>7</v>
      </c>
      <c r="AK14" s="185">
        <f t="shared" si="2"/>
        <v>25</v>
      </c>
      <c r="AL14" s="168">
        <v>7</v>
      </c>
      <c r="AM14" s="169">
        <v>5</v>
      </c>
      <c r="AN14" s="170">
        <v>2</v>
      </c>
      <c r="AO14" s="169">
        <v>1</v>
      </c>
      <c r="AP14" s="170">
        <v>1</v>
      </c>
      <c r="AQ14" s="170">
        <v>0</v>
      </c>
      <c r="AR14" s="170">
        <v>0</v>
      </c>
      <c r="AS14" s="170">
        <v>0</v>
      </c>
      <c r="AT14" s="170">
        <v>0</v>
      </c>
      <c r="AU14" s="170">
        <v>1</v>
      </c>
      <c r="AV14" s="170">
        <v>15</v>
      </c>
      <c r="AW14" s="186">
        <f t="shared" si="3"/>
        <v>32</v>
      </c>
      <c r="AX14" s="168">
        <v>11</v>
      </c>
      <c r="AY14" s="169">
        <v>7</v>
      </c>
      <c r="AZ14" s="170">
        <v>1</v>
      </c>
      <c r="BA14" s="169">
        <v>0</v>
      </c>
      <c r="BB14" s="170">
        <v>0</v>
      </c>
      <c r="BC14" s="170">
        <v>1</v>
      </c>
      <c r="BD14" s="170">
        <v>0</v>
      </c>
      <c r="BE14" s="170">
        <v>0</v>
      </c>
      <c r="BF14" s="170">
        <v>0</v>
      </c>
      <c r="BG14" s="170">
        <v>0</v>
      </c>
      <c r="BH14" s="170">
        <v>15</v>
      </c>
      <c r="BI14" s="185">
        <f t="shared" si="4"/>
        <v>35</v>
      </c>
      <c r="BJ14" s="168">
        <v>7</v>
      </c>
      <c r="BK14" s="169">
        <v>0</v>
      </c>
      <c r="BL14" s="170">
        <v>2</v>
      </c>
      <c r="BM14" s="169">
        <v>0</v>
      </c>
      <c r="BN14" s="170">
        <v>0</v>
      </c>
      <c r="BO14" s="170">
        <v>1</v>
      </c>
      <c r="BP14" s="170">
        <v>0</v>
      </c>
      <c r="BQ14" s="170">
        <v>0</v>
      </c>
      <c r="BR14" s="170">
        <v>0</v>
      </c>
      <c r="BS14" s="170">
        <v>2</v>
      </c>
      <c r="BT14" s="170">
        <v>9</v>
      </c>
      <c r="BU14" s="186">
        <f t="shared" si="5"/>
        <v>21</v>
      </c>
      <c r="BV14" s="168">
        <v>8</v>
      </c>
      <c r="BW14" s="169">
        <v>0</v>
      </c>
      <c r="BX14" s="170">
        <v>4</v>
      </c>
      <c r="BY14" s="169">
        <v>1</v>
      </c>
      <c r="BZ14" s="170">
        <v>1</v>
      </c>
      <c r="CA14" s="170">
        <v>0</v>
      </c>
      <c r="CB14" s="170">
        <v>1</v>
      </c>
      <c r="CC14" s="170">
        <v>0</v>
      </c>
      <c r="CD14" s="170">
        <v>0</v>
      </c>
      <c r="CE14" s="170">
        <v>3</v>
      </c>
      <c r="CF14" s="170">
        <v>7</v>
      </c>
      <c r="CG14" s="185">
        <f t="shared" si="6"/>
        <v>25</v>
      </c>
    </row>
    <row r="15" spans="1:85" ht="18" customHeight="1">
      <c r="A15" s="90" t="s">
        <v>15</v>
      </c>
      <c r="B15" s="484">
        <v>5</v>
      </c>
      <c r="C15" s="485">
        <v>0</v>
      </c>
      <c r="D15" s="485">
        <v>0</v>
      </c>
      <c r="E15" s="485">
        <v>0</v>
      </c>
      <c r="F15" s="485">
        <v>1</v>
      </c>
      <c r="G15" s="485">
        <v>0</v>
      </c>
      <c r="H15" s="485">
        <v>0</v>
      </c>
      <c r="I15" s="485">
        <v>0</v>
      </c>
      <c r="J15" s="485">
        <v>0</v>
      </c>
      <c r="K15" s="485">
        <v>0</v>
      </c>
      <c r="L15" s="485">
        <v>1</v>
      </c>
      <c r="M15" s="255">
        <f t="shared" si="0"/>
        <v>7</v>
      </c>
      <c r="N15" s="166">
        <v>4</v>
      </c>
      <c r="O15" s="136">
        <v>0</v>
      </c>
      <c r="P15" s="136">
        <v>1</v>
      </c>
      <c r="Q15" s="136">
        <v>2</v>
      </c>
      <c r="R15" s="136">
        <v>1</v>
      </c>
      <c r="S15" s="136">
        <v>0</v>
      </c>
      <c r="T15" s="136">
        <v>1</v>
      </c>
      <c r="U15" s="136">
        <v>0</v>
      </c>
      <c r="V15" s="136">
        <v>0</v>
      </c>
      <c r="W15" s="136">
        <v>0</v>
      </c>
      <c r="X15" s="136">
        <v>2</v>
      </c>
      <c r="Y15" s="184">
        <f t="shared" si="1"/>
        <v>11</v>
      </c>
      <c r="Z15" s="484">
        <v>4</v>
      </c>
      <c r="AA15" s="485">
        <v>0</v>
      </c>
      <c r="AB15" s="485">
        <v>1</v>
      </c>
      <c r="AC15" s="485">
        <v>0</v>
      </c>
      <c r="AD15" s="485">
        <v>0</v>
      </c>
      <c r="AE15" s="485">
        <v>0</v>
      </c>
      <c r="AF15" s="485">
        <v>0</v>
      </c>
      <c r="AG15" s="485">
        <v>0</v>
      </c>
      <c r="AH15" s="485">
        <v>0</v>
      </c>
      <c r="AI15" s="485">
        <v>0</v>
      </c>
      <c r="AJ15" s="485">
        <v>1</v>
      </c>
      <c r="AK15" s="255">
        <f t="shared" si="2"/>
        <v>6</v>
      </c>
      <c r="AL15" s="166">
        <v>2</v>
      </c>
      <c r="AM15" s="136">
        <v>0</v>
      </c>
      <c r="AN15" s="136">
        <v>0</v>
      </c>
      <c r="AO15" s="136">
        <v>1</v>
      </c>
      <c r="AP15" s="136">
        <v>0</v>
      </c>
      <c r="AQ15" s="136">
        <v>0</v>
      </c>
      <c r="AR15" s="136">
        <v>0</v>
      </c>
      <c r="AS15" s="136">
        <v>0</v>
      </c>
      <c r="AT15" s="136">
        <v>0</v>
      </c>
      <c r="AU15" s="136">
        <v>0</v>
      </c>
      <c r="AV15" s="136">
        <v>2</v>
      </c>
      <c r="AW15" s="184">
        <f t="shared" si="3"/>
        <v>5</v>
      </c>
      <c r="AX15" s="484">
        <v>2</v>
      </c>
      <c r="AY15" s="485">
        <v>0</v>
      </c>
      <c r="AZ15" s="485">
        <v>0</v>
      </c>
      <c r="BA15" s="485">
        <v>0</v>
      </c>
      <c r="BB15" s="485">
        <v>1</v>
      </c>
      <c r="BC15" s="485">
        <v>0</v>
      </c>
      <c r="BD15" s="485">
        <v>0</v>
      </c>
      <c r="BE15" s="485">
        <v>0</v>
      </c>
      <c r="BF15" s="485">
        <v>0</v>
      </c>
      <c r="BG15" s="485">
        <v>0</v>
      </c>
      <c r="BH15" s="485">
        <v>2</v>
      </c>
      <c r="BI15" s="255">
        <f t="shared" si="4"/>
        <v>5</v>
      </c>
      <c r="BJ15" s="166">
        <v>1</v>
      </c>
      <c r="BK15" s="136">
        <v>0</v>
      </c>
      <c r="BL15" s="136">
        <v>0</v>
      </c>
      <c r="BM15" s="136">
        <v>0</v>
      </c>
      <c r="BN15" s="136">
        <v>0</v>
      </c>
      <c r="BO15" s="136">
        <v>0</v>
      </c>
      <c r="BP15" s="136">
        <v>0</v>
      </c>
      <c r="BQ15" s="136">
        <v>0</v>
      </c>
      <c r="BR15" s="136">
        <v>0</v>
      </c>
      <c r="BS15" s="136">
        <v>0</v>
      </c>
      <c r="BT15" s="136">
        <v>0</v>
      </c>
      <c r="BU15" s="184">
        <f t="shared" si="5"/>
        <v>1</v>
      </c>
      <c r="BV15" s="484">
        <v>1</v>
      </c>
      <c r="BW15" s="485">
        <v>0</v>
      </c>
      <c r="BX15" s="485">
        <v>0</v>
      </c>
      <c r="BY15" s="485">
        <v>0</v>
      </c>
      <c r="BZ15" s="485">
        <v>0</v>
      </c>
      <c r="CA15" s="485">
        <v>0</v>
      </c>
      <c r="CB15" s="485">
        <v>0</v>
      </c>
      <c r="CC15" s="485">
        <v>0</v>
      </c>
      <c r="CD15" s="485">
        <v>0</v>
      </c>
      <c r="CE15" s="485">
        <v>0</v>
      </c>
      <c r="CF15" s="485">
        <v>3</v>
      </c>
      <c r="CG15" s="255">
        <f t="shared" si="6"/>
        <v>4</v>
      </c>
    </row>
    <row r="16" spans="1:85" ht="18" customHeight="1">
      <c r="A16" s="92" t="s">
        <v>16</v>
      </c>
      <c r="B16" s="168">
        <v>7</v>
      </c>
      <c r="C16" s="170">
        <v>1</v>
      </c>
      <c r="D16" s="170">
        <v>0</v>
      </c>
      <c r="E16" s="170">
        <v>1</v>
      </c>
      <c r="F16" s="170">
        <v>0</v>
      </c>
      <c r="G16" s="170">
        <v>0</v>
      </c>
      <c r="H16" s="170">
        <v>0</v>
      </c>
      <c r="I16" s="170">
        <v>1</v>
      </c>
      <c r="J16" s="170">
        <v>0</v>
      </c>
      <c r="K16" s="170">
        <v>0</v>
      </c>
      <c r="L16" s="170">
        <v>6</v>
      </c>
      <c r="M16" s="186">
        <f t="shared" si="0"/>
        <v>16</v>
      </c>
      <c r="N16" s="168">
        <v>1</v>
      </c>
      <c r="O16" s="169">
        <v>0</v>
      </c>
      <c r="P16" s="170">
        <v>2</v>
      </c>
      <c r="Q16" s="169">
        <v>1</v>
      </c>
      <c r="R16" s="170">
        <v>0</v>
      </c>
      <c r="S16" s="170">
        <v>0</v>
      </c>
      <c r="T16" s="170">
        <v>1</v>
      </c>
      <c r="U16" s="170">
        <v>0</v>
      </c>
      <c r="V16" s="170">
        <v>0</v>
      </c>
      <c r="W16" s="170">
        <v>1</v>
      </c>
      <c r="X16" s="170">
        <v>7</v>
      </c>
      <c r="Y16" s="186">
        <f t="shared" si="1"/>
        <v>13</v>
      </c>
      <c r="Z16" s="168">
        <v>7</v>
      </c>
      <c r="AA16" s="170">
        <v>0</v>
      </c>
      <c r="AB16" s="170">
        <v>0</v>
      </c>
      <c r="AC16" s="170">
        <v>0</v>
      </c>
      <c r="AD16" s="170">
        <v>0</v>
      </c>
      <c r="AE16" s="170">
        <v>0</v>
      </c>
      <c r="AF16" s="170">
        <v>0</v>
      </c>
      <c r="AG16" s="170">
        <v>0</v>
      </c>
      <c r="AH16" s="170">
        <v>0</v>
      </c>
      <c r="AI16" s="170">
        <v>1</v>
      </c>
      <c r="AJ16" s="170">
        <v>3</v>
      </c>
      <c r="AK16" s="186">
        <f t="shared" si="2"/>
        <v>11</v>
      </c>
      <c r="AL16" s="168">
        <v>3</v>
      </c>
      <c r="AM16" s="169">
        <v>2</v>
      </c>
      <c r="AN16" s="170">
        <v>0</v>
      </c>
      <c r="AO16" s="169">
        <v>1</v>
      </c>
      <c r="AP16" s="170">
        <v>0</v>
      </c>
      <c r="AQ16" s="170">
        <v>1</v>
      </c>
      <c r="AR16" s="170">
        <v>0</v>
      </c>
      <c r="AS16" s="170">
        <v>0</v>
      </c>
      <c r="AT16" s="170">
        <v>0</v>
      </c>
      <c r="AU16" s="170">
        <v>0</v>
      </c>
      <c r="AV16" s="170">
        <v>5</v>
      </c>
      <c r="AW16" s="186">
        <f t="shared" si="3"/>
        <v>12</v>
      </c>
      <c r="AX16" s="168">
        <v>2</v>
      </c>
      <c r="AY16" s="170">
        <v>2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2</v>
      </c>
      <c r="BH16" s="170">
        <v>2</v>
      </c>
      <c r="BI16" s="186">
        <f t="shared" si="4"/>
        <v>8</v>
      </c>
      <c r="BJ16" s="168">
        <v>4</v>
      </c>
      <c r="BK16" s="169">
        <v>0</v>
      </c>
      <c r="BL16" s="170">
        <v>0</v>
      </c>
      <c r="BM16" s="169">
        <v>0</v>
      </c>
      <c r="BN16" s="170">
        <v>1</v>
      </c>
      <c r="BO16" s="170">
        <v>0</v>
      </c>
      <c r="BP16" s="170">
        <v>0</v>
      </c>
      <c r="BQ16" s="170">
        <v>0</v>
      </c>
      <c r="BR16" s="170">
        <v>0</v>
      </c>
      <c r="BS16" s="170">
        <v>0</v>
      </c>
      <c r="BT16" s="170">
        <v>3</v>
      </c>
      <c r="BU16" s="186">
        <f t="shared" si="5"/>
        <v>8</v>
      </c>
      <c r="BV16" s="168">
        <v>5</v>
      </c>
      <c r="BW16" s="170">
        <v>0</v>
      </c>
      <c r="BX16" s="170">
        <v>1</v>
      </c>
      <c r="BY16" s="170">
        <v>1</v>
      </c>
      <c r="BZ16" s="170">
        <v>0</v>
      </c>
      <c r="CA16" s="170">
        <v>1</v>
      </c>
      <c r="CB16" s="170">
        <v>0</v>
      </c>
      <c r="CC16" s="170">
        <v>0</v>
      </c>
      <c r="CD16" s="170">
        <v>0</v>
      </c>
      <c r="CE16" s="170">
        <v>0</v>
      </c>
      <c r="CF16" s="170">
        <v>3</v>
      </c>
      <c r="CG16" s="186">
        <f t="shared" si="6"/>
        <v>11</v>
      </c>
    </row>
    <row r="17" spans="1:85" ht="18" customHeight="1">
      <c r="A17" s="90" t="s">
        <v>17</v>
      </c>
      <c r="B17" s="484">
        <v>28</v>
      </c>
      <c r="C17" s="485">
        <v>8</v>
      </c>
      <c r="D17" s="485">
        <v>10</v>
      </c>
      <c r="E17" s="485">
        <v>6</v>
      </c>
      <c r="F17" s="485">
        <v>5</v>
      </c>
      <c r="G17" s="485">
        <v>6</v>
      </c>
      <c r="H17" s="485">
        <v>1</v>
      </c>
      <c r="I17" s="485">
        <v>0</v>
      </c>
      <c r="J17" s="485">
        <v>0</v>
      </c>
      <c r="K17" s="485">
        <v>4</v>
      </c>
      <c r="L17" s="485">
        <v>25</v>
      </c>
      <c r="M17" s="255">
        <f t="shared" si="0"/>
        <v>93</v>
      </c>
      <c r="N17" s="166">
        <v>19</v>
      </c>
      <c r="O17" s="136">
        <v>12</v>
      </c>
      <c r="P17" s="136">
        <v>14</v>
      </c>
      <c r="Q17" s="136">
        <v>4</v>
      </c>
      <c r="R17" s="136">
        <v>3</v>
      </c>
      <c r="S17" s="136">
        <v>4</v>
      </c>
      <c r="T17" s="136">
        <v>2</v>
      </c>
      <c r="U17" s="136">
        <v>0</v>
      </c>
      <c r="V17" s="136">
        <v>0</v>
      </c>
      <c r="W17" s="136">
        <v>3</v>
      </c>
      <c r="X17" s="136">
        <v>25</v>
      </c>
      <c r="Y17" s="184">
        <f t="shared" si="1"/>
        <v>86</v>
      </c>
      <c r="Z17" s="484">
        <v>21</v>
      </c>
      <c r="AA17" s="485">
        <v>2</v>
      </c>
      <c r="AB17" s="485">
        <v>2</v>
      </c>
      <c r="AC17" s="485">
        <v>5</v>
      </c>
      <c r="AD17" s="485">
        <v>2</v>
      </c>
      <c r="AE17" s="485">
        <v>4</v>
      </c>
      <c r="AF17" s="485">
        <v>2</v>
      </c>
      <c r="AG17" s="485">
        <v>0</v>
      </c>
      <c r="AH17" s="485">
        <v>0</v>
      </c>
      <c r="AI17" s="485">
        <v>2</v>
      </c>
      <c r="AJ17" s="485">
        <v>25</v>
      </c>
      <c r="AK17" s="255">
        <f t="shared" si="2"/>
        <v>65</v>
      </c>
      <c r="AL17" s="166">
        <v>14</v>
      </c>
      <c r="AM17" s="136">
        <v>0</v>
      </c>
      <c r="AN17" s="136">
        <v>9</v>
      </c>
      <c r="AO17" s="136">
        <v>2</v>
      </c>
      <c r="AP17" s="136">
        <v>1</v>
      </c>
      <c r="AQ17" s="136">
        <v>2</v>
      </c>
      <c r="AR17" s="136">
        <v>3</v>
      </c>
      <c r="AS17" s="136">
        <v>0</v>
      </c>
      <c r="AT17" s="136">
        <v>0</v>
      </c>
      <c r="AU17" s="136">
        <v>3</v>
      </c>
      <c r="AV17" s="136">
        <v>18</v>
      </c>
      <c r="AW17" s="184">
        <f t="shared" si="3"/>
        <v>52</v>
      </c>
      <c r="AX17" s="484">
        <v>18</v>
      </c>
      <c r="AY17" s="485">
        <v>5</v>
      </c>
      <c r="AZ17" s="485">
        <v>7</v>
      </c>
      <c r="BA17" s="485">
        <v>3</v>
      </c>
      <c r="BB17" s="485">
        <v>0</v>
      </c>
      <c r="BC17" s="485">
        <v>8</v>
      </c>
      <c r="BD17" s="485">
        <v>0</v>
      </c>
      <c r="BE17" s="485">
        <v>1</v>
      </c>
      <c r="BF17" s="485">
        <v>0</v>
      </c>
      <c r="BG17" s="485">
        <v>2</v>
      </c>
      <c r="BH17" s="485">
        <v>23</v>
      </c>
      <c r="BI17" s="255">
        <f t="shared" si="4"/>
        <v>67</v>
      </c>
      <c r="BJ17" s="166">
        <v>13</v>
      </c>
      <c r="BK17" s="136">
        <v>1</v>
      </c>
      <c r="BL17" s="136">
        <v>6</v>
      </c>
      <c r="BM17" s="136">
        <v>1</v>
      </c>
      <c r="BN17" s="136">
        <v>1</v>
      </c>
      <c r="BO17" s="136">
        <v>4</v>
      </c>
      <c r="BP17" s="136">
        <v>1</v>
      </c>
      <c r="BQ17" s="136">
        <v>0</v>
      </c>
      <c r="BR17" s="136">
        <v>0</v>
      </c>
      <c r="BS17" s="136">
        <v>1</v>
      </c>
      <c r="BT17" s="136">
        <v>17</v>
      </c>
      <c r="BU17" s="184">
        <f t="shared" si="5"/>
        <v>45</v>
      </c>
      <c r="BV17" s="484">
        <v>17</v>
      </c>
      <c r="BW17" s="485">
        <v>5</v>
      </c>
      <c r="BX17" s="485">
        <v>1</v>
      </c>
      <c r="BY17" s="485">
        <v>2</v>
      </c>
      <c r="BZ17" s="485">
        <v>3</v>
      </c>
      <c r="CA17" s="485">
        <v>2</v>
      </c>
      <c r="CB17" s="485">
        <v>0</v>
      </c>
      <c r="CC17" s="485">
        <v>0</v>
      </c>
      <c r="CD17" s="485">
        <v>0</v>
      </c>
      <c r="CE17" s="485">
        <v>2</v>
      </c>
      <c r="CF17" s="485">
        <v>15</v>
      </c>
      <c r="CG17" s="255">
        <f t="shared" si="6"/>
        <v>47</v>
      </c>
    </row>
    <row r="18" spans="1:85" ht="18" customHeight="1">
      <c r="A18" s="92" t="s">
        <v>18</v>
      </c>
      <c r="B18" s="168">
        <v>62</v>
      </c>
      <c r="C18" s="170">
        <v>6</v>
      </c>
      <c r="D18" s="170">
        <v>7</v>
      </c>
      <c r="E18" s="170">
        <v>10</v>
      </c>
      <c r="F18" s="170">
        <v>10</v>
      </c>
      <c r="G18" s="170">
        <v>3</v>
      </c>
      <c r="H18" s="170">
        <v>0</v>
      </c>
      <c r="I18" s="170">
        <v>1</v>
      </c>
      <c r="J18" s="170">
        <v>0</v>
      </c>
      <c r="K18" s="170">
        <v>9</v>
      </c>
      <c r="L18" s="170">
        <v>43</v>
      </c>
      <c r="M18" s="186">
        <f t="shared" si="0"/>
        <v>151</v>
      </c>
      <c r="N18" s="168">
        <v>33</v>
      </c>
      <c r="O18" s="169">
        <v>7</v>
      </c>
      <c r="P18" s="170">
        <v>7</v>
      </c>
      <c r="Q18" s="169">
        <v>6</v>
      </c>
      <c r="R18" s="170">
        <v>9</v>
      </c>
      <c r="S18" s="170">
        <v>1</v>
      </c>
      <c r="T18" s="170">
        <v>0</v>
      </c>
      <c r="U18" s="170">
        <v>0</v>
      </c>
      <c r="V18" s="170">
        <v>0</v>
      </c>
      <c r="W18" s="170">
        <v>9</v>
      </c>
      <c r="X18" s="170">
        <v>35</v>
      </c>
      <c r="Y18" s="186">
        <f t="shared" si="1"/>
        <v>107</v>
      </c>
      <c r="Z18" s="168">
        <v>50</v>
      </c>
      <c r="AA18" s="170">
        <v>12</v>
      </c>
      <c r="AB18" s="170">
        <v>5</v>
      </c>
      <c r="AC18" s="170">
        <v>2</v>
      </c>
      <c r="AD18" s="170">
        <v>10</v>
      </c>
      <c r="AE18" s="170">
        <v>4</v>
      </c>
      <c r="AF18" s="170">
        <v>2</v>
      </c>
      <c r="AG18" s="170">
        <v>2</v>
      </c>
      <c r="AH18" s="170">
        <v>0</v>
      </c>
      <c r="AI18" s="170">
        <v>3</v>
      </c>
      <c r="AJ18" s="170">
        <v>35</v>
      </c>
      <c r="AK18" s="186">
        <f t="shared" si="2"/>
        <v>125</v>
      </c>
      <c r="AL18" s="168">
        <v>40</v>
      </c>
      <c r="AM18" s="169">
        <v>5</v>
      </c>
      <c r="AN18" s="170">
        <v>3</v>
      </c>
      <c r="AO18" s="169">
        <v>4</v>
      </c>
      <c r="AP18" s="170">
        <v>6</v>
      </c>
      <c r="AQ18" s="170">
        <v>3</v>
      </c>
      <c r="AR18" s="170">
        <v>2</v>
      </c>
      <c r="AS18" s="170">
        <v>1</v>
      </c>
      <c r="AT18" s="170">
        <v>0</v>
      </c>
      <c r="AU18" s="170">
        <v>10</v>
      </c>
      <c r="AV18" s="170">
        <v>34</v>
      </c>
      <c r="AW18" s="186">
        <f t="shared" si="3"/>
        <v>108</v>
      </c>
      <c r="AX18" s="168">
        <v>44</v>
      </c>
      <c r="AY18" s="170">
        <v>6</v>
      </c>
      <c r="AZ18" s="170">
        <v>0</v>
      </c>
      <c r="BA18" s="170">
        <v>3</v>
      </c>
      <c r="BB18" s="170">
        <v>9</v>
      </c>
      <c r="BC18" s="170">
        <v>0</v>
      </c>
      <c r="BD18" s="170">
        <v>1</v>
      </c>
      <c r="BE18" s="170">
        <v>1</v>
      </c>
      <c r="BF18" s="170">
        <v>0</v>
      </c>
      <c r="BG18" s="170">
        <v>10</v>
      </c>
      <c r="BH18" s="170">
        <v>31</v>
      </c>
      <c r="BI18" s="186">
        <f t="shared" si="4"/>
        <v>105</v>
      </c>
      <c r="BJ18" s="168">
        <v>51</v>
      </c>
      <c r="BK18" s="169">
        <v>3</v>
      </c>
      <c r="BL18" s="170">
        <v>2</v>
      </c>
      <c r="BM18" s="169">
        <v>6</v>
      </c>
      <c r="BN18" s="170">
        <v>7</v>
      </c>
      <c r="BO18" s="170">
        <v>1</v>
      </c>
      <c r="BP18" s="170">
        <v>0</v>
      </c>
      <c r="BQ18" s="170">
        <v>0</v>
      </c>
      <c r="BR18" s="170">
        <v>0</v>
      </c>
      <c r="BS18" s="170">
        <v>4</v>
      </c>
      <c r="BT18" s="170">
        <v>16</v>
      </c>
      <c r="BU18" s="186">
        <f t="shared" si="5"/>
        <v>90</v>
      </c>
      <c r="BV18" s="168">
        <v>37</v>
      </c>
      <c r="BW18" s="170">
        <v>6</v>
      </c>
      <c r="BX18" s="170">
        <v>0</v>
      </c>
      <c r="BY18" s="170">
        <v>5</v>
      </c>
      <c r="BZ18" s="170">
        <v>7</v>
      </c>
      <c r="CA18" s="170">
        <v>1</v>
      </c>
      <c r="CB18" s="170">
        <v>1</v>
      </c>
      <c r="CC18" s="170">
        <v>1</v>
      </c>
      <c r="CD18" s="170">
        <v>0</v>
      </c>
      <c r="CE18" s="170">
        <v>8</v>
      </c>
      <c r="CF18" s="170">
        <v>25</v>
      </c>
      <c r="CG18" s="186">
        <f t="shared" si="6"/>
        <v>91</v>
      </c>
    </row>
    <row r="19" spans="1:85" ht="18" customHeight="1">
      <c r="A19" s="90" t="s">
        <v>19</v>
      </c>
      <c r="B19" s="484">
        <v>1</v>
      </c>
      <c r="C19" s="485">
        <v>2</v>
      </c>
      <c r="D19" s="485">
        <v>0</v>
      </c>
      <c r="E19" s="485">
        <v>0</v>
      </c>
      <c r="F19" s="485">
        <v>1</v>
      </c>
      <c r="G19" s="485">
        <v>0</v>
      </c>
      <c r="H19" s="485">
        <v>0</v>
      </c>
      <c r="I19" s="485">
        <v>0</v>
      </c>
      <c r="J19" s="485">
        <v>0</v>
      </c>
      <c r="K19" s="485">
        <v>1</v>
      </c>
      <c r="L19" s="485">
        <v>1</v>
      </c>
      <c r="M19" s="255">
        <f t="shared" si="0"/>
        <v>6</v>
      </c>
      <c r="N19" s="166">
        <v>1</v>
      </c>
      <c r="O19" s="136">
        <v>1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1</v>
      </c>
      <c r="V19" s="136">
        <v>0</v>
      </c>
      <c r="W19" s="136">
        <v>0</v>
      </c>
      <c r="X19" s="136">
        <v>2</v>
      </c>
      <c r="Y19" s="184">
        <f t="shared" si="1"/>
        <v>5</v>
      </c>
      <c r="Z19" s="484">
        <v>0</v>
      </c>
      <c r="AA19" s="485">
        <v>0</v>
      </c>
      <c r="AB19" s="485">
        <v>0</v>
      </c>
      <c r="AC19" s="485">
        <v>0</v>
      </c>
      <c r="AD19" s="485">
        <v>0</v>
      </c>
      <c r="AE19" s="485">
        <v>0</v>
      </c>
      <c r="AF19" s="485">
        <v>0</v>
      </c>
      <c r="AG19" s="485">
        <v>0</v>
      </c>
      <c r="AH19" s="485">
        <v>0</v>
      </c>
      <c r="AI19" s="485">
        <v>0</v>
      </c>
      <c r="AJ19" s="485">
        <v>1</v>
      </c>
      <c r="AK19" s="255">
        <f t="shared" si="2"/>
        <v>1</v>
      </c>
      <c r="AL19" s="166">
        <v>1</v>
      </c>
      <c r="AM19" s="136">
        <v>0</v>
      </c>
      <c r="AN19" s="136">
        <v>0</v>
      </c>
      <c r="AO19" s="136">
        <v>0</v>
      </c>
      <c r="AP19" s="136">
        <v>0</v>
      </c>
      <c r="AQ19" s="136">
        <v>0</v>
      </c>
      <c r="AR19" s="136">
        <v>0</v>
      </c>
      <c r="AS19" s="136">
        <v>0</v>
      </c>
      <c r="AT19" s="136">
        <v>0</v>
      </c>
      <c r="AU19" s="136">
        <v>0</v>
      </c>
      <c r="AV19" s="136">
        <v>0</v>
      </c>
      <c r="AW19" s="184">
        <f t="shared" si="3"/>
        <v>1</v>
      </c>
      <c r="AX19" s="484">
        <v>0</v>
      </c>
      <c r="AY19" s="485">
        <v>0</v>
      </c>
      <c r="AZ19" s="485">
        <v>0</v>
      </c>
      <c r="BA19" s="485">
        <v>0</v>
      </c>
      <c r="BB19" s="485">
        <v>0</v>
      </c>
      <c r="BC19" s="485">
        <v>0</v>
      </c>
      <c r="BD19" s="485">
        <v>0</v>
      </c>
      <c r="BE19" s="485">
        <v>0</v>
      </c>
      <c r="BF19" s="485">
        <v>0</v>
      </c>
      <c r="BG19" s="485">
        <v>0</v>
      </c>
      <c r="BH19" s="485">
        <v>1</v>
      </c>
      <c r="BI19" s="255">
        <f t="shared" si="4"/>
        <v>1</v>
      </c>
      <c r="BJ19" s="166">
        <v>0</v>
      </c>
      <c r="BK19" s="136">
        <v>0</v>
      </c>
      <c r="BL19" s="136">
        <v>0</v>
      </c>
      <c r="BM19" s="136">
        <v>0</v>
      </c>
      <c r="BN19" s="136">
        <v>0</v>
      </c>
      <c r="BO19" s="136">
        <v>0</v>
      </c>
      <c r="BP19" s="136">
        <v>0</v>
      </c>
      <c r="BQ19" s="136">
        <v>1</v>
      </c>
      <c r="BR19" s="136">
        <v>0</v>
      </c>
      <c r="BS19" s="136">
        <v>0</v>
      </c>
      <c r="BT19" s="136">
        <v>0</v>
      </c>
      <c r="BU19" s="184">
        <f t="shared" si="5"/>
        <v>1</v>
      </c>
      <c r="BV19" s="484">
        <v>1</v>
      </c>
      <c r="BW19" s="485">
        <v>0</v>
      </c>
      <c r="BX19" s="485">
        <v>0</v>
      </c>
      <c r="BY19" s="485">
        <v>0</v>
      </c>
      <c r="BZ19" s="485">
        <v>0</v>
      </c>
      <c r="CA19" s="485">
        <v>1</v>
      </c>
      <c r="CB19" s="485">
        <v>0</v>
      </c>
      <c r="CC19" s="485">
        <v>0</v>
      </c>
      <c r="CD19" s="485">
        <v>0</v>
      </c>
      <c r="CE19" s="485">
        <v>1</v>
      </c>
      <c r="CF19" s="485">
        <v>0</v>
      </c>
      <c r="CG19" s="255">
        <f t="shared" si="6"/>
        <v>3</v>
      </c>
    </row>
    <row r="20" spans="1:85" ht="18" customHeight="1">
      <c r="A20" s="92" t="s">
        <v>20</v>
      </c>
      <c r="B20" s="168">
        <v>4</v>
      </c>
      <c r="C20" s="170">
        <v>1</v>
      </c>
      <c r="D20" s="170">
        <v>0</v>
      </c>
      <c r="E20" s="170">
        <v>0</v>
      </c>
      <c r="F20" s="170">
        <v>0</v>
      </c>
      <c r="G20" s="170">
        <v>2</v>
      </c>
      <c r="H20" s="170">
        <v>0</v>
      </c>
      <c r="I20" s="170">
        <v>0</v>
      </c>
      <c r="J20" s="170">
        <v>0</v>
      </c>
      <c r="K20" s="170">
        <v>1</v>
      </c>
      <c r="L20" s="170">
        <v>7</v>
      </c>
      <c r="M20" s="186">
        <f t="shared" si="0"/>
        <v>15</v>
      </c>
      <c r="N20" s="168">
        <v>1</v>
      </c>
      <c r="O20" s="169">
        <v>2</v>
      </c>
      <c r="P20" s="170">
        <v>0</v>
      </c>
      <c r="Q20" s="169">
        <v>0</v>
      </c>
      <c r="R20" s="170">
        <v>0</v>
      </c>
      <c r="S20" s="170">
        <v>2</v>
      </c>
      <c r="T20" s="170">
        <v>2</v>
      </c>
      <c r="U20" s="170">
        <v>0</v>
      </c>
      <c r="V20" s="170">
        <v>0</v>
      </c>
      <c r="W20" s="170">
        <v>0</v>
      </c>
      <c r="X20" s="170">
        <v>8</v>
      </c>
      <c r="Y20" s="186">
        <f t="shared" si="1"/>
        <v>15</v>
      </c>
      <c r="Z20" s="168">
        <v>1</v>
      </c>
      <c r="AA20" s="170">
        <v>2</v>
      </c>
      <c r="AB20" s="170">
        <v>2</v>
      </c>
      <c r="AC20" s="170">
        <v>1</v>
      </c>
      <c r="AD20" s="170">
        <v>0</v>
      </c>
      <c r="AE20" s="170">
        <v>2</v>
      </c>
      <c r="AF20" s="170">
        <v>0</v>
      </c>
      <c r="AG20" s="170">
        <v>0</v>
      </c>
      <c r="AH20" s="170">
        <v>0</v>
      </c>
      <c r="AI20" s="170">
        <v>0</v>
      </c>
      <c r="AJ20" s="170">
        <v>3</v>
      </c>
      <c r="AK20" s="186">
        <f t="shared" si="2"/>
        <v>11</v>
      </c>
      <c r="AL20" s="168">
        <v>5</v>
      </c>
      <c r="AM20" s="169">
        <v>4</v>
      </c>
      <c r="AN20" s="170">
        <v>2</v>
      </c>
      <c r="AO20" s="169">
        <v>0</v>
      </c>
      <c r="AP20" s="170">
        <v>1</v>
      </c>
      <c r="AQ20" s="170">
        <v>1</v>
      </c>
      <c r="AR20" s="170">
        <v>0</v>
      </c>
      <c r="AS20" s="170">
        <v>0</v>
      </c>
      <c r="AT20" s="170">
        <v>0</v>
      </c>
      <c r="AU20" s="170">
        <v>0</v>
      </c>
      <c r="AV20" s="170">
        <v>4</v>
      </c>
      <c r="AW20" s="186">
        <f t="shared" si="3"/>
        <v>17</v>
      </c>
      <c r="AX20" s="168">
        <v>4</v>
      </c>
      <c r="AY20" s="170">
        <v>1</v>
      </c>
      <c r="AZ20" s="170">
        <v>2</v>
      </c>
      <c r="BA20" s="170">
        <v>0</v>
      </c>
      <c r="BB20" s="170">
        <v>0</v>
      </c>
      <c r="BC20" s="170">
        <v>0</v>
      </c>
      <c r="BD20" s="170">
        <v>0</v>
      </c>
      <c r="BE20" s="170">
        <v>0</v>
      </c>
      <c r="BF20" s="170">
        <v>0</v>
      </c>
      <c r="BG20" s="170">
        <v>0</v>
      </c>
      <c r="BH20" s="170">
        <v>7</v>
      </c>
      <c r="BI20" s="186">
        <f t="shared" si="4"/>
        <v>14</v>
      </c>
      <c r="BJ20" s="168">
        <v>2</v>
      </c>
      <c r="BK20" s="169">
        <v>2</v>
      </c>
      <c r="BL20" s="170">
        <v>0</v>
      </c>
      <c r="BM20" s="169">
        <v>0</v>
      </c>
      <c r="BN20" s="170">
        <v>0</v>
      </c>
      <c r="BO20" s="170">
        <v>2</v>
      </c>
      <c r="BP20" s="170">
        <v>1</v>
      </c>
      <c r="BQ20" s="170">
        <v>0</v>
      </c>
      <c r="BR20" s="170">
        <v>0</v>
      </c>
      <c r="BS20" s="170">
        <v>1</v>
      </c>
      <c r="BT20" s="170">
        <v>3</v>
      </c>
      <c r="BU20" s="186">
        <f t="shared" si="5"/>
        <v>11</v>
      </c>
      <c r="BV20" s="168">
        <v>8</v>
      </c>
      <c r="BW20" s="170">
        <v>3</v>
      </c>
      <c r="BX20" s="170">
        <v>1</v>
      </c>
      <c r="BY20" s="170">
        <v>0</v>
      </c>
      <c r="BZ20" s="170">
        <v>0</v>
      </c>
      <c r="CA20" s="170">
        <v>1</v>
      </c>
      <c r="CB20" s="170">
        <v>0</v>
      </c>
      <c r="CC20" s="170">
        <v>0</v>
      </c>
      <c r="CD20" s="170">
        <v>0</v>
      </c>
      <c r="CE20" s="170">
        <v>0</v>
      </c>
      <c r="CF20" s="170">
        <v>8</v>
      </c>
      <c r="CG20" s="186">
        <f t="shared" si="6"/>
        <v>21</v>
      </c>
    </row>
    <row r="21" spans="1:85" ht="18" customHeight="1">
      <c r="A21" s="90" t="s">
        <v>21</v>
      </c>
      <c r="B21" s="484">
        <v>5</v>
      </c>
      <c r="C21" s="485">
        <v>3</v>
      </c>
      <c r="D21" s="485">
        <v>0</v>
      </c>
      <c r="E21" s="485">
        <v>0</v>
      </c>
      <c r="F21" s="485">
        <v>1</v>
      </c>
      <c r="G21" s="485">
        <v>2</v>
      </c>
      <c r="H21" s="485">
        <v>0</v>
      </c>
      <c r="I21" s="485">
        <v>0</v>
      </c>
      <c r="J21" s="485">
        <v>0</v>
      </c>
      <c r="K21" s="485">
        <v>0</v>
      </c>
      <c r="L21" s="485">
        <v>6</v>
      </c>
      <c r="M21" s="255">
        <f t="shared" si="0"/>
        <v>17</v>
      </c>
      <c r="N21" s="166">
        <v>1</v>
      </c>
      <c r="O21" s="136">
        <v>3</v>
      </c>
      <c r="P21" s="136">
        <v>1</v>
      </c>
      <c r="Q21" s="136">
        <v>0</v>
      </c>
      <c r="R21" s="136">
        <v>1</v>
      </c>
      <c r="S21" s="136">
        <v>2</v>
      </c>
      <c r="T21" s="136">
        <v>0</v>
      </c>
      <c r="U21" s="136">
        <v>0</v>
      </c>
      <c r="V21" s="136">
        <v>0</v>
      </c>
      <c r="W21" s="136">
        <v>0</v>
      </c>
      <c r="X21" s="136">
        <v>3</v>
      </c>
      <c r="Y21" s="184">
        <f t="shared" si="1"/>
        <v>11</v>
      </c>
      <c r="Z21" s="484">
        <v>7</v>
      </c>
      <c r="AA21" s="485">
        <v>2</v>
      </c>
      <c r="AB21" s="485">
        <v>0</v>
      </c>
      <c r="AC21" s="485">
        <v>1</v>
      </c>
      <c r="AD21" s="485">
        <v>0</v>
      </c>
      <c r="AE21" s="485">
        <v>0</v>
      </c>
      <c r="AF21" s="485">
        <v>1</v>
      </c>
      <c r="AG21" s="485">
        <v>0</v>
      </c>
      <c r="AH21" s="485">
        <v>0</v>
      </c>
      <c r="AI21" s="485">
        <v>0</v>
      </c>
      <c r="AJ21" s="485">
        <v>4</v>
      </c>
      <c r="AK21" s="255">
        <f t="shared" si="2"/>
        <v>15</v>
      </c>
      <c r="AL21" s="166">
        <v>5</v>
      </c>
      <c r="AM21" s="136">
        <v>2</v>
      </c>
      <c r="AN21" s="136">
        <v>0</v>
      </c>
      <c r="AO21" s="136">
        <v>2</v>
      </c>
      <c r="AP21" s="136">
        <v>1</v>
      </c>
      <c r="AQ21" s="136">
        <v>1</v>
      </c>
      <c r="AR21" s="136">
        <v>0</v>
      </c>
      <c r="AS21" s="136">
        <v>0</v>
      </c>
      <c r="AT21" s="136">
        <v>0</v>
      </c>
      <c r="AU21" s="136">
        <v>0</v>
      </c>
      <c r="AV21" s="136">
        <v>2</v>
      </c>
      <c r="AW21" s="184">
        <f t="shared" si="3"/>
        <v>13</v>
      </c>
      <c r="AX21" s="484">
        <v>4</v>
      </c>
      <c r="AY21" s="485">
        <v>1</v>
      </c>
      <c r="AZ21" s="485">
        <v>1</v>
      </c>
      <c r="BA21" s="485">
        <v>2</v>
      </c>
      <c r="BB21" s="485">
        <v>0</v>
      </c>
      <c r="BC21" s="485">
        <v>0</v>
      </c>
      <c r="BD21" s="485">
        <v>0</v>
      </c>
      <c r="BE21" s="485">
        <v>0</v>
      </c>
      <c r="BF21" s="485">
        <v>0</v>
      </c>
      <c r="BG21" s="485">
        <v>0</v>
      </c>
      <c r="BH21" s="485">
        <v>3</v>
      </c>
      <c r="BI21" s="255">
        <f t="shared" si="4"/>
        <v>11</v>
      </c>
      <c r="BJ21" s="166">
        <v>4</v>
      </c>
      <c r="BK21" s="136">
        <v>1</v>
      </c>
      <c r="BL21" s="136">
        <v>3</v>
      </c>
      <c r="BM21" s="136">
        <v>0</v>
      </c>
      <c r="BN21" s="136">
        <v>1</v>
      </c>
      <c r="BO21" s="136">
        <v>2</v>
      </c>
      <c r="BP21" s="136">
        <v>0</v>
      </c>
      <c r="BQ21" s="136">
        <v>0</v>
      </c>
      <c r="BR21" s="136">
        <v>0</v>
      </c>
      <c r="BS21" s="136">
        <v>1</v>
      </c>
      <c r="BT21" s="136">
        <v>3</v>
      </c>
      <c r="BU21" s="184">
        <f t="shared" si="5"/>
        <v>15</v>
      </c>
      <c r="BV21" s="484">
        <v>2</v>
      </c>
      <c r="BW21" s="485">
        <v>2</v>
      </c>
      <c r="BX21" s="485">
        <v>0</v>
      </c>
      <c r="BY21" s="485">
        <v>1</v>
      </c>
      <c r="BZ21" s="485">
        <v>0</v>
      </c>
      <c r="CA21" s="485">
        <v>1</v>
      </c>
      <c r="CB21" s="485">
        <v>1</v>
      </c>
      <c r="CC21" s="485">
        <v>0</v>
      </c>
      <c r="CD21" s="485">
        <v>0</v>
      </c>
      <c r="CE21" s="485">
        <v>2</v>
      </c>
      <c r="CF21" s="485">
        <v>10</v>
      </c>
      <c r="CG21" s="255">
        <f t="shared" si="6"/>
        <v>19</v>
      </c>
    </row>
    <row r="22" spans="1:85" ht="18" customHeight="1">
      <c r="A22" s="11" t="s">
        <v>22</v>
      </c>
      <c r="B22" s="168">
        <v>3</v>
      </c>
      <c r="C22" s="170">
        <v>2</v>
      </c>
      <c r="D22" s="170">
        <v>3</v>
      </c>
      <c r="E22" s="170">
        <v>2</v>
      </c>
      <c r="F22" s="170">
        <v>0</v>
      </c>
      <c r="G22" s="170">
        <v>1</v>
      </c>
      <c r="H22" s="170">
        <v>0</v>
      </c>
      <c r="I22" s="170">
        <v>0</v>
      </c>
      <c r="J22" s="170">
        <v>0</v>
      </c>
      <c r="K22" s="170">
        <v>4</v>
      </c>
      <c r="L22" s="170">
        <v>1</v>
      </c>
      <c r="M22" s="186">
        <f t="shared" si="0"/>
        <v>16</v>
      </c>
      <c r="N22" s="168">
        <v>3</v>
      </c>
      <c r="O22" s="169">
        <v>1</v>
      </c>
      <c r="P22" s="170">
        <v>3</v>
      </c>
      <c r="Q22" s="169">
        <v>2</v>
      </c>
      <c r="R22" s="170">
        <v>1</v>
      </c>
      <c r="S22" s="170">
        <v>1</v>
      </c>
      <c r="T22" s="170">
        <v>0</v>
      </c>
      <c r="U22" s="170">
        <v>0</v>
      </c>
      <c r="V22" s="170">
        <v>0</v>
      </c>
      <c r="W22" s="170">
        <v>0</v>
      </c>
      <c r="X22" s="170">
        <v>5</v>
      </c>
      <c r="Y22" s="186">
        <f t="shared" si="1"/>
        <v>16</v>
      </c>
      <c r="Z22" s="168">
        <v>2</v>
      </c>
      <c r="AA22" s="170">
        <v>2</v>
      </c>
      <c r="AB22" s="170">
        <v>2</v>
      </c>
      <c r="AC22" s="170">
        <v>3</v>
      </c>
      <c r="AD22" s="170">
        <v>0</v>
      </c>
      <c r="AE22" s="170">
        <v>1</v>
      </c>
      <c r="AF22" s="170">
        <v>0</v>
      </c>
      <c r="AG22" s="170">
        <v>0</v>
      </c>
      <c r="AH22" s="170">
        <v>0</v>
      </c>
      <c r="AI22" s="170">
        <v>1</v>
      </c>
      <c r="AJ22" s="170">
        <v>7</v>
      </c>
      <c r="AK22" s="186">
        <f t="shared" si="2"/>
        <v>18</v>
      </c>
      <c r="AL22" s="168">
        <v>0</v>
      </c>
      <c r="AM22" s="169">
        <v>1</v>
      </c>
      <c r="AN22" s="170">
        <v>1</v>
      </c>
      <c r="AO22" s="169">
        <v>0</v>
      </c>
      <c r="AP22" s="170">
        <v>1</v>
      </c>
      <c r="AQ22" s="170">
        <v>0</v>
      </c>
      <c r="AR22" s="170">
        <v>0</v>
      </c>
      <c r="AS22" s="170">
        <v>0</v>
      </c>
      <c r="AT22" s="170">
        <v>0</v>
      </c>
      <c r="AU22" s="170">
        <v>1</v>
      </c>
      <c r="AV22" s="170">
        <v>2</v>
      </c>
      <c r="AW22" s="186">
        <f t="shared" si="3"/>
        <v>6</v>
      </c>
      <c r="AX22" s="168">
        <v>3</v>
      </c>
      <c r="AY22" s="170">
        <v>2</v>
      </c>
      <c r="AZ22" s="170">
        <v>3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1</v>
      </c>
      <c r="BH22" s="170">
        <v>4</v>
      </c>
      <c r="BI22" s="186">
        <f t="shared" si="4"/>
        <v>13</v>
      </c>
      <c r="BJ22" s="168">
        <v>2</v>
      </c>
      <c r="BK22" s="169">
        <v>0</v>
      </c>
      <c r="BL22" s="170">
        <v>2</v>
      </c>
      <c r="BM22" s="169">
        <v>0</v>
      </c>
      <c r="BN22" s="170">
        <v>1</v>
      </c>
      <c r="BO22" s="170">
        <v>1</v>
      </c>
      <c r="BP22" s="170">
        <v>1</v>
      </c>
      <c r="BQ22" s="170">
        <v>0</v>
      </c>
      <c r="BR22" s="170">
        <v>0</v>
      </c>
      <c r="BS22" s="170">
        <v>0</v>
      </c>
      <c r="BT22" s="170">
        <v>3</v>
      </c>
      <c r="BU22" s="186">
        <f t="shared" si="5"/>
        <v>10</v>
      </c>
      <c r="BV22" s="168">
        <v>3</v>
      </c>
      <c r="BW22" s="170">
        <v>1</v>
      </c>
      <c r="BX22" s="170">
        <v>3</v>
      </c>
      <c r="BY22" s="170">
        <v>1</v>
      </c>
      <c r="BZ22" s="170">
        <v>0</v>
      </c>
      <c r="CA22" s="170">
        <v>2</v>
      </c>
      <c r="CB22" s="170">
        <v>0</v>
      </c>
      <c r="CC22" s="170">
        <v>0</v>
      </c>
      <c r="CD22" s="170">
        <v>0</v>
      </c>
      <c r="CE22" s="170">
        <v>0</v>
      </c>
      <c r="CF22" s="170">
        <v>3</v>
      </c>
      <c r="CG22" s="186">
        <f t="shared" si="6"/>
        <v>13</v>
      </c>
    </row>
    <row r="23" spans="1:85" ht="18" customHeight="1">
      <c r="A23" s="90" t="s">
        <v>23</v>
      </c>
      <c r="B23" s="484">
        <v>2</v>
      </c>
      <c r="C23" s="485">
        <v>3</v>
      </c>
      <c r="D23" s="485">
        <v>0</v>
      </c>
      <c r="E23" s="485">
        <v>1</v>
      </c>
      <c r="F23" s="485">
        <v>0</v>
      </c>
      <c r="G23" s="485">
        <v>1</v>
      </c>
      <c r="H23" s="485">
        <v>0</v>
      </c>
      <c r="I23" s="485">
        <v>0</v>
      </c>
      <c r="J23" s="485">
        <v>0</v>
      </c>
      <c r="K23" s="485">
        <v>1</v>
      </c>
      <c r="L23" s="485">
        <v>6</v>
      </c>
      <c r="M23" s="255">
        <f t="shared" si="0"/>
        <v>14</v>
      </c>
      <c r="N23" s="166">
        <v>2</v>
      </c>
      <c r="O23" s="136">
        <v>1</v>
      </c>
      <c r="P23" s="136">
        <v>5</v>
      </c>
      <c r="Q23" s="136">
        <v>0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136">
        <v>8</v>
      </c>
      <c r="Y23" s="184">
        <f t="shared" si="1"/>
        <v>16</v>
      </c>
      <c r="Z23" s="484">
        <v>1</v>
      </c>
      <c r="AA23" s="485">
        <v>1</v>
      </c>
      <c r="AB23" s="485">
        <v>0</v>
      </c>
      <c r="AC23" s="485">
        <v>2</v>
      </c>
      <c r="AD23" s="485">
        <v>0</v>
      </c>
      <c r="AE23" s="485">
        <v>0</v>
      </c>
      <c r="AF23" s="485">
        <v>0</v>
      </c>
      <c r="AG23" s="485">
        <v>0</v>
      </c>
      <c r="AH23" s="485">
        <v>0</v>
      </c>
      <c r="AI23" s="485">
        <v>0</v>
      </c>
      <c r="AJ23" s="485">
        <v>5</v>
      </c>
      <c r="AK23" s="255">
        <f t="shared" si="2"/>
        <v>9</v>
      </c>
      <c r="AL23" s="166">
        <v>3</v>
      </c>
      <c r="AM23" s="136">
        <v>2</v>
      </c>
      <c r="AN23" s="136">
        <v>2</v>
      </c>
      <c r="AO23" s="136">
        <v>1</v>
      </c>
      <c r="AP23" s="136">
        <v>1</v>
      </c>
      <c r="AQ23" s="136">
        <v>3</v>
      </c>
      <c r="AR23" s="136">
        <v>0</v>
      </c>
      <c r="AS23" s="136">
        <v>0</v>
      </c>
      <c r="AT23" s="136">
        <v>0</v>
      </c>
      <c r="AU23" s="136">
        <v>0</v>
      </c>
      <c r="AV23" s="136">
        <v>6</v>
      </c>
      <c r="AW23" s="184">
        <f t="shared" si="3"/>
        <v>18</v>
      </c>
      <c r="AX23" s="484">
        <v>2</v>
      </c>
      <c r="AY23" s="485">
        <v>0</v>
      </c>
      <c r="AZ23" s="485">
        <v>0</v>
      </c>
      <c r="BA23" s="485">
        <v>0</v>
      </c>
      <c r="BB23" s="485">
        <v>1</v>
      </c>
      <c r="BC23" s="485">
        <v>0</v>
      </c>
      <c r="BD23" s="485">
        <v>0</v>
      </c>
      <c r="BE23" s="485">
        <v>0</v>
      </c>
      <c r="BF23" s="485">
        <v>0</v>
      </c>
      <c r="BG23" s="485">
        <v>0</v>
      </c>
      <c r="BH23" s="485">
        <v>5</v>
      </c>
      <c r="BI23" s="255">
        <f t="shared" si="4"/>
        <v>8</v>
      </c>
      <c r="BJ23" s="166">
        <v>0</v>
      </c>
      <c r="BK23" s="136">
        <v>2</v>
      </c>
      <c r="BL23" s="136">
        <v>0</v>
      </c>
      <c r="BM23" s="136">
        <v>0</v>
      </c>
      <c r="BN23" s="136">
        <v>0</v>
      </c>
      <c r="BO23" s="136">
        <v>0</v>
      </c>
      <c r="BP23" s="136">
        <v>0</v>
      </c>
      <c r="BQ23" s="136">
        <v>0</v>
      </c>
      <c r="BR23" s="136">
        <v>0</v>
      </c>
      <c r="BS23" s="136">
        <v>0</v>
      </c>
      <c r="BT23" s="136">
        <v>1</v>
      </c>
      <c r="BU23" s="184">
        <f t="shared" si="5"/>
        <v>3</v>
      </c>
      <c r="BV23" s="484">
        <v>6</v>
      </c>
      <c r="BW23" s="485">
        <v>0</v>
      </c>
      <c r="BX23" s="485">
        <v>1</v>
      </c>
      <c r="BY23" s="485">
        <v>0</v>
      </c>
      <c r="BZ23" s="485">
        <v>0</v>
      </c>
      <c r="CA23" s="485">
        <v>1</v>
      </c>
      <c r="CB23" s="485">
        <v>0</v>
      </c>
      <c r="CC23" s="485">
        <v>0</v>
      </c>
      <c r="CD23" s="485">
        <v>0</v>
      </c>
      <c r="CE23" s="485">
        <v>1</v>
      </c>
      <c r="CF23" s="485">
        <v>6</v>
      </c>
      <c r="CG23" s="255">
        <f t="shared" si="6"/>
        <v>15</v>
      </c>
    </row>
    <row r="24" spans="1:85" ht="18" customHeight="1">
      <c r="A24" s="11" t="s">
        <v>24</v>
      </c>
      <c r="B24" s="168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1</v>
      </c>
      <c r="M24" s="186">
        <f t="shared" si="0"/>
        <v>1</v>
      </c>
      <c r="N24" s="168">
        <v>0</v>
      </c>
      <c r="O24" s="169">
        <v>0</v>
      </c>
      <c r="P24" s="170">
        <v>0</v>
      </c>
      <c r="Q24" s="169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1</v>
      </c>
      <c r="Y24" s="186">
        <f t="shared" si="1"/>
        <v>1</v>
      </c>
      <c r="Z24" s="168">
        <v>0</v>
      </c>
      <c r="AA24" s="170">
        <v>0</v>
      </c>
      <c r="AB24" s="170">
        <v>0</v>
      </c>
      <c r="AC24" s="170">
        <v>0</v>
      </c>
      <c r="AD24" s="170">
        <v>0</v>
      </c>
      <c r="AE24" s="170">
        <v>0</v>
      </c>
      <c r="AF24" s="170">
        <v>0</v>
      </c>
      <c r="AG24" s="170">
        <v>0</v>
      </c>
      <c r="AH24" s="170">
        <v>0</v>
      </c>
      <c r="AI24" s="170">
        <v>0</v>
      </c>
      <c r="AJ24" s="170">
        <v>1</v>
      </c>
      <c r="AK24" s="186">
        <f t="shared" si="2"/>
        <v>1</v>
      </c>
      <c r="AL24" s="168">
        <v>1</v>
      </c>
      <c r="AM24" s="169">
        <v>0</v>
      </c>
      <c r="AN24" s="170">
        <v>0</v>
      </c>
      <c r="AO24" s="169">
        <v>1</v>
      </c>
      <c r="AP24" s="170">
        <v>0</v>
      </c>
      <c r="AQ24" s="170">
        <v>1</v>
      </c>
      <c r="AR24" s="170">
        <v>0</v>
      </c>
      <c r="AS24" s="170">
        <v>0</v>
      </c>
      <c r="AT24" s="170">
        <v>0</v>
      </c>
      <c r="AU24" s="170">
        <v>0</v>
      </c>
      <c r="AV24" s="170">
        <v>1</v>
      </c>
      <c r="AW24" s="186">
        <f t="shared" si="3"/>
        <v>4</v>
      </c>
      <c r="AX24" s="168">
        <v>0</v>
      </c>
      <c r="AY24" s="170">
        <v>0</v>
      </c>
      <c r="AZ24" s="170">
        <v>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1</v>
      </c>
      <c r="BI24" s="186">
        <f t="shared" si="4"/>
        <v>1</v>
      </c>
      <c r="BJ24" s="168">
        <v>2</v>
      </c>
      <c r="BK24" s="169">
        <v>0</v>
      </c>
      <c r="BL24" s="170">
        <v>1</v>
      </c>
      <c r="BM24" s="169">
        <v>0</v>
      </c>
      <c r="BN24" s="170">
        <v>0</v>
      </c>
      <c r="BO24" s="170">
        <v>0</v>
      </c>
      <c r="BP24" s="170">
        <v>0</v>
      </c>
      <c r="BQ24" s="170">
        <v>0</v>
      </c>
      <c r="BR24" s="170">
        <v>0</v>
      </c>
      <c r="BS24" s="170">
        <v>0</v>
      </c>
      <c r="BT24" s="170">
        <v>2</v>
      </c>
      <c r="BU24" s="186">
        <f t="shared" si="5"/>
        <v>5</v>
      </c>
      <c r="BV24" s="168">
        <v>0</v>
      </c>
      <c r="BW24" s="170">
        <v>0</v>
      </c>
      <c r="BX24" s="170">
        <v>0</v>
      </c>
      <c r="BY24" s="170">
        <v>0</v>
      </c>
      <c r="BZ24" s="170">
        <v>1</v>
      </c>
      <c r="CA24" s="170">
        <v>1</v>
      </c>
      <c r="CB24" s="170">
        <v>0</v>
      </c>
      <c r="CC24" s="170">
        <v>0</v>
      </c>
      <c r="CD24" s="170">
        <v>0</v>
      </c>
      <c r="CE24" s="170">
        <v>0</v>
      </c>
      <c r="CF24" s="170">
        <v>0</v>
      </c>
      <c r="CG24" s="186">
        <f t="shared" si="6"/>
        <v>2</v>
      </c>
    </row>
    <row r="25" spans="1:85" ht="18" customHeight="1">
      <c r="A25" s="90" t="s">
        <v>25</v>
      </c>
      <c r="B25" s="484">
        <v>12</v>
      </c>
      <c r="C25" s="485">
        <v>1</v>
      </c>
      <c r="D25" s="485">
        <v>2</v>
      </c>
      <c r="E25" s="485">
        <v>1</v>
      </c>
      <c r="F25" s="485">
        <v>3</v>
      </c>
      <c r="G25" s="485">
        <v>0</v>
      </c>
      <c r="H25" s="485">
        <v>1</v>
      </c>
      <c r="I25" s="485">
        <v>1</v>
      </c>
      <c r="J25" s="485">
        <v>0</v>
      </c>
      <c r="K25" s="485">
        <v>5</v>
      </c>
      <c r="L25" s="485">
        <v>16</v>
      </c>
      <c r="M25" s="255">
        <f t="shared" si="0"/>
        <v>42</v>
      </c>
      <c r="N25" s="166">
        <v>3</v>
      </c>
      <c r="O25" s="136">
        <v>4</v>
      </c>
      <c r="P25" s="136">
        <v>1</v>
      </c>
      <c r="Q25" s="136">
        <v>2</v>
      </c>
      <c r="R25" s="136">
        <v>1</v>
      </c>
      <c r="S25" s="136">
        <v>0</v>
      </c>
      <c r="T25" s="136">
        <v>0</v>
      </c>
      <c r="U25" s="136">
        <v>0</v>
      </c>
      <c r="V25" s="136">
        <v>0</v>
      </c>
      <c r="W25" s="136">
        <v>2</v>
      </c>
      <c r="X25" s="136">
        <v>13</v>
      </c>
      <c r="Y25" s="184">
        <f t="shared" si="1"/>
        <v>26</v>
      </c>
      <c r="Z25" s="484">
        <v>10</v>
      </c>
      <c r="AA25" s="485">
        <v>1</v>
      </c>
      <c r="AB25" s="485">
        <v>2</v>
      </c>
      <c r="AC25" s="485">
        <v>2</v>
      </c>
      <c r="AD25" s="485">
        <v>1</v>
      </c>
      <c r="AE25" s="485">
        <v>0</v>
      </c>
      <c r="AF25" s="485">
        <v>1</v>
      </c>
      <c r="AG25" s="485">
        <v>0</v>
      </c>
      <c r="AH25" s="485">
        <v>0</v>
      </c>
      <c r="AI25" s="485">
        <v>3</v>
      </c>
      <c r="AJ25" s="485">
        <v>6</v>
      </c>
      <c r="AK25" s="255">
        <f t="shared" si="2"/>
        <v>26</v>
      </c>
      <c r="AL25" s="166">
        <v>14</v>
      </c>
      <c r="AM25" s="136">
        <v>3</v>
      </c>
      <c r="AN25" s="136">
        <v>1</v>
      </c>
      <c r="AO25" s="136">
        <v>1</v>
      </c>
      <c r="AP25" s="136">
        <v>0</v>
      </c>
      <c r="AQ25" s="136">
        <v>1</v>
      </c>
      <c r="AR25" s="136">
        <v>1</v>
      </c>
      <c r="AS25" s="136">
        <v>0</v>
      </c>
      <c r="AT25" s="136">
        <v>0</v>
      </c>
      <c r="AU25" s="136">
        <v>1</v>
      </c>
      <c r="AV25" s="136">
        <v>10</v>
      </c>
      <c r="AW25" s="184">
        <f t="shared" si="3"/>
        <v>32</v>
      </c>
      <c r="AX25" s="484">
        <v>16</v>
      </c>
      <c r="AY25" s="485">
        <v>3</v>
      </c>
      <c r="AZ25" s="485">
        <v>1</v>
      </c>
      <c r="BA25" s="485">
        <v>0</v>
      </c>
      <c r="BB25" s="485">
        <v>3</v>
      </c>
      <c r="BC25" s="485">
        <v>1</v>
      </c>
      <c r="BD25" s="485">
        <v>0</v>
      </c>
      <c r="BE25" s="485">
        <v>0</v>
      </c>
      <c r="BF25" s="485">
        <v>0</v>
      </c>
      <c r="BG25" s="485">
        <v>3</v>
      </c>
      <c r="BH25" s="485">
        <v>9</v>
      </c>
      <c r="BI25" s="255">
        <f t="shared" si="4"/>
        <v>36</v>
      </c>
      <c r="BJ25" s="166">
        <v>11</v>
      </c>
      <c r="BK25" s="136">
        <v>0</v>
      </c>
      <c r="BL25" s="136">
        <v>0</v>
      </c>
      <c r="BM25" s="136">
        <v>0</v>
      </c>
      <c r="BN25" s="136">
        <v>3</v>
      </c>
      <c r="BO25" s="136">
        <v>1</v>
      </c>
      <c r="BP25" s="136">
        <v>0</v>
      </c>
      <c r="BQ25" s="136">
        <v>1</v>
      </c>
      <c r="BR25" s="136">
        <v>0</v>
      </c>
      <c r="BS25" s="136">
        <v>0</v>
      </c>
      <c r="BT25" s="136">
        <v>8</v>
      </c>
      <c r="BU25" s="184">
        <f t="shared" si="5"/>
        <v>24</v>
      </c>
      <c r="BV25" s="484">
        <v>7</v>
      </c>
      <c r="BW25" s="485">
        <v>1</v>
      </c>
      <c r="BX25" s="485">
        <v>1</v>
      </c>
      <c r="BY25" s="485">
        <v>2</v>
      </c>
      <c r="BZ25" s="485">
        <v>4</v>
      </c>
      <c r="CA25" s="485">
        <v>0</v>
      </c>
      <c r="CB25" s="485">
        <v>0</v>
      </c>
      <c r="CC25" s="485">
        <v>0</v>
      </c>
      <c r="CD25" s="485">
        <v>0</v>
      </c>
      <c r="CE25" s="485">
        <v>3</v>
      </c>
      <c r="CF25" s="485">
        <v>3</v>
      </c>
      <c r="CG25" s="255">
        <f t="shared" si="6"/>
        <v>21</v>
      </c>
    </row>
    <row r="26" spans="1:85" ht="18" customHeight="1">
      <c r="A26" s="92" t="s">
        <v>26</v>
      </c>
      <c r="B26" s="173">
        <v>1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87">
        <f t="shared" si="0"/>
        <v>1</v>
      </c>
      <c r="N26" s="168">
        <v>0</v>
      </c>
      <c r="O26" s="169">
        <v>0</v>
      </c>
      <c r="P26" s="170">
        <v>0</v>
      </c>
      <c r="Q26" s="169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86">
        <f t="shared" si="1"/>
        <v>0</v>
      </c>
      <c r="Z26" s="173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4">
        <v>0</v>
      </c>
      <c r="AK26" s="187">
        <f t="shared" si="2"/>
        <v>0</v>
      </c>
      <c r="AL26" s="168">
        <v>0</v>
      </c>
      <c r="AM26" s="169">
        <v>0</v>
      </c>
      <c r="AN26" s="170">
        <v>1</v>
      </c>
      <c r="AO26" s="169">
        <v>0</v>
      </c>
      <c r="AP26" s="170">
        <v>0</v>
      </c>
      <c r="AQ26" s="170">
        <v>0</v>
      </c>
      <c r="AR26" s="170">
        <v>0</v>
      </c>
      <c r="AS26" s="170">
        <v>0</v>
      </c>
      <c r="AT26" s="170">
        <v>0</v>
      </c>
      <c r="AU26" s="170">
        <v>0</v>
      </c>
      <c r="AV26" s="170">
        <v>1</v>
      </c>
      <c r="AW26" s="186">
        <f t="shared" si="3"/>
        <v>2</v>
      </c>
      <c r="AX26" s="173">
        <v>0</v>
      </c>
      <c r="AY26" s="174">
        <v>0</v>
      </c>
      <c r="AZ26" s="174">
        <v>0</v>
      </c>
      <c r="BA26" s="174">
        <v>0</v>
      </c>
      <c r="BB26" s="174">
        <v>0</v>
      </c>
      <c r="BC26" s="174">
        <v>0</v>
      </c>
      <c r="BD26" s="174">
        <v>0</v>
      </c>
      <c r="BE26" s="174">
        <v>0</v>
      </c>
      <c r="BF26" s="174">
        <v>0</v>
      </c>
      <c r="BG26" s="174">
        <v>0</v>
      </c>
      <c r="BH26" s="174">
        <v>0</v>
      </c>
      <c r="BI26" s="187">
        <f t="shared" si="4"/>
        <v>0</v>
      </c>
      <c r="BJ26" s="168">
        <v>0</v>
      </c>
      <c r="BK26" s="169">
        <v>0</v>
      </c>
      <c r="BL26" s="170">
        <v>0</v>
      </c>
      <c r="BM26" s="169">
        <v>0</v>
      </c>
      <c r="BN26" s="170">
        <v>0</v>
      </c>
      <c r="BO26" s="170">
        <v>0</v>
      </c>
      <c r="BP26" s="170">
        <v>0</v>
      </c>
      <c r="BQ26" s="170">
        <v>0</v>
      </c>
      <c r="BR26" s="170">
        <v>0</v>
      </c>
      <c r="BS26" s="170">
        <v>0</v>
      </c>
      <c r="BT26" s="170">
        <v>0</v>
      </c>
      <c r="BU26" s="186">
        <f t="shared" si="5"/>
        <v>0</v>
      </c>
      <c r="BV26" s="173">
        <v>0</v>
      </c>
      <c r="BW26" s="174">
        <v>0</v>
      </c>
      <c r="BX26" s="174">
        <v>0</v>
      </c>
      <c r="BY26" s="174">
        <v>0</v>
      </c>
      <c r="BZ26" s="174">
        <v>0</v>
      </c>
      <c r="CA26" s="174">
        <v>0</v>
      </c>
      <c r="CB26" s="174">
        <v>0</v>
      </c>
      <c r="CC26" s="174">
        <v>0</v>
      </c>
      <c r="CD26" s="174">
        <v>0</v>
      </c>
      <c r="CE26" s="174">
        <v>0</v>
      </c>
      <c r="CF26" s="174">
        <v>0</v>
      </c>
      <c r="CG26" s="187">
        <f t="shared" si="6"/>
        <v>0</v>
      </c>
    </row>
    <row r="27" spans="1:85" ht="24.95" customHeight="1">
      <c r="A27" s="93" t="s">
        <v>36</v>
      </c>
      <c r="B27" s="68">
        <f>+SUM(B8:B26)</f>
        <v>173</v>
      </c>
      <c r="C27" s="70">
        <f t="shared" ref="C27:L27" si="7">+SUM(C8:C26)</f>
        <v>45</v>
      </c>
      <c r="D27" s="70">
        <f t="shared" si="7"/>
        <v>35</v>
      </c>
      <c r="E27" s="70">
        <f t="shared" si="7"/>
        <v>28</v>
      </c>
      <c r="F27" s="70">
        <f t="shared" si="7"/>
        <v>25</v>
      </c>
      <c r="G27" s="70">
        <f t="shared" si="7"/>
        <v>18</v>
      </c>
      <c r="H27" s="70">
        <f t="shared" si="7"/>
        <v>4</v>
      </c>
      <c r="I27" s="70">
        <f t="shared" si="7"/>
        <v>3</v>
      </c>
      <c r="J27" s="70">
        <f t="shared" si="7"/>
        <v>0</v>
      </c>
      <c r="K27" s="70">
        <f t="shared" si="7"/>
        <v>29</v>
      </c>
      <c r="L27" s="70">
        <f t="shared" si="7"/>
        <v>160</v>
      </c>
      <c r="M27" s="52">
        <f t="shared" si="0"/>
        <v>520</v>
      </c>
      <c r="N27" s="23">
        <f>+SUM(N8:N26)</f>
        <v>118</v>
      </c>
      <c r="O27" s="24">
        <f t="shared" ref="O27:X27" si="8">+SUM(O8:O26)</f>
        <v>57</v>
      </c>
      <c r="P27" s="24">
        <f t="shared" si="8"/>
        <v>42</v>
      </c>
      <c r="Q27" s="24">
        <f t="shared" si="8"/>
        <v>24</v>
      </c>
      <c r="R27" s="24">
        <f t="shared" si="8"/>
        <v>22</v>
      </c>
      <c r="S27" s="24">
        <f t="shared" si="8"/>
        <v>15</v>
      </c>
      <c r="T27" s="24">
        <f t="shared" si="8"/>
        <v>8</v>
      </c>
      <c r="U27" s="24">
        <f t="shared" si="8"/>
        <v>1</v>
      </c>
      <c r="V27" s="24">
        <f t="shared" si="8"/>
        <v>0</v>
      </c>
      <c r="W27" s="24">
        <f t="shared" si="8"/>
        <v>25</v>
      </c>
      <c r="X27" s="24">
        <f t="shared" si="8"/>
        <v>155</v>
      </c>
      <c r="Y27" s="25">
        <f t="shared" si="1"/>
        <v>467</v>
      </c>
      <c r="Z27" s="68">
        <f>+SUM(Z8:Z26)</f>
        <v>152</v>
      </c>
      <c r="AA27" s="70">
        <f t="shared" ref="AA27:AJ27" si="9">+SUM(AA8:AA26)</f>
        <v>32</v>
      </c>
      <c r="AB27" s="70">
        <f t="shared" si="9"/>
        <v>24</v>
      </c>
      <c r="AC27" s="70">
        <f t="shared" si="9"/>
        <v>26</v>
      </c>
      <c r="AD27" s="70">
        <f t="shared" si="9"/>
        <v>19</v>
      </c>
      <c r="AE27" s="70">
        <f t="shared" si="9"/>
        <v>15</v>
      </c>
      <c r="AF27" s="70">
        <f t="shared" si="9"/>
        <v>6</v>
      </c>
      <c r="AG27" s="70">
        <f t="shared" si="9"/>
        <v>2</v>
      </c>
      <c r="AH27" s="70">
        <f t="shared" si="9"/>
        <v>0</v>
      </c>
      <c r="AI27" s="70">
        <f t="shared" si="9"/>
        <v>14</v>
      </c>
      <c r="AJ27" s="70">
        <f t="shared" si="9"/>
        <v>130</v>
      </c>
      <c r="AK27" s="52">
        <f t="shared" si="2"/>
        <v>420</v>
      </c>
      <c r="AL27" s="23">
        <f>+SUM(AL8:AL26)</f>
        <v>125</v>
      </c>
      <c r="AM27" s="24">
        <f t="shared" ref="AM27:AV27" si="10">+SUM(AM8:AM26)</f>
        <v>37</v>
      </c>
      <c r="AN27" s="24">
        <f t="shared" si="10"/>
        <v>36</v>
      </c>
      <c r="AO27" s="24">
        <f t="shared" si="10"/>
        <v>22</v>
      </c>
      <c r="AP27" s="24">
        <f t="shared" si="10"/>
        <v>15</v>
      </c>
      <c r="AQ27" s="24">
        <f>+SUM(AQ8:AQ26)</f>
        <v>18</v>
      </c>
      <c r="AR27" s="24">
        <f>+SUM(AR8:AR26)</f>
        <v>8</v>
      </c>
      <c r="AS27" s="24">
        <f t="shared" si="10"/>
        <v>3</v>
      </c>
      <c r="AT27" s="24">
        <f t="shared" si="10"/>
        <v>0</v>
      </c>
      <c r="AU27" s="24">
        <f t="shared" si="10"/>
        <v>23</v>
      </c>
      <c r="AV27" s="24">
        <f t="shared" si="10"/>
        <v>138</v>
      </c>
      <c r="AW27" s="25">
        <f t="shared" si="3"/>
        <v>425</v>
      </c>
      <c r="AX27" s="68">
        <f>+SUM(AX8:AX26)</f>
        <v>132</v>
      </c>
      <c r="AY27" s="70">
        <f t="shared" ref="AY27:BH27" si="11">+SUM(AY8:AY26)</f>
        <v>40</v>
      </c>
      <c r="AZ27" s="70">
        <f t="shared" si="11"/>
        <v>24</v>
      </c>
      <c r="BA27" s="70">
        <f t="shared" si="11"/>
        <v>14</v>
      </c>
      <c r="BB27" s="70">
        <f>+SUM(BB8:BB26)</f>
        <v>16</v>
      </c>
      <c r="BC27" s="70">
        <f>+SUM(BC8:BC26)</f>
        <v>15</v>
      </c>
      <c r="BD27" s="70">
        <f t="shared" si="11"/>
        <v>1</v>
      </c>
      <c r="BE27" s="70">
        <f t="shared" si="11"/>
        <v>3</v>
      </c>
      <c r="BF27" s="70">
        <f t="shared" si="11"/>
        <v>0</v>
      </c>
      <c r="BG27" s="70">
        <f t="shared" si="11"/>
        <v>23</v>
      </c>
      <c r="BH27" s="70">
        <f t="shared" si="11"/>
        <v>130</v>
      </c>
      <c r="BI27" s="52">
        <f t="shared" si="4"/>
        <v>398</v>
      </c>
      <c r="BJ27" s="23">
        <f>+SUM(BJ8:BJ26)</f>
        <v>125</v>
      </c>
      <c r="BK27" s="24">
        <f t="shared" ref="BK27:BT27" si="12">+SUM(BK8:BK26)</f>
        <v>16</v>
      </c>
      <c r="BL27" s="24">
        <f t="shared" si="12"/>
        <v>22</v>
      </c>
      <c r="BM27" s="24">
        <f t="shared" si="12"/>
        <v>11</v>
      </c>
      <c r="BN27" s="24">
        <f t="shared" si="12"/>
        <v>18</v>
      </c>
      <c r="BO27" s="24">
        <f t="shared" si="12"/>
        <v>14</v>
      </c>
      <c r="BP27" s="24">
        <f t="shared" si="12"/>
        <v>4</v>
      </c>
      <c r="BQ27" s="24">
        <f t="shared" si="12"/>
        <v>3</v>
      </c>
      <c r="BR27" s="24">
        <f t="shared" si="12"/>
        <v>0</v>
      </c>
      <c r="BS27" s="24">
        <f t="shared" si="12"/>
        <v>13</v>
      </c>
      <c r="BT27" s="24">
        <f t="shared" si="12"/>
        <v>90</v>
      </c>
      <c r="BU27" s="25">
        <f t="shared" si="5"/>
        <v>316</v>
      </c>
      <c r="BV27" s="68">
        <f>+SUM(BV8:BV26)</f>
        <v>129</v>
      </c>
      <c r="BW27" s="70">
        <f t="shared" ref="BW27:BY27" si="13">+SUM(BW8:BW26)</f>
        <v>24</v>
      </c>
      <c r="BX27" s="70">
        <f t="shared" si="13"/>
        <v>19</v>
      </c>
      <c r="BY27" s="70">
        <f t="shared" si="13"/>
        <v>18</v>
      </c>
      <c r="BZ27" s="70">
        <f>+SUM(BZ8:BZ26)</f>
        <v>20</v>
      </c>
      <c r="CA27" s="70">
        <f>+SUM(CA8:CA26)</f>
        <v>13</v>
      </c>
      <c r="CB27" s="70">
        <f t="shared" ref="CB27:CF27" si="14">+SUM(CB8:CB26)</f>
        <v>5</v>
      </c>
      <c r="CC27" s="70">
        <f t="shared" si="14"/>
        <v>1</v>
      </c>
      <c r="CD27" s="70">
        <f t="shared" si="14"/>
        <v>0</v>
      </c>
      <c r="CE27" s="70">
        <f t="shared" si="14"/>
        <v>27</v>
      </c>
      <c r="CF27" s="70">
        <f t="shared" si="14"/>
        <v>114</v>
      </c>
      <c r="CG27" s="52">
        <f t="shared" si="6"/>
        <v>370</v>
      </c>
    </row>
    <row r="28" spans="1:85" ht="6.75" customHeight="1">
      <c r="B28" s="94"/>
      <c r="D28" s="94"/>
      <c r="F28" s="94"/>
      <c r="M28" s="188"/>
      <c r="N28" s="94"/>
      <c r="P28" s="94"/>
      <c r="R28" s="94"/>
      <c r="Y28" s="188"/>
      <c r="Z28" s="94"/>
      <c r="AB28" s="94"/>
      <c r="AD28" s="94"/>
      <c r="AK28" s="188"/>
      <c r="AL28" s="94"/>
      <c r="AN28" s="94"/>
      <c r="AP28" s="94"/>
      <c r="AQ28" s="94"/>
      <c r="AW28" s="188"/>
      <c r="AX28" s="119"/>
      <c r="AZ28" s="94"/>
      <c r="BC28" s="94"/>
      <c r="BE28" s="94"/>
      <c r="BH28" s="119"/>
      <c r="BJ28" s="94"/>
      <c r="BL28" s="94"/>
      <c r="BN28" s="94"/>
      <c r="BO28" s="94"/>
      <c r="BU28" s="188"/>
      <c r="BV28" s="119"/>
      <c r="BX28" s="94"/>
      <c r="CA28" s="94"/>
      <c r="CC28" s="94"/>
      <c r="CF28" s="119"/>
    </row>
    <row r="29" spans="1:85" s="386" customFormat="1" ht="12" customHeight="1">
      <c r="A29" s="774" t="s">
        <v>533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74"/>
      <c r="AF29" s="417"/>
      <c r="AG29" s="410"/>
      <c r="AH29" s="410"/>
      <c r="AI29" s="410"/>
      <c r="AJ29" s="410"/>
      <c r="AK29" s="418"/>
      <c r="AL29" s="410"/>
      <c r="AM29" s="410"/>
      <c r="AN29" s="410"/>
      <c r="AO29" s="410"/>
      <c r="AP29" s="410"/>
      <c r="AQ29" s="410"/>
      <c r="AR29" s="410"/>
      <c r="AS29" s="410"/>
      <c r="AT29" s="410"/>
      <c r="AU29" s="410"/>
      <c r="AV29" s="410"/>
      <c r="AW29" s="418"/>
      <c r="AX29" s="410"/>
      <c r="AY29" s="410"/>
      <c r="AZ29" s="410"/>
      <c r="BA29" s="410"/>
      <c r="BB29" s="410"/>
      <c r="BC29" s="410"/>
      <c r="BD29" s="410"/>
      <c r="BE29" s="410"/>
      <c r="BF29" s="410"/>
      <c r="BG29" s="410"/>
      <c r="BH29" s="410"/>
      <c r="BI29" s="419"/>
      <c r="BJ29" s="410"/>
      <c r="BK29" s="410"/>
      <c r="BL29" s="410"/>
      <c r="BM29" s="410"/>
      <c r="BN29" s="410"/>
      <c r="BO29" s="410"/>
      <c r="BP29" s="410"/>
      <c r="BQ29" s="410"/>
      <c r="BR29" s="410"/>
      <c r="BS29" s="410"/>
      <c r="BT29" s="410"/>
      <c r="BU29" s="418"/>
      <c r="BV29" s="410"/>
      <c r="BW29" s="410"/>
      <c r="BX29" s="410"/>
      <c r="BY29" s="410"/>
      <c r="BZ29" s="410"/>
      <c r="CA29" s="410"/>
      <c r="CB29" s="410"/>
      <c r="CC29" s="410"/>
      <c r="CD29" s="410"/>
      <c r="CE29" s="410"/>
      <c r="CF29" s="410"/>
      <c r="CG29" s="419"/>
    </row>
    <row r="30" spans="1:85" s="386" customFormat="1" ht="10.5" customHeight="1">
      <c r="A30" s="675" t="s">
        <v>599</v>
      </c>
      <c r="B30" s="42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8"/>
      <c r="N30" s="42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8"/>
      <c r="Z30" s="42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8"/>
      <c r="AL30" s="420"/>
      <c r="AM30" s="410"/>
      <c r="AN30" s="410"/>
      <c r="AO30" s="410"/>
      <c r="AP30" s="410"/>
      <c r="AQ30" s="410"/>
      <c r="AR30" s="410"/>
      <c r="AS30" s="410"/>
      <c r="AT30" s="410"/>
      <c r="AU30" s="410"/>
      <c r="AV30" s="410"/>
      <c r="AW30" s="418"/>
      <c r="AX30" s="410"/>
      <c r="AY30" s="410"/>
      <c r="AZ30" s="420"/>
      <c r="BA30" s="410"/>
      <c r="BB30" s="410"/>
      <c r="BC30" s="410"/>
      <c r="BD30" s="410"/>
      <c r="BE30" s="410"/>
      <c r="BF30" s="410"/>
      <c r="BG30" s="410"/>
      <c r="BH30" s="410"/>
      <c r="BI30" s="419"/>
      <c r="BJ30" s="420"/>
      <c r="BK30" s="410"/>
      <c r="BL30" s="410"/>
      <c r="BM30" s="410"/>
      <c r="BN30" s="410"/>
      <c r="BO30" s="410"/>
      <c r="BP30" s="410"/>
      <c r="BQ30" s="410"/>
      <c r="BR30" s="410"/>
      <c r="BS30" s="410"/>
      <c r="BT30" s="410"/>
      <c r="BU30" s="418"/>
      <c r="BV30" s="410"/>
      <c r="BW30" s="410"/>
      <c r="BX30" s="420"/>
      <c r="BY30" s="410"/>
      <c r="BZ30" s="410"/>
      <c r="CA30" s="410"/>
      <c r="CB30" s="410"/>
      <c r="CC30" s="410"/>
      <c r="CD30" s="410"/>
      <c r="CE30" s="410"/>
      <c r="CF30" s="410"/>
      <c r="CG30" s="419"/>
    </row>
    <row r="31" spans="1:85" s="386" customFormat="1" ht="12" customHeight="1">
      <c r="A31" s="421" t="s">
        <v>231</v>
      </c>
      <c r="B31" s="42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8"/>
      <c r="N31" s="420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8"/>
      <c r="Z31" s="420"/>
      <c r="AA31" s="410"/>
      <c r="AB31" s="410"/>
      <c r="AC31" s="410"/>
      <c r="AD31" s="410"/>
      <c r="AE31" s="410"/>
      <c r="AF31" s="410"/>
      <c r="AG31" s="410"/>
      <c r="AH31" s="410"/>
      <c r="AI31" s="410"/>
      <c r="AJ31" s="410"/>
      <c r="AK31" s="418"/>
      <c r="AL31" s="420"/>
      <c r="AM31" s="410"/>
      <c r="AN31" s="410"/>
      <c r="AO31" s="410"/>
      <c r="AP31" s="410"/>
      <c r="AQ31" s="410"/>
      <c r="AR31" s="410"/>
      <c r="AS31" s="410"/>
      <c r="AT31" s="410"/>
      <c r="AU31" s="410"/>
      <c r="AV31" s="410"/>
      <c r="AW31" s="418"/>
      <c r="AX31" s="410"/>
      <c r="AY31" s="410"/>
      <c r="AZ31" s="420"/>
      <c r="BA31" s="410"/>
      <c r="BB31" s="410"/>
      <c r="BC31" s="410"/>
      <c r="BD31" s="410"/>
      <c r="BE31" s="410"/>
      <c r="BF31" s="410"/>
      <c r="BG31" s="410"/>
      <c r="BH31" s="410"/>
      <c r="BI31" s="419"/>
      <c r="BJ31" s="420"/>
      <c r="BK31" s="410"/>
      <c r="BL31" s="410"/>
      <c r="BM31" s="410"/>
      <c r="BN31" s="410"/>
      <c r="BO31" s="410"/>
      <c r="BP31" s="410"/>
      <c r="BQ31" s="410"/>
      <c r="BR31" s="410"/>
      <c r="BS31" s="410"/>
      <c r="BT31" s="410"/>
      <c r="BU31" s="418"/>
      <c r="BV31" s="410"/>
      <c r="BW31" s="410"/>
      <c r="BX31" s="420"/>
      <c r="BY31" s="410"/>
      <c r="BZ31" s="410"/>
      <c r="CA31" s="410"/>
      <c r="CB31" s="410"/>
      <c r="CC31" s="410"/>
      <c r="CD31" s="410"/>
      <c r="CE31" s="410"/>
      <c r="CF31" s="410"/>
      <c r="CG31" s="419"/>
    </row>
    <row r="32" spans="1:85" s="410" customFormat="1" ht="12" customHeight="1">
      <c r="A32" s="422" t="s">
        <v>65</v>
      </c>
      <c r="B32" s="420"/>
      <c r="M32" s="418"/>
      <c r="N32" s="420"/>
      <c r="Y32" s="418"/>
      <c r="Z32" s="420"/>
      <c r="AK32" s="418"/>
      <c r="AL32" s="420"/>
      <c r="AW32" s="418"/>
      <c r="AZ32" s="420"/>
      <c r="BE32" s="423"/>
      <c r="BI32" s="418"/>
      <c r="BJ32" s="420"/>
      <c r="BU32" s="418"/>
      <c r="BX32" s="420"/>
      <c r="CC32" s="423"/>
      <c r="CG32" s="418"/>
    </row>
    <row r="33" spans="1:85" s="386" customFormat="1" ht="12" customHeight="1">
      <c r="A33" s="422" t="s">
        <v>76</v>
      </c>
      <c r="B33" s="42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8"/>
      <c r="N33" s="42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8"/>
      <c r="Z33" s="42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8"/>
      <c r="AL33" s="420"/>
      <c r="AM33" s="410"/>
      <c r="AN33" s="410"/>
      <c r="AO33" s="410"/>
      <c r="AP33" s="410"/>
      <c r="AQ33" s="410"/>
      <c r="AR33" s="410"/>
      <c r="AS33" s="410"/>
      <c r="AT33" s="410"/>
      <c r="AU33" s="410"/>
      <c r="AV33" s="410"/>
      <c r="AW33" s="418"/>
      <c r="AX33" s="410"/>
      <c r="AY33" s="410"/>
      <c r="AZ33" s="420"/>
      <c r="BA33" s="410"/>
      <c r="BB33" s="410"/>
      <c r="BC33" s="410"/>
      <c r="BD33" s="410"/>
      <c r="BE33" s="410"/>
      <c r="BF33" s="410"/>
      <c r="BG33" s="410"/>
      <c r="BH33" s="410"/>
      <c r="BI33" s="419"/>
      <c r="BJ33" s="420"/>
      <c r="BK33" s="410"/>
      <c r="BL33" s="410"/>
      <c r="BM33" s="410"/>
      <c r="BN33" s="410"/>
      <c r="BO33" s="410"/>
      <c r="BP33" s="410"/>
      <c r="BQ33" s="410"/>
      <c r="BR33" s="410"/>
      <c r="BS33" s="410"/>
      <c r="BT33" s="410"/>
      <c r="BU33" s="418"/>
      <c r="BV33" s="410"/>
      <c r="BW33" s="410"/>
      <c r="BX33" s="420"/>
      <c r="BY33" s="410"/>
      <c r="BZ33" s="410"/>
      <c r="CA33" s="410"/>
      <c r="CB33" s="410"/>
      <c r="CC33" s="410"/>
      <c r="CD33" s="410"/>
      <c r="CE33" s="410"/>
      <c r="CF33" s="410"/>
      <c r="CG33" s="419"/>
    </row>
    <row r="34" spans="1:85" s="386" customFormat="1" ht="12" customHeight="1">
      <c r="A34" s="422" t="s">
        <v>77</v>
      </c>
      <c r="B34" s="42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8"/>
      <c r="N34" s="42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8"/>
      <c r="Z34" s="42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8"/>
      <c r="AL34" s="42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18"/>
      <c r="AX34" s="410"/>
      <c r="AY34" s="410"/>
      <c r="AZ34" s="420"/>
      <c r="BA34" s="410"/>
      <c r="BB34" s="410"/>
      <c r="BC34" s="410"/>
      <c r="BD34" s="410"/>
      <c r="BE34" s="410"/>
      <c r="BF34" s="410"/>
      <c r="BG34" s="410"/>
      <c r="BH34" s="410"/>
      <c r="BI34" s="419"/>
      <c r="BJ34" s="420"/>
      <c r="BK34" s="410"/>
      <c r="BL34" s="410"/>
      <c r="BM34" s="410"/>
      <c r="BN34" s="410"/>
      <c r="BO34" s="410"/>
      <c r="BP34" s="410"/>
      <c r="BQ34" s="410"/>
      <c r="BR34" s="410"/>
      <c r="BS34" s="410"/>
      <c r="BT34" s="410"/>
      <c r="BU34" s="418"/>
      <c r="BV34" s="410"/>
      <c r="BW34" s="410"/>
      <c r="BX34" s="420"/>
      <c r="BY34" s="410"/>
      <c r="BZ34" s="410"/>
      <c r="CA34" s="410"/>
      <c r="CB34" s="410"/>
      <c r="CC34" s="410"/>
      <c r="CD34" s="410"/>
      <c r="CE34" s="410"/>
      <c r="CF34" s="410"/>
      <c r="CG34" s="419"/>
    </row>
    <row r="35" spans="1:85" s="386" customFormat="1" ht="12" customHeight="1">
      <c r="A35" s="422" t="s">
        <v>78</v>
      </c>
      <c r="B35" s="42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8"/>
      <c r="N35" s="42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8"/>
      <c r="Z35" s="42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8"/>
      <c r="AL35" s="420"/>
      <c r="AM35" s="410"/>
      <c r="AN35" s="410"/>
      <c r="AO35" s="410"/>
      <c r="AP35" s="410"/>
      <c r="AQ35" s="410"/>
      <c r="AR35" s="410"/>
      <c r="AS35" s="410"/>
      <c r="AT35" s="410"/>
      <c r="AU35" s="410"/>
      <c r="AV35" s="410"/>
      <c r="AW35" s="418"/>
      <c r="AX35" s="410"/>
      <c r="AY35" s="410"/>
      <c r="AZ35" s="420"/>
      <c r="BA35" s="410"/>
      <c r="BB35" s="410"/>
      <c r="BC35" s="410"/>
      <c r="BD35" s="410"/>
      <c r="BE35" s="410"/>
      <c r="BF35" s="410"/>
      <c r="BG35" s="410"/>
      <c r="BH35" s="410"/>
      <c r="BI35" s="419"/>
      <c r="BJ35" s="420"/>
      <c r="BK35" s="410"/>
      <c r="BL35" s="410"/>
      <c r="BM35" s="410"/>
      <c r="BN35" s="410"/>
      <c r="BO35" s="410"/>
      <c r="BP35" s="410"/>
      <c r="BQ35" s="410"/>
      <c r="BR35" s="410"/>
      <c r="BS35" s="410"/>
      <c r="BT35" s="410"/>
      <c r="BU35" s="418"/>
      <c r="BV35" s="410"/>
      <c r="BW35" s="410"/>
      <c r="BX35" s="420"/>
      <c r="BY35" s="410"/>
      <c r="BZ35" s="410"/>
      <c r="CA35" s="410"/>
      <c r="CB35" s="410"/>
      <c r="CC35" s="410"/>
      <c r="CD35" s="410"/>
      <c r="CE35" s="410"/>
      <c r="CF35" s="410"/>
      <c r="CG35" s="419"/>
    </row>
    <row r="36" spans="1:85" s="386" customFormat="1" ht="12" customHeight="1">
      <c r="A36" s="422" t="s">
        <v>79</v>
      </c>
      <c r="B36" s="42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8"/>
      <c r="N36" s="42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418"/>
      <c r="Z36" s="420"/>
      <c r="AA36" s="410"/>
      <c r="AB36" s="410"/>
      <c r="AC36" s="410"/>
      <c r="AD36" s="410"/>
      <c r="AE36" s="410"/>
      <c r="AF36" s="410"/>
      <c r="AG36" s="410"/>
      <c r="AH36" s="410"/>
      <c r="AI36" s="410"/>
      <c r="AJ36" s="410"/>
      <c r="AK36" s="418"/>
      <c r="AL36" s="420"/>
      <c r="AM36" s="410"/>
      <c r="AN36" s="410"/>
      <c r="AO36" s="410"/>
      <c r="AP36" s="410"/>
      <c r="AQ36" s="410"/>
      <c r="AR36" s="410"/>
      <c r="AS36" s="410"/>
      <c r="AT36" s="410"/>
      <c r="AU36" s="410"/>
      <c r="AV36" s="410"/>
      <c r="AW36" s="418"/>
      <c r="AX36" s="410"/>
      <c r="AY36" s="410"/>
      <c r="AZ36" s="420"/>
      <c r="BA36" s="410"/>
      <c r="BB36" s="410"/>
      <c r="BC36" s="410"/>
      <c r="BD36" s="410"/>
      <c r="BE36" s="410"/>
      <c r="BF36" s="410"/>
      <c r="BG36" s="410"/>
      <c r="BH36" s="410"/>
      <c r="BI36" s="419"/>
      <c r="BJ36" s="420"/>
      <c r="BK36" s="410"/>
      <c r="BL36" s="410"/>
      <c r="BM36" s="410"/>
      <c r="BN36" s="410"/>
      <c r="BO36" s="410"/>
      <c r="BP36" s="410"/>
      <c r="BQ36" s="410"/>
      <c r="BR36" s="410"/>
      <c r="BS36" s="410"/>
      <c r="BT36" s="410"/>
      <c r="BU36" s="418"/>
      <c r="BV36" s="410"/>
      <c r="BW36" s="410"/>
      <c r="BX36" s="420"/>
      <c r="BY36" s="410"/>
      <c r="BZ36" s="410"/>
      <c r="CA36" s="410"/>
      <c r="CB36" s="410"/>
      <c r="CC36" s="410"/>
      <c r="CD36" s="410"/>
      <c r="CE36" s="410"/>
      <c r="CF36" s="410"/>
      <c r="CG36" s="419"/>
    </row>
    <row r="37" spans="1:85" s="386" customFormat="1" ht="12" customHeight="1">
      <c r="A37" s="422" t="s">
        <v>80</v>
      </c>
      <c r="B37" s="42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8"/>
      <c r="N37" s="42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8"/>
      <c r="Z37" s="420"/>
      <c r="AA37" s="410"/>
      <c r="AB37" s="410"/>
      <c r="AC37" s="410"/>
      <c r="AD37" s="410"/>
      <c r="AE37" s="410"/>
      <c r="AF37" s="410"/>
      <c r="AG37" s="410"/>
      <c r="AH37" s="410"/>
      <c r="AI37" s="410"/>
      <c r="AJ37" s="410"/>
      <c r="AK37" s="418"/>
      <c r="AL37" s="420"/>
      <c r="AM37" s="410"/>
      <c r="AN37" s="410"/>
      <c r="AO37" s="410"/>
      <c r="AP37" s="410"/>
      <c r="AQ37" s="410"/>
      <c r="AR37" s="410"/>
      <c r="AS37" s="410"/>
      <c r="AT37" s="410"/>
      <c r="AU37" s="410"/>
      <c r="AV37" s="410"/>
      <c r="AW37" s="418"/>
      <c r="AX37" s="410"/>
      <c r="AY37" s="410"/>
      <c r="AZ37" s="420"/>
      <c r="BA37" s="410"/>
      <c r="BB37" s="410"/>
      <c r="BC37" s="410"/>
      <c r="BD37" s="410"/>
      <c r="BE37" s="410"/>
      <c r="BF37" s="410"/>
      <c r="BG37" s="410"/>
      <c r="BH37" s="410"/>
      <c r="BI37" s="419"/>
      <c r="BJ37" s="420"/>
      <c r="BK37" s="410"/>
      <c r="BL37" s="410"/>
      <c r="BM37" s="410"/>
      <c r="BN37" s="410"/>
      <c r="BO37" s="410"/>
      <c r="BP37" s="410"/>
      <c r="BQ37" s="410"/>
      <c r="BR37" s="410"/>
      <c r="BS37" s="410"/>
      <c r="BT37" s="410"/>
      <c r="BU37" s="418"/>
      <c r="BV37" s="410"/>
      <c r="BW37" s="410"/>
      <c r="BX37" s="420"/>
      <c r="BY37" s="410"/>
      <c r="BZ37" s="410"/>
      <c r="CA37" s="410"/>
      <c r="CB37" s="410"/>
      <c r="CC37" s="410"/>
      <c r="CD37" s="410"/>
      <c r="CE37" s="410"/>
      <c r="CF37" s="410"/>
      <c r="CG37" s="419"/>
    </row>
    <row r="38" spans="1:85" s="386" customFormat="1" ht="12" customHeight="1">
      <c r="A38" s="422" t="s">
        <v>81</v>
      </c>
      <c r="B38" s="420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8"/>
      <c r="N38" s="420"/>
      <c r="O38" s="410"/>
      <c r="P38" s="410"/>
      <c r="Q38" s="410"/>
      <c r="R38" s="410"/>
      <c r="S38" s="410"/>
      <c r="T38" s="410"/>
      <c r="U38" s="410"/>
      <c r="V38" s="410"/>
      <c r="W38" s="410"/>
      <c r="X38" s="410"/>
      <c r="Y38" s="418"/>
      <c r="Z38" s="420"/>
      <c r="AA38" s="410"/>
      <c r="AB38" s="410"/>
      <c r="AC38" s="410"/>
      <c r="AD38" s="410"/>
      <c r="AE38" s="410"/>
      <c r="AF38" s="410"/>
      <c r="AG38" s="410"/>
      <c r="AH38" s="410"/>
      <c r="AI38" s="410"/>
      <c r="AJ38" s="410"/>
      <c r="AK38" s="418"/>
      <c r="AL38" s="420"/>
      <c r="AM38" s="410"/>
      <c r="AN38" s="410"/>
      <c r="AO38" s="410"/>
      <c r="AP38" s="410"/>
      <c r="AQ38" s="410"/>
      <c r="AR38" s="410"/>
      <c r="AS38" s="410"/>
      <c r="AT38" s="410"/>
      <c r="AU38" s="410"/>
      <c r="AV38" s="410"/>
      <c r="AW38" s="418"/>
      <c r="AX38" s="410"/>
      <c r="AY38" s="410"/>
      <c r="AZ38" s="420"/>
      <c r="BA38" s="410"/>
      <c r="BB38" s="410"/>
      <c r="BC38" s="410"/>
      <c r="BD38" s="410"/>
      <c r="BE38" s="410"/>
      <c r="BF38" s="410"/>
      <c r="BG38" s="410"/>
      <c r="BH38" s="410"/>
      <c r="BI38" s="419"/>
      <c r="BJ38" s="420"/>
      <c r="BK38" s="410"/>
      <c r="BL38" s="410"/>
      <c r="BM38" s="410"/>
      <c r="BN38" s="410"/>
      <c r="BO38" s="410"/>
      <c r="BP38" s="410"/>
      <c r="BQ38" s="410"/>
      <c r="BR38" s="410"/>
      <c r="BS38" s="410"/>
      <c r="BT38" s="410"/>
      <c r="BU38" s="418"/>
      <c r="BV38" s="410"/>
      <c r="BW38" s="410"/>
      <c r="BX38" s="420"/>
      <c r="BY38" s="410"/>
      <c r="BZ38" s="410"/>
      <c r="CA38" s="410"/>
      <c r="CB38" s="410"/>
      <c r="CC38" s="410"/>
      <c r="CD38" s="410"/>
      <c r="CE38" s="410"/>
      <c r="CF38" s="410"/>
      <c r="CG38" s="419"/>
    </row>
    <row r="39" spans="1:85" s="386" customFormat="1" ht="12" customHeight="1">
      <c r="A39" s="422" t="s">
        <v>82</v>
      </c>
      <c r="B39" s="42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8"/>
      <c r="N39" s="42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8"/>
      <c r="Z39" s="42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8"/>
      <c r="AL39" s="420"/>
      <c r="AM39" s="410"/>
      <c r="AN39" s="410"/>
      <c r="AO39" s="410"/>
      <c r="AP39" s="410"/>
      <c r="AQ39" s="410"/>
      <c r="AR39" s="410"/>
      <c r="AS39" s="410"/>
      <c r="AT39" s="410"/>
      <c r="AU39" s="410"/>
      <c r="AV39" s="410"/>
      <c r="AW39" s="418"/>
      <c r="AX39" s="410"/>
      <c r="AY39" s="410"/>
      <c r="AZ39" s="420"/>
      <c r="BA39" s="410"/>
      <c r="BB39" s="410"/>
      <c r="BC39" s="410"/>
      <c r="BD39" s="410"/>
      <c r="BE39" s="410"/>
      <c r="BF39" s="410"/>
      <c r="BG39" s="410"/>
      <c r="BH39" s="410"/>
      <c r="BI39" s="419"/>
      <c r="BJ39" s="420"/>
      <c r="BK39" s="410"/>
      <c r="BL39" s="410"/>
      <c r="BM39" s="410"/>
      <c r="BN39" s="410"/>
      <c r="BO39" s="410"/>
      <c r="BP39" s="410"/>
      <c r="BQ39" s="410"/>
      <c r="BR39" s="410"/>
      <c r="BS39" s="410"/>
      <c r="BT39" s="410"/>
      <c r="BU39" s="418"/>
      <c r="BV39" s="410"/>
      <c r="BW39" s="410"/>
      <c r="BX39" s="420"/>
      <c r="BY39" s="410"/>
      <c r="BZ39" s="410"/>
      <c r="CA39" s="410"/>
      <c r="CB39" s="410"/>
      <c r="CC39" s="410"/>
      <c r="CD39" s="410"/>
      <c r="CE39" s="410"/>
      <c r="CF39" s="410"/>
      <c r="CG39" s="419"/>
    </row>
    <row r="40" spans="1:85" s="386" customFormat="1" ht="12" customHeight="1">
      <c r="A40" s="422" t="s">
        <v>83</v>
      </c>
      <c r="B40" s="420"/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8"/>
      <c r="N40" s="420"/>
      <c r="O40" s="410"/>
      <c r="P40" s="410"/>
      <c r="Q40" s="410"/>
      <c r="R40" s="410"/>
      <c r="S40" s="410"/>
      <c r="T40" s="410"/>
      <c r="U40" s="410"/>
      <c r="V40" s="410"/>
      <c r="W40" s="410"/>
      <c r="X40" s="410"/>
      <c r="Y40" s="418"/>
      <c r="Z40" s="420"/>
      <c r="AA40" s="410"/>
      <c r="AB40" s="410"/>
      <c r="AC40" s="410"/>
      <c r="AD40" s="410"/>
      <c r="AE40" s="410"/>
      <c r="AF40" s="410"/>
      <c r="AG40" s="410"/>
      <c r="AH40" s="410"/>
      <c r="AI40" s="410"/>
      <c r="AJ40" s="410"/>
      <c r="AK40" s="418"/>
      <c r="AL40" s="420"/>
      <c r="AM40" s="410"/>
      <c r="AN40" s="410"/>
      <c r="AO40" s="410"/>
      <c r="AP40" s="410"/>
      <c r="AQ40" s="410"/>
      <c r="AR40" s="410"/>
      <c r="AS40" s="410"/>
      <c r="AT40" s="410"/>
      <c r="AU40" s="410"/>
      <c r="AV40" s="410"/>
      <c r="AW40" s="418"/>
      <c r="AX40" s="410"/>
      <c r="AY40" s="410"/>
      <c r="AZ40" s="420"/>
      <c r="BA40" s="410"/>
      <c r="BB40" s="410"/>
      <c r="BC40" s="410"/>
      <c r="BD40" s="410"/>
      <c r="BE40" s="410"/>
      <c r="BF40" s="410"/>
      <c r="BG40" s="410"/>
      <c r="BH40" s="410"/>
      <c r="BI40" s="419"/>
      <c r="BJ40" s="420"/>
      <c r="BK40" s="410"/>
      <c r="BL40" s="410"/>
      <c r="BM40" s="410"/>
      <c r="BN40" s="410"/>
      <c r="BO40" s="410"/>
      <c r="BP40" s="410"/>
      <c r="BQ40" s="410"/>
      <c r="BR40" s="410"/>
      <c r="BS40" s="410"/>
      <c r="BT40" s="410"/>
      <c r="BU40" s="418"/>
      <c r="BV40" s="410"/>
      <c r="BW40" s="410"/>
      <c r="BX40" s="420"/>
      <c r="BY40" s="410"/>
      <c r="BZ40" s="410"/>
      <c r="CA40" s="410"/>
      <c r="CB40" s="410"/>
      <c r="CC40" s="410"/>
      <c r="CD40" s="410"/>
      <c r="CE40" s="410"/>
      <c r="CF40" s="410"/>
      <c r="CG40" s="419"/>
    </row>
    <row r="41" spans="1:85" s="386" customFormat="1" ht="12" customHeight="1">
      <c r="A41" s="422" t="s">
        <v>84</v>
      </c>
      <c r="B41" s="420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8"/>
      <c r="N41" s="42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8"/>
      <c r="Z41" s="420"/>
      <c r="AA41" s="410"/>
      <c r="AB41" s="410"/>
      <c r="AC41" s="410"/>
      <c r="AD41" s="410"/>
      <c r="AE41" s="410"/>
      <c r="AF41" s="410"/>
      <c r="AG41" s="410"/>
      <c r="AH41" s="410"/>
      <c r="AI41" s="410"/>
      <c r="AJ41" s="410"/>
      <c r="AK41" s="418"/>
      <c r="AL41" s="420"/>
      <c r="AM41" s="410"/>
      <c r="AN41" s="410"/>
      <c r="AO41" s="410"/>
      <c r="AP41" s="410"/>
      <c r="AQ41" s="410"/>
      <c r="AR41" s="410"/>
      <c r="AS41" s="410"/>
      <c r="AT41" s="410"/>
      <c r="AU41" s="410"/>
      <c r="AV41" s="410"/>
      <c r="AW41" s="418"/>
      <c r="AX41" s="410"/>
      <c r="AY41" s="410"/>
      <c r="AZ41" s="420"/>
      <c r="BA41" s="410"/>
      <c r="BB41" s="410"/>
      <c r="BC41" s="410"/>
      <c r="BD41" s="410"/>
      <c r="BE41" s="410"/>
      <c r="BF41" s="410"/>
      <c r="BG41" s="410"/>
      <c r="BH41" s="410"/>
      <c r="BI41" s="419"/>
      <c r="BJ41" s="420"/>
      <c r="BK41" s="410"/>
      <c r="BL41" s="410"/>
      <c r="BM41" s="410"/>
      <c r="BN41" s="410"/>
      <c r="BO41" s="410"/>
      <c r="BP41" s="410"/>
      <c r="BQ41" s="410"/>
      <c r="BR41" s="410"/>
      <c r="BS41" s="410"/>
      <c r="BT41" s="410"/>
      <c r="BU41" s="418"/>
      <c r="BV41" s="410"/>
      <c r="BW41" s="410"/>
      <c r="BX41" s="420"/>
      <c r="BY41" s="410"/>
      <c r="BZ41" s="410"/>
      <c r="CA41" s="410"/>
      <c r="CB41" s="410"/>
      <c r="CC41" s="410"/>
      <c r="CD41" s="410"/>
      <c r="CE41" s="410"/>
      <c r="CF41" s="410"/>
      <c r="CG41" s="419"/>
    </row>
    <row r="42" spans="1:85" s="386" customFormat="1" ht="12" customHeight="1">
      <c r="A42" s="422" t="s">
        <v>85</v>
      </c>
      <c r="B42" s="42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8"/>
      <c r="N42" s="420"/>
      <c r="O42" s="410"/>
      <c r="P42" s="410"/>
      <c r="Q42" s="410"/>
      <c r="R42" s="410"/>
      <c r="S42" s="410"/>
      <c r="T42" s="410"/>
      <c r="U42" s="410"/>
      <c r="V42" s="410"/>
      <c r="W42" s="410"/>
      <c r="X42" s="410"/>
      <c r="Y42" s="418"/>
      <c r="Z42" s="42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0"/>
      <c r="AK42" s="418"/>
      <c r="AL42" s="420"/>
      <c r="AM42" s="410"/>
      <c r="AN42" s="410"/>
      <c r="AO42" s="410"/>
      <c r="AP42" s="410"/>
      <c r="AQ42" s="410"/>
      <c r="AR42" s="410"/>
      <c r="AS42" s="410"/>
      <c r="AT42" s="410"/>
      <c r="AU42" s="410"/>
      <c r="AV42" s="410"/>
      <c r="AW42" s="418"/>
      <c r="AX42" s="410"/>
      <c r="AY42" s="410"/>
      <c r="AZ42" s="420"/>
      <c r="BA42" s="410"/>
      <c r="BB42" s="410"/>
      <c r="BC42" s="410"/>
      <c r="BD42" s="410"/>
      <c r="BE42" s="410"/>
      <c r="BF42" s="410"/>
      <c r="BG42" s="410"/>
      <c r="BH42" s="410"/>
      <c r="BI42" s="419"/>
      <c r="BJ42" s="420"/>
      <c r="BK42" s="410"/>
      <c r="BL42" s="410"/>
      <c r="BM42" s="410"/>
      <c r="BN42" s="410"/>
      <c r="BO42" s="410"/>
      <c r="BP42" s="410"/>
      <c r="BQ42" s="410"/>
      <c r="BR42" s="410"/>
      <c r="BS42" s="410"/>
      <c r="BT42" s="410"/>
      <c r="BU42" s="418"/>
      <c r="BV42" s="410"/>
      <c r="BW42" s="410"/>
      <c r="BX42" s="420"/>
      <c r="BY42" s="410"/>
      <c r="BZ42" s="410"/>
      <c r="CA42" s="410"/>
      <c r="CB42" s="410"/>
      <c r="CC42" s="410"/>
      <c r="CD42" s="410"/>
      <c r="CE42" s="410"/>
      <c r="CF42" s="410"/>
      <c r="CG42" s="419"/>
    </row>
  </sheetData>
  <mergeCells count="14">
    <mergeCell ref="A1:BI1"/>
    <mergeCell ref="A2:BI2"/>
    <mergeCell ref="A3:BI3"/>
    <mergeCell ref="AL6:AW6"/>
    <mergeCell ref="AX6:BI6"/>
    <mergeCell ref="BV6:CG6"/>
    <mergeCell ref="B5:CG5"/>
    <mergeCell ref="BJ6:BU6"/>
    <mergeCell ref="A29:AE29"/>
    <mergeCell ref="A4:B4"/>
    <mergeCell ref="A5:A7"/>
    <mergeCell ref="B6:M6"/>
    <mergeCell ref="N6:Y6"/>
    <mergeCell ref="Z6:AK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13</vt:i4>
      </vt:variant>
    </vt:vector>
  </HeadingPairs>
  <TitlesOfParts>
    <vt:vector size="68" baseType="lpstr">
      <vt:lpstr>PRESENTACION</vt:lpstr>
      <vt:lpstr>INDICE</vt:lpstr>
      <vt:lpstr>SIGLAS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CA</vt:lpstr>
      <vt:lpstr>CB</vt:lpstr>
      <vt:lpstr>CC</vt:lpstr>
      <vt:lpstr>CD</vt:lpstr>
      <vt:lpstr>CE</vt:lpstr>
      <vt:lpstr>CF</vt:lpstr>
      <vt:lpstr>'C10'!Área_de_impresión</vt:lpstr>
      <vt:lpstr>'C22'!Área_de_impresión</vt:lpstr>
      <vt:lpstr>CA!Área_de_impresión</vt:lpstr>
      <vt:lpstr>CB!Área_de_impresión</vt:lpstr>
      <vt:lpstr>CC!Área_de_impresión</vt:lpstr>
      <vt:lpstr>CD!Área_de_impresión</vt:lpstr>
      <vt:lpstr>CE!Área_de_impresión</vt:lpstr>
      <vt:lpstr>CF!Área_de_impresión</vt:lpstr>
      <vt:lpstr>PRESENTACION!Área_de_impresión</vt:lpstr>
      <vt:lpstr>'C24'!Títulos_a_imprimir</vt:lpstr>
      <vt:lpstr>'C25'!Títulos_a_imprimir</vt:lpstr>
      <vt:lpstr>'C34'!Títulos_a_imprimir</vt:lpstr>
      <vt:lpstr>PRESENTACION!Títulos_a_imprimir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Delma</dc:creator>
  <cp:lastModifiedBy>MSPBS</cp:lastModifiedBy>
  <cp:lastPrinted>2024-01-02T14:24:37Z</cp:lastPrinted>
  <dcterms:created xsi:type="dcterms:W3CDTF">2021-01-25T11:22:21Z</dcterms:created>
  <dcterms:modified xsi:type="dcterms:W3CDTF">2025-08-07T18:13:04Z</dcterms:modified>
</cp:coreProperties>
</file>