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"/>
    </mc:Choice>
  </mc:AlternateContent>
  <xr:revisionPtr revIDLastSave="0" documentId="8_{58E1CAF1-53C8-4E28-AEC3-C4A13EB98FD9}" xr6:coauthVersionLast="47" xr6:coauthVersionMax="47" xr10:uidLastSave="{00000000-0000-0000-0000-000000000000}"/>
  <bookViews>
    <workbookView xWindow="-120" yWindow="-120" windowWidth="20730" windowHeight="11040" tabRatio="918" xr2:uid="{00000000-000D-0000-FFFF-FFFF00000000}"/>
  </bookViews>
  <sheets>
    <sheet name="PRESENTACION" sheetId="87" r:id="rId1"/>
    <sheet name="INDICE" sheetId="93" r:id="rId2"/>
    <sheet name="SIGLAS" sheetId="92" r:id="rId3"/>
    <sheet name="C1" sheetId="1" r:id="rId4"/>
    <sheet name="C2" sheetId="4" r:id="rId5"/>
    <sheet name="C3" sheetId="11" r:id="rId6"/>
    <sheet name="C4" sheetId="35" r:id="rId7"/>
    <sheet name="C5" sheetId="14" r:id="rId8"/>
    <sheet name="C6" sheetId="39" r:id="rId9"/>
    <sheet name="C7" sheetId="15" r:id="rId10"/>
    <sheet name="C8" sheetId="40" r:id="rId11"/>
    <sheet name="C9" sheetId="33" r:id="rId12"/>
    <sheet name="C10" sheetId="52" r:id="rId13"/>
    <sheet name="C11" sheetId="26" r:id="rId14"/>
    <sheet name="C12" sheetId="83" r:id="rId15"/>
    <sheet name="C13" sheetId="17" r:id="rId16"/>
    <sheet name="C14" sheetId="42" r:id="rId17"/>
    <sheet name="C15" sheetId="16" r:id="rId18"/>
    <sheet name="C16" sheetId="22" r:id="rId19"/>
    <sheet name="C17" sheetId="27" r:id="rId20"/>
    <sheet name="C18" sheetId="28" r:id="rId21"/>
    <sheet name="C19" sheetId="44" r:id="rId22"/>
    <sheet name="C20" sheetId="18" r:id="rId23"/>
    <sheet name="C21" sheetId="43" r:id="rId24"/>
    <sheet name="C22" sheetId="55" r:id="rId25"/>
    <sheet name="C23" sheetId="46" r:id="rId26"/>
    <sheet name="C24" sheetId="30" r:id="rId27"/>
    <sheet name="C25" sheetId="75" r:id="rId28"/>
    <sheet name="C26" sheetId="29" r:id="rId29"/>
    <sheet name="C27" sheetId="49" r:id="rId30"/>
    <sheet name="C28" sheetId="47" r:id="rId31"/>
    <sheet name="C29" sheetId="50" r:id="rId32"/>
    <sheet name="C30" sheetId="79" r:id="rId33"/>
    <sheet name="C31" sheetId="20" r:id="rId34"/>
    <sheet name="C32" sheetId="9" r:id="rId35"/>
    <sheet name="C33" sheetId="51" r:id="rId36"/>
    <sheet name="C34" sheetId="7" r:id="rId37"/>
    <sheet name="C35" sheetId="77" r:id="rId38"/>
    <sheet name="C36" sheetId="10" r:id="rId39"/>
    <sheet name="C37" sheetId="70" r:id="rId40"/>
    <sheet name="C38" sheetId="71" r:id="rId41"/>
    <sheet name="C39" sheetId="62" r:id="rId42"/>
    <sheet name="C40" sheetId="64" r:id="rId43"/>
    <sheet name="C41" sheetId="65" r:id="rId44"/>
    <sheet name="C42" sheetId="66" r:id="rId45"/>
    <sheet name="C43" sheetId="67" r:id="rId46"/>
    <sheet name="C44" sheetId="68" r:id="rId47"/>
    <sheet name="C45" sheetId="73" r:id="rId48"/>
    <sheet name="C46" sheetId="31" r:id="rId49"/>
    <sheet name="CA" sheetId="53" r:id="rId50"/>
    <sheet name="CB" sheetId="56" r:id="rId51"/>
    <sheet name="CC" sheetId="54" r:id="rId52"/>
    <sheet name="CD" sheetId="57" r:id="rId53"/>
    <sheet name="CE" sheetId="58" r:id="rId54"/>
    <sheet name="CF" sheetId="90" r:id="rId55"/>
  </sheets>
  <definedNames>
    <definedName name="_xlnm.Print_Area" localSheetId="12">'C10'!$A$1:$I$46</definedName>
    <definedName name="_xlnm.Print_Area" localSheetId="24">'C22'!$A$1:$D$51</definedName>
    <definedName name="_xlnm.Print_Area" localSheetId="49">CA!$A$1:$J$31</definedName>
    <definedName name="_xlnm.Print_Area" localSheetId="50">CB!$A$1:$F$43</definedName>
    <definedName name="_xlnm.Print_Area" localSheetId="51">CC!$A$1:$A$41</definedName>
    <definedName name="_xlnm.Print_Area" localSheetId="52">CD!$A$1:$J$64</definedName>
    <definedName name="_xlnm.Print_Area" localSheetId="53">CE!$A$1:$E$40</definedName>
    <definedName name="_xlnm.Print_Area" localSheetId="54">CF!$A$1:$G$48</definedName>
    <definedName name="_xlnm.Print_Area" localSheetId="0">PRESENTACION!$A$1:$I$31</definedName>
    <definedName name="_xlnm.Print_Titles" localSheetId="26">'C24'!$1:$4</definedName>
    <definedName name="_xlnm.Print_Titles" localSheetId="27">'C25'!$1:$4</definedName>
    <definedName name="_xlnm.Print_Titles" localSheetId="36">'C34'!$1:$6</definedName>
    <definedName name="_xlnm.Print_Titles" localSheetId="0">PRESENTACION!$1:$3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58" l="1"/>
  <c r="Z10" i="58"/>
  <c r="Z11" i="58"/>
  <c r="Z12" i="58"/>
  <c r="Z13" i="58"/>
  <c r="Z14" i="58"/>
  <c r="Z15" i="58"/>
  <c r="Z16" i="58"/>
  <c r="Z17" i="58"/>
  <c r="Z18" i="58"/>
  <c r="Z19" i="58"/>
  <c r="Z20" i="58"/>
  <c r="Z21" i="58"/>
  <c r="Z22" i="58"/>
  <c r="Z23" i="58"/>
  <c r="Z24" i="58"/>
  <c r="Z25" i="58"/>
  <c r="Z26" i="58"/>
  <c r="Z8" i="58"/>
  <c r="W8" i="58"/>
  <c r="B26" i="54" l="1"/>
  <c r="DB26" i="31" l="1"/>
  <c r="CW26" i="31"/>
  <c r="CX26" i="31"/>
  <c r="CY26" i="31"/>
  <c r="Y27" i="10" l="1"/>
  <c r="X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AF30" i="9"/>
  <c r="AE30" i="9"/>
  <c r="AD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F29" i="20"/>
  <c r="AE29" i="20"/>
  <c r="AD29" i="20"/>
  <c r="AG28" i="20"/>
  <c r="AG27" i="20"/>
  <c r="AG26" i="20"/>
  <c r="AG25" i="20"/>
  <c r="AG24" i="20"/>
  <c r="AG23" i="20"/>
  <c r="AG22" i="20"/>
  <c r="AG21" i="20"/>
  <c r="AG20" i="20"/>
  <c r="AG19" i="20"/>
  <c r="AG18" i="20"/>
  <c r="AG17" i="20"/>
  <c r="AG16" i="20"/>
  <c r="AG15" i="20"/>
  <c r="AG14" i="20"/>
  <c r="AG13" i="20"/>
  <c r="AG12" i="20"/>
  <c r="AG11" i="20"/>
  <c r="AG10" i="20"/>
  <c r="AG9" i="20"/>
  <c r="AG8" i="20"/>
  <c r="AF27" i="79"/>
  <c r="AE27" i="79"/>
  <c r="AD27" i="79"/>
  <c r="AG26" i="79"/>
  <c r="AG25" i="79"/>
  <c r="AG24" i="79"/>
  <c r="AG23" i="79"/>
  <c r="AG22" i="79"/>
  <c r="AG21" i="79"/>
  <c r="AG20" i="79"/>
  <c r="AG19" i="79"/>
  <c r="AG18" i="79"/>
  <c r="AG17" i="79"/>
  <c r="AG16" i="79"/>
  <c r="AG15" i="79"/>
  <c r="AG14" i="79"/>
  <c r="AG13" i="79"/>
  <c r="AG12" i="79"/>
  <c r="AG11" i="79"/>
  <c r="AG10" i="79"/>
  <c r="AG9" i="79"/>
  <c r="AG8" i="79"/>
  <c r="GB29" i="50"/>
  <c r="GA29" i="50"/>
  <c r="FZ29" i="50"/>
  <c r="FY29" i="50"/>
  <c r="FX29" i="50"/>
  <c r="FW29" i="50"/>
  <c r="FV29" i="50"/>
  <c r="FU29" i="50"/>
  <c r="FT29" i="50"/>
  <c r="FS29" i="50"/>
  <c r="FR29" i="50"/>
  <c r="FQ29" i="50"/>
  <c r="FP29" i="50"/>
  <c r="FO29" i="50"/>
  <c r="FN29" i="50"/>
  <c r="FM29" i="50"/>
  <c r="FL29" i="50"/>
  <c r="FK29" i="50"/>
  <c r="FJ29" i="50"/>
  <c r="FI29" i="50"/>
  <c r="FH29" i="50"/>
  <c r="FG29" i="50"/>
  <c r="GC28" i="50"/>
  <c r="GC27" i="50"/>
  <c r="GC26" i="50"/>
  <c r="GC25" i="50"/>
  <c r="GC24" i="50"/>
  <c r="GC23" i="50"/>
  <c r="GC22" i="50"/>
  <c r="GC21" i="50"/>
  <c r="GC20" i="50"/>
  <c r="GC19" i="50"/>
  <c r="GC18" i="50"/>
  <c r="GC17" i="50"/>
  <c r="GC16" i="50"/>
  <c r="GC15" i="50"/>
  <c r="GC14" i="50"/>
  <c r="GC13" i="50"/>
  <c r="GC12" i="50"/>
  <c r="GC11" i="50"/>
  <c r="GC10" i="50"/>
  <c r="GC9" i="50"/>
  <c r="GC8" i="50"/>
  <c r="FT27" i="47"/>
  <c r="FS27" i="47"/>
  <c r="FR27" i="47"/>
  <c r="FQ27" i="47"/>
  <c r="FP27" i="47"/>
  <c r="FO27" i="47"/>
  <c r="FN27" i="47"/>
  <c r="FM27" i="47"/>
  <c r="FL27" i="47"/>
  <c r="FK27" i="47"/>
  <c r="FJ27" i="47"/>
  <c r="FI27" i="47"/>
  <c r="FH27" i="47"/>
  <c r="FG27" i="47"/>
  <c r="FF27" i="47"/>
  <c r="FE27" i="47"/>
  <c r="FD27" i="47"/>
  <c r="FC27" i="47"/>
  <c r="FB27" i="47"/>
  <c r="FA27" i="47"/>
  <c r="EZ27" i="47"/>
  <c r="FU26" i="47"/>
  <c r="FU25" i="47"/>
  <c r="FU24" i="47"/>
  <c r="FU23" i="47"/>
  <c r="FU22" i="47"/>
  <c r="FU21" i="47"/>
  <c r="FU20" i="47"/>
  <c r="FU19" i="47"/>
  <c r="FU18" i="47"/>
  <c r="FU17" i="47"/>
  <c r="FU16" i="47"/>
  <c r="FU15" i="47"/>
  <c r="FU14" i="47"/>
  <c r="FU13" i="47"/>
  <c r="FU12" i="47"/>
  <c r="FU11" i="47"/>
  <c r="FU10" i="47"/>
  <c r="FU9" i="47"/>
  <c r="FU8" i="47"/>
  <c r="GB27" i="49"/>
  <c r="GA27" i="49"/>
  <c r="FZ27" i="49"/>
  <c r="FY27" i="49"/>
  <c r="FX27" i="49"/>
  <c r="FW27" i="49"/>
  <c r="FV27" i="49"/>
  <c r="FU27" i="49"/>
  <c r="FT27" i="49"/>
  <c r="FS27" i="49"/>
  <c r="FR27" i="49"/>
  <c r="FQ27" i="49"/>
  <c r="FP27" i="49"/>
  <c r="FO27" i="49"/>
  <c r="FN27" i="49"/>
  <c r="FM27" i="49"/>
  <c r="FL27" i="49"/>
  <c r="FK27" i="49"/>
  <c r="FJ27" i="49"/>
  <c r="FI27" i="49"/>
  <c r="FH27" i="49"/>
  <c r="FG27" i="49"/>
  <c r="GC26" i="49"/>
  <c r="GC25" i="49"/>
  <c r="GC24" i="49"/>
  <c r="GC23" i="49"/>
  <c r="GC22" i="49"/>
  <c r="GC21" i="49"/>
  <c r="GC20" i="49"/>
  <c r="GC19" i="49"/>
  <c r="GC18" i="49"/>
  <c r="GC17" i="49"/>
  <c r="GC16" i="49"/>
  <c r="GC15" i="49"/>
  <c r="GC14" i="49"/>
  <c r="GC13" i="49"/>
  <c r="GC12" i="49"/>
  <c r="GC11" i="49"/>
  <c r="GC10" i="49"/>
  <c r="GC9" i="49"/>
  <c r="GC8" i="49"/>
  <c r="FU27" i="47" l="1"/>
  <c r="AG29" i="20"/>
  <c r="Z27" i="10"/>
  <c r="AG30" i="9"/>
  <c r="AG27" i="79"/>
  <c r="GC29" i="50"/>
  <c r="GC27" i="49"/>
  <c r="Y9" i="18"/>
  <c r="Y10" i="18"/>
  <c r="Y11" i="18"/>
  <c r="Y12" i="18"/>
  <c r="Y13" i="18"/>
  <c r="Y14" i="18"/>
  <c r="Y15" i="18"/>
  <c r="Y8" i="18"/>
  <c r="I21" i="75" l="1"/>
  <c r="CB22" i="30"/>
  <c r="CA22" i="30"/>
  <c r="BZ22" i="30"/>
  <c r="BY22" i="30"/>
  <c r="BX22" i="30"/>
  <c r="BW22" i="30"/>
  <c r="BV22" i="30"/>
  <c r="BU22" i="30"/>
  <c r="BT22" i="30"/>
  <c r="CC21" i="30"/>
  <c r="CC20" i="30"/>
  <c r="CC19" i="30"/>
  <c r="CC18" i="30"/>
  <c r="CC17" i="30"/>
  <c r="CC16" i="30"/>
  <c r="CC15" i="30"/>
  <c r="CC14" i="30"/>
  <c r="CC13" i="30"/>
  <c r="CC12" i="30"/>
  <c r="CC11" i="30"/>
  <c r="CC10" i="30"/>
  <c r="CC9" i="30"/>
  <c r="CC8" i="30"/>
  <c r="AF27" i="46"/>
  <c r="AE27" i="46"/>
  <c r="AD27" i="46"/>
  <c r="AG26" i="46"/>
  <c r="AG25" i="46"/>
  <c r="AG24" i="46"/>
  <c r="AG23" i="46"/>
  <c r="AG22" i="46"/>
  <c r="AG21" i="46"/>
  <c r="AG20" i="46"/>
  <c r="AG19" i="46"/>
  <c r="AG18" i="46"/>
  <c r="AG17" i="46"/>
  <c r="AG16" i="46"/>
  <c r="AG15" i="46"/>
  <c r="AG14" i="46"/>
  <c r="AG13" i="46"/>
  <c r="AG12" i="46"/>
  <c r="AG11" i="46"/>
  <c r="AG10" i="46"/>
  <c r="AG9" i="46"/>
  <c r="AG8" i="46"/>
  <c r="BT27" i="43"/>
  <c r="BS27" i="43"/>
  <c r="BR27" i="43"/>
  <c r="BQ27" i="43"/>
  <c r="BP27" i="43"/>
  <c r="BO27" i="43"/>
  <c r="BN27" i="43"/>
  <c r="BM27" i="43"/>
  <c r="BU26" i="43"/>
  <c r="BU25" i="43"/>
  <c r="BU24" i="43"/>
  <c r="BU23" i="43"/>
  <c r="BU22" i="43"/>
  <c r="BU21" i="43"/>
  <c r="BU20" i="43"/>
  <c r="BU19" i="43"/>
  <c r="BU18" i="43"/>
  <c r="BU17" i="43"/>
  <c r="BU16" i="43"/>
  <c r="BU15" i="43"/>
  <c r="BU14" i="43"/>
  <c r="BU13" i="43"/>
  <c r="BU12" i="43"/>
  <c r="BU11" i="43"/>
  <c r="BU10" i="43"/>
  <c r="BU9" i="43"/>
  <c r="BU8" i="43"/>
  <c r="W16" i="18"/>
  <c r="CZ27" i="44"/>
  <c r="CY27" i="44"/>
  <c r="CX27" i="44"/>
  <c r="CW27" i="44"/>
  <c r="CV27" i="44"/>
  <c r="CU27" i="44"/>
  <c r="CT27" i="44"/>
  <c r="CS27" i="44"/>
  <c r="CR27" i="44"/>
  <c r="CQ27" i="44"/>
  <c r="CP27" i="44"/>
  <c r="CO27" i="44"/>
  <c r="DA26" i="44"/>
  <c r="DA25" i="44"/>
  <c r="DA24" i="44"/>
  <c r="DA23" i="44"/>
  <c r="DA22" i="44"/>
  <c r="DA21" i="44"/>
  <c r="DA20" i="44"/>
  <c r="DA19" i="44"/>
  <c r="DA18" i="44"/>
  <c r="DA17" i="44"/>
  <c r="DA16" i="44"/>
  <c r="DA15" i="44"/>
  <c r="DA14" i="44"/>
  <c r="DA13" i="44"/>
  <c r="DA12" i="44"/>
  <c r="DA11" i="44"/>
  <c r="DA10" i="44"/>
  <c r="DA9" i="44"/>
  <c r="DA8" i="44"/>
  <c r="AG27" i="46" l="1"/>
  <c r="BU27" i="43"/>
  <c r="Y16" i="18"/>
  <c r="X12" i="18"/>
  <c r="X13" i="18"/>
  <c r="X14" i="18"/>
  <c r="X15" i="18"/>
  <c r="X8" i="18"/>
  <c r="X9" i="18"/>
  <c r="X11" i="18"/>
  <c r="X10" i="18"/>
  <c r="CC22" i="30"/>
  <c r="DA27" i="44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V9" i="29"/>
  <c r="V10" i="29"/>
  <c r="V11" i="29"/>
  <c r="V12" i="29"/>
  <c r="V13" i="29"/>
  <c r="V14" i="29"/>
  <c r="V15" i="29"/>
  <c r="V16" i="29"/>
  <c r="V17" i="29"/>
  <c r="V18" i="29"/>
  <c r="V19" i="29"/>
  <c r="V20" i="29"/>
  <c r="V21" i="29"/>
  <c r="V8" i="29"/>
  <c r="S8" i="29"/>
  <c r="P9" i="29"/>
  <c r="P10" i="29"/>
  <c r="P11" i="29"/>
  <c r="P12" i="29"/>
  <c r="P13" i="29"/>
  <c r="P14" i="29"/>
  <c r="P15" i="29"/>
  <c r="P16" i="29"/>
  <c r="P17" i="29"/>
  <c r="P18" i="29"/>
  <c r="P20" i="29"/>
  <c r="P21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P8" i="29"/>
  <c r="M21" i="29"/>
  <c r="M20" i="29"/>
  <c r="M18" i="29"/>
  <c r="M17" i="29"/>
  <c r="M16" i="29"/>
  <c r="M15" i="29"/>
  <c r="M14" i="29"/>
  <c r="M13" i="29"/>
  <c r="M12" i="29"/>
  <c r="M11" i="29"/>
  <c r="M10" i="29"/>
  <c r="M9" i="29"/>
  <c r="M8" i="29"/>
  <c r="X16" i="18" l="1"/>
  <c r="J9" i="29"/>
  <c r="J10" i="29"/>
  <c r="J11" i="29"/>
  <c r="J12" i="29"/>
  <c r="J13" i="29"/>
  <c r="J14" i="29"/>
  <c r="J15" i="29"/>
  <c r="J16" i="29"/>
  <c r="J17" i="29"/>
  <c r="J18" i="29"/>
  <c r="J20" i="29"/>
  <c r="J21" i="29"/>
  <c r="J8" i="29"/>
  <c r="G9" i="29"/>
  <c r="G10" i="29"/>
  <c r="G11" i="29"/>
  <c r="G12" i="29"/>
  <c r="G13" i="29"/>
  <c r="G14" i="29"/>
  <c r="G15" i="29"/>
  <c r="G16" i="29"/>
  <c r="G17" i="29"/>
  <c r="G18" i="29"/>
  <c r="G20" i="29"/>
  <c r="G21" i="29"/>
  <c r="G8" i="29"/>
  <c r="D9" i="29"/>
  <c r="D10" i="29"/>
  <c r="D11" i="29"/>
  <c r="D12" i="29"/>
  <c r="D13" i="29"/>
  <c r="D14" i="29"/>
  <c r="D15" i="29"/>
  <c r="D16" i="29"/>
  <c r="D17" i="29"/>
  <c r="D18" i="29"/>
  <c r="D20" i="29"/>
  <c r="D21" i="29"/>
  <c r="D8" i="29"/>
  <c r="B22" i="29"/>
  <c r="D22" i="29" s="1"/>
  <c r="W22" i="29"/>
  <c r="Y22" i="29" s="1"/>
  <c r="D8" i="28"/>
  <c r="Y20" i="28"/>
  <c r="Y8" i="28"/>
  <c r="Y9" i="28"/>
  <c r="Y10" i="28"/>
  <c r="Y11" i="28"/>
  <c r="Y12" i="28"/>
  <c r="Y13" i="28"/>
  <c r="Y14" i="28"/>
  <c r="Y15" i="28"/>
  <c r="Y16" i="28"/>
  <c r="Y17" i="28"/>
  <c r="Y18" i="28"/>
  <c r="Y19" i="28"/>
  <c r="V9" i="28"/>
  <c r="V10" i="28"/>
  <c r="V11" i="28"/>
  <c r="V12" i="28"/>
  <c r="V13" i="28"/>
  <c r="V14" i="28"/>
  <c r="V15" i="28"/>
  <c r="V16" i="28"/>
  <c r="V17" i="28"/>
  <c r="V18" i="28"/>
  <c r="V19" i="28"/>
  <c r="V8" i="28"/>
  <c r="S9" i="28"/>
  <c r="S10" i="28"/>
  <c r="S11" i="28"/>
  <c r="S12" i="28"/>
  <c r="S13" i="28"/>
  <c r="S14" i="28"/>
  <c r="S15" i="28"/>
  <c r="S16" i="28"/>
  <c r="S17" i="28"/>
  <c r="S18" i="28"/>
  <c r="S19" i="28"/>
  <c r="S8" i="28"/>
  <c r="P9" i="28"/>
  <c r="P10" i="28"/>
  <c r="P11" i="28"/>
  <c r="P12" i="28"/>
  <c r="P13" i="28"/>
  <c r="P14" i="28"/>
  <c r="P15" i="28"/>
  <c r="P16" i="28"/>
  <c r="P17" i="28"/>
  <c r="P18" i="28"/>
  <c r="P19" i="28"/>
  <c r="P8" i="28"/>
  <c r="M9" i="28"/>
  <c r="M10" i="28"/>
  <c r="M11" i="28"/>
  <c r="M12" i="28"/>
  <c r="M13" i="28"/>
  <c r="M14" i="28"/>
  <c r="M15" i="28"/>
  <c r="M16" i="28"/>
  <c r="M17" i="28"/>
  <c r="M18" i="28"/>
  <c r="M19" i="28"/>
  <c r="M8" i="28"/>
  <c r="J9" i="28"/>
  <c r="J10" i="28"/>
  <c r="J11" i="28"/>
  <c r="J12" i="28"/>
  <c r="J13" i="28"/>
  <c r="J14" i="28"/>
  <c r="J15" i="28"/>
  <c r="J16" i="28"/>
  <c r="J17" i="28"/>
  <c r="J18" i="28"/>
  <c r="J19" i="28"/>
  <c r="J8" i="28"/>
  <c r="G9" i="28"/>
  <c r="G10" i="28"/>
  <c r="G11" i="28"/>
  <c r="G12" i="28"/>
  <c r="G13" i="28"/>
  <c r="G14" i="28"/>
  <c r="G15" i="28"/>
  <c r="G16" i="28"/>
  <c r="G17" i="28"/>
  <c r="G18" i="28"/>
  <c r="G19" i="28"/>
  <c r="G8" i="28"/>
  <c r="D9" i="28"/>
  <c r="D10" i="28"/>
  <c r="D11" i="28"/>
  <c r="D12" i="28"/>
  <c r="D13" i="28"/>
  <c r="D14" i="28"/>
  <c r="D15" i="28"/>
  <c r="D16" i="28"/>
  <c r="D17" i="28"/>
  <c r="D18" i="28"/>
  <c r="D19" i="28"/>
  <c r="X18" i="28"/>
  <c r="X14" i="28"/>
  <c r="T20" i="28"/>
  <c r="V20" i="28" s="1"/>
  <c r="Q20" i="28"/>
  <c r="S20" i="28" s="1"/>
  <c r="W20" i="28"/>
  <c r="Y9" i="27"/>
  <c r="Y10" i="27"/>
  <c r="Y11" i="27"/>
  <c r="Y12" i="27"/>
  <c r="Y13" i="27"/>
  <c r="Y14" i="27"/>
  <c r="Y15" i="27"/>
  <c r="Y16" i="27"/>
  <c r="Y17" i="27"/>
  <c r="Y18" i="27"/>
  <c r="Y19" i="27"/>
  <c r="V9" i="27"/>
  <c r="V10" i="27"/>
  <c r="V11" i="27"/>
  <c r="V12" i="27"/>
  <c r="V13" i="27"/>
  <c r="V14" i="27"/>
  <c r="V15" i="27"/>
  <c r="V16" i="27"/>
  <c r="V17" i="27"/>
  <c r="V18" i="27"/>
  <c r="V19" i="27"/>
  <c r="W20" i="27"/>
  <c r="X8" i="27" s="1"/>
  <c r="Y8" i="27"/>
  <c r="V8" i="27"/>
  <c r="S9" i="27"/>
  <c r="S10" i="27"/>
  <c r="S11" i="27"/>
  <c r="S12" i="27"/>
  <c r="S13" i="27"/>
  <c r="S14" i="27"/>
  <c r="S15" i="27"/>
  <c r="S16" i="27"/>
  <c r="S17" i="27"/>
  <c r="S18" i="27"/>
  <c r="S19" i="27"/>
  <c r="S8" i="27"/>
  <c r="P9" i="27"/>
  <c r="P10" i="27"/>
  <c r="P11" i="27"/>
  <c r="P12" i="27"/>
  <c r="P13" i="27"/>
  <c r="P14" i="27"/>
  <c r="P15" i="27"/>
  <c r="P16" i="27"/>
  <c r="P17" i="27"/>
  <c r="P18" i="27"/>
  <c r="P19" i="27"/>
  <c r="P8" i="27"/>
  <c r="M9" i="27"/>
  <c r="M10" i="27"/>
  <c r="M11" i="27"/>
  <c r="M12" i="27"/>
  <c r="M13" i="27"/>
  <c r="M14" i="27"/>
  <c r="M15" i="27"/>
  <c r="M16" i="27"/>
  <c r="M17" i="27"/>
  <c r="M18" i="27"/>
  <c r="M19" i="27"/>
  <c r="M8" i="27"/>
  <c r="J9" i="27"/>
  <c r="J10" i="27"/>
  <c r="J11" i="27"/>
  <c r="J12" i="27"/>
  <c r="J13" i="27"/>
  <c r="J14" i="27"/>
  <c r="J15" i="27"/>
  <c r="J16" i="27"/>
  <c r="J17" i="27"/>
  <c r="J18" i="27"/>
  <c r="J19" i="27"/>
  <c r="J8" i="27"/>
  <c r="G9" i="27"/>
  <c r="G10" i="27"/>
  <c r="G11" i="27"/>
  <c r="G12" i="27"/>
  <c r="G13" i="27"/>
  <c r="G14" i="27"/>
  <c r="G15" i="27"/>
  <c r="G16" i="27"/>
  <c r="G17" i="27"/>
  <c r="G18" i="27"/>
  <c r="G19" i="27"/>
  <c r="G8" i="27"/>
  <c r="D9" i="27"/>
  <c r="D10" i="27"/>
  <c r="D11" i="27"/>
  <c r="D12" i="27"/>
  <c r="D13" i="27"/>
  <c r="D14" i="27"/>
  <c r="D15" i="27"/>
  <c r="D16" i="27"/>
  <c r="D17" i="27"/>
  <c r="D18" i="27"/>
  <c r="D19" i="27"/>
  <c r="D8" i="27"/>
  <c r="X11" i="28" l="1"/>
  <c r="X12" i="28"/>
  <c r="X16" i="28"/>
  <c r="X10" i="28"/>
  <c r="X15" i="28"/>
  <c r="R20" i="28"/>
  <c r="X19" i="28"/>
  <c r="X13" i="28"/>
  <c r="X17" i="28"/>
  <c r="X8" i="28"/>
  <c r="X9" i="28"/>
  <c r="Y20" i="27"/>
  <c r="X19" i="27"/>
  <c r="X17" i="27"/>
  <c r="X15" i="27"/>
  <c r="X13" i="27"/>
  <c r="X11" i="27"/>
  <c r="X9" i="27"/>
  <c r="X18" i="27"/>
  <c r="X16" i="27"/>
  <c r="X14" i="27"/>
  <c r="X12" i="27"/>
  <c r="X10" i="27"/>
  <c r="Y9" i="22"/>
  <c r="Y10" i="22"/>
  <c r="Y11" i="22"/>
  <c r="Y12" i="22"/>
  <c r="Y13" i="22"/>
  <c r="Y14" i="22"/>
  <c r="Y15" i="22"/>
  <c r="Y16" i="22"/>
  <c r="Y17" i="22"/>
  <c r="Y18" i="22"/>
  <c r="Y8" i="22"/>
  <c r="V9" i="22"/>
  <c r="V10" i="22"/>
  <c r="V11" i="22"/>
  <c r="V12" i="22"/>
  <c r="V13" i="22"/>
  <c r="V14" i="22"/>
  <c r="V15" i="22"/>
  <c r="V16" i="22"/>
  <c r="V17" i="22"/>
  <c r="V18" i="22"/>
  <c r="V8" i="22"/>
  <c r="S9" i="22"/>
  <c r="S10" i="22"/>
  <c r="S11" i="22"/>
  <c r="S12" i="22"/>
  <c r="S13" i="22"/>
  <c r="S14" i="22"/>
  <c r="S15" i="22"/>
  <c r="S16" i="22"/>
  <c r="S17" i="22"/>
  <c r="S18" i="22"/>
  <c r="S8" i="22"/>
  <c r="P9" i="22"/>
  <c r="P10" i="22"/>
  <c r="P11" i="22"/>
  <c r="P12" i="22"/>
  <c r="P13" i="22"/>
  <c r="P14" i="22"/>
  <c r="P15" i="22"/>
  <c r="P16" i="22"/>
  <c r="P17" i="22"/>
  <c r="P18" i="22"/>
  <c r="P8" i="22"/>
  <c r="M9" i="22"/>
  <c r="M10" i="22"/>
  <c r="M11" i="22"/>
  <c r="M12" i="22"/>
  <c r="M13" i="22"/>
  <c r="M14" i="22"/>
  <c r="M15" i="22"/>
  <c r="M16" i="22"/>
  <c r="M17" i="22"/>
  <c r="M18" i="22"/>
  <c r="M8" i="22"/>
  <c r="J9" i="22"/>
  <c r="J10" i="22"/>
  <c r="J11" i="22"/>
  <c r="J12" i="22"/>
  <c r="J13" i="22"/>
  <c r="J14" i="22"/>
  <c r="J15" i="22"/>
  <c r="J16" i="22"/>
  <c r="J17" i="22"/>
  <c r="J18" i="22"/>
  <c r="J8" i="22"/>
  <c r="G9" i="22"/>
  <c r="G10" i="22"/>
  <c r="G11" i="22"/>
  <c r="G12" i="22"/>
  <c r="G13" i="22"/>
  <c r="G14" i="22"/>
  <c r="G15" i="22"/>
  <c r="G16" i="22"/>
  <c r="G17" i="22"/>
  <c r="G18" i="22"/>
  <c r="G8" i="22"/>
  <c r="D9" i="22"/>
  <c r="D10" i="22"/>
  <c r="D11" i="22"/>
  <c r="D12" i="22"/>
  <c r="D13" i="22"/>
  <c r="D14" i="22"/>
  <c r="D15" i="22"/>
  <c r="D16" i="22"/>
  <c r="D17" i="22"/>
  <c r="D18" i="22"/>
  <c r="D8" i="22"/>
  <c r="X20" i="27" l="1"/>
  <c r="X20" i="28"/>
  <c r="W19" i="22"/>
  <c r="X14" i="22" l="1"/>
  <c r="Y19" i="22"/>
  <c r="X16" i="22"/>
  <c r="X9" i="22"/>
  <c r="X18" i="22"/>
  <c r="X11" i="22"/>
  <c r="X12" i="22"/>
  <c r="X15" i="22"/>
  <c r="X17" i="22"/>
  <c r="X10" i="22"/>
  <c r="X8" i="22"/>
  <c r="X13" i="22"/>
  <c r="Y8" i="16"/>
  <c r="X8" i="16"/>
  <c r="Y9" i="16"/>
  <c r="Y10" i="16"/>
  <c r="Y11" i="16"/>
  <c r="Y12" i="16"/>
  <c r="Y13" i="16"/>
  <c r="Y14" i="16"/>
  <c r="Y15" i="16"/>
  <c r="Y16" i="16"/>
  <c r="Y17" i="16"/>
  <c r="X12" i="16"/>
  <c r="X14" i="16"/>
  <c r="X15" i="16"/>
  <c r="X16" i="16"/>
  <c r="W17" i="16"/>
  <c r="X9" i="16" s="1"/>
  <c r="BL27" i="42"/>
  <c r="BK27" i="42"/>
  <c r="BJ27" i="42"/>
  <c r="BI27" i="42"/>
  <c r="BH27" i="42"/>
  <c r="BG27" i="42"/>
  <c r="BF27" i="42"/>
  <c r="BM26" i="42"/>
  <c r="BM25" i="42"/>
  <c r="BM24" i="42"/>
  <c r="BM23" i="42"/>
  <c r="BM22" i="42"/>
  <c r="BM21" i="42"/>
  <c r="BM20" i="42"/>
  <c r="BM19" i="42"/>
  <c r="BM18" i="42"/>
  <c r="BM17" i="42"/>
  <c r="BM16" i="42"/>
  <c r="BM15" i="42"/>
  <c r="BM14" i="42"/>
  <c r="BM13" i="42"/>
  <c r="BM12" i="42"/>
  <c r="BM11" i="42"/>
  <c r="BM10" i="42"/>
  <c r="BM9" i="42"/>
  <c r="BM8" i="42"/>
  <c r="Z8" i="17"/>
  <c r="Z9" i="17"/>
  <c r="Z10" i="17"/>
  <c r="Z11" i="17"/>
  <c r="Z12" i="17"/>
  <c r="Z13" i="17"/>
  <c r="Z14" i="17"/>
  <c r="X15" i="17"/>
  <c r="Y13" i="17" s="1"/>
  <c r="DH27" i="83"/>
  <c r="DG27" i="83"/>
  <c r="DF27" i="83"/>
  <c r="DE27" i="83"/>
  <c r="DD27" i="83"/>
  <c r="DC27" i="83"/>
  <c r="DB27" i="83"/>
  <c r="DA27" i="83"/>
  <c r="CZ27" i="83"/>
  <c r="CY27" i="83"/>
  <c r="CX27" i="83"/>
  <c r="CW27" i="83"/>
  <c r="CV27" i="83"/>
  <c r="DI26" i="83"/>
  <c r="DI25" i="83"/>
  <c r="DI24" i="83"/>
  <c r="DI23" i="83"/>
  <c r="DI22" i="83"/>
  <c r="DI21" i="83"/>
  <c r="DI20" i="83"/>
  <c r="DI19" i="83"/>
  <c r="DI18" i="83"/>
  <c r="DI17" i="83"/>
  <c r="DI16" i="83"/>
  <c r="DI15" i="83"/>
  <c r="DI14" i="83"/>
  <c r="DI13" i="83"/>
  <c r="DI12" i="83"/>
  <c r="DI11" i="83"/>
  <c r="DI10" i="83"/>
  <c r="DI9" i="83"/>
  <c r="DI8" i="83"/>
  <c r="Y9" i="26"/>
  <c r="Y10" i="26"/>
  <c r="Y11" i="26"/>
  <c r="Y12" i="26"/>
  <c r="Y13" i="26"/>
  <c r="Y14" i="26"/>
  <c r="Y15" i="26"/>
  <c r="X16" i="26"/>
  <c r="Y16" i="26"/>
  <c r="Y17" i="26"/>
  <c r="Y18" i="26"/>
  <c r="Y19" i="26"/>
  <c r="Y20" i="26"/>
  <c r="Y8" i="26"/>
  <c r="W21" i="26"/>
  <c r="X11" i="26" s="1"/>
  <c r="CR27" i="40"/>
  <c r="CQ27" i="40"/>
  <c r="CP27" i="40"/>
  <c r="CO27" i="40"/>
  <c r="CN27" i="40"/>
  <c r="CM27" i="40"/>
  <c r="CL27" i="40"/>
  <c r="CK27" i="40"/>
  <c r="CJ27" i="40"/>
  <c r="CI27" i="40"/>
  <c r="CH27" i="40"/>
  <c r="CS26" i="40"/>
  <c r="CS25" i="40"/>
  <c r="CS24" i="40"/>
  <c r="CS23" i="40"/>
  <c r="CS22" i="40"/>
  <c r="CS21" i="40"/>
  <c r="CS20" i="40"/>
  <c r="CS19" i="40"/>
  <c r="CS18" i="40"/>
  <c r="CS17" i="40"/>
  <c r="CS16" i="40"/>
  <c r="CS15" i="40"/>
  <c r="CS14" i="40"/>
  <c r="CS13" i="40"/>
  <c r="CS12" i="40"/>
  <c r="CS11" i="40"/>
  <c r="CS10" i="40"/>
  <c r="CS9" i="40"/>
  <c r="CS8" i="40"/>
  <c r="Y9" i="15"/>
  <c r="Y10" i="15"/>
  <c r="Y11" i="15"/>
  <c r="Y12" i="15"/>
  <c r="Y13" i="15"/>
  <c r="Y14" i="15"/>
  <c r="Y15" i="15"/>
  <c r="Y16" i="15"/>
  <c r="Y17" i="15"/>
  <c r="Y18" i="15"/>
  <c r="Y8" i="15"/>
  <c r="W19" i="15"/>
  <c r="Y19" i="15" s="1"/>
  <c r="CR27" i="39"/>
  <c r="CQ27" i="39"/>
  <c r="CP27" i="39"/>
  <c r="CO27" i="39"/>
  <c r="CN27" i="39"/>
  <c r="CM27" i="39"/>
  <c r="CL27" i="39"/>
  <c r="CK27" i="39"/>
  <c r="CJ27" i="39"/>
  <c r="CI27" i="39"/>
  <c r="CH27" i="39"/>
  <c r="CS26" i="39"/>
  <c r="CS25" i="39"/>
  <c r="CS24" i="39"/>
  <c r="CS23" i="39"/>
  <c r="CS22" i="39"/>
  <c r="CS21" i="39"/>
  <c r="CS20" i="39"/>
  <c r="CS19" i="39"/>
  <c r="CS18" i="39"/>
  <c r="CS17" i="39"/>
  <c r="CS16" i="39"/>
  <c r="CS15" i="39"/>
  <c r="CS14" i="39"/>
  <c r="CS13" i="39"/>
  <c r="CS12" i="39"/>
  <c r="CS11" i="39"/>
  <c r="CS10" i="39"/>
  <c r="CS9" i="39"/>
  <c r="CS8" i="39"/>
  <c r="X19" i="22" l="1"/>
  <c r="Y12" i="17"/>
  <c r="X20" i="26"/>
  <c r="Y11" i="17"/>
  <c r="Z15" i="17"/>
  <c r="Y10" i="17"/>
  <c r="X12" i="26"/>
  <c r="X13" i="16"/>
  <c r="X11" i="16"/>
  <c r="X10" i="16"/>
  <c r="X17" i="16" s="1"/>
  <c r="BM27" i="42"/>
  <c r="Y9" i="17"/>
  <c r="Y8" i="17"/>
  <c r="Y14" i="17"/>
  <c r="DI27" i="83"/>
  <c r="X19" i="26"/>
  <c r="X15" i="26"/>
  <c r="X10" i="26"/>
  <c r="X8" i="26"/>
  <c r="X18" i="26"/>
  <c r="X14" i="26"/>
  <c r="X9" i="26"/>
  <c r="Y21" i="26"/>
  <c r="X17" i="26"/>
  <c r="X13" i="26"/>
  <c r="CS27" i="40"/>
  <c r="X8" i="15"/>
  <c r="X14" i="15"/>
  <c r="X13" i="15"/>
  <c r="X18" i="15"/>
  <c r="X17" i="15"/>
  <c r="X9" i="15"/>
  <c r="X16" i="15"/>
  <c r="X12" i="15"/>
  <c r="X11" i="15"/>
  <c r="X10" i="15"/>
  <c r="X15" i="15"/>
  <c r="CS27" i="39"/>
  <c r="Y19" i="14"/>
  <c r="Y9" i="14"/>
  <c r="Y10" i="14"/>
  <c r="Y11" i="14"/>
  <c r="Y12" i="14"/>
  <c r="Y13" i="14"/>
  <c r="Y14" i="14"/>
  <c r="Y15" i="14"/>
  <c r="Y16" i="14"/>
  <c r="Y17" i="14"/>
  <c r="Y18" i="14"/>
  <c r="Y8" i="14"/>
  <c r="X9" i="14"/>
  <c r="X10" i="14"/>
  <c r="X11" i="14"/>
  <c r="X12" i="14"/>
  <c r="X13" i="14"/>
  <c r="X14" i="14"/>
  <c r="X15" i="14"/>
  <c r="X16" i="14"/>
  <c r="X17" i="14"/>
  <c r="X18" i="14"/>
  <c r="X8" i="14"/>
  <c r="CJ27" i="35"/>
  <c r="CI27" i="35"/>
  <c r="CH27" i="35"/>
  <c r="CG27" i="35"/>
  <c r="CF27" i="35"/>
  <c r="CE27" i="35"/>
  <c r="CD27" i="35"/>
  <c r="CC27" i="35"/>
  <c r="CB27" i="35"/>
  <c r="CA27" i="35"/>
  <c r="CK27" i="35" s="1"/>
  <c r="CK26" i="35"/>
  <c r="CK25" i="35"/>
  <c r="CK24" i="35"/>
  <c r="CK23" i="35"/>
  <c r="CK22" i="35"/>
  <c r="CK21" i="35"/>
  <c r="CK20" i="35"/>
  <c r="CK19" i="35"/>
  <c r="CK18" i="35"/>
  <c r="CK17" i="35"/>
  <c r="CK16" i="35"/>
  <c r="CK15" i="35"/>
  <c r="CK14" i="35"/>
  <c r="CK13" i="35"/>
  <c r="CK12" i="35"/>
  <c r="CK11" i="35"/>
  <c r="CK10" i="35"/>
  <c r="CK9" i="35"/>
  <c r="CK8" i="35"/>
  <c r="Y9" i="11"/>
  <c r="Y10" i="11"/>
  <c r="Y11" i="11"/>
  <c r="Y12" i="11"/>
  <c r="Y13" i="11"/>
  <c r="Y14" i="11"/>
  <c r="Y15" i="11"/>
  <c r="Y16" i="11"/>
  <c r="Y17" i="11"/>
  <c r="Y18" i="11"/>
  <c r="Y8" i="11"/>
  <c r="X9" i="11"/>
  <c r="X10" i="11"/>
  <c r="X11" i="11"/>
  <c r="X12" i="11"/>
  <c r="X13" i="11"/>
  <c r="X14" i="11"/>
  <c r="X15" i="11"/>
  <c r="X16" i="11"/>
  <c r="X17" i="11"/>
  <c r="X8" i="11"/>
  <c r="X19" i="15" l="1"/>
  <c r="X19" i="14"/>
  <c r="Y15" i="17"/>
  <c r="X21" i="26"/>
  <c r="X18" i="11"/>
  <c r="BA9" i="4"/>
  <c r="BE28" i="4"/>
  <c r="BC28" i="4"/>
  <c r="BA28" i="4"/>
  <c r="BE27" i="4"/>
  <c r="BC27" i="4"/>
  <c r="BA27" i="4"/>
  <c r="BE26" i="4"/>
  <c r="BC26" i="4"/>
  <c r="BA26" i="4"/>
  <c r="BE25" i="4"/>
  <c r="BC25" i="4"/>
  <c r="BA25" i="4"/>
  <c r="BE24" i="4"/>
  <c r="BC24" i="4"/>
  <c r="BA24" i="4"/>
  <c r="BE23" i="4"/>
  <c r="BC23" i="4"/>
  <c r="BA23" i="4"/>
  <c r="BE22" i="4"/>
  <c r="BC22" i="4"/>
  <c r="BA22" i="4"/>
  <c r="BE21" i="4"/>
  <c r="BC21" i="4"/>
  <c r="BA21" i="4"/>
  <c r="BE20" i="4"/>
  <c r="BC20" i="4"/>
  <c r="BA20" i="4"/>
  <c r="BE19" i="4"/>
  <c r="BC19" i="4"/>
  <c r="BA19" i="4"/>
  <c r="BE18" i="4"/>
  <c r="BC18" i="4"/>
  <c r="BA18" i="4"/>
  <c r="BE17" i="4"/>
  <c r="BC17" i="4"/>
  <c r="BA17" i="4"/>
  <c r="BE16" i="4"/>
  <c r="BC16" i="4"/>
  <c r="BA16" i="4"/>
  <c r="BE15" i="4"/>
  <c r="BC15" i="4"/>
  <c r="BA15" i="4"/>
  <c r="BE14" i="4"/>
  <c r="BC14" i="4"/>
  <c r="BA14" i="4"/>
  <c r="BE13" i="4"/>
  <c r="BC13" i="4"/>
  <c r="BA13" i="4"/>
  <c r="BE12" i="4"/>
  <c r="BC12" i="4"/>
  <c r="BA12" i="4"/>
  <c r="BE11" i="4"/>
  <c r="BC11" i="4"/>
  <c r="BA11" i="4"/>
  <c r="BE10" i="4"/>
  <c r="BC10" i="4"/>
  <c r="BA10" i="4"/>
  <c r="BE9" i="4"/>
  <c r="BC9" i="4"/>
  <c r="BU28" i="1"/>
  <c r="BS28" i="1"/>
  <c r="BQ28" i="1"/>
  <c r="BO28" i="1"/>
  <c r="BU9" i="1"/>
  <c r="BS9" i="1"/>
  <c r="BQ9" i="1"/>
  <c r="BO9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V8" i="18" l="1"/>
  <c r="V9" i="18"/>
  <c r="V10" i="18"/>
  <c r="V11" i="18"/>
  <c r="V12" i="18"/>
  <c r="V13" i="18"/>
  <c r="V14" i="18"/>
  <c r="V15" i="18"/>
  <c r="T16" i="18"/>
  <c r="U10" i="18" s="1"/>
  <c r="U13" i="18" l="1"/>
  <c r="V16" i="18"/>
  <c r="U15" i="18"/>
  <c r="U14" i="18"/>
  <c r="U11" i="18"/>
  <c r="U9" i="18"/>
  <c r="U12" i="18"/>
  <c r="U8" i="18"/>
  <c r="U16" i="18" s="1"/>
  <c r="CZ26" i="31"/>
  <c r="CV26" i="31"/>
  <c r="CU26" i="31"/>
  <c r="CT26" i="31"/>
  <c r="CS26" i="31"/>
  <c r="CR26" i="31"/>
  <c r="CQ26" i="31"/>
  <c r="CP26" i="31"/>
  <c r="CO26" i="31"/>
  <c r="DA25" i="31"/>
  <c r="DA24" i="31"/>
  <c r="DA23" i="31"/>
  <c r="DA22" i="31"/>
  <c r="DA21" i="31"/>
  <c r="DA20" i="31"/>
  <c r="DA19" i="31"/>
  <c r="DA18" i="31"/>
  <c r="DA17" i="31"/>
  <c r="DA16" i="31"/>
  <c r="DA15" i="31"/>
  <c r="DA14" i="31"/>
  <c r="DA13" i="31"/>
  <c r="DA12" i="31"/>
  <c r="DA11" i="31"/>
  <c r="DA10" i="31"/>
  <c r="DA9" i="31"/>
  <c r="DA8" i="31"/>
  <c r="DA26" i="31" l="1"/>
  <c r="Y25" i="58"/>
  <c r="Y24" i="58"/>
  <c r="Y23" i="58"/>
  <c r="Y22" i="58"/>
  <c r="Y21" i="58"/>
  <c r="Y20" i="58"/>
  <c r="Y19" i="58"/>
  <c r="Y18" i="58"/>
  <c r="Y17" i="58"/>
  <c r="Y16" i="58"/>
  <c r="Y15" i="58"/>
  <c r="Y14" i="58"/>
  <c r="Y13" i="58"/>
  <c r="Y12" i="58"/>
  <c r="Y11" i="58"/>
  <c r="Y10" i="58"/>
  <c r="Y9" i="58"/>
  <c r="Y8" i="58"/>
  <c r="Y26" i="58" l="1"/>
  <c r="D18" i="1"/>
  <c r="BO8" i="35" l="1"/>
  <c r="BO9" i="35"/>
  <c r="BO10" i="35"/>
  <c r="BO11" i="35"/>
  <c r="BO12" i="35"/>
  <c r="BO13" i="35"/>
  <c r="BO14" i="35"/>
  <c r="BO15" i="35"/>
  <c r="BO16" i="35"/>
  <c r="BO17" i="35"/>
  <c r="BO18" i="35"/>
  <c r="BO19" i="35"/>
  <c r="BO20" i="35"/>
  <c r="BO21" i="35"/>
  <c r="BO22" i="35"/>
  <c r="BO23" i="35"/>
  <c r="BO24" i="35"/>
  <c r="BO25" i="35"/>
  <c r="BO26" i="35"/>
  <c r="DE27" i="47" l="1"/>
  <c r="CK8" i="47"/>
  <c r="CI27" i="47"/>
  <c r="BM27" i="47"/>
  <c r="AQ27" i="47"/>
  <c r="U27" i="47"/>
  <c r="AR27" i="47"/>
  <c r="AS26" i="47"/>
  <c r="U15" i="17" l="1"/>
  <c r="D6" i="90" l="1"/>
  <c r="D7" i="90"/>
  <c r="D8" i="90"/>
  <c r="D9" i="90"/>
  <c r="D10" i="90"/>
  <c r="D11" i="90"/>
  <c r="D12" i="90"/>
  <c r="D13" i="90"/>
  <c r="D14" i="90"/>
  <c r="D15" i="90"/>
  <c r="D16" i="90"/>
  <c r="D17" i="90"/>
  <c r="S8" i="58"/>
  <c r="W9" i="58"/>
  <c r="W10" i="58"/>
  <c r="W11" i="58"/>
  <c r="W12" i="58"/>
  <c r="W13" i="58"/>
  <c r="W14" i="58"/>
  <c r="W15" i="58"/>
  <c r="W16" i="58"/>
  <c r="W17" i="58"/>
  <c r="W18" i="58"/>
  <c r="W19" i="58"/>
  <c r="W20" i="58"/>
  <c r="W21" i="58"/>
  <c r="W22" i="58"/>
  <c r="W23" i="58"/>
  <c r="W24" i="58"/>
  <c r="W25" i="58"/>
  <c r="W26" i="58"/>
  <c r="T8" i="58"/>
  <c r="AL24" i="66" l="1"/>
  <c r="AM24" i="66"/>
  <c r="AN24" i="66"/>
  <c r="AO24" i="66"/>
  <c r="AP24" i="66"/>
  <c r="AL27" i="65"/>
  <c r="AM27" i="65"/>
  <c r="AN27" i="65"/>
  <c r="AO27" i="65"/>
  <c r="AP27" i="65"/>
  <c r="BY28" i="70"/>
  <c r="BX28" i="70"/>
  <c r="BW28" i="70"/>
  <c r="BV28" i="70"/>
  <c r="BU28" i="70"/>
  <c r="BT28" i="70"/>
  <c r="BS28" i="70"/>
  <c r="BR28" i="70"/>
  <c r="BQ28" i="70"/>
  <c r="BP28" i="70"/>
  <c r="BZ9" i="71"/>
  <c r="BZ10" i="71"/>
  <c r="BZ11" i="71"/>
  <c r="BZ12" i="71"/>
  <c r="BZ13" i="71"/>
  <c r="BZ14" i="71"/>
  <c r="BZ15" i="71"/>
  <c r="BZ16" i="71"/>
  <c r="BZ17" i="71"/>
  <c r="BZ18" i="71"/>
  <c r="BZ19" i="71"/>
  <c r="BZ20" i="71"/>
  <c r="BZ21" i="71"/>
  <c r="BZ22" i="71"/>
  <c r="BZ23" i="71"/>
  <c r="BZ24" i="71"/>
  <c r="BZ25" i="71"/>
  <c r="BZ26" i="71"/>
  <c r="AX27" i="4" l="1"/>
  <c r="AS28" i="4"/>
  <c r="BD28" i="1"/>
  <c r="CN26" i="31"/>
  <c r="CL26" i="31"/>
  <c r="CK26" i="31"/>
  <c r="CJ26" i="31"/>
  <c r="CI26" i="31"/>
  <c r="CH26" i="31"/>
  <c r="CG26" i="31"/>
  <c r="CF26" i="31"/>
  <c r="CE26" i="31"/>
  <c r="CD26" i="31"/>
  <c r="CC26" i="31"/>
  <c r="CB26" i="31"/>
  <c r="CM25" i="31"/>
  <c r="CM24" i="31"/>
  <c r="CM23" i="31"/>
  <c r="CM22" i="31"/>
  <c r="CM21" i="31"/>
  <c r="CM20" i="31"/>
  <c r="CM19" i="31"/>
  <c r="CM18" i="31"/>
  <c r="CM17" i="31"/>
  <c r="CM16" i="31"/>
  <c r="CM15" i="31"/>
  <c r="CM14" i="31"/>
  <c r="CM13" i="31"/>
  <c r="CM12" i="31"/>
  <c r="CM11" i="31"/>
  <c r="CM10" i="31"/>
  <c r="CM9" i="31"/>
  <c r="CM8" i="31"/>
  <c r="EH46" i="73"/>
  <c r="ED46" i="73"/>
  <c r="DZ46" i="73"/>
  <c r="DV46" i="73"/>
  <c r="EK43" i="73"/>
  <c r="EJ43" i="73"/>
  <c r="EI43" i="73"/>
  <c r="EH43" i="73"/>
  <c r="EG43" i="73"/>
  <c r="EF43" i="73"/>
  <c r="EE43" i="73"/>
  <c r="ED43" i="73"/>
  <c r="EC43" i="73"/>
  <c r="EB43" i="73"/>
  <c r="EA43" i="73"/>
  <c r="DZ43" i="73"/>
  <c r="DY43" i="73"/>
  <c r="DX43" i="73"/>
  <c r="DW43" i="73"/>
  <c r="DV43" i="73"/>
  <c r="DU43" i="73"/>
  <c r="DT43" i="73"/>
  <c r="DS43" i="73"/>
  <c r="EL42" i="73"/>
  <c r="EL41" i="73"/>
  <c r="EK40" i="73"/>
  <c r="EJ40" i="73"/>
  <c r="EI40" i="73"/>
  <c r="EH40" i="73"/>
  <c r="EG40" i="73"/>
  <c r="EF40" i="73"/>
  <c r="EE40" i="73"/>
  <c r="ED40" i="73"/>
  <c r="EC40" i="73"/>
  <c r="EB40" i="73"/>
  <c r="EA40" i="73"/>
  <c r="DZ40" i="73"/>
  <c r="DY40" i="73"/>
  <c r="DX40" i="73"/>
  <c r="DW40" i="73"/>
  <c r="DV40" i="73"/>
  <c r="DU40" i="73"/>
  <c r="DT40" i="73"/>
  <c r="DS40" i="73"/>
  <c r="EL39" i="73"/>
  <c r="EL38" i="73"/>
  <c r="EK37" i="73"/>
  <c r="EJ37" i="73"/>
  <c r="EI37" i="73"/>
  <c r="EH37" i="73"/>
  <c r="EG37" i="73"/>
  <c r="EF37" i="73"/>
  <c r="EE37" i="73"/>
  <c r="ED37" i="73"/>
  <c r="EC37" i="73"/>
  <c r="EB37" i="73"/>
  <c r="EA37" i="73"/>
  <c r="DZ37" i="73"/>
  <c r="DY37" i="73"/>
  <c r="DX37" i="73"/>
  <c r="DW37" i="73"/>
  <c r="DV37" i="73"/>
  <c r="DU37" i="73"/>
  <c r="DT37" i="73"/>
  <c r="DS37" i="73"/>
  <c r="EL36" i="73"/>
  <c r="EL35" i="73"/>
  <c r="EK34" i="73"/>
  <c r="EJ34" i="73"/>
  <c r="EI34" i="73"/>
  <c r="EH34" i="73"/>
  <c r="EG34" i="73"/>
  <c r="EF34" i="73"/>
  <c r="EE34" i="73"/>
  <c r="ED34" i="73"/>
  <c r="EC34" i="73"/>
  <c r="EB34" i="73"/>
  <c r="EA34" i="73"/>
  <c r="DZ34" i="73"/>
  <c r="DY34" i="73"/>
  <c r="DX34" i="73"/>
  <c r="DW34" i="73"/>
  <c r="DV34" i="73"/>
  <c r="DU34" i="73"/>
  <c r="DT34" i="73"/>
  <c r="DS34" i="73"/>
  <c r="EL33" i="73"/>
  <c r="EL32" i="73"/>
  <c r="EK31" i="73"/>
  <c r="EJ31" i="73"/>
  <c r="EI31" i="73"/>
  <c r="EH31" i="73"/>
  <c r="EG31" i="73"/>
  <c r="EF31" i="73"/>
  <c r="EE31" i="73"/>
  <c r="ED31" i="73"/>
  <c r="EC31" i="73"/>
  <c r="EB31" i="73"/>
  <c r="EA31" i="73"/>
  <c r="DZ31" i="73"/>
  <c r="DY31" i="73"/>
  <c r="DX31" i="73"/>
  <c r="DW31" i="73"/>
  <c r="DV31" i="73"/>
  <c r="DU31" i="73"/>
  <c r="DT31" i="73"/>
  <c r="DS31" i="73"/>
  <c r="EL30" i="73"/>
  <c r="EL29" i="73"/>
  <c r="EK28" i="73"/>
  <c r="EJ28" i="73"/>
  <c r="EI28" i="73"/>
  <c r="EH28" i="73"/>
  <c r="EG28" i="73"/>
  <c r="EF28" i="73"/>
  <c r="EE28" i="73"/>
  <c r="ED28" i="73"/>
  <c r="EC28" i="73"/>
  <c r="EB28" i="73"/>
  <c r="EA28" i="73"/>
  <c r="DZ28" i="73"/>
  <c r="DY28" i="73"/>
  <c r="DX28" i="73"/>
  <c r="DW28" i="73"/>
  <c r="DV28" i="73"/>
  <c r="DU28" i="73"/>
  <c r="DT28" i="73"/>
  <c r="DS28" i="73"/>
  <c r="EL27" i="73"/>
  <c r="EL26" i="73"/>
  <c r="EK25" i="73"/>
  <c r="EJ25" i="73"/>
  <c r="EI25" i="73"/>
  <c r="EH25" i="73"/>
  <c r="EG25" i="73"/>
  <c r="EF25" i="73"/>
  <c r="EE25" i="73"/>
  <c r="ED25" i="73"/>
  <c r="EC25" i="73"/>
  <c r="EB25" i="73"/>
  <c r="EA25" i="73"/>
  <c r="DZ25" i="73"/>
  <c r="DY25" i="73"/>
  <c r="DX25" i="73"/>
  <c r="DW25" i="73"/>
  <c r="DV25" i="73"/>
  <c r="DU25" i="73"/>
  <c r="DT25" i="73"/>
  <c r="DS25" i="73"/>
  <c r="EL24" i="73"/>
  <c r="EL23" i="73"/>
  <c r="EK22" i="73"/>
  <c r="EJ22" i="73"/>
  <c r="EI22" i="73"/>
  <c r="EH22" i="73"/>
  <c r="EG22" i="73"/>
  <c r="EF22" i="73"/>
  <c r="EE22" i="73"/>
  <c r="ED22" i="73"/>
  <c r="EC22" i="73"/>
  <c r="EB22" i="73"/>
  <c r="EA22" i="73"/>
  <c r="DZ22" i="73"/>
  <c r="DY22" i="73"/>
  <c r="DX22" i="73"/>
  <c r="DW22" i="73"/>
  <c r="DV22" i="73"/>
  <c r="DU22" i="73"/>
  <c r="DT22" i="73"/>
  <c r="DS22" i="73"/>
  <c r="EL21" i="73"/>
  <c r="EL20" i="73"/>
  <c r="EK19" i="73"/>
  <c r="EJ19" i="73"/>
  <c r="EI19" i="73"/>
  <c r="EH19" i="73"/>
  <c r="EG19" i="73"/>
  <c r="EF19" i="73"/>
  <c r="EE19" i="73"/>
  <c r="ED19" i="73"/>
  <c r="EC19" i="73"/>
  <c r="EB19" i="73"/>
  <c r="EA19" i="73"/>
  <c r="DZ19" i="73"/>
  <c r="DY19" i="73"/>
  <c r="DX19" i="73"/>
  <c r="DW19" i="73"/>
  <c r="DV19" i="73"/>
  <c r="DU19" i="73"/>
  <c r="DT19" i="73"/>
  <c r="DS19" i="73"/>
  <c r="EL18" i="73"/>
  <c r="EL17" i="73"/>
  <c r="EK16" i="73"/>
  <c r="EJ16" i="73"/>
  <c r="EI16" i="73"/>
  <c r="EH16" i="73"/>
  <c r="EG16" i="73"/>
  <c r="EF16" i="73"/>
  <c r="EE16" i="73"/>
  <c r="ED16" i="73"/>
  <c r="EC16" i="73"/>
  <c r="EB16" i="73"/>
  <c r="EA16" i="73"/>
  <c r="DZ16" i="73"/>
  <c r="DY16" i="73"/>
  <c r="DX16" i="73"/>
  <c r="DW16" i="73"/>
  <c r="DV16" i="73"/>
  <c r="DU16" i="73"/>
  <c r="DT16" i="73"/>
  <c r="DS16" i="73"/>
  <c r="EL15" i="73"/>
  <c r="EL14" i="73"/>
  <c r="EK13" i="73"/>
  <c r="EJ13" i="73"/>
  <c r="EI13" i="73"/>
  <c r="EH13" i="73"/>
  <c r="EG13" i="73"/>
  <c r="EF13" i="73"/>
  <c r="EE13" i="73"/>
  <c r="ED13" i="73"/>
  <c r="EC13" i="73"/>
  <c r="EB13" i="73"/>
  <c r="EA13" i="73"/>
  <c r="DZ13" i="73"/>
  <c r="DY13" i="73"/>
  <c r="DX13" i="73"/>
  <c r="DW13" i="73"/>
  <c r="DV13" i="73"/>
  <c r="DU13" i="73"/>
  <c r="DT13" i="73"/>
  <c r="DS13" i="73"/>
  <c r="EL12" i="73"/>
  <c r="EL11" i="73"/>
  <c r="EK10" i="73"/>
  <c r="EJ10" i="73"/>
  <c r="EI10" i="73"/>
  <c r="EH10" i="73"/>
  <c r="EG10" i="73"/>
  <c r="EF10" i="73"/>
  <c r="EE10" i="73"/>
  <c r="ED10" i="73"/>
  <c r="EC10" i="73"/>
  <c r="EB10" i="73"/>
  <c r="EA10" i="73"/>
  <c r="DZ10" i="73"/>
  <c r="DY10" i="73"/>
  <c r="DX10" i="73"/>
  <c r="DW10" i="73"/>
  <c r="DV10" i="73"/>
  <c r="DU10" i="73"/>
  <c r="DT10" i="73"/>
  <c r="DS10" i="73"/>
  <c r="EL9" i="73"/>
  <c r="EL8" i="73"/>
  <c r="AP26" i="68"/>
  <c r="AO26" i="68"/>
  <c r="AN26" i="68"/>
  <c r="AM26" i="68"/>
  <c r="AL26" i="68"/>
  <c r="AQ25" i="68"/>
  <c r="AQ24" i="68"/>
  <c r="AQ23" i="68"/>
  <c r="AQ22" i="68"/>
  <c r="AQ21" i="68"/>
  <c r="AQ20" i="68"/>
  <c r="AQ19" i="68"/>
  <c r="AQ18" i="68"/>
  <c r="AQ17" i="68"/>
  <c r="AQ16" i="68"/>
  <c r="AQ15" i="68"/>
  <c r="AQ14" i="68"/>
  <c r="AQ13" i="68"/>
  <c r="AQ12" i="68"/>
  <c r="AQ11" i="68"/>
  <c r="AQ10" i="68"/>
  <c r="AQ9" i="68"/>
  <c r="AQ8" i="68"/>
  <c r="AP27" i="67"/>
  <c r="AO27" i="67"/>
  <c r="AN27" i="67"/>
  <c r="AM27" i="67"/>
  <c r="AL27" i="67"/>
  <c r="AQ26" i="67"/>
  <c r="AQ25" i="67"/>
  <c r="AQ24" i="67"/>
  <c r="AQ23" i="67"/>
  <c r="AQ22" i="67"/>
  <c r="AQ21" i="67"/>
  <c r="AQ20" i="67"/>
  <c r="AQ19" i="67"/>
  <c r="AQ18" i="67"/>
  <c r="AQ17" i="67"/>
  <c r="AQ16" i="67"/>
  <c r="AQ15" i="67"/>
  <c r="AQ14" i="67"/>
  <c r="AQ13" i="67"/>
  <c r="AQ12" i="67"/>
  <c r="AQ11" i="67"/>
  <c r="AQ10" i="67"/>
  <c r="AQ9" i="67"/>
  <c r="AQ8" i="67"/>
  <c r="AQ24" i="66"/>
  <c r="AQ23" i="66"/>
  <c r="AQ22" i="66"/>
  <c r="AQ21" i="66"/>
  <c r="AQ20" i="66"/>
  <c r="AQ19" i="66"/>
  <c r="AQ18" i="66"/>
  <c r="AQ17" i="66"/>
  <c r="AQ16" i="66"/>
  <c r="AQ15" i="66"/>
  <c r="AQ14" i="66"/>
  <c r="AQ13" i="66"/>
  <c r="AQ12" i="66"/>
  <c r="AQ11" i="66"/>
  <c r="AQ10" i="66"/>
  <c r="AQ9" i="66"/>
  <c r="AQ8" i="66"/>
  <c r="AQ27" i="65"/>
  <c r="AQ26" i="65"/>
  <c r="AQ25" i="65"/>
  <c r="AQ24" i="65"/>
  <c r="AQ23" i="65"/>
  <c r="AQ22" i="65"/>
  <c r="AQ21" i="65"/>
  <c r="AQ20" i="65"/>
  <c r="AQ19" i="65"/>
  <c r="AQ18" i="65"/>
  <c r="AQ17" i="65"/>
  <c r="AQ16" i="65"/>
  <c r="AQ15" i="65"/>
  <c r="AQ14" i="65"/>
  <c r="AQ13" i="65"/>
  <c r="AQ12" i="65"/>
  <c r="AQ11" i="65"/>
  <c r="AQ10" i="65"/>
  <c r="AQ9" i="65"/>
  <c r="AQ8" i="65"/>
  <c r="AW27" i="64"/>
  <c r="AV27" i="64"/>
  <c r="AU27" i="64"/>
  <c r="AT27" i="64"/>
  <c r="AS27" i="64"/>
  <c r="AR27" i="64"/>
  <c r="AX26" i="64"/>
  <c r="AX25" i="64"/>
  <c r="AX24" i="64"/>
  <c r="AX23" i="64"/>
  <c r="AX22" i="64"/>
  <c r="AX21" i="64"/>
  <c r="AX20" i="64"/>
  <c r="AX19" i="64"/>
  <c r="AX18" i="64"/>
  <c r="AX17" i="64"/>
  <c r="AX16" i="64"/>
  <c r="AX15" i="64"/>
  <c r="AX14" i="64"/>
  <c r="AX13" i="64"/>
  <c r="AX12" i="64"/>
  <c r="AX11" i="64"/>
  <c r="AX10" i="64"/>
  <c r="AX9" i="64"/>
  <c r="AW28" i="62"/>
  <c r="AV28" i="62"/>
  <c r="AU28" i="62"/>
  <c r="AT28" i="62"/>
  <c r="AS28" i="62"/>
  <c r="AR28" i="62"/>
  <c r="AX27" i="62"/>
  <c r="AX26" i="62"/>
  <c r="AX25" i="62"/>
  <c r="AX24" i="62"/>
  <c r="AX23" i="62"/>
  <c r="AX22" i="62"/>
  <c r="AX21" i="62"/>
  <c r="AX20" i="62"/>
  <c r="AX19" i="62"/>
  <c r="AX18" i="62"/>
  <c r="AX17" i="62"/>
  <c r="AX16" i="62"/>
  <c r="AX15" i="62"/>
  <c r="AX14" i="62"/>
  <c r="AX13" i="62"/>
  <c r="AX12" i="62"/>
  <c r="AX11" i="62"/>
  <c r="AX10" i="62"/>
  <c r="AX9" i="62"/>
  <c r="BR27" i="71"/>
  <c r="BS27" i="71"/>
  <c r="BT27" i="71"/>
  <c r="BU27" i="71"/>
  <c r="BV27" i="71"/>
  <c r="BW27" i="71"/>
  <c r="BX27" i="71"/>
  <c r="BY27" i="71"/>
  <c r="BQ27" i="71"/>
  <c r="BP27" i="71"/>
  <c r="BZ27" i="70"/>
  <c r="BZ26" i="70"/>
  <c r="BZ25" i="70"/>
  <c r="BZ24" i="70"/>
  <c r="BZ23" i="70"/>
  <c r="BZ22" i="70"/>
  <c r="BZ21" i="70"/>
  <c r="BZ20" i="70"/>
  <c r="BZ19" i="70"/>
  <c r="BZ18" i="70"/>
  <c r="BZ17" i="70"/>
  <c r="BZ16" i="70"/>
  <c r="BZ15" i="70"/>
  <c r="BZ14" i="70"/>
  <c r="BZ13" i="70"/>
  <c r="BZ12" i="70"/>
  <c r="BZ11" i="70"/>
  <c r="BZ10" i="70"/>
  <c r="BZ9" i="70"/>
  <c r="EL34" i="73" l="1"/>
  <c r="EL16" i="73"/>
  <c r="AQ27" i="67"/>
  <c r="AX27" i="64"/>
  <c r="BZ27" i="71"/>
  <c r="CM26" i="31"/>
  <c r="EL31" i="73"/>
  <c r="EL40" i="73"/>
  <c r="EL37" i="73"/>
  <c r="EL43" i="73"/>
  <c r="EL28" i="73"/>
  <c r="DW46" i="73"/>
  <c r="EL45" i="73"/>
  <c r="EL22" i="73"/>
  <c r="DX46" i="73"/>
  <c r="EF46" i="73"/>
  <c r="EL19" i="73"/>
  <c r="DY46" i="73"/>
  <c r="EG46" i="73"/>
  <c r="EL25" i="73"/>
  <c r="EA46" i="73"/>
  <c r="EJ46" i="73"/>
  <c r="DS46" i="73"/>
  <c r="EI46" i="73"/>
  <c r="EL10" i="73"/>
  <c r="DT46" i="73"/>
  <c r="EB46" i="73"/>
  <c r="DU46" i="73"/>
  <c r="EC46" i="73"/>
  <c r="EK46" i="73"/>
  <c r="EL13" i="73"/>
  <c r="EE46" i="73"/>
  <c r="EL44" i="73"/>
  <c r="AQ26" i="68"/>
  <c r="AX28" i="62"/>
  <c r="BZ28" i="70"/>
  <c r="W8" i="10"/>
  <c r="V27" i="10"/>
  <c r="U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29" i="77"/>
  <c r="V29" i="77"/>
  <c r="U29" i="77"/>
  <c r="X28" i="77"/>
  <c r="X27" i="77"/>
  <c r="X26" i="77"/>
  <c r="X25" i="77"/>
  <c r="X24" i="77"/>
  <c r="X23" i="77"/>
  <c r="X22" i="77"/>
  <c r="X21" i="77"/>
  <c r="X20" i="77"/>
  <c r="X19" i="77"/>
  <c r="X18" i="77"/>
  <c r="X17" i="77"/>
  <c r="X16" i="77"/>
  <c r="X15" i="77"/>
  <c r="X14" i="77"/>
  <c r="X13" i="77"/>
  <c r="X12" i="77"/>
  <c r="X11" i="77"/>
  <c r="X10" i="77"/>
  <c r="X9" i="77"/>
  <c r="X8" i="77"/>
  <c r="AB30" i="9"/>
  <c r="AA30" i="9"/>
  <c r="Z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26" i="20"/>
  <c r="AB29" i="20"/>
  <c r="AA29" i="20"/>
  <c r="Z29" i="20"/>
  <c r="AC28" i="20"/>
  <c r="AC27" i="20"/>
  <c r="AC25" i="20"/>
  <c r="AC24" i="20"/>
  <c r="AC23" i="20"/>
  <c r="AC22" i="20"/>
  <c r="AC21" i="20"/>
  <c r="AC20" i="20"/>
  <c r="AC19" i="20"/>
  <c r="AC18" i="20"/>
  <c r="AC17" i="20"/>
  <c r="AC16" i="20"/>
  <c r="AC15" i="20"/>
  <c r="AC14" i="20"/>
  <c r="AC13" i="20"/>
  <c r="AC12" i="20"/>
  <c r="AC11" i="20"/>
  <c r="AC10" i="20"/>
  <c r="AC9" i="20"/>
  <c r="AC8" i="20"/>
  <c r="AB27" i="79"/>
  <c r="AA27" i="79"/>
  <c r="Z27" i="79"/>
  <c r="AC26" i="79"/>
  <c r="AC25" i="79"/>
  <c r="AC24" i="79"/>
  <c r="AC23" i="79"/>
  <c r="AC22" i="79"/>
  <c r="AC21" i="79"/>
  <c r="AC20" i="79"/>
  <c r="AC19" i="79"/>
  <c r="AC18" i="79"/>
  <c r="AC17" i="79"/>
  <c r="AC16" i="79"/>
  <c r="AC15" i="79"/>
  <c r="AC14" i="79"/>
  <c r="AC13" i="79"/>
  <c r="AC12" i="79"/>
  <c r="AC11" i="79"/>
  <c r="AC10" i="79"/>
  <c r="AC9" i="79"/>
  <c r="AC8" i="79"/>
  <c r="FF26" i="50"/>
  <c r="FF23" i="50"/>
  <c r="FE29" i="50"/>
  <c r="FD29" i="50"/>
  <c r="FC29" i="50"/>
  <c r="FB29" i="50"/>
  <c r="FA29" i="50"/>
  <c r="EZ29" i="50"/>
  <c r="EY29" i="50"/>
  <c r="EX29" i="50"/>
  <c r="EW29" i="50"/>
  <c r="EV29" i="50"/>
  <c r="EU29" i="50"/>
  <c r="ET29" i="50"/>
  <c r="ES29" i="50"/>
  <c r="ER29" i="50"/>
  <c r="EQ29" i="50"/>
  <c r="EP29" i="50"/>
  <c r="EO29" i="50"/>
  <c r="EN29" i="50"/>
  <c r="EM29" i="50"/>
  <c r="EL29" i="50"/>
  <c r="EK29" i="50"/>
  <c r="EJ29" i="50"/>
  <c r="FF28" i="50"/>
  <c r="FF27" i="50"/>
  <c r="FF25" i="50"/>
  <c r="FF24" i="50"/>
  <c r="FF22" i="50"/>
  <c r="FF21" i="50"/>
  <c r="FF20" i="50"/>
  <c r="FF19" i="50"/>
  <c r="FF18" i="50"/>
  <c r="FF17" i="50"/>
  <c r="FF16" i="50"/>
  <c r="FF15" i="50"/>
  <c r="FF14" i="50"/>
  <c r="FF13" i="50"/>
  <c r="FF12" i="50"/>
  <c r="FF11" i="50"/>
  <c r="FF10" i="50"/>
  <c r="FF9" i="50"/>
  <c r="FF8" i="50"/>
  <c r="EW27" i="47"/>
  <c r="EX27" i="47"/>
  <c r="EV27" i="47"/>
  <c r="EU27" i="47"/>
  <c r="ET27" i="47"/>
  <c r="ES27" i="47"/>
  <c r="ER27" i="47"/>
  <c r="EQ27" i="47"/>
  <c r="EP27" i="47"/>
  <c r="EO27" i="47"/>
  <c r="EN27" i="47"/>
  <c r="EM27" i="47"/>
  <c r="EL27" i="47"/>
  <c r="EK27" i="47"/>
  <c r="EJ27" i="47"/>
  <c r="EI27" i="47"/>
  <c r="EH27" i="47"/>
  <c r="EG27" i="47"/>
  <c r="EF27" i="47"/>
  <c r="EE27" i="47"/>
  <c r="ED27" i="47"/>
  <c r="EY26" i="47"/>
  <c r="EY25" i="47"/>
  <c r="EY24" i="47"/>
  <c r="EY23" i="47"/>
  <c r="EY22" i="47"/>
  <c r="EY21" i="47"/>
  <c r="EY20" i="47"/>
  <c r="EY19" i="47"/>
  <c r="EY18" i="47"/>
  <c r="EY17" i="47"/>
  <c r="EY16" i="47"/>
  <c r="EY15" i="47"/>
  <c r="EY14" i="47"/>
  <c r="EY13" i="47"/>
  <c r="EY12" i="47"/>
  <c r="EY11" i="47"/>
  <c r="EY10" i="47"/>
  <c r="EY9" i="47"/>
  <c r="EY8" i="47"/>
  <c r="FE27" i="49"/>
  <c r="FD27" i="49"/>
  <c r="FC27" i="49"/>
  <c r="FB27" i="49"/>
  <c r="FA27" i="49"/>
  <c r="EZ27" i="49"/>
  <c r="EY27" i="49"/>
  <c r="EX27" i="49"/>
  <c r="EW27" i="49"/>
  <c r="EV27" i="49"/>
  <c r="EU27" i="49"/>
  <c r="ET27" i="49"/>
  <c r="ES27" i="49"/>
  <c r="ER27" i="49"/>
  <c r="EQ27" i="49"/>
  <c r="EP27" i="49"/>
  <c r="EO27" i="49"/>
  <c r="EN27" i="49"/>
  <c r="EM27" i="49"/>
  <c r="EL27" i="49"/>
  <c r="EK27" i="49"/>
  <c r="EJ27" i="49"/>
  <c r="FF26" i="49"/>
  <c r="FF25" i="49"/>
  <c r="FF24" i="49"/>
  <c r="FF23" i="49"/>
  <c r="FF22" i="49"/>
  <c r="FF21" i="49"/>
  <c r="FF20" i="49"/>
  <c r="FF19" i="49"/>
  <c r="FF18" i="49"/>
  <c r="FF17" i="49"/>
  <c r="FF16" i="49"/>
  <c r="FF15" i="49"/>
  <c r="FF14" i="49"/>
  <c r="FF13" i="49"/>
  <c r="FF12" i="49"/>
  <c r="FF11" i="49"/>
  <c r="FF10" i="49"/>
  <c r="FF9" i="49"/>
  <c r="FF8" i="49"/>
  <c r="T22" i="29"/>
  <c r="V22" i="29" s="1"/>
  <c r="H21" i="75"/>
  <c r="BR22" i="30"/>
  <c r="BQ22" i="30"/>
  <c r="BP22" i="30"/>
  <c r="BO22" i="30"/>
  <c r="BN22" i="30"/>
  <c r="BM22" i="30"/>
  <c r="BL22" i="30"/>
  <c r="BK22" i="30"/>
  <c r="BJ22" i="30"/>
  <c r="BS21" i="30"/>
  <c r="BS20" i="30"/>
  <c r="BS19" i="30"/>
  <c r="BS18" i="30"/>
  <c r="BS17" i="30"/>
  <c r="BS16" i="30"/>
  <c r="BS15" i="30"/>
  <c r="BS14" i="30"/>
  <c r="BS13" i="30"/>
  <c r="BS12" i="30"/>
  <c r="BS11" i="30"/>
  <c r="BS10" i="30"/>
  <c r="BS9" i="30"/>
  <c r="BS8" i="30"/>
  <c r="AC8" i="46"/>
  <c r="AB27" i="46"/>
  <c r="AA27" i="46"/>
  <c r="Z27" i="46"/>
  <c r="AC26" i="46"/>
  <c r="AC25" i="46"/>
  <c r="AC24" i="46"/>
  <c r="AC23" i="46"/>
  <c r="AC22" i="46"/>
  <c r="AC21" i="46"/>
  <c r="AC20" i="46"/>
  <c r="AC19" i="46"/>
  <c r="AC18" i="46"/>
  <c r="AC17" i="46"/>
  <c r="AC16" i="46"/>
  <c r="AC15" i="46"/>
  <c r="AC14" i="46"/>
  <c r="AC13" i="46"/>
  <c r="AC12" i="46"/>
  <c r="AC11" i="46"/>
  <c r="AC10" i="46"/>
  <c r="AC9" i="46"/>
  <c r="BJ27" i="43"/>
  <c r="BK27" i="43"/>
  <c r="BI27" i="43"/>
  <c r="BH27" i="43"/>
  <c r="BG27" i="43"/>
  <c r="BF27" i="43"/>
  <c r="BE27" i="43"/>
  <c r="BD27" i="43"/>
  <c r="BL26" i="43"/>
  <c r="BL25" i="43"/>
  <c r="BL24" i="43"/>
  <c r="BL23" i="43"/>
  <c r="BL22" i="43"/>
  <c r="BL21" i="43"/>
  <c r="BL20" i="43"/>
  <c r="BL19" i="43"/>
  <c r="BL18" i="43"/>
  <c r="BL17" i="43"/>
  <c r="BL16" i="43"/>
  <c r="BL15" i="43"/>
  <c r="BL14" i="43"/>
  <c r="BL13" i="43"/>
  <c r="BL12" i="43"/>
  <c r="BL11" i="43"/>
  <c r="BL10" i="43"/>
  <c r="BL9" i="43"/>
  <c r="BL8" i="43"/>
  <c r="CM27" i="44"/>
  <c r="CL27" i="44"/>
  <c r="CK27" i="44"/>
  <c r="CJ27" i="44"/>
  <c r="CI27" i="44"/>
  <c r="CH27" i="44"/>
  <c r="CG27" i="44"/>
  <c r="CF27" i="44"/>
  <c r="CE27" i="44"/>
  <c r="CD27" i="44"/>
  <c r="CC27" i="44"/>
  <c r="CB27" i="44"/>
  <c r="CN26" i="44"/>
  <c r="CN25" i="44"/>
  <c r="CN24" i="44"/>
  <c r="CN23" i="44"/>
  <c r="CN22" i="44"/>
  <c r="CN21" i="44"/>
  <c r="CN20" i="44"/>
  <c r="CN19" i="44"/>
  <c r="CN18" i="44"/>
  <c r="CN17" i="44"/>
  <c r="CN16" i="44"/>
  <c r="CN15" i="44"/>
  <c r="CN14" i="44"/>
  <c r="CN13" i="44"/>
  <c r="CN12" i="44"/>
  <c r="CN11" i="44"/>
  <c r="CN10" i="44"/>
  <c r="CN9" i="44"/>
  <c r="CN8" i="44"/>
  <c r="U12" i="28"/>
  <c r="T20" i="27"/>
  <c r="BL27" i="43" l="1"/>
  <c r="U12" i="27"/>
  <c r="U13" i="27"/>
  <c r="U14" i="27"/>
  <c r="V20" i="27"/>
  <c r="U16" i="27"/>
  <c r="U9" i="27"/>
  <c r="U17" i="27"/>
  <c r="U10" i="27"/>
  <c r="U18" i="27"/>
  <c r="U11" i="27"/>
  <c r="U19" i="27"/>
  <c r="U15" i="27"/>
  <c r="AC29" i="20"/>
  <c r="AC27" i="46"/>
  <c r="CN27" i="44"/>
  <c r="U8" i="28"/>
  <c r="U8" i="27"/>
  <c r="EL46" i="73"/>
  <c r="W27" i="10"/>
  <c r="X29" i="77"/>
  <c r="AC30" i="9"/>
  <c r="AC27" i="79"/>
  <c r="FF29" i="50"/>
  <c r="EY27" i="47"/>
  <c r="FF27" i="49"/>
  <c r="U16" i="29"/>
  <c r="U9" i="29"/>
  <c r="U15" i="29"/>
  <c r="U8" i="29"/>
  <c r="U14" i="29"/>
  <c r="U21" i="29"/>
  <c r="U13" i="29"/>
  <c r="U20" i="29"/>
  <c r="U12" i="29"/>
  <c r="U19" i="29"/>
  <c r="U11" i="29"/>
  <c r="U18" i="29"/>
  <c r="U10" i="29"/>
  <c r="U17" i="29"/>
  <c r="BS22" i="30"/>
  <c r="U19" i="28"/>
  <c r="U11" i="28"/>
  <c r="U18" i="28"/>
  <c r="U10" i="28"/>
  <c r="U17" i="28"/>
  <c r="U9" i="28"/>
  <c r="U16" i="28"/>
  <c r="U15" i="28"/>
  <c r="U14" i="28"/>
  <c r="U13" i="28"/>
  <c r="U20" i="27" l="1"/>
  <c r="U22" i="29"/>
  <c r="U20" i="28"/>
  <c r="T19" i="22"/>
  <c r="V19" i="22" s="1"/>
  <c r="V9" i="26"/>
  <c r="W12" i="17"/>
  <c r="W15" i="17"/>
  <c r="V8" i="17"/>
  <c r="U9" i="16"/>
  <c r="V9" i="16"/>
  <c r="V10" i="16"/>
  <c r="V11" i="16"/>
  <c r="V12" i="16"/>
  <c r="V13" i="16"/>
  <c r="V14" i="16"/>
  <c r="V15" i="16"/>
  <c r="V16" i="16"/>
  <c r="V8" i="16"/>
  <c r="T17" i="16"/>
  <c r="U11" i="16" s="1"/>
  <c r="BD27" i="42"/>
  <c r="BC27" i="42"/>
  <c r="BB27" i="42"/>
  <c r="BA27" i="42"/>
  <c r="AZ27" i="42"/>
  <c r="AY27" i="42"/>
  <c r="AX27" i="42"/>
  <c r="BE26" i="42"/>
  <c r="BE25" i="42"/>
  <c r="BE24" i="42"/>
  <c r="BE23" i="42"/>
  <c r="BE22" i="42"/>
  <c r="BE21" i="42"/>
  <c r="BE20" i="42"/>
  <c r="BE19" i="42"/>
  <c r="BE18" i="42"/>
  <c r="BE17" i="42"/>
  <c r="BE16" i="42"/>
  <c r="BE15" i="42"/>
  <c r="BE14" i="42"/>
  <c r="BE13" i="42"/>
  <c r="BE12" i="42"/>
  <c r="BE11" i="42"/>
  <c r="BE10" i="42"/>
  <c r="BE9" i="42"/>
  <c r="BE8" i="42"/>
  <c r="V12" i="17"/>
  <c r="W9" i="17"/>
  <c r="W10" i="17"/>
  <c r="W11" i="17"/>
  <c r="W13" i="17"/>
  <c r="W14" i="17"/>
  <c r="W8" i="17"/>
  <c r="V10" i="17"/>
  <c r="CT27" i="83"/>
  <c r="CS27" i="83"/>
  <c r="CR27" i="83"/>
  <c r="CQ27" i="83"/>
  <c r="CP27" i="83"/>
  <c r="CO27" i="83"/>
  <c r="CN27" i="83"/>
  <c r="CM27" i="83"/>
  <c r="CL27" i="83"/>
  <c r="CK27" i="83"/>
  <c r="CJ27" i="83"/>
  <c r="CI27" i="83"/>
  <c r="CH27" i="83"/>
  <c r="CU26" i="83"/>
  <c r="CU25" i="83"/>
  <c r="CU24" i="83"/>
  <c r="CU23" i="83"/>
  <c r="CU22" i="83"/>
  <c r="CU21" i="83"/>
  <c r="CU20" i="83"/>
  <c r="CU19" i="83"/>
  <c r="CU18" i="83"/>
  <c r="CU17" i="83"/>
  <c r="CU16" i="83"/>
  <c r="CU15" i="83"/>
  <c r="CU14" i="83"/>
  <c r="CU13" i="83"/>
  <c r="CU12" i="83"/>
  <c r="CU11" i="83"/>
  <c r="CU10" i="83"/>
  <c r="CU9" i="83"/>
  <c r="CU8" i="83"/>
  <c r="AT15" i="4"/>
  <c r="CG8" i="40"/>
  <c r="V10" i="26"/>
  <c r="V11" i="26"/>
  <c r="V12" i="26"/>
  <c r="V13" i="26"/>
  <c r="V14" i="26"/>
  <c r="V15" i="26"/>
  <c r="V16" i="26"/>
  <c r="V17" i="26"/>
  <c r="V18" i="26"/>
  <c r="V19" i="26"/>
  <c r="V20" i="26"/>
  <c r="V8" i="26"/>
  <c r="T21" i="26"/>
  <c r="U16" i="26" s="1"/>
  <c r="CF27" i="40"/>
  <c r="CE27" i="40"/>
  <c r="CD27" i="40"/>
  <c r="CC27" i="40"/>
  <c r="CB27" i="40"/>
  <c r="CA27" i="40"/>
  <c r="BZ27" i="40"/>
  <c r="BY27" i="40"/>
  <c r="BX27" i="40"/>
  <c r="BW27" i="40"/>
  <c r="BV27" i="40"/>
  <c r="CG26" i="40"/>
  <c r="CG25" i="40"/>
  <c r="CG24" i="40"/>
  <c r="CG23" i="40"/>
  <c r="CG22" i="40"/>
  <c r="CG21" i="40"/>
  <c r="CG20" i="40"/>
  <c r="CG19" i="40"/>
  <c r="CG18" i="40"/>
  <c r="CG17" i="40"/>
  <c r="CG16" i="40"/>
  <c r="CG15" i="40"/>
  <c r="CG14" i="40"/>
  <c r="CG13" i="40"/>
  <c r="CG12" i="40"/>
  <c r="CG11" i="40"/>
  <c r="CG10" i="40"/>
  <c r="CG9" i="40"/>
  <c r="V9" i="15"/>
  <c r="V10" i="15"/>
  <c r="V11" i="15"/>
  <c r="V12" i="15"/>
  <c r="V13" i="15"/>
  <c r="V14" i="15"/>
  <c r="V15" i="15"/>
  <c r="V16" i="15"/>
  <c r="V17" i="15"/>
  <c r="V18" i="15"/>
  <c r="V8" i="15"/>
  <c r="T19" i="15"/>
  <c r="V19" i="15" s="1"/>
  <c r="CF27" i="39"/>
  <c r="CE27" i="39"/>
  <c r="CD27" i="39"/>
  <c r="CC27" i="39"/>
  <c r="CB27" i="39"/>
  <c r="CA27" i="39"/>
  <c r="BZ27" i="39"/>
  <c r="BY27" i="39"/>
  <c r="BX27" i="39"/>
  <c r="BW27" i="39"/>
  <c r="BV27" i="39"/>
  <c r="CG26" i="39"/>
  <c r="CG25" i="39"/>
  <c r="CG24" i="39"/>
  <c r="CG23" i="39"/>
  <c r="CG22" i="39"/>
  <c r="CG21" i="39"/>
  <c r="CG20" i="39"/>
  <c r="CG19" i="39"/>
  <c r="CG18" i="39"/>
  <c r="CG17" i="39"/>
  <c r="CG16" i="39"/>
  <c r="CG15" i="39"/>
  <c r="CG14" i="39"/>
  <c r="CG13" i="39"/>
  <c r="CG12" i="39"/>
  <c r="CG11" i="39"/>
  <c r="CG10" i="39"/>
  <c r="CG9" i="39"/>
  <c r="CG8" i="39"/>
  <c r="V9" i="14"/>
  <c r="V10" i="14"/>
  <c r="V11" i="14"/>
  <c r="V12" i="14"/>
  <c r="V13" i="14"/>
  <c r="V14" i="14"/>
  <c r="V15" i="14"/>
  <c r="V16" i="14"/>
  <c r="V17" i="14"/>
  <c r="V18" i="14"/>
  <c r="V8" i="14"/>
  <c r="T19" i="14"/>
  <c r="U11" i="14" s="1"/>
  <c r="BY27" i="35"/>
  <c r="BX27" i="35"/>
  <c r="BW27" i="35"/>
  <c r="BV27" i="35"/>
  <c r="BU27" i="35"/>
  <c r="BT27" i="35"/>
  <c r="BS27" i="35"/>
  <c r="BR27" i="35"/>
  <c r="BQ27" i="35"/>
  <c r="BP27" i="35"/>
  <c r="BZ26" i="35"/>
  <c r="BZ25" i="35"/>
  <c r="BZ24" i="35"/>
  <c r="BZ23" i="35"/>
  <c r="BZ22" i="35"/>
  <c r="BZ21" i="35"/>
  <c r="BZ20" i="35"/>
  <c r="BZ19" i="35"/>
  <c r="BZ18" i="35"/>
  <c r="BZ17" i="35"/>
  <c r="BZ16" i="35"/>
  <c r="BZ15" i="35"/>
  <c r="BZ14" i="35"/>
  <c r="BZ13" i="35"/>
  <c r="BZ12" i="35"/>
  <c r="BZ11" i="35"/>
  <c r="BZ10" i="35"/>
  <c r="BZ9" i="35"/>
  <c r="BZ8" i="35"/>
  <c r="P18" i="11"/>
  <c r="V9" i="11"/>
  <c r="V10" i="11"/>
  <c r="V11" i="11"/>
  <c r="V12" i="11"/>
  <c r="V13" i="11"/>
  <c r="V14" i="11"/>
  <c r="V15" i="11"/>
  <c r="V16" i="11"/>
  <c r="V17" i="11"/>
  <c r="V8" i="11"/>
  <c r="U15" i="26" l="1"/>
  <c r="U14" i="14"/>
  <c r="U17" i="22"/>
  <c r="U14" i="22"/>
  <c r="U13" i="22"/>
  <c r="U9" i="22"/>
  <c r="U10" i="22"/>
  <c r="U14" i="16"/>
  <c r="V17" i="16"/>
  <c r="U13" i="16"/>
  <c r="U8" i="16"/>
  <c r="U10" i="16"/>
  <c r="BE27" i="42"/>
  <c r="U15" i="22"/>
  <c r="U18" i="22"/>
  <c r="U20" i="26"/>
  <c r="V21" i="26"/>
  <c r="U9" i="26"/>
  <c r="U17" i="26"/>
  <c r="CG27" i="40"/>
  <c r="U18" i="15"/>
  <c r="U8" i="15"/>
  <c r="U10" i="14"/>
  <c r="U9" i="14"/>
  <c r="U8" i="14"/>
  <c r="U18" i="14"/>
  <c r="U17" i="14"/>
  <c r="U16" i="14"/>
  <c r="U12" i="22"/>
  <c r="U8" i="22"/>
  <c r="U11" i="22"/>
  <c r="U16" i="22"/>
  <c r="U16" i="16"/>
  <c r="U15" i="16"/>
  <c r="U12" i="16"/>
  <c r="V9" i="17"/>
  <c r="V15" i="17" s="1"/>
  <c r="V14" i="17"/>
  <c r="V13" i="17"/>
  <c r="V11" i="17"/>
  <c r="CU27" i="83"/>
  <c r="U15" i="14"/>
  <c r="U12" i="14"/>
  <c r="U13" i="14"/>
  <c r="V19" i="14"/>
  <c r="U12" i="15"/>
  <c r="U11" i="15"/>
  <c r="U10" i="15"/>
  <c r="U16" i="15"/>
  <c r="U15" i="15"/>
  <c r="U17" i="15"/>
  <c r="U14" i="15"/>
  <c r="U9" i="15"/>
  <c r="U13" i="15"/>
  <c r="U14" i="26"/>
  <c r="U13" i="26"/>
  <c r="U12" i="26"/>
  <c r="U19" i="26"/>
  <c r="U11" i="26"/>
  <c r="U18" i="26"/>
  <c r="U10" i="26"/>
  <c r="CG27" i="39"/>
  <c r="BZ27" i="35"/>
  <c r="BF9" i="1"/>
  <c r="AX9" i="4"/>
  <c r="AV9" i="4"/>
  <c r="AW28" i="4"/>
  <c r="AU28" i="4"/>
  <c r="AR28" i="4"/>
  <c r="AT28" i="4" s="1"/>
  <c r="AV27" i="4"/>
  <c r="AT27" i="4"/>
  <c r="AX26" i="4"/>
  <c r="AV26" i="4"/>
  <c r="AT26" i="4"/>
  <c r="AX25" i="4"/>
  <c r="AV25" i="4"/>
  <c r="AT25" i="4"/>
  <c r="AX24" i="4"/>
  <c r="AV24" i="4"/>
  <c r="AT24" i="4"/>
  <c r="AX23" i="4"/>
  <c r="AV23" i="4"/>
  <c r="AT23" i="4"/>
  <c r="AX22" i="4"/>
  <c r="AV22" i="4"/>
  <c r="AT22" i="4"/>
  <c r="AX21" i="4"/>
  <c r="AV21" i="4"/>
  <c r="AT21" i="4"/>
  <c r="AX20" i="4"/>
  <c r="AV20" i="4"/>
  <c r="AT20" i="4"/>
  <c r="AX19" i="4"/>
  <c r="AV19" i="4"/>
  <c r="AT19" i="4"/>
  <c r="AX18" i="4"/>
  <c r="AV18" i="4"/>
  <c r="AT18" i="4"/>
  <c r="AX17" i="4"/>
  <c r="AV17" i="4"/>
  <c r="AT17" i="4"/>
  <c r="AX16" i="4"/>
  <c r="AV16" i="4"/>
  <c r="AT16" i="4"/>
  <c r="AX15" i="4"/>
  <c r="AV15" i="4"/>
  <c r="AX14" i="4"/>
  <c r="AV14" i="4"/>
  <c r="AT14" i="4"/>
  <c r="AX13" i="4"/>
  <c r="AV13" i="4"/>
  <c r="AT13" i="4"/>
  <c r="AX12" i="4"/>
  <c r="AV12" i="4"/>
  <c r="AT12" i="4"/>
  <c r="AX11" i="4"/>
  <c r="AV11" i="4"/>
  <c r="AT11" i="4"/>
  <c r="AX10" i="4"/>
  <c r="AV10" i="4"/>
  <c r="AT10" i="4"/>
  <c r="AT9" i="4"/>
  <c r="BK28" i="1"/>
  <c r="BL28" i="1" s="1"/>
  <c r="BI28" i="1"/>
  <c r="BJ28" i="1" s="1"/>
  <c r="BG28" i="1"/>
  <c r="BH28" i="1" s="1"/>
  <c r="BE28" i="1"/>
  <c r="BF28" i="1" s="1"/>
  <c r="BL27" i="1"/>
  <c r="BJ27" i="1"/>
  <c r="BH27" i="1"/>
  <c r="BF27" i="1"/>
  <c r="BL26" i="1"/>
  <c r="BJ26" i="1"/>
  <c r="BH26" i="1"/>
  <c r="BF26" i="1"/>
  <c r="BL25" i="1"/>
  <c r="BJ25" i="1"/>
  <c r="BH25" i="1"/>
  <c r="BF25" i="1"/>
  <c r="BL24" i="1"/>
  <c r="BJ24" i="1"/>
  <c r="BH24" i="1"/>
  <c r="BF24" i="1"/>
  <c r="BL23" i="1"/>
  <c r="BJ23" i="1"/>
  <c r="BH23" i="1"/>
  <c r="BF23" i="1"/>
  <c r="BL22" i="1"/>
  <c r="BJ22" i="1"/>
  <c r="BH22" i="1"/>
  <c r="BF22" i="1"/>
  <c r="BL21" i="1"/>
  <c r="BJ21" i="1"/>
  <c r="BH21" i="1"/>
  <c r="BF21" i="1"/>
  <c r="BL20" i="1"/>
  <c r="BJ20" i="1"/>
  <c r="BH20" i="1"/>
  <c r="BF20" i="1"/>
  <c r="BL19" i="1"/>
  <c r="BJ19" i="1"/>
  <c r="BH19" i="1"/>
  <c r="BF19" i="1"/>
  <c r="BL18" i="1"/>
  <c r="BJ18" i="1"/>
  <c r="BH18" i="1"/>
  <c r="BF18" i="1"/>
  <c r="BL17" i="1"/>
  <c r="BJ17" i="1"/>
  <c r="BH17" i="1"/>
  <c r="BF17" i="1"/>
  <c r="BL16" i="1"/>
  <c r="BJ16" i="1"/>
  <c r="BH16" i="1"/>
  <c r="BF16" i="1"/>
  <c r="BL15" i="1"/>
  <c r="BJ15" i="1"/>
  <c r="BH15" i="1"/>
  <c r="BF15" i="1"/>
  <c r="BL14" i="1"/>
  <c r="BJ14" i="1"/>
  <c r="BH14" i="1"/>
  <c r="BF14" i="1"/>
  <c r="BL13" i="1"/>
  <c r="BJ13" i="1"/>
  <c r="BH13" i="1"/>
  <c r="BF13" i="1"/>
  <c r="BL12" i="1"/>
  <c r="BJ12" i="1"/>
  <c r="BH12" i="1"/>
  <c r="BF12" i="1"/>
  <c r="BL11" i="1"/>
  <c r="BJ11" i="1"/>
  <c r="BH11" i="1"/>
  <c r="BF11" i="1"/>
  <c r="BL10" i="1"/>
  <c r="BJ10" i="1"/>
  <c r="BH10" i="1"/>
  <c r="BF10" i="1"/>
  <c r="BL9" i="1"/>
  <c r="BJ9" i="1"/>
  <c r="BH9" i="1"/>
  <c r="U19" i="15" l="1"/>
  <c r="U17" i="16"/>
  <c r="U19" i="14"/>
  <c r="U19" i="22"/>
  <c r="AX28" i="4"/>
  <c r="V18" i="11"/>
  <c r="U10" i="11"/>
  <c r="U8" i="11"/>
  <c r="U11" i="11"/>
  <c r="U12" i="11"/>
  <c r="U13" i="11"/>
  <c r="U17" i="11"/>
  <c r="U14" i="11"/>
  <c r="U15" i="11"/>
  <c r="U16" i="11"/>
  <c r="U9" i="11"/>
  <c r="AV28" i="4"/>
  <c r="DR29" i="73"/>
  <c r="DR8" i="73"/>
  <c r="DR9" i="73"/>
  <c r="DC28" i="73"/>
  <c r="CY10" i="73"/>
  <c r="CZ10" i="73"/>
  <c r="DA10" i="73"/>
  <c r="DB10" i="73"/>
  <c r="DC10" i="73"/>
  <c r="DD10" i="73"/>
  <c r="DE10" i="73"/>
  <c r="DF10" i="73"/>
  <c r="DG10" i="73"/>
  <c r="DH10" i="73"/>
  <c r="DI10" i="73"/>
  <c r="DJ10" i="73"/>
  <c r="DK10" i="73"/>
  <c r="DL10" i="73"/>
  <c r="DM10" i="73"/>
  <c r="DN10" i="73"/>
  <c r="DO10" i="73"/>
  <c r="DP10" i="73"/>
  <c r="DQ10" i="73"/>
  <c r="DR11" i="73"/>
  <c r="DR12" i="73"/>
  <c r="CY13" i="73"/>
  <c r="CZ13" i="73"/>
  <c r="DA13" i="73"/>
  <c r="DB13" i="73"/>
  <c r="DC13" i="73"/>
  <c r="DD13" i="73"/>
  <c r="DE13" i="73"/>
  <c r="DF13" i="73"/>
  <c r="DG13" i="73"/>
  <c r="DH13" i="73"/>
  <c r="DI13" i="73"/>
  <c r="DJ13" i="73"/>
  <c r="DK13" i="73"/>
  <c r="DL13" i="73"/>
  <c r="DM13" i="73"/>
  <c r="DN13" i="73"/>
  <c r="DO13" i="73"/>
  <c r="DP13" i="73"/>
  <c r="DQ13" i="73"/>
  <c r="DR14" i="73"/>
  <c r="DR15" i="73"/>
  <c r="CY16" i="73"/>
  <c r="CZ16" i="73"/>
  <c r="DA16" i="73"/>
  <c r="DB16" i="73"/>
  <c r="DC16" i="73"/>
  <c r="DD16" i="73"/>
  <c r="DE16" i="73"/>
  <c r="DF16" i="73"/>
  <c r="DG16" i="73"/>
  <c r="DH16" i="73"/>
  <c r="DI16" i="73"/>
  <c r="DJ16" i="73"/>
  <c r="DK16" i="73"/>
  <c r="DL16" i="73"/>
  <c r="DM16" i="73"/>
  <c r="DN16" i="73"/>
  <c r="DO16" i="73"/>
  <c r="DP16" i="73"/>
  <c r="DQ16" i="73"/>
  <c r="DR17" i="73"/>
  <c r="DR18" i="73"/>
  <c r="CY19" i="73"/>
  <c r="CZ19" i="73"/>
  <c r="DA19" i="73"/>
  <c r="DB19" i="73"/>
  <c r="DC19" i="73"/>
  <c r="DD19" i="73"/>
  <c r="DE19" i="73"/>
  <c r="DF19" i="73"/>
  <c r="DG19" i="73"/>
  <c r="DH19" i="73"/>
  <c r="DI19" i="73"/>
  <c r="DJ19" i="73"/>
  <c r="DK19" i="73"/>
  <c r="DL19" i="73"/>
  <c r="DM19" i="73"/>
  <c r="DN19" i="73"/>
  <c r="DO19" i="73"/>
  <c r="DP19" i="73"/>
  <c r="DQ19" i="73"/>
  <c r="DR20" i="73"/>
  <c r="DR21" i="73"/>
  <c r="CY22" i="73"/>
  <c r="CZ22" i="73"/>
  <c r="DA22" i="73"/>
  <c r="DB22" i="73"/>
  <c r="DC22" i="73"/>
  <c r="DD22" i="73"/>
  <c r="DE22" i="73"/>
  <c r="DF22" i="73"/>
  <c r="DG22" i="73"/>
  <c r="DH22" i="73"/>
  <c r="DI22" i="73"/>
  <c r="DJ22" i="73"/>
  <c r="DK22" i="73"/>
  <c r="DL22" i="73"/>
  <c r="DM22" i="73"/>
  <c r="DN22" i="73"/>
  <c r="DO22" i="73"/>
  <c r="DP22" i="73"/>
  <c r="DQ22" i="73"/>
  <c r="DR23" i="73"/>
  <c r="DR24" i="73"/>
  <c r="CY25" i="73"/>
  <c r="CZ25" i="73"/>
  <c r="DA25" i="73"/>
  <c r="DB25" i="73"/>
  <c r="DC25" i="73"/>
  <c r="DD25" i="73"/>
  <c r="DE25" i="73"/>
  <c r="DF25" i="73"/>
  <c r="DG25" i="73"/>
  <c r="DH25" i="73"/>
  <c r="DI25" i="73"/>
  <c r="DJ25" i="73"/>
  <c r="DK25" i="73"/>
  <c r="DL25" i="73"/>
  <c r="DM25" i="73"/>
  <c r="DN25" i="73"/>
  <c r="DO25" i="73"/>
  <c r="DP25" i="73"/>
  <c r="DQ25" i="73"/>
  <c r="DR26" i="73"/>
  <c r="DR27" i="73"/>
  <c r="CY28" i="73"/>
  <c r="CZ28" i="73"/>
  <c r="DA28" i="73"/>
  <c r="DB28" i="73"/>
  <c r="DD28" i="73"/>
  <c r="DE28" i="73"/>
  <c r="DF28" i="73"/>
  <c r="DG28" i="73"/>
  <c r="DH28" i="73"/>
  <c r="DI28" i="73"/>
  <c r="DJ28" i="73"/>
  <c r="DK28" i="73"/>
  <c r="DL28" i="73"/>
  <c r="DM28" i="73"/>
  <c r="DN28" i="73"/>
  <c r="DO28" i="73"/>
  <c r="DP28" i="73"/>
  <c r="DQ28" i="73"/>
  <c r="DR30" i="73"/>
  <c r="CY31" i="73"/>
  <c r="CZ31" i="73"/>
  <c r="DA31" i="73"/>
  <c r="DB31" i="73"/>
  <c r="DC31" i="73"/>
  <c r="DD31" i="73"/>
  <c r="DE31" i="73"/>
  <c r="DF31" i="73"/>
  <c r="DG31" i="73"/>
  <c r="DH31" i="73"/>
  <c r="DI31" i="73"/>
  <c r="DJ31" i="73"/>
  <c r="DK31" i="73"/>
  <c r="DL31" i="73"/>
  <c r="DM31" i="73"/>
  <c r="DN31" i="73"/>
  <c r="DO31" i="73"/>
  <c r="DP31" i="73"/>
  <c r="DQ31" i="73"/>
  <c r="DR32" i="73"/>
  <c r="DR33" i="73"/>
  <c r="CY34" i="73"/>
  <c r="CZ34" i="73"/>
  <c r="DA34" i="73"/>
  <c r="DB34" i="73"/>
  <c r="DC34" i="73"/>
  <c r="DD34" i="73"/>
  <c r="DE34" i="73"/>
  <c r="DF34" i="73"/>
  <c r="DG34" i="73"/>
  <c r="DH34" i="73"/>
  <c r="DI34" i="73"/>
  <c r="DJ34" i="73"/>
  <c r="DK34" i="73"/>
  <c r="DL34" i="73"/>
  <c r="DM34" i="73"/>
  <c r="DN34" i="73"/>
  <c r="DO34" i="73"/>
  <c r="DP34" i="73"/>
  <c r="DQ34" i="73"/>
  <c r="DR35" i="73"/>
  <c r="DR36" i="73"/>
  <c r="CY37" i="73"/>
  <c r="CZ37" i="73"/>
  <c r="DA37" i="73"/>
  <c r="DB37" i="73"/>
  <c r="DC37" i="73"/>
  <c r="DD37" i="73"/>
  <c r="DE37" i="73"/>
  <c r="DF37" i="73"/>
  <c r="DG37" i="73"/>
  <c r="DH37" i="73"/>
  <c r="DI37" i="73"/>
  <c r="DJ37" i="73"/>
  <c r="DK37" i="73"/>
  <c r="DL37" i="73"/>
  <c r="DM37" i="73"/>
  <c r="DN37" i="73"/>
  <c r="DO37" i="73"/>
  <c r="DP37" i="73"/>
  <c r="DQ37" i="73"/>
  <c r="DR38" i="73"/>
  <c r="DR39" i="73"/>
  <c r="CY40" i="73"/>
  <c r="CZ40" i="73"/>
  <c r="DA40" i="73"/>
  <c r="DB40" i="73"/>
  <c r="DC40" i="73"/>
  <c r="DD40" i="73"/>
  <c r="DE40" i="73"/>
  <c r="DF40" i="73"/>
  <c r="DG40" i="73"/>
  <c r="DH40" i="73"/>
  <c r="DI40" i="73"/>
  <c r="DJ40" i="73"/>
  <c r="DK40" i="73"/>
  <c r="DL40" i="73"/>
  <c r="DM40" i="73"/>
  <c r="DN40" i="73"/>
  <c r="DO40" i="73"/>
  <c r="DP40" i="73"/>
  <c r="DQ40" i="73"/>
  <c r="DR41" i="73"/>
  <c r="DR42" i="73"/>
  <c r="CY43" i="73"/>
  <c r="CZ43" i="73"/>
  <c r="DA43" i="73"/>
  <c r="DB43" i="73"/>
  <c r="DC43" i="73"/>
  <c r="DD43" i="73"/>
  <c r="DE43" i="73"/>
  <c r="DF43" i="73"/>
  <c r="DG43" i="73"/>
  <c r="DH43" i="73"/>
  <c r="DI43" i="73"/>
  <c r="DJ43" i="73"/>
  <c r="DK43" i="73"/>
  <c r="DL43" i="73"/>
  <c r="DM43" i="73"/>
  <c r="DN43" i="73"/>
  <c r="DO43" i="73"/>
  <c r="DP43" i="73"/>
  <c r="DQ43" i="73"/>
  <c r="DR44" i="73"/>
  <c r="DR45" i="73"/>
  <c r="CY46" i="73"/>
  <c r="CZ46" i="73"/>
  <c r="DA46" i="73"/>
  <c r="DB46" i="73"/>
  <c r="DC46" i="73"/>
  <c r="DD46" i="73"/>
  <c r="DE46" i="73"/>
  <c r="DF46" i="73"/>
  <c r="DG46" i="73"/>
  <c r="DH46" i="73"/>
  <c r="DI46" i="73"/>
  <c r="DJ46" i="73"/>
  <c r="DK46" i="73"/>
  <c r="DL46" i="73"/>
  <c r="DM46" i="73"/>
  <c r="DN46" i="73"/>
  <c r="DO46" i="73"/>
  <c r="DP46" i="73"/>
  <c r="DQ46" i="73"/>
  <c r="U18" i="11" l="1"/>
  <c r="DR46" i="73"/>
  <c r="DR40" i="73"/>
  <c r="DR16" i="73"/>
  <c r="DR34" i="73"/>
  <c r="DR28" i="73"/>
  <c r="DR22" i="73"/>
  <c r="DR10" i="73"/>
  <c r="DR25" i="73"/>
  <c r="DR43" i="73"/>
  <c r="DR13" i="73"/>
  <c r="DR31" i="73"/>
  <c r="DR19" i="73"/>
  <c r="DR37" i="73"/>
  <c r="T26" i="58" l="1"/>
  <c r="S26" i="58"/>
  <c r="Q26" i="58"/>
  <c r="P26" i="58"/>
  <c r="N26" i="58"/>
  <c r="M26" i="58"/>
  <c r="K26" i="58"/>
  <c r="J26" i="58"/>
  <c r="H26" i="58"/>
  <c r="G26" i="58"/>
  <c r="E26" i="58"/>
  <c r="D26" i="58"/>
  <c r="T25" i="58"/>
  <c r="S25" i="58"/>
  <c r="Q25" i="58"/>
  <c r="P25" i="58"/>
  <c r="N25" i="58"/>
  <c r="M25" i="58"/>
  <c r="K25" i="58"/>
  <c r="J25" i="58"/>
  <c r="H25" i="58"/>
  <c r="G25" i="58"/>
  <c r="E25" i="58"/>
  <c r="D25" i="58"/>
  <c r="T24" i="58"/>
  <c r="S24" i="58"/>
  <c r="Q24" i="58"/>
  <c r="P24" i="58"/>
  <c r="N24" i="58"/>
  <c r="M24" i="58"/>
  <c r="K24" i="58"/>
  <c r="J24" i="58"/>
  <c r="H24" i="58"/>
  <c r="G24" i="58"/>
  <c r="E24" i="58"/>
  <c r="D24" i="58"/>
  <c r="T23" i="58"/>
  <c r="S23" i="58"/>
  <c r="Q23" i="58"/>
  <c r="P23" i="58"/>
  <c r="N23" i="58"/>
  <c r="M23" i="58"/>
  <c r="K23" i="58"/>
  <c r="J23" i="58"/>
  <c r="H23" i="58"/>
  <c r="G23" i="58"/>
  <c r="E23" i="58"/>
  <c r="D23" i="58"/>
  <c r="T22" i="58"/>
  <c r="S22" i="58"/>
  <c r="Q22" i="58"/>
  <c r="P22" i="58"/>
  <c r="N22" i="58"/>
  <c r="M22" i="58"/>
  <c r="K22" i="58"/>
  <c r="J22" i="58"/>
  <c r="H22" i="58"/>
  <c r="G22" i="58"/>
  <c r="E22" i="58"/>
  <c r="D22" i="58"/>
  <c r="T21" i="58"/>
  <c r="S21" i="58"/>
  <c r="Q21" i="58"/>
  <c r="P21" i="58"/>
  <c r="N21" i="58"/>
  <c r="M21" i="58"/>
  <c r="K21" i="58"/>
  <c r="J21" i="58"/>
  <c r="H21" i="58"/>
  <c r="G21" i="58"/>
  <c r="E21" i="58"/>
  <c r="D21" i="58"/>
  <c r="T20" i="58"/>
  <c r="S20" i="58"/>
  <c r="Q20" i="58"/>
  <c r="P20" i="58"/>
  <c r="N20" i="58"/>
  <c r="M20" i="58"/>
  <c r="K20" i="58"/>
  <c r="J20" i="58"/>
  <c r="H20" i="58"/>
  <c r="G20" i="58"/>
  <c r="E20" i="58"/>
  <c r="D20" i="58"/>
  <c r="T19" i="58"/>
  <c r="S19" i="58"/>
  <c r="Q19" i="58"/>
  <c r="P19" i="58"/>
  <c r="N19" i="58"/>
  <c r="M19" i="58"/>
  <c r="K19" i="58"/>
  <c r="J19" i="58"/>
  <c r="H19" i="58"/>
  <c r="G19" i="58"/>
  <c r="E19" i="58"/>
  <c r="D19" i="58"/>
  <c r="T18" i="58"/>
  <c r="S18" i="58"/>
  <c r="Q18" i="58"/>
  <c r="P18" i="58"/>
  <c r="N18" i="58"/>
  <c r="M18" i="58"/>
  <c r="K18" i="58"/>
  <c r="J18" i="58"/>
  <c r="H18" i="58"/>
  <c r="G18" i="58"/>
  <c r="E18" i="58"/>
  <c r="D18" i="58"/>
  <c r="T17" i="58"/>
  <c r="S17" i="58"/>
  <c r="Q17" i="58"/>
  <c r="P17" i="58"/>
  <c r="N17" i="58"/>
  <c r="M17" i="58"/>
  <c r="K17" i="58"/>
  <c r="J17" i="58"/>
  <c r="H17" i="58"/>
  <c r="G17" i="58"/>
  <c r="E17" i="58"/>
  <c r="D17" i="58"/>
  <c r="T16" i="58"/>
  <c r="S16" i="58"/>
  <c r="Q16" i="58"/>
  <c r="P16" i="58"/>
  <c r="N16" i="58"/>
  <c r="M16" i="58"/>
  <c r="K16" i="58"/>
  <c r="J16" i="58"/>
  <c r="H16" i="58"/>
  <c r="G16" i="58"/>
  <c r="E16" i="58"/>
  <c r="D16" i="58"/>
  <c r="T15" i="58"/>
  <c r="S15" i="58"/>
  <c r="Q15" i="58"/>
  <c r="P15" i="58"/>
  <c r="N15" i="58"/>
  <c r="M15" i="58"/>
  <c r="K15" i="58"/>
  <c r="J15" i="58"/>
  <c r="H15" i="58"/>
  <c r="G15" i="58"/>
  <c r="E15" i="58"/>
  <c r="D15" i="58"/>
  <c r="T14" i="58"/>
  <c r="S14" i="58"/>
  <c r="Q14" i="58"/>
  <c r="P14" i="58"/>
  <c r="N14" i="58"/>
  <c r="M14" i="58"/>
  <c r="K14" i="58"/>
  <c r="J14" i="58"/>
  <c r="H14" i="58"/>
  <c r="G14" i="58"/>
  <c r="E14" i="58"/>
  <c r="D14" i="58"/>
  <c r="T13" i="58"/>
  <c r="S13" i="58"/>
  <c r="Q13" i="58"/>
  <c r="P13" i="58"/>
  <c r="N13" i="58"/>
  <c r="M13" i="58"/>
  <c r="K13" i="58"/>
  <c r="J13" i="58"/>
  <c r="H13" i="58"/>
  <c r="G13" i="58"/>
  <c r="E13" i="58"/>
  <c r="D13" i="58"/>
  <c r="T12" i="58"/>
  <c r="S12" i="58"/>
  <c r="Q12" i="58"/>
  <c r="P12" i="58"/>
  <c r="N12" i="58"/>
  <c r="M12" i="58"/>
  <c r="K12" i="58"/>
  <c r="J12" i="58"/>
  <c r="H12" i="58"/>
  <c r="G12" i="58"/>
  <c r="E12" i="58"/>
  <c r="D12" i="58"/>
  <c r="T11" i="58"/>
  <c r="S11" i="58"/>
  <c r="Q11" i="58"/>
  <c r="P11" i="58"/>
  <c r="N11" i="58"/>
  <c r="M11" i="58"/>
  <c r="K11" i="58"/>
  <c r="J11" i="58"/>
  <c r="H11" i="58"/>
  <c r="G11" i="58"/>
  <c r="E11" i="58"/>
  <c r="D11" i="58"/>
  <c r="T10" i="58"/>
  <c r="S10" i="58"/>
  <c r="Q10" i="58"/>
  <c r="P10" i="58"/>
  <c r="N10" i="58"/>
  <c r="M10" i="58"/>
  <c r="K10" i="58"/>
  <c r="J10" i="58"/>
  <c r="H10" i="58"/>
  <c r="G10" i="58"/>
  <c r="E10" i="58"/>
  <c r="D10" i="58"/>
  <c r="T9" i="58"/>
  <c r="S9" i="58"/>
  <c r="Q9" i="58"/>
  <c r="P9" i="58"/>
  <c r="N9" i="58"/>
  <c r="M9" i="58"/>
  <c r="K9" i="58"/>
  <c r="J9" i="58"/>
  <c r="H9" i="58"/>
  <c r="G9" i="58"/>
  <c r="E9" i="58"/>
  <c r="D9" i="58"/>
  <c r="Q8" i="58"/>
  <c r="P8" i="58"/>
  <c r="N8" i="58"/>
  <c r="M8" i="58"/>
  <c r="K8" i="58"/>
  <c r="J8" i="58"/>
  <c r="H8" i="58"/>
  <c r="G8" i="58"/>
  <c r="E8" i="58"/>
  <c r="D8" i="58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CA26" i="31"/>
  <c r="BY26" i="31"/>
  <c r="BX26" i="31"/>
  <c r="BW26" i="31"/>
  <c r="BV26" i="31"/>
  <c r="BU26" i="31"/>
  <c r="BT26" i="31"/>
  <c r="BS26" i="31"/>
  <c r="BR26" i="31"/>
  <c r="BQ26" i="31"/>
  <c r="BP26" i="31"/>
  <c r="BO26" i="31"/>
  <c r="BN26" i="31"/>
  <c r="BL26" i="31"/>
  <c r="BK26" i="31"/>
  <c r="BJ26" i="31"/>
  <c r="BI26" i="31"/>
  <c r="BH26" i="31"/>
  <c r="BG26" i="31"/>
  <c r="BF26" i="31"/>
  <c r="BE26" i="31"/>
  <c r="BD26" i="31"/>
  <c r="BC26" i="31"/>
  <c r="BB26" i="31"/>
  <c r="BA26" i="31"/>
  <c r="AY26" i="31"/>
  <c r="AX26" i="31"/>
  <c r="AW26" i="31"/>
  <c r="AV26" i="31"/>
  <c r="AU26" i="31"/>
  <c r="AT26" i="31"/>
  <c r="AS26" i="31"/>
  <c r="AR26" i="31"/>
  <c r="AQ26" i="31"/>
  <c r="AP26" i="31"/>
  <c r="AO26" i="31"/>
  <c r="AN26" i="31"/>
  <c r="AL26" i="31"/>
  <c r="AK26" i="31"/>
  <c r="AJ26" i="31"/>
  <c r="AI26" i="31"/>
  <c r="AH26" i="31"/>
  <c r="AG26" i="31"/>
  <c r="AF26" i="31"/>
  <c r="AE26" i="31"/>
  <c r="AD26" i="31"/>
  <c r="AC26" i="31"/>
  <c r="AB26" i="31"/>
  <c r="AA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B26" i="31"/>
  <c r="BZ25" i="31"/>
  <c r="BM25" i="31"/>
  <c r="AZ25" i="31"/>
  <c r="AM25" i="31"/>
  <c r="Z25" i="31"/>
  <c r="M25" i="31"/>
  <c r="BZ24" i="31"/>
  <c r="BM24" i="31"/>
  <c r="AZ24" i="31"/>
  <c r="AM24" i="31"/>
  <c r="Z24" i="31"/>
  <c r="M24" i="31"/>
  <c r="BZ23" i="31"/>
  <c r="BM23" i="31"/>
  <c r="AZ23" i="31"/>
  <c r="AM23" i="31"/>
  <c r="Z23" i="31"/>
  <c r="M23" i="31"/>
  <c r="BZ22" i="31"/>
  <c r="BM22" i="31"/>
  <c r="AZ22" i="31"/>
  <c r="AM22" i="31"/>
  <c r="Z22" i="31"/>
  <c r="M22" i="31"/>
  <c r="BZ21" i="31"/>
  <c r="BM21" i="31"/>
  <c r="AZ21" i="31"/>
  <c r="AM21" i="31"/>
  <c r="Z21" i="31"/>
  <c r="M21" i="31"/>
  <c r="BZ20" i="31"/>
  <c r="BM20" i="31"/>
  <c r="AZ20" i="31"/>
  <c r="AM20" i="31"/>
  <c r="Z20" i="31"/>
  <c r="M20" i="31"/>
  <c r="BZ19" i="31"/>
  <c r="BM19" i="31"/>
  <c r="AZ19" i="31"/>
  <c r="AM19" i="31"/>
  <c r="Z19" i="31"/>
  <c r="M19" i="31"/>
  <c r="BZ18" i="31"/>
  <c r="BM18" i="31"/>
  <c r="AZ18" i="31"/>
  <c r="AM18" i="31"/>
  <c r="Z18" i="31"/>
  <c r="M18" i="31"/>
  <c r="BZ17" i="31"/>
  <c r="BM17" i="31"/>
  <c r="AZ17" i="31"/>
  <c r="AM17" i="31"/>
  <c r="Z17" i="31"/>
  <c r="M17" i="31"/>
  <c r="BZ16" i="31"/>
  <c r="BM16" i="31"/>
  <c r="AZ16" i="31"/>
  <c r="AM16" i="31"/>
  <c r="Z16" i="31"/>
  <c r="M16" i="31"/>
  <c r="BZ15" i="31"/>
  <c r="BM15" i="31"/>
  <c r="AZ15" i="31"/>
  <c r="AM15" i="31"/>
  <c r="Z15" i="31"/>
  <c r="M15" i="31"/>
  <c r="BZ14" i="31"/>
  <c r="BM14" i="31"/>
  <c r="AZ14" i="31"/>
  <c r="AM14" i="31"/>
  <c r="Z14" i="31"/>
  <c r="M14" i="31"/>
  <c r="BZ13" i="31"/>
  <c r="BM13" i="31"/>
  <c r="AZ13" i="31"/>
  <c r="AM13" i="31"/>
  <c r="Z13" i="31"/>
  <c r="M13" i="31"/>
  <c r="BZ12" i="31"/>
  <c r="BM12" i="31"/>
  <c r="AZ12" i="31"/>
  <c r="AM12" i="31"/>
  <c r="Z12" i="31"/>
  <c r="M12" i="31"/>
  <c r="BZ11" i="31"/>
  <c r="BM11" i="31"/>
  <c r="AZ11" i="31"/>
  <c r="AM11" i="31"/>
  <c r="Z11" i="31"/>
  <c r="M11" i="31"/>
  <c r="BZ10" i="31"/>
  <c r="BM10" i="31"/>
  <c r="AZ10" i="31"/>
  <c r="AM10" i="31"/>
  <c r="Z10" i="31"/>
  <c r="M10" i="31"/>
  <c r="BZ9" i="31"/>
  <c r="BZ26" i="31" s="1"/>
  <c r="BM9" i="31"/>
  <c r="AZ9" i="31"/>
  <c r="AM9" i="31"/>
  <c r="Z9" i="31"/>
  <c r="M9" i="31"/>
  <c r="BZ8" i="31"/>
  <c r="BM8" i="31"/>
  <c r="AZ8" i="31"/>
  <c r="AM8" i="31"/>
  <c r="Z8" i="31"/>
  <c r="Z26" i="31" s="1"/>
  <c r="M8" i="31"/>
  <c r="CW45" i="73"/>
  <c r="CV45" i="73"/>
  <c r="CU45" i="73"/>
  <c r="CT45" i="73"/>
  <c r="CS45" i="73"/>
  <c r="CR45" i="73"/>
  <c r="CQ45" i="73"/>
  <c r="CP45" i="73"/>
  <c r="CO45" i="73"/>
  <c r="CN45" i="73"/>
  <c r="CM45" i="73"/>
  <c r="CL45" i="73"/>
  <c r="CK45" i="73"/>
  <c r="CJ45" i="73"/>
  <c r="CI45" i="73"/>
  <c r="CH45" i="73"/>
  <c r="CG45" i="73"/>
  <c r="CF45" i="73"/>
  <c r="CE45" i="73"/>
  <c r="CC45" i="73"/>
  <c r="CB45" i="73"/>
  <c r="CA45" i="73"/>
  <c r="BZ45" i="73"/>
  <c r="BY45" i="73"/>
  <c r="BX45" i="73"/>
  <c r="BW45" i="73"/>
  <c r="BV45" i="73"/>
  <c r="BU45" i="73"/>
  <c r="BT45" i="73"/>
  <c r="BS45" i="73"/>
  <c r="BR45" i="73"/>
  <c r="BQ45" i="73"/>
  <c r="BP45" i="73"/>
  <c r="BO45" i="73"/>
  <c r="BN45" i="73"/>
  <c r="BM45" i="73"/>
  <c r="BL45" i="73"/>
  <c r="BK45" i="73"/>
  <c r="BI45" i="73"/>
  <c r="BH45" i="73"/>
  <c r="BG45" i="73"/>
  <c r="BF45" i="73"/>
  <c r="BE45" i="73"/>
  <c r="BD45" i="73"/>
  <c r="BC45" i="73"/>
  <c r="BB45" i="73"/>
  <c r="BA45" i="73"/>
  <c r="AZ45" i="73"/>
  <c r="AY45" i="73"/>
  <c r="AX45" i="73"/>
  <c r="AW45" i="73"/>
  <c r="AV45" i="73"/>
  <c r="AU45" i="73"/>
  <c r="AT45" i="73"/>
  <c r="AS45" i="73"/>
  <c r="AR45" i="73"/>
  <c r="AQ45" i="73"/>
  <c r="AO45" i="73"/>
  <c r="AN45" i="73"/>
  <c r="AM45" i="73"/>
  <c r="AL45" i="73"/>
  <c r="AK45" i="73"/>
  <c r="AJ45" i="73"/>
  <c r="AI45" i="73"/>
  <c r="AH45" i="73"/>
  <c r="AG45" i="73"/>
  <c r="AF45" i="73"/>
  <c r="AE45" i="73"/>
  <c r="AD45" i="73"/>
  <c r="AC45" i="73"/>
  <c r="AB45" i="73"/>
  <c r="AA45" i="73"/>
  <c r="Z45" i="73"/>
  <c r="Y45" i="73"/>
  <c r="X45" i="73"/>
  <c r="W45" i="73"/>
  <c r="U45" i="73"/>
  <c r="T45" i="73"/>
  <c r="S45" i="73"/>
  <c r="R45" i="73"/>
  <c r="Q45" i="73"/>
  <c r="P45" i="73"/>
  <c r="O45" i="73"/>
  <c r="N45" i="73"/>
  <c r="M45" i="73"/>
  <c r="L45" i="73"/>
  <c r="K45" i="73"/>
  <c r="J45" i="73"/>
  <c r="I45" i="73"/>
  <c r="H45" i="73"/>
  <c r="G45" i="73"/>
  <c r="F45" i="73"/>
  <c r="E45" i="73"/>
  <c r="D45" i="73"/>
  <c r="C45" i="73"/>
  <c r="CW44" i="73"/>
  <c r="CV44" i="73"/>
  <c r="CU44" i="73"/>
  <c r="CT44" i="73"/>
  <c r="CS44" i="73"/>
  <c r="CS46" i="73" s="1"/>
  <c r="CR44" i="73"/>
  <c r="CR46" i="73" s="1"/>
  <c r="CQ44" i="73"/>
  <c r="CQ46" i="73" s="1"/>
  <c r="CP44" i="73"/>
  <c r="CO44" i="73"/>
  <c r="CN44" i="73"/>
  <c r="CM44" i="73"/>
  <c r="CL44" i="73"/>
  <c r="CK44" i="73"/>
  <c r="CJ44" i="73"/>
  <c r="CI44" i="73"/>
  <c r="CH44" i="73"/>
  <c r="CG44" i="73"/>
  <c r="CG46" i="73" s="1"/>
  <c r="CF44" i="73"/>
  <c r="CF46" i="73" s="1"/>
  <c r="CE44" i="73"/>
  <c r="CE46" i="73" s="1"/>
  <c r="CC44" i="73"/>
  <c r="CB44" i="73"/>
  <c r="CA44" i="73"/>
  <c r="BZ44" i="73"/>
  <c r="BY44" i="73"/>
  <c r="BX44" i="73"/>
  <c r="BW44" i="73"/>
  <c r="BV44" i="73"/>
  <c r="BU44" i="73"/>
  <c r="BT44" i="73"/>
  <c r="BT46" i="73" s="1"/>
  <c r="BS44" i="73"/>
  <c r="BS46" i="73" s="1"/>
  <c r="BR44" i="73"/>
  <c r="BR46" i="73" s="1"/>
  <c r="BQ44" i="73"/>
  <c r="BP44" i="73"/>
  <c r="BO44" i="73"/>
  <c r="BN44" i="73"/>
  <c r="BM44" i="73"/>
  <c r="BL44" i="73"/>
  <c r="BK44" i="73"/>
  <c r="BI44" i="73"/>
  <c r="BH44" i="73"/>
  <c r="BG44" i="73"/>
  <c r="BG46" i="73" s="1"/>
  <c r="BF44" i="73"/>
  <c r="BF46" i="73" s="1"/>
  <c r="BE44" i="73"/>
  <c r="BE46" i="73" s="1"/>
  <c r="BD44" i="73"/>
  <c r="BC44" i="73"/>
  <c r="BB44" i="73"/>
  <c r="BA44" i="73"/>
  <c r="AZ44" i="73"/>
  <c r="AY44" i="73"/>
  <c r="AX44" i="73"/>
  <c r="AW44" i="73"/>
  <c r="AV44" i="73"/>
  <c r="AU44" i="73"/>
  <c r="AU46" i="73" s="1"/>
  <c r="AT44" i="73"/>
  <c r="AT46" i="73" s="1"/>
  <c r="AS44" i="73"/>
  <c r="AS46" i="73" s="1"/>
  <c r="AR44" i="73"/>
  <c r="AQ44" i="73"/>
  <c r="AO44" i="73"/>
  <c r="AN44" i="73"/>
  <c r="AM44" i="73"/>
  <c r="AL44" i="73"/>
  <c r="AK44" i="73"/>
  <c r="AJ44" i="73"/>
  <c r="AI44" i="73"/>
  <c r="AH44" i="73"/>
  <c r="AH46" i="73" s="1"/>
  <c r="AG44" i="73"/>
  <c r="AG46" i="73" s="1"/>
  <c r="AF44" i="73"/>
  <c r="AF46" i="73" s="1"/>
  <c r="AE44" i="73"/>
  <c r="AD44" i="73"/>
  <c r="AC44" i="73"/>
  <c r="AB44" i="73"/>
  <c r="AA44" i="73"/>
  <c r="Z44" i="73"/>
  <c r="Y44" i="73"/>
  <c r="X44" i="73"/>
  <c r="W44" i="73"/>
  <c r="U44" i="73"/>
  <c r="U46" i="73" s="1"/>
  <c r="T44" i="73"/>
  <c r="T46" i="73" s="1"/>
  <c r="S44" i="73"/>
  <c r="S46" i="73" s="1"/>
  <c r="R44" i="73"/>
  <c r="Q44" i="73"/>
  <c r="P44" i="73"/>
  <c r="O44" i="73"/>
  <c r="N44" i="73"/>
  <c r="M44" i="73"/>
  <c r="L44" i="73"/>
  <c r="K44" i="73"/>
  <c r="J44" i="73"/>
  <c r="I44" i="73"/>
  <c r="I46" i="73" s="1"/>
  <c r="H44" i="73"/>
  <c r="H46" i="73" s="1"/>
  <c r="G44" i="73"/>
  <c r="G46" i="73" s="1"/>
  <c r="F44" i="73"/>
  <c r="E44" i="73"/>
  <c r="D44" i="73"/>
  <c r="C44" i="73"/>
  <c r="CW43" i="73"/>
  <c r="CV43" i="73"/>
  <c r="CU43" i="73"/>
  <c r="CT43" i="73"/>
  <c r="CS43" i="73"/>
  <c r="CR43" i="73"/>
  <c r="CQ43" i="73"/>
  <c r="CP43" i="73"/>
  <c r="CO43" i="73"/>
  <c r="CN43" i="73"/>
  <c r="CM43" i="73"/>
  <c r="CL43" i="73"/>
  <c r="CK43" i="73"/>
  <c r="CJ43" i="73"/>
  <c r="CI43" i="73"/>
  <c r="CH43" i="73"/>
  <c r="CG43" i="73"/>
  <c r="CF43" i="73"/>
  <c r="CX43" i="73" s="1"/>
  <c r="CE43" i="73"/>
  <c r="CC43" i="73"/>
  <c r="CB43" i="73"/>
  <c r="CA43" i="73"/>
  <c r="BZ43" i="73"/>
  <c r="BY43" i="73"/>
  <c r="BX43" i="73"/>
  <c r="BW43" i="73"/>
  <c r="BV43" i="73"/>
  <c r="BU43" i="73"/>
  <c r="BT43" i="73"/>
  <c r="BS43" i="73"/>
  <c r="BR43" i="73"/>
  <c r="BQ43" i="73"/>
  <c r="BP43" i="73"/>
  <c r="BO43" i="73"/>
  <c r="BN43" i="73"/>
  <c r="BM43" i="73"/>
  <c r="BL43" i="73"/>
  <c r="BK43" i="73"/>
  <c r="BI43" i="73"/>
  <c r="BH43" i="73"/>
  <c r="BG43" i="73"/>
  <c r="BF43" i="73"/>
  <c r="BE43" i="73"/>
  <c r="BD43" i="73"/>
  <c r="BC43" i="73"/>
  <c r="BB43" i="73"/>
  <c r="BA43" i="73"/>
  <c r="AZ43" i="73"/>
  <c r="AY43" i="73"/>
  <c r="AX43" i="73"/>
  <c r="AW43" i="73"/>
  <c r="AV43" i="73"/>
  <c r="AU43" i="73"/>
  <c r="AT43" i="73"/>
  <c r="AS43" i="73"/>
  <c r="AR43" i="73"/>
  <c r="AQ43" i="73"/>
  <c r="AO43" i="73"/>
  <c r="AN43" i="73"/>
  <c r="AM43" i="73"/>
  <c r="AL43" i="73"/>
  <c r="AK43" i="73"/>
  <c r="AJ43" i="73"/>
  <c r="AI43" i="73"/>
  <c r="AH43" i="73"/>
  <c r="AG43" i="73"/>
  <c r="AF43" i="73"/>
  <c r="AE43" i="73"/>
  <c r="AD43" i="73"/>
  <c r="AC43" i="73"/>
  <c r="AB43" i="73"/>
  <c r="AA43" i="73"/>
  <c r="Z43" i="73"/>
  <c r="Y43" i="73"/>
  <c r="X43" i="73"/>
  <c r="W43" i="73"/>
  <c r="U43" i="73"/>
  <c r="T43" i="73"/>
  <c r="S43" i="73"/>
  <c r="R43" i="73"/>
  <c r="Q43" i="73"/>
  <c r="P43" i="73"/>
  <c r="O43" i="73"/>
  <c r="N43" i="73"/>
  <c r="M43" i="73"/>
  <c r="L43" i="73"/>
  <c r="K43" i="73"/>
  <c r="J43" i="73"/>
  <c r="I43" i="73"/>
  <c r="H43" i="73"/>
  <c r="G43" i="73"/>
  <c r="F43" i="73"/>
  <c r="E43" i="73"/>
  <c r="D43" i="73"/>
  <c r="C43" i="73"/>
  <c r="CX42" i="73"/>
  <c r="CD42" i="73"/>
  <c r="BJ42" i="73"/>
  <c r="BJ43" i="73" s="1"/>
  <c r="AP42" i="73"/>
  <c r="V42" i="73"/>
  <c r="V43" i="73" s="1"/>
  <c r="CX41" i="73"/>
  <c r="CD41" i="73"/>
  <c r="BJ41" i="73"/>
  <c r="AP41" i="73"/>
  <c r="V41" i="73"/>
  <c r="CW40" i="73"/>
  <c r="CV40" i="73"/>
  <c r="CU40" i="73"/>
  <c r="CT40" i="73"/>
  <c r="CS40" i="73"/>
  <c r="CR40" i="73"/>
  <c r="CQ40" i="73"/>
  <c r="CP40" i="73"/>
  <c r="CO40" i="73"/>
  <c r="CN40" i="73"/>
  <c r="CM40" i="73"/>
  <c r="CL40" i="73"/>
  <c r="CK40" i="73"/>
  <c r="CJ40" i="73"/>
  <c r="CI40" i="73"/>
  <c r="CH40" i="73"/>
  <c r="CG40" i="73"/>
  <c r="CF40" i="73"/>
  <c r="CE40" i="73"/>
  <c r="CC40" i="73"/>
  <c r="CB40" i="73"/>
  <c r="CA40" i="73"/>
  <c r="BZ40" i="73"/>
  <c r="BY40" i="73"/>
  <c r="BX40" i="73"/>
  <c r="BW40" i="73"/>
  <c r="BV40" i="73"/>
  <c r="BU40" i="73"/>
  <c r="BT40" i="73"/>
  <c r="BS40" i="73"/>
  <c r="BR40" i="73"/>
  <c r="BQ40" i="73"/>
  <c r="BP40" i="73"/>
  <c r="BO40" i="73"/>
  <c r="BN40" i="73"/>
  <c r="BM40" i="73"/>
  <c r="BL40" i="73"/>
  <c r="BK40" i="73"/>
  <c r="BI40" i="73"/>
  <c r="BH40" i="73"/>
  <c r="BG40" i="73"/>
  <c r="BF40" i="73"/>
  <c r="BE40" i="73"/>
  <c r="BD40" i="73"/>
  <c r="BC40" i="73"/>
  <c r="BB40" i="73"/>
  <c r="BA40" i="73"/>
  <c r="AZ40" i="73"/>
  <c r="AY40" i="73"/>
  <c r="AX40" i="73"/>
  <c r="AW40" i="73"/>
  <c r="AV40" i="73"/>
  <c r="AU40" i="73"/>
  <c r="AT40" i="73"/>
  <c r="AS40" i="73"/>
  <c r="AR40" i="73"/>
  <c r="AQ40" i="73"/>
  <c r="AO40" i="73"/>
  <c r="AN40" i="73"/>
  <c r="AM40" i="73"/>
  <c r="AL40" i="73"/>
  <c r="AK40" i="73"/>
  <c r="AJ40" i="73"/>
  <c r="AI40" i="73"/>
  <c r="AH40" i="73"/>
  <c r="AG40" i="73"/>
  <c r="AF40" i="73"/>
  <c r="AE40" i="73"/>
  <c r="AD40" i="73"/>
  <c r="AC40" i="73"/>
  <c r="AB40" i="73"/>
  <c r="AA40" i="73"/>
  <c r="Z40" i="73"/>
  <c r="Y40" i="73"/>
  <c r="X40" i="73"/>
  <c r="W40" i="73"/>
  <c r="U40" i="73"/>
  <c r="T40" i="73"/>
  <c r="S40" i="73"/>
  <c r="R40" i="73"/>
  <c r="Q40" i="73"/>
  <c r="P40" i="73"/>
  <c r="O40" i="73"/>
  <c r="N40" i="73"/>
  <c r="M40" i="73"/>
  <c r="L40" i="73"/>
  <c r="K40" i="73"/>
  <c r="J40" i="73"/>
  <c r="I40" i="73"/>
  <c r="H40" i="73"/>
  <c r="G40" i="73"/>
  <c r="F40" i="73"/>
  <c r="E40" i="73"/>
  <c r="D40" i="73"/>
  <c r="C40" i="73"/>
  <c r="CX39" i="73"/>
  <c r="CD39" i="73"/>
  <c r="BJ39" i="73"/>
  <c r="AP39" i="73"/>
  <c r="V39" i="73"/>
  <c r="CX38" i="73"/>
  <c r="CD38" i="73"/>
  <c r="BJ38" i="73"/>
  <c r="AP38" i="73"/>
  <c r="AP40" i="73" s="1"/>
  <c r="V38" i="73"/>
  <c r="CW37" i="73"/>
  <c r="CV37" i="73"/>
  <c r="CU37" i="73"/>
  <c r="CT37" i="73"/>
  <c r="CS37" i="73"/>
  <c r="CR37" i="73"/>
  <c r="CQ37" i="73"/>
  <c r="CP37" i="73"/>
  <c r="CO37" i="73"/>
  <c r="CN37" i="73"/>
  <c r="CM37" i="73"/>
  <c r="CL37" i="73"/>
  <c r="CK37" i="73"/>
  <c r="CJ37" i="73"/>
  <c r="CI37" i="73"/>
  <c r="CH37" i="73"/>
  <c r="CG37" i="73"/>
  <c r="CF37" i="73"/>
  <c r="CE37" i="73"/>
  <c r="CC37" i="73"/>
  <c r="CB37" i="73"/>
  <c r="CA37" i="73"/>
  <c r="BZ37" i="73"/>
  <c r="BY37" i="73"/>
  <c r="BX37" i="73"/>
  <c r="BW37" i="73"/>
  <c r="BV37" i="73"/>
  <c r="BU37" i="73"/>
  <c r="BT37" i="73"/>
  <c r="BS37" i="73"/>
  <c r="BR37" i="73"/>
  <c r="BQ37" i="73"/>
  <c r="BP37" i="73"/>
  <c r="BO37" i="73"/>
  <c r="BN37" i="73"/>
  <c r="BM37" i="73"/>
  <c r="BL37" i="73"/>
  <c r="BK37" i="73"/>
  <c r="BI37" i="73"/>
  <c r="BH37" i="73"/>
  <c r="BG37" i="73"/>
  <c r="BF37" i="73"/>
  <c r="BE37" i="73"/>
  <c r="BD37" i="73"/>
  <c r="BC37" i="73"/>
  <c r="BB37" i="73"/>
  <c r="BA37" i="73"/>
  <c r="AZ37" i="73"/>
  <c r="AY37" i="73"/>
  <c r="AX37" i="73"/>
  <c r="AW37" i="73"/>
  <c r="AV37" i="73"/>
  <c r="AU37" i="73"/>
  <c r="AT37" i="73"/>
  <c r="AS37" i="73"/>
  <c r="AR37" i="73"/>
  <c r="AQ37" i="73"/>
  <c r="AO37" i="73"/>
  <c r="AN37" i="73"/>
  <c r="AM37" i="73"/>
  <c r="AL37" i="73"/>
  <c r="AK37" i="73"/>
  <c r="AJ37" i="73"/>
  <c r="AI37" i="73"/>
  <c r="AH37" i="73"/>
  <c r="AG37" i="73"/>
  <c r="AF37" i="73"/>
  <c r="AE37" i="73"/>
  <c r="AD37" i="73"/>
  <c r="AC37" i="73"/>
  <c r="AB37" i="73"/>
  <c r="AA37" i="73"/>
  <c r="Z37" i="73"/>
  <c r="Y37" i="73"/>
  <c r="X37" i="73"/>
  <c r="W37" i="73"/>
  <c r="U37" i="73"/>
  <c r="T37" i="73"/>
  <c r="S37" i="73"/>
  <c r="R37" i="73"/>
  <c r="Q37" i="73"/>
  <c r="P37" i="73"/>
  <c r="O37" i="73"/>
  <c r="N37" i="73"/>
  <c r="M37" i="73"/>
  <c r="L37" i="73"/>
  <c r="K37" i="73"/>
  <c r="J37" i="73"/>
  <c r="I37" i="73"/>
  <c r="H37" i="73"/>
  <c r="G37" i="73"/>
  <c r="F37" i="73"/>
  <c r="E37" i="73"/>
  <c r="D37" i="73"/>
  <c r="C37" i="73"/>
  <c r="CX36" i="73"/>
  <c r="CD36" i="73"/>
  <c r="BJ36" i="73"/>
  <c r="AP36" i="73"/>
  <c r="V36" i="73"/>
  <c r="CX35" i="73"/>
  <c r="CD35" i="73"/>
  <c r="BJ35" i="73"/>
  <c r="AP35" i="73"/>
  <c r="AP37" i="73" s="1"/>
  <c r="V35" i="73"/>
  <c r="CW34" i="73"/>
  <c r="CV34" i="73"/>
  <c r="CU34" i="73"/>
  <c r="CT34" i="73"/>
  <c r="CS34" i="73"/>
  <c r="CR34" i="73"/>
  <c r="CQ34" i="73"/>
  <c r="CP34" i="73"/>
  <c r="CO34" i="73"/>
  <c r="CN34" i="73"/>
  <c r="CM34" i="73"/>
  <c r="CL34" i="73"/>
  <c r="CK34" i="73"/>
  <c r="CJ34" i="73"/>
  <c r="CI34" i="73"/>
  <c r="CH34" i="73"/>
  <c r="CG34" i="73"/>
  <c r="CF34" i="73"/>
  <c r="CE34" i="73"/>
  <c r="CC34" i="73"/>
  <c r="CB34" i="73"/>
  <c r="CA34" i="73"/>
  <c r="BZ34" i="73"/>
  <c r="BY34" i="73"/>
  <c r="BX34" i="73"/>
  <c r="BW34" i="73"/>
  <c r="BV34" i="73"/>
  <c r="BU34" i="73"/>
  <c r="BT34" i="73"/>
  <c r="BS34" i="73"/>
  <c r="BR34" i="73"/>
  <c r="BQ34" i="73"/>
  <c r="BP34" i="73"/>
  <c r="BO34" i="73"/>
  <c r="BN34" i="73"/>
  <c r="BM34" i="73"/>
  <c r="BL34" i="73"/>
  <c r="BK34" i="73"/>
  <c r="BI34" i="73"/>
  <c r="BH34" i="73"/>
  <c r="BG34" i="73"/>
  <c r="BF34" i="73"/>
  <c r="BE34" i="73"/>
  <c r="BD34" i="73"/>
  <c r="BC34" i="73"/>
  <c r="BB34" i="73"/>
  <c r="BA34" i="73"/>
  <c r="AZ34" i="73"/>
  <c r="AY34" i="73"/>
  <c r="AX34" i="73"/>
  <c r="AW34" i="73"/>
  <c r="AV34" i="73"/>
  <c r="AU34" i="73"/>
  <c r="AT34" i="73"/>
  <c r="AS34" i="73"/>
  <c r="AR34" i="73"/>
  <c r="AQ34" i="73"/>
  <c r="AO34" i="73"/>
  <c r="AN34" i="73"/>
  <c r="AM34" i="73"/>
  <c r="AL34" i="73"/>
  <c r="AK34" i="73"/>
  <c r="AJ34" i="73"/>
  <c r="AI34" i="73"/>
  <c r="AH34" i="73"/>
  <c r="AG34" i="73"/>
  <c r="AF34" i="73"/>
  <c r="AE34" i="73"/>
  <c r="AD34" i="73"/>
  <c r="AC34" i="73"/>
  <c r="AB34" i="73"/>
  <c r="AA34" i="73"/>
  <c r="Z34" i="73"/>
  <c r="Y34" i="73"/>
  <c r="X34" i="73"/>
  <c r="W34" i="73"/>
  <c r="U34" i="73"/>
  <c r="T34" i="73"/>
  <c r="S34" i="73"/>
  <c r="R34" i="73"/>
  <c r="Q34" i="73"/>
  <c r="P34" i="73"/>
  <c r="O34" i="73"/>
  <c r="N34" i="73"/>
  <c r="M34" i="73"/>
  <c r="L34" i="73"/>
  <c r="K34" i="73"/>
  <c r="J34" i="73"/>
  <c r="I34" i="73"/>
  <c r="H34" i="73"/>
  <c r="G34" i="73"/>
  <c r="F34" i="73"/>
  <c r="E34" i="73"/>
  <c r="D34" i="73"/>
  <c r="C34" i="73"/>
  <c r="CX33" i="73"/>
  <c r="CD33" i="73"/>
  <c r="BJ33" i="73"/>
  <c r="BJ34" i="73" s="1"/>
  <c r="AP33" i="73"/>
  <c r="V33" i="73"/>
  <c r="CX32" i="73"/>
  <c r="CD32" i="73"/>
  <c r="BJ32" i="73"/>
  <c r="AP32" i="73"/>
  <c r="V32" i="73"/>
  <c r="CW31" i="73"/>
  <c r="CV31" i="73"/>
  <c r="CU31" i="73"/>
  <c r="CT31" i="73"/>
  <c r="CS31" i="73"/>
  <c r="CR31" i="73"/>
  <c r="CQ31" i="73"/>
  <c r="CP31" i="73"/>
  <c r="CO31" i="73"/>
  <c r="CN31" i="73"/>
  <c r="CM31" i="73"/>
  <c r="CL31" i="73"/>
  <c r="CK31" i="73"/>
  <c r="CJ31" i="73"/>
  <c r="CI31" i="73"/>
  <c r="CH31" i="73"/>
  <c r="CG31" i="73"/>
  <c r="CF31" i="73"/>
  <c r="CX31" i="73" s="1"/>
  <c r="CE31" i="73"/>
  <c r="CC31" i="73"/>
  <c r="CB31" i="73"/>
  <c r="CA31" i="73"/>
  <c r="BZ31" i="73"/>
  <c r="BY31" i="73"/>
  <c r="BX31" i="73"/>
  <c r="BW31" i="73"/>
  <c r="BV31" i="73"/>
  <c r="BU31" i="73"/>
  <c r="BT31" i="73"/>
  <c r="BS31" i="73"/>
  <c r="BR31" i="73"/>
  <c r="BQ31" i="73"/>
  <c r="BP31" i="73"/>
  <c r="BO31" i="73"/>
  <c r="BN31" i="73"/>
  <c r="BM31" i="73"/>
  <c r="BL31" i="73"/>
  <c r="BK31" i="73"/>
  <c r="BI31" i="73"/>
  <c r="BH31" i="73"/>
  <c r="BG31" i="73"/>
  <c r="BF31" i="73"/>
  <c r="BE31" i="73"/>
  <c r="BD31" i="73"/>
  <c r="BC31" i="73"/>
  <c r="BB31" i="73"/>
  <c r="BA31" i="73"/>
  <c r="AZ31" i="73"/>
  <c r="AY31" i="73"/>
  <c r="AX31" i="73"/>
  <c r="AW31" i="73"/>
  <c r="AV31" i="73"/>
  <c r="AU31" i="73"/>
  <c r="AT31" i="73"/>
  <c r="AS31" i="73"/>
  <c r="AR31" i="73"/>
  <c r="AQ31" i="73"/>
  <c r="AO31" i="73"/>
  <c r="AN31" i="73"/>
  <c r="AM31" i="73"/>
  <c r="AL31" i="73"/>
  <c r="AK31" i="73"/>
  <c r="AJ31" i="73"/>
  <c r="AI31" i="73"/>
  <c r="AH31" i="73"/>
  <c r="AG31" i="73"/>
  <c r="AF31" i="73"/>
  <c r="AE31" i="73"/>
  <c r="AD31" i="73"/>
  <c r="AC31" i="73"/>
  <c r="AB31" i="73"/>
  <c r="AA31" i="73"/>
  <c r="Z31" i="73"/>
  <c r="Y31" i="73"/>
  <c r="X31" i="73"/>
  <c r="W31" i="73"/>
  <c r="U31" i="73"/>
  <c r="T31" i="73"/>
  <c r="S31" i="73"/>
  <c r="R31" i="73"/>
  <c r="Q31" i="73"/>
  <c r="P31" i="73"/>
  <c r="O31" i="73"/>
  <c r="N31" i="73"/>
  <c r="M31" i="73"/>
  <c r="L31" i="73"/>
  <c r="K31" i="73"/>
  <c r="J31" i="73"/>
  <c r="I31" i="73"/>
  <c r="H31" i="73"/>
  <c r="G31" i="73"/>
  <c r="F31" i="73"/>
  <c r="E31" i="73"/>
  <c r="D31" i="73"/>
  <c r="C31" i="73"/>
  <c r="CX30" i="73"/>
  <c r="CD30" i="73"/>
  <c r="BJ30" i="73"/>
  <c r="BJ31" i="73" s="1"/>
  <c r="AP30" i="73"/>
  <c r="V30" i="73"/>
  <c r="V31" i="73" s="1"/>
  <c r="CX29" i="73"/>
  <c r="CD29" i="73"/>
  <c r="BJ29" i="73"/>
  <c r="AP29" i="73"/>
  <c r="V29" i="73"/>
  <c r="CW28" i="73"/>
  <c r="CV28" i="73"/>
  <c r="CU28" i="73"/>
  <c r="CT28" i="73"/>
  <c r="CS28" i="73"/>
  <c r="CR28" i="73"/>
  <c r="CQ28" i="73"/>
  <c r="CP28" i="73"/>
  <c r="CO28" i="73"/>
  <c r="CN28" i="73"/>
  <c r="CM28" i="73"/>
  <c r="CL28" i="73"/>
  <c r="CK28" i="73"/>
  <c r="CJ28" i="73"/>
  <c r="CI28" i="73"/>
  <c r="CH28" i="73"/>
  <c r="CG28" i="73"/>
  <c r="CF28" i="73"/>
  <c r="CE28" i="73"/>
  <c r="CC28" i="73"/>
  <c r="CB28" i="73"/>
  <c r="CA28" i="73"/>
  <c r="BZ28" i="73"/>
  <c r="BY28" i="73"/>
  <c r="BX28" i="73"/>
  <c r="BW28" i="73"/>
  <c r="BV28" i="73"/>
  <c r="BU28" i="73"/>
  <c r="BT28" i="73"/>
  <c r="BS28" i="73"/>
  <c r="BR28" i="73"/>
  <c r="BQ28" i="73"/>
  <c r="BP28" i="73"/>
  <c r="BO28" i="73"/>
  <c r="BN28" i="73"/>
  <c r="BM28" i="73"/>
  <c r="BL28" i="73"/>
  <c r="BK28" i="73"/>
  <c r="BI28" i="73"/>
  <c r="BH28" i="73"/>
  <c r="BG28" i="73"/>
  <c r="BF28" i="73"/>
  <c r="BE28" i="73"/>
  <c r="BD28" i="73"/>
  <c r="BC28" i="73"/>
  <c r="BB28" i="73"/>
  <c r="BA28" i="73"/>
  <c r="AZ28" i="73"/>
  <c r="AY28" i="73"/>
  <c r="AX28" i="73"/>
  <c r="AW28" i="73"/>
  <c r="AV28" i="73"/>
  <c r="AU28" i="73"/>
  <c r="AT28" i="73"/>
  <c r="AS28" i="73"/>
  <c r="AR28" i="73"/>
  <c r="AQ28" i="73"/>
  <c r="AO28" i="73"/>
  <c r="AN28" i="73"/>
  <c r="AM28" i="73"/>
  <c r="AL28" i="73"/>
  <c r="AK28" i="73"/>
  <c r="AJ28" i="73"/>
  <c r="AI28" i="73"/>
  <c r="AH28" i="73"/>
  <c r="AG28" i="73"/>
  <c r="AF28" i="73"/>
  <c r="AE28" i="73"/>
  <c r="AD28" i="73"/>
  <c r="AC28" i="73"/>
  <c r="AB28" i="73"/>
  <c r="AA28" i="73"/>
  <c r="Z28" i="73"/>
  <c r="Y28" i="73"/>
  <c r="X28" i="73"/>
  <c r="W28" i="73"/>
  <c r="U28" i="73"/>
  <c r="T28" i="73"/>
  <c r="S28" i="73"/>
  <c r="R28" i="73"/>
  <c r="Q28" i="73"/>
  <c r="P28" i="73"/>
  <c r="O28" i="73"/>
  <c r="N28" i="73"/>
  <c r="M28" i="73"/>
  <c r="L28" i="73"/>
  <c r="K28" i="73"/>
  <c r="J28" i="73"/>
  <c r="I28" i="73"/>
  <c r="H28" i="73"/>
  <c r="G28" i="73"/>
  <c r="F28" i="73"/>
  <c r="E28" i="73"/>
  <c r="D28" i="73"/>
  <c r="C28" i="73"/>
  <c r="CX27" i="73"/>
  <c r="CD27" i="73"/>
  <c r="BJ27" i="73"/>
  <c r="AP27" i="73"/>
  <c r="V27" i="73"/>
  <c r="CX26" i="73"/>
  <c r="CD26" i="73"/>
  <c r="BJ26" i="73"/>
  <c r="AP26" i="73"/>
  <c r="AP28" i="73" s="1"/>
  <c r="V26" i="73"/>
  <c r="CW25" i="73"/>
  <c r="CV25" i="73"/>
  <c r="CU25" i="73"/>
  <c r="CT25" i="73"/>
  <c r="CS25" i="73"/>
  <c r="CR25" i="73"/>
  <c r="CQ25" i="73"/>
  <c r="CP25" i="73"/>
  <c r="CO25" i="73"/>
  <c r="CN25" i="73"/>
  <c r="CM25" i="73"/>
  <c r="CL25" i="73"/>
  <c r="CK25" i="73"/>
  <c r="CJ25" i="73"/>
  <c r="CI25" i="73"/>
  <c r="CH25" i="73"/>
  <c r="CG25" i="73"/>
  <c r="CF25" i="73"/>
  <c r="CE25" i="73"/>
  <c r="CC25" i="73"/>
  <c r="CB25" i="73"/>
  <c r="CA25" i="73"/>
  <c r="BZ25" i="73"/>
  <c r="BY25" i="73"/>
  <c r="BX25" i="73"/>
  <c r="BW25" i="73"/>
  <c r="BV25" i="73"/>
  <c r="BU25" i="73"/>
  <c r="BT25" i="73"/>
  <c r="BS25" i="73"/>
  <c r="BR25" i="73"/>
  <c r="BQ25" i="73"/>
  <c r="BP25" i="73"/>
  <c r="BO25" i="73"/>
  <c r="BN25" i="73"/>
  <c r="BM25" i="73"/>
  <c r="BL25" i="73"/>
  <c r="BK25" i="73"/>
  <c r="BI25" i="73"/>
  <c r="BH25" i="73"/>
  <c r="BG25" i="73"/>
  <c r="BF25" i="73"/>
  <c r="BE25" i="73"/>
  <c r="BD25" i="73"/>
  <c r="BC25" i="73"/>
  <c r="BB25" i="73"/>
  <c r="BA25" i="73"/>
  <c r="AZ25" i="73"/>
  <c r="AY25" i="73"/>
  <c r="AX25" i="73"/>
  <c r="AW25" i="73"/>
  <c r="AV25" i="73"/>
  <c r="AU25" i="73"/>
  <c r="AT25" i="73"/>
  <c r="AS25" i="73"/>
  <c r="AR25" i="73"/>
  <c r="AQ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A25" i="73"/>
  <c r="Z25" i="73"/>
  <c r="Y25" i="73"/>
  <c r="X25" i="73"/>
  <c r="W25" i="73"/>
  <c r="U25" i="73"/>
  <c r="T25" i="73"/>
  <c r="S25" i="73"/>
  <c r="R25" i="73"/>
  <c r="Q25" i="73"/>
  <c r="P25" i="73"/>
  <c r="O25" i="73"/>
  <c r="N25" i="73"/>
  <c r="M25" i="73"/>
  <c r="L25" i="73"/>
  <c r="K25" i="73"/>
  <c r="J25" i="73"/>
  <c r="I25" i="73"/>
  <c r="H25" i="73"/>
  <c r="G25" i="73"/>
  <c r="F25" i="73"/>
  <c r="E25" i="73"/>
  <c r="D25" i="73"/>
  <c r="C25" i="73"/>
  <c r="CX24" i="73"/>
  <c r="CD24" i="73"/>
  <c r="BJ24" i="73"/>
  <c r="AP24" i="73"/>
  <c r="V24" i="73"/>
  <c r="CX23" i="73"/>
  <c r="CD23" i="73"/>
  <c r="BJ23" i="73"/>
  <c r="AP23" i="73"/>
  <c r="AP25" i="73" s="1"/>
  <c r="V23" i="73"/>
  <c r="CW22" i="73"/>
  <c r="CV22" i="73"/>
  <c r="CU22" i="73"/>
  <c r="CT22" i="73"/>
  <c r="CS22" i="73"/>
  <c r="CR22" i="73"/>
  <c r="CQ22" i="73"/>
  <c r="CP22" i="73"/>
  <c r="CO22" i="73"/>
  <c r="CN22" i="73"/>
  <c r="CM22" i="73"/>
  <c r="CL22" i="73"/>
  <c r="CK22" i="73"/>
  <c r="CJ22" i="73"/>
  <c r="CI22" i="73"/>
  <c r="CH22" i="73"/>
  <c r="CG22" i="73"/>
  <c r="CF22" i="73"/>
  <c r="CE22" i="73"/>
  <c r="CC22" i="73"/>
  <c r="CB22" i="73"/>
  <c r="CA22" i="73"/>
  <c r="BZ22" i="73"/>
  <c r="BY22" i="73"/>
  <c r="BX22" i="73"/>
  <c r="BW22" i="73"/>
  <c r="BV22" i="73"/>
  <c r="BU22" i="73"/>
  <c r="BT22" i="73"/>
  <c r="BS22" i="73"/>
  <c r="BR22" i="73"/>
  <c r="BQ22" i="73"/>
  <c r="BP22" i="73"/>
  <c r="BO22" i="73"/>
  <c r="BN22" i="73"/>
  <c r="BM22" i="73"/>
  <c r="BL22" i="73"/>
  <c r="BK22" i="73"/>
  <c r="BI22" i="73"/>
  <c r="BH22" i="73"/>
  <c r="BG22" i="73"/>
  <c r="BF22" i="73"/>
  <c r="BE22" i="73"/>
  <c r="BD22" i="73"/>
  <c r="BC22" i="73"/>
  <c r="BB22" i="73"/>
  <c r="BA22" i="73"/>
  <c r="AZ22" i="73"/>
  <c r="AY22" i="73"/>
  <c r="AX22" i="73"/>
  <c r="AW22" i="73"/>
  <c r="AV22" i="73"/>
  <c r="AU22" i="73"/>
  <c r="AT22" i="73"/>
  <c r="AS22" i="73"/>
  <c r="AR22" i="73"/>
  <c r="AQ22" i="73"/>
  <c r="AO22" i="73"/>
  <c r="AN22" i="73"/>
  <c r="AM22" i="73"/>
  <c r="AL22" i="73"/>
  <c r="AK22" i="73"/>
  <c r="AJ22" i="73"/>
  <c r="AI22" i="73"/>
  <c r="AH22" i="73"/>
  <c r="AG22" i="73"/>
  <c r="AF22" i="73"/>
  <c r="AE22" i="73"/>
  <c r="AD22" i="73"/>
  <c r="AC22" i="73"/>
  <c r="AB22" i="73"/>
  <c r="AA22" i="73"/>
  <c r="Z22" i="73"/>
  <c r="Y22" i="73"/>
  <c r="X22" i="73"/>
  <c r="W22" i="73"/>
  <c r="U22" i="73"/>
  <c r="T22" i="73"/>
  <c r="S22" i="73"/>
  <c r="R22" i="73"/>
  <c r="Q22" i="73"/>
  <c r="P22" i="73"/>
  <c r="O22" i="73"/>
  <c r="N22" i="73"/>
  <c r="M22" i="73"/>
  <c r="L22" i="73"/>
  <c r="K22" i="73"/>
  <c r="J22" i="73"/>
  <c r="I22" i="73"/>
  <c r="H22" i="73"/>
  <c r="G22" i="73"/>
  <c r="F22" i="73"/>
  <c r="E22" i="73"/>
  <c r="D22" i="73"/>
  <c r="C22" i="73"/>
  <c r="CX21" i="73"/>
  <c r="CD21" i="73"/>
  <c r="BJ21" i="73"/>
  <c r="BJ22" i="73" s="1"/>
  <c r="AP21" i="73"/>
  <c r="V21" i="73"/>
  <c r="CX20" i="73"/>
  <c r="CD20" i="73"/>
  <c r="BJ20" i="73"/>
  <c r="AP20" i="73"/>
  <c r="V20" i="73"/>
  <c r="CW19" i="73"/>
  <c r="CV19" i="73"/>
  <c r="CU19" i="73"/>
  <c r="CT19" i="73"/>
  <c r="CS19" i="73"/>
  <c r="CR19" i="73"/>
  <c r="CQ19" i="73"/>
  <c r="CP19" i="73"/>
  <c r="CO19" i="73"/>
  <c r="CN19" i="73"/>
  <c r="CM19" i="73"/>
  <c r="CL19" i="73"/>
  <c r="CK19" i="73"/>
  <c r="CJ19" i="73"/>
  <c r="CI19" i="73"/>
  <c r="CH19" i="73"/>
  <c r="CG19" i="73"/>
  <c r="CF19" i="73"/>
  <c r="CX19" i="73" s="1"/>
  <c r="CE19" i="73"/>
  <c r="CC19" i="73"/>
  <c r="CB19" i="73"/>
  <c r="CA19" i="73"/>
  <c r="BZ19" i="73"/>
  <c r="BY19" i="73"/>
  <c r="BX19" i="73"/>
  <c r="BW19" i="73"/>
  <c r="BV19" i="73"/>
  <c r="BU19" i="73"/>
  <c r="BT19" i="73"/>
  <c r="BS19" i="73"/>
  <c r="BR19" i="73"/>
  <c r="BQ19" i="73"/>
  <c r="BP19" i="73"/>
  <c r="BO19" i="73"/>
  <c r="BN19" i="73"/>
  <c r="BM19" i="73"/>
  <c r="BL19" i="73"/>
  <c r="BK19" i="73"/>
  <c r="BI19" i="73"/>
  <c r="BH19" i="73"/>
  <c r="BG19" i="73"/>
  <c r="BF19" i="73"/>
  <c r="BE19" i="73"/>
  <c r="BD19" i="73"/>
  <c r="BC19" i="73"/>
  <c r="BB19" i="73"/>
  <c r="BA19" i="73"/>
  <c r="AZ19" i="73"/>
  <c r="AY19" i="73"/>
  <c r="AX19" i="73"/>
  <c r="AW19" i="73"/>
  <c r="AV19" i="73"/>
  <c r="AU19" i="73"/>
  <c r="AT19" i="73"/>
  <c r="AS19" i="73"/>
  <c r="AR19" i="73"/>
  <c r="AQ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A19" i="73"/>
  <c r="Z19" i="73"/>
  <c r="Y19" i="73"/>
  <c r="X19" i="73"/>
  <c r="W19" i="73"/>
  <c r="U19" i="73"/>
  <c r="T19" i="73"/>
  <c r="S19" i="73"/>
  <c r="R19" i="73"/>
  <c r="Q19" i="73"/>
  <c r="P19" i="73"/>
  <c r="O19" i="73"/>
  <c r="N19" i="73"/>
  <c r="M19" i="73"/>
  <c r="L19" i="73"/>
  <c r="K19" i="73"/>
  <c r="J19" i="73"/>
  <c r="I19" i="73"/>
  <c r="H19" i="73"/>
  <c r="G19" i="73"/>
  <c r="F19" i="73"/>
  <c r="E19" i="73"/>
  <c r="D19" i="73"/>
  <c r="C19" i="73"/>
  <c r="CX18" i="73"/>
  <c r="CD18" i="73"/>
  <c r="BJ18" i="73"/>
  <c r="BJ19" i="73" s="1"/>
  <c r="AP18" i="73"/>
  <c r="V18" i="73"/>
  <c r="V19" i="73" s="1"/>
  <c r="CX17" i="73"/>
  <c r="CD17" i="73"/>
  <c r="BJ17" i="73"/>
  <c r="AP17" i="73"/>
  <c r="V17" i="73"/>
  <c r="CW16" i="73"/>
  <c r="CV16" i="73"/>
  <c r="CU16" i="73"/>
  <c r="CT16" i="73"/>
  <c r="CS16" i="73"/>
  <c r="CR16" i="73"/>
  <c r="CQ16" i="73"/>
  <c r="CP16" i="73"/>
  <c r="CO16" i="73"/>
  <c r="CN16" i="73"/>
  <c r="CM16" i="73"/>
  <c r="CL16" i="73"/>
  <c r="CK16" i="73"/>
  <c r="CJ16" i="73"/>
  <c r="CI16" i="73"/>
  <c r="CH16" i="73"/>
  <c r="CG16" i="73"/>
  <c r="CF16" i="73"/>
  <c r="CE16" i="73"/>
  <c r="CC16" i="73"/>
  <c r="CB16" i="73"/>
  <c r="CA16" i="73"/>
  <c r="BZ16" i="73"/>
  <c r="BY16" i="73"/>
  <c r="BX16" i="73"/>
  <c r="BW16" i="73"/>
  <c r="BV16" i="73"/>
  <c r="BU16" i="73"/>
  <c r="BT16" i="73"/>
  <c r="BS16" i="73"/>
  <c r="BR16" i="73"/>
  <c r="BQ16" i="73"/>
  <c r="BP16" i="73"/>
  <c r="BO16" i="73"/>
  <c r="BN16" i="73"/>
  <c r="BM16" i="73"/>
  <c r="BL16" i="73"/>
  <c r="BK16" i="73"/>
  <c r="BI16" i="73"/>
  <c r="BH16" i="73"/>
  <c r="BG16" i="73"/>
  <c r="BF16" i="73"/>
  <c r="BE16" i="73"/>
  <c r="BD16" i="73"/>
  <c r="BC16" i="73"/>
  <c r="BB16" i="73"/>
  <c r="BA16" i="73"/>
  <c r="AZ16" i="73"/>
  <c r="AY16" i="73"/>
  <c r="AX16" i="73"/>
  <c r="AW16" i="73"/>
  <c r="AV16" i="73"/>
  <c r="AU16" i="73"/>
  <c r="AT16" i="73"/>
  <c r="AS16" i="73"/>
  <c r="AR16" i="73"/>
  <c r="AQ16" i="73"/>
  <c r="AO16" i="73"/>
  <c r="AN16" i="73"/>
  <c r="AM16" i="73"/>
  <c r="AL16" i="73"/>
  <c r="AK16" i="73"/>
  <c r="AJ16" i="73"/>
  <c r="AI16" i="73"/>
  <c r="AH16" i="73"/>
  <c r="AG16" i="73"/>
  <c r="AF16" i="73"/>
  <c r="AE16" i="73"/>
  <c r="AD16" i="73"/>
  <c r="AC16" i="73"/>
  <c r="AB16" i="73"/>
  <c r="AA16" i="73"/>
  <c r="Z16" i="73"/>
  <c r="Y16" i="73"/>
  <c r="X16" i="73"/>
  <c r="W16" i="73"/>
  <c r="U16" i="73"/>
  <c r="T16" i="73"/>
  <c r="S16" i="73"/>
  <c r="R16" i="73"/>
  <c r="Q16" i="73"/>
  <c r="P16" i="73"/>
  <c r="O16" i="73"/>
  <c r="N16" i="73"/>
  <c r="M16" i="73"/>
  <c r="L16" i="73"/>
  <c r="K16" i="73"/>
  <c r="J16" i="73"/>
  <c r="I16" i="73"/>
  <c r="H16" i="73"/>
  <c r="G16" i="73"/>
  <c r="F16" i="73"/>
  <c r="E16" i="73"/>
  <c r="D16" i="73"/>
  <c r="C16" i="73"/>
  <c r="CX15" i="73"/>
  <c r="CD15" i="73"/>
  <c r="BJ15" i="73"/>
  <c r="AP15" i="73"/>
  <c r="V15" i="73"/>
  <c r="CX14" i="73"/>
  <c r="CD14" i="73"/>
  <c r="BJ14" i="73"/>
  <c r="AP14" i="73"/>
  <c r="AP16" i="73" s="1"/>
  <c r="V14" i="73"/>
  <c r="CW13" i="73"/>
  <c r="CV13" i="73"/>
  <c r="CU13" i="73"/>
  <c r="CT13" i="73"/>
  <c r="CS13" i="73"/>
  <c r="CR13" i="73"/>
  <c r="CQ13" i="73"/>
  <c r="CP13" i="73"/>
  <c r="CO13" i="73"/>
  <c r="CN13" i="73"/>
  <c r="CM13" i="73"/>
  <c r="CL13" i="73"/>
  <c r="CK13" i="73"/>
  <c r="CJ13" i="73"/>
  <c r="CI13" i="73"/>
  <c r="CH13" i="73"/>
  <c r="CG13" i="73"/>
  <c r="CF13" i="73"/>
  <c r="CE13" i="73"/>
  <c r="CC13" i="73"/>
  <c r="CB13" i="73"/>
  <c r="CA13" i="73"/>
  <c r="BZ13" i="73"/>
  <c r="BY13" i="73"/>
  <c r="BX13" i="73"/>
  <c r="BW13" i="73"/>
  <c r="BV13" i="73"/>
  <c r="BU13" i="73"/>
  <c r="BT13" i="73"/>
  <c r="BS13" i="73"/>
  <c r="BR13" i="73"/>
  <c r="BQ13" i="73"/>
  <c r="BP13" i="73"/>
  <c r="BO13" i="73"/>
  <c r="BN13" i="73"/>
  <c r="BM13" i="73"/>
  <c r="BL13" i="73"/>
  <c r="BK13" i="73"/>
  <c r="BI13" i="73"/>
  <c r="BH13" i="73"/>
  <c r="BG13" i="73"/>
  <c r="BF13" i="73"/>
  <c r="BE13" i="73"/>
  <c r="BD13" i="73"/>
  <c r="BC13" i="73"/>
  <c r="BB13" i="73"/>
  <c r="BA13" i="73"/>
  <c r="AZ13" i="73"/>
  <c r="AY13" i="73"/>
  <c r="AX13" i="73"/>
  <c r="AW13" i="73"/>
  <c r="AV13" i="73"/>
  <c r="AU13" i="73"/>
  <c r="AT13" i="73"/>
  <c r="AS13" i="73"/>
  <c r="AR13" i="73"/>
  <c r="AQ13" i="73"/>
  <c r="AO13" i="73"/>
  <c r="AN13" i="73"/>
  <c r="AM13" i="73"/>
  <c r="AL13" i="73"/>
  <c r="AK13" i="73"/>
  <c r="AJ13" i="73"/>
  <c r="AI13" i="73"/>
  <c r="AH13" i="73"/>
  <c r="AG13" i="73"/>
  <c r="AF13" i="73"/>
  <c r="AE13" i="73"/>
  <c r="AD13" i="73"/>
  <c r="AC13" i="73"/>
  <c r="AB13" i="73"/>
  <c r="AA13" i="73"/>
  <c r="Z13" i="73"/>
  <c r="Y13" i="73"/>
  <c r="X13" i="73"/>
  <c r="W13" i="73"/>
  <c r="U13" i="73"/>
  <c r="T13" i="73"/>
  <c r="S13" i="73"/>
  <c r="R13" i="73"/>
  <c r="Q13" i="73"/>
  <c r="P13" i="73"/>
  <c r="O13" i="73"/>
  <c r="N13" i="73"/>
  <c r="M13" i="73"/>
  <c r="L13" i="73"/>
  <c r="K13" i="73"/>
  <c r="J13" i="73"/>
  <c r="I13" i="73"/>
  <c r="H13" i="73"/>
  <c r="G13" i="73"/>
  <c r="F13" i="73"/>
  <c r="E13" i="73"/>
  <c r="D13" i="73"/>
  <c r="C13" i="73"/>
  <c r="CX12" i="73"/>
  <c r="CD12" i="73"/>
  <c r="BJ12" i="73"/>
  <c r="AP12" i="73"/>
  <c r="V12" i="73"/>
  <c r="CX11" i="73"/>
  <c r="CD11" i="73"/>
  <c r="BJ11" i="73"/>
  <c r="AP11" i="73"/>
  <c r="AP13" i="73" s="1"/>
  <c r="V11" i="73"/>
  <c r="CW10" i="73"/>
  <c r="CV10" i="73"/>
  <c r="CU10" i="73"/>
  <c r="CT10" i="73"/>
  <c r="CS10" i="73"/>
  <c r="CR10" i="73"/>
  <c r="CQ10" i="73"/>
  <c r="CP10" i="73"/>
  <c r="CO10" i="73"/>
  <c r="CN10" i="73"/>
  <c r="CM10" i="73"/>
  <c r="CL10" i="73"/>
  <c r="CK10" i="73"/>
  <c r="CJ10" i="73"/>
  <c r="CI10" i="73"/>
  <c r="CH10" i="73"/>
  <c r="CG10" i="73"/>
  <c r="CF10" i="73"/>
  <c r="CE10" i="73"/>
  <c r="CC10" i="73"/>
  <c r="CB10" i="73"/>
  <c r="CA10" i="73"/>
  <c r="BZ10" i="73"/>
  <c r="BY10" i="73"/>
  <c r="BX10" i="73"/>
  <c r="BW10" i="73"/>
  <c r="BV10" i="73"/>
  <c r="BU10" i="73"/>
  <c r="BT10" i="73"/>
  <c r="BS10" i="73"/>
  <c r="BR10" i="73"/>
  <c r="BQ10" i="73"/>
  <c r="BP10" i="73"/>
  <c r="BO10" i="73"/>
  <c r="BN10" i="73"/>
  <c r="BM10" i="73"/>
  <c r="BL10" i="73"/>
  <c r="BK10" i="73"/>
  <c r="BI10" i="73"/>
  <c r="BH10" i="73"/>
  <c r="BG10" i="73"/>
  <c r="BF10" i="73"/>
  <c r="BE10" i="73"/>
  <c r="BD10" i="73"/>
  <c r="BC10" i="73"/>
  <c r="BB10" i="73"/>
  <c r="BA10" i="73"/>
  <c r="AZ10" i="73"/>
  <c r="AY10" i="73"/>
  <c r="AX10" i="73"/>
  <c r="AW10" i="73"/>
  <c r="AV10" i="73"/>
  <c r="AU10" i="73"/>
  <c r="AT10" i="73"/>
  <c r="AS10" i="73"/>
  <c r="AR10" i="73"/>
  <c r="AQ10" i="73"/>
  <c r="AO10" i="73"/>
  <c r="AN10" i="73"/>
  <c r="AM10" i="73"/>
  <c r="AL10" i="73"/>
  <c r="AK10" i="73"/>
  <c r="AJ10" i="73"/>
  <c r="AI10" i="73"/>
  <c r="AH10" i="73"/>
  <c r="AG10" i="73"/>
  <c r="AF10" i="73"/>
  <c r="AE10" i="73"/>
  <c r="AD10" i="73"/>
  <c r="AC10" i="73"/>
  <c r="AB10" i="73"/>
  <c r="AA10" i="73"/>
  <c r="Z10" i="73"/>
  <c r="Y10" i="73"/>
  <c r="X10" i="73"/>
  <c r="W10" i="73"/>
  <c r="U10" i="73"/>
  <c r="T10" i="73"/>
  <c r="S10" i="73"/>
  <c r="R10" i="73"/>
  <c r="Q10" i="73"/>
  <c r="P10" i="73"/>
  <c r="O10" i="73"/>
  <c r="N10" i="73"/>
  <c r="M10" i="73"/>
  <c r="L10" i="73"/>
  <c r="K10" i="73"/>
  <c r="J10" i="73"/>
  <c r="I10" i="73"/>
  <c r="H10" i="73"/>
  <c r="G10" i="73"/>
  <c r="F10" i="73"/>
  <c r="E10" i="73"/>
  <c r="D10" i="73"/>
  <c r="C10" i="73"/>
  <c r="CX9" i="73"/>
  <c r="CD9" i="73"/>
  <c r="BJ9" i="73"/>
  <c r="BJ10" i="73" s="1"/>
  <c r="AP9" i="73"/>
  <c r="V9" i="73"/>
  <c r="CX8" i="73"/>
  <c r="CD8" i="73"/>
  <c r="BJ8" i="73"/>
  <c r="AP8" i="73"/>
  <c r="V8" i="73"/>
  <c r="AJ26" i="68"/>
  <c r="AI26" i="68"/>
  <c r="AH26" i="68"/>
  <c r="AG26" i="68"/>
  <c r="AF26" i="68"/>
  <c r="AK26" i="68" s="1"/>
  <c r="AD26" i="68"/>
  <c r="AC26" i="68"/>
  <c r="AB26" i="68"/>
  <c r="AA26" i="68"/>
  <c r="Z26" i="68"/>
  <c r="AE26" i="68" s="1"/>
  <c r="X26" i="68"/>
  <c r="W26" i="68"/>
  <c r="V26" i="68"/>
  <c r="U26" i="68"/>
  <c r="T26" i="68"/>
  <c r="Y26" i="68" s="1"/>
  <c r="R26" i="68"/>
  <c r="Q26" i="68"/>
  <c r="P26" i="68"/>
  <c r="O26" i="68"/>
  <c r="N26" i="68"/>
  <c r="S26" i="68" s="1"/>
  <c r="L26" i="68"/>
  <c r="K26" i="68"/>
  <c r="J26" i="68"/>
  <c r="I26" i="68"/>
  <c r="H26" i="68"/>
  <c r="M26" i="68" s="1"/>
  <c r="F26" i="68"/>
  <c r="E26" i="68"/>
  <c r="D26" i="68"/>
  <c r="C26" i="68"/>
  <c r="B26" i="68"/>
  <c r="G26" i="68" s="1"/>
  <c r="AK25" i="68"/>
  <c r="AE25" i="68"/>
  <c r="Y25" i="68"/>
  <c r="S25" i="68"/>
  <c r="M25" i="68"/>
  <c r="G25" i="68"/>
  <c r="AK24" i="68"/>
  <c r="AE24" i="68"/>
  <c r="Y24" i="68"/>
  <c r="S24" i="68"/>
  <c r="M24" i="68"/>
  <c r="G24" i="68"/>
  <c r="AK23" i="68"/>
  <c r="AE23" i="68"/>
  <c r="Y23" i="68"/>
  <c r="S23" i="68"/>
  <c r="M23" i="68"/>
  <c r="G23" i="68"/>
  <c r="AK22" i="68"/>
  <c r="AE22" i="68"/>
  <c r="Y22" i="68"/>
  <c r="S22" i="68"/>
  <c r="M22" i="68"/>
  <c r="G22" i="68"/>
  <c r="AK21" i="68"/>
  <c r="AE21" i="68"/>
  <c r="Y21" i="68"/>
  <c r="S21" i="68"/>
  <c r="M21" i="68"/>
  <c r="G21" i="68"/>
  <c r="AK20" i="68"/>
  <c r="AE20" i="68"/>
  <c r="Y20" i="68"/>
  <c r="S20" i="68"/>
  <c r="M20" i="68"/>
  <c r="G20" i="68"/>
  <c r="AK19" i="68"/>
  <c r="AE19" i="68"/>
  <c r="Y19" i="68"/>
  <c r="S19" i="68"/>
  <c r="M19" i="68"/>
  <c r="G19" i="68"/>
  <c r="AK18" i="68"/>
  <c r="AE18" i="68"/>
  <c r="Y18" i="68"/>
  <c r="S18" i="68"/>
  <c r="M18" i="68"/>
  <c r="G18" i="68"/>
  <c r="AK17" i="68"/>
  <c r="AE17" i="68"/>
  <c r="Y17" i="68"/>
  <c r="S17" i="68"/>
  <c r="M17" i="68"/>
  <c r="G17" i="68"/>
  <c r="AK16" i="68"/>
  <c r="AE16" i="68"/>
  <c r="Y16" i="68"/>
  <c r="S16" i="68"/>
  <c r="M16" i="68"/>
  <c r="G16" i="68"/>
  <c r="AK15" i="68"/>
  <c r="AE15" i="68"/>
  <c r="Y15" i="68"/>
  <c r="S15" i="68"/>
  <c r="M15" i="68"/>
  <c r="G15" i="68"/>
  <c r="AK14" i="68"/>
  <c r="AE14" i="68"/>
  <c r="Y14" i="68"/>
  <c r="S14" i="68"/>
  <c r="M14" i="68"/>
  <c r="G14" i="68"/>
  <c r="AK13" i="68"/>
  <c r="AE13" i="68"/>
  <c r="Y13" i="68"/>
  <c r="S13" i="68"/>
  <c r="M13" i="68"/>
  <c r="G13" i="68"/>
  <c r="AK12" i="68"/>
  <c r="AE12" i="68"/>
  <c r="Y12" i="68"/>
  <c r="S12" i="68"/>
  <c r="M12" i="68"/>
  <c r="G12" i="68"/>
  <c r="AK11" i="68"/>
  <c r="AE11" i="68"/>
  <c r="Y11" i="68"/>
  <c r="S11" i="68"/>
  <c r="M11" i="68"/>
  <c r="G11" i="68"/>
  <c r="AK10" i="68"/>
  <c r="AE10" i="68"/>
  <c r="Y10" i="68"/>
  <c r="S10" i="68"/>
  <c r="M10" i="68"/>
  <c r="G10" i="68"/>
  <c r="AK9" i="68"/>
  <c r="AE9" i="68"/>
  <c r="Y9" i="68"/>
  <c r="S9" i="68"/>
  <c r="M9" i="68"/>
  <c r="G9" i="68"/>
  <c r="AK8" i="68"/>
  <c r="AE8" i="68"/>
  <c r="Y8" i="68"/>
  <c r="S8" i="68"/>
  <c r="M8" i="68"/>
  <c r="G8" i="68"/>
  <c r="AJ27" i="67"/>
  <c r="AI27" i="67"/>
  <c r="AH27" i="67"/>
  <c r="AG27" i="67"/>
  <c r="AF27" i="67"/>
  <c r="AK27" i="67" s="1"/>
  <c r="AD27" i="67"/>
  <c r="AC27" i="67"/>
  <c r="AB27" i="67"/>
  <c r="AA27" i="67"/>
  <c r="Z27" i="67"/>
  <c r="AE27" i="67" s="1"/>
  <c r="X27" i="67"/>
  <c r="W27" i="67"/>
  <c r="V27" i="67"/>
  <c r="U27" i="67"/>
  <c r="T27" i="67"/>
  <c r="Y27" i="67" s="1"/>
  <c r="R27" i="67"/>
  <c r="Q27" i="67"/>
  <c r="P27" i="67"/>
  <c r="O27" i="67"/>
  <c r="N27" i="67"/>
  <c r="S27" i="67" s="1"/>
  <c r="L27" i="67"/>
  <c r="K27" i="67"/>
  <c r="J27" i="67"/>
  <c r="I27" i="67"/>
  <c r="H27" i="67"/>
  <c r="M27" i="67" s="1"/>
  <c r="F27" i="67"/>
  <c r="E27" i="67"/>
  <c r="D27" i="67"/>
  <c r="C27" i="67"/>
  <c r="B27" i="67"/>
  <c r="G27" i="67" s="1"/>
  <c r="AK26" i="67"/>
  <c r="AE26" i="67"/>
  <c r="Y26" i="67"/>
  <c r="S26" i="67"/>
  <c r="M26" i="67"/>
  <c r="G26" i="67"/>
  <c r="AK25" i="67"/>
  <c r="AE25" i="67"/>
  <c r="Y25" i="67"/>
  <c r="S25" i="67"/>
  <c r="M25" i="67"/>
  <c r="G25" i="67"/>
  <c r="AK24" i="67"/>
  <c r="AE24" i="67"/>
  <c r="Y24" i="67"/>
  <c r="S24" i="67"/>
  <c r="M24" i="67"/>
  <c r="G24" i="67"/>
  <c r="AK23" i="67"/>
  <c r="AE23" i="67"/>
  <c r="Y23" i="67"/>
  <c r="S23" i="67"/>
  <c r="M23" i="67"/>
  <c r="G23" i="67"/>
  <c r="AK22" i="67"/>
  <c r="AE22" i="67"/>
  <c r="Y22" i="67"/>
  <c r="S22" i="67"/>
  <c r="M22" i="67"/>
  <c r="G22" i="67"/>
  <c r="AK21" i="67"/>
  <c r="AE21" i="67"/>
  <c r="Y21" i="67"/>
  <c r="S21" i="67"/>
  <c r="M21" i="67"/>
  <c r="G21" i="67"/>
  <c r="AK20" i="67"/>
  <c r="AE20" i="67"/>
  <c r="Y20" i="67"/>
  <c r="S20" i="67"/>
  <c r="M20" i="67"/>
  <c r="G20" i="67"/>
  <c r="AK19" i="67"/>
  <c r="AE19" i="67"/>
  <c r="Y19" i="67"/>
  <c r="S19" i="67"/>
  <c r="M19" i="67"/>
  <c r="G19" i="67"/>
  <c r="AK18" i="67"/>
  <c r="AE18" i="67"/>
  <c r="Y18" i="67"/>
  <c r="S18" i="67"/>
  <c r="M18" i="67"/>
  <c r="G18" i="67"/>
  <c r="AK17" i="67"/>
  <c r="AE17" i="67"/>
  <c r="Y17" i="67"/>
  <c r="S17" i="67"/>
  <c r="M17" i="67"/>
  <c r="G17" i="67"/>
  <c r="AK16" i="67"/>
  <c r="AE16" i="67"/>
  <c r="Y16" i="67"/>
  <c r="S16" i="67"/>
  <c r="M16" i="67"/>
  <c r="G16" i="67"/>
  <c r="AK15" i="67"/>
  <c r="AE15" i="67"/>
  <c r="Y15" i="67"/>
  <c r="S15" i="67"/>
  <c r="M15" i="67"/>
  <c r="G15" i="67"/>
  <c r="AK14" i="67"/>
  <c r="AE14" i="67"/>
  <c r="Y14" i="67"/>
  <c r="S14" i="67"/>
  <c r="M14" i="67"/>
  <c r="G14" i="67"/>
  <c r="AK13" i="67"/>
  <c r="AE13" i="67"/>
  <c r="Y13" i="67"/>
  <c r="S13" i="67"/>
  <c r="M13" i="67"/>
  <c r="G13" i="67"/>
  <c r="AK12" i="67"/>
  <c r="AE12" i="67"/>
  <c r="Y12" i="67"/>
  <c r="S12" i="67"/>
  <c r="M12" i="67"/>
  <c r="G12" i="67"/>
  <c r="AK11" i="67"/>
  <c r="AE11" i="67"/>
  <c r="Y11" i="67"/>
  <c r="S11" i="67"/>
  <c r="M11" i="67"/>
  <c r="G11" i="67"/>
  <c r="AK10" i="67"/>
  <c r="AE10" i="67"/>
  <c r="Y10" i="67"/>
  <c r="S10" i="67"/>
  <c r="M10" i="67"/>
  <c r="G10" i="67"/>
  <c r="AK9" i="67"/>
  <c r="AE9" i="67"/>
  <c r="Y9" i="67"/>
  <c r="S9" i="67"/>
  <c r="M9" i="67"/>
  <c r="G9" i="67"/>
  <c r="AK8" i="67"/>
  <c r="AE8" i="67"/>
  <c r="Y8" i="67"/>
  <c r="S8" i="67"/>
  <c r="M8" i="67"/>
  <c r="G8" i="67"/>
  <c r="AJ24" i="66"/>
  <c r="AI24" i="66"/>
  <c r="AH24" i="66"/>
  <c r="AG24" i="66"/>
  <c r="AF24" i="66"/>
  <c r="AK24" i="66" s="1"/>
  <c r="AE24" i="66"/>
  <c r="AD24" i="66"/>
  <c r="AC24" i="66"/>
  <c r="AB24" i="66"/>
  <c r="AA24" i="66"/>
  <c r="Z24" i="66"/>
  <c r="X24" i="66"/>
  <c r="W24" i="66"/>
  <c r="V24" i="66"/>
  <c r="U24" i="66"/>
  <c r="T24" i="66"/>
  <c r="Y24" i="66" s="1"/>
  <c r="R24" i="66"/>
  <c r="S24" i="66" s="1"/>
  <c r="Q24" i="66"/>
  <c r="P24" i="66"/>
  <c r="O24" i="66"/>
  <c r="N24" i="66"/>
  <c r="L24" i="66"/>
  <c r="K24" i="66"/>
  <c r="J24" i="66"/>
  <c r="I24" i="66"/>
  <c r="H24" i="66"/>
  <c r="M24" i="66" s="1"/>
  <c r="F24" i="66"/>
  <c r="E24" i="66"/>
  <c r="G24" i="66" s="1"/>
  <c r="D24" i="66"/>
  <c r="C24" i="66"/>
  <c r="B24" i="66"/>
  <c r="AK23" i="66"/>
  <c r="AE23" i="66"/>
  <c r="Y23" i="66"/>
  <c r="S23" i="66"/>
  <c r="M23" i="66"/>
  <c r="G23" i="66"/>
  <c r="AK22" i="66"/>
  <c r="AE22" i="66"/>
  <c r="Y22" i="66"/>
  <c r="S22" i="66"/>
  <c r="M22" i="66"/>
  <c r="G22" i="66"/>
  <c r="AK21" i="66"/>
  <c r="AE21" i="66"/>
  <c r="Y21" i="66"/>
  <c r="S21" i="66"/>
  <c r="M21" i="66"/>
  <c r="G21" i="66"/>
  <c r="AK20" i="66"/>
  <c r="AE20" i="66"/>
  <c r="Y20" i="66"/>
  <c r="S20" i="66"/>
  <c r="M20" i="66"/>
  <c r="G20" i="66"/>
  <c r="AK19" i="66"/>
  <c r="AE19" i="66"/>
  <c r="Y19" i="66"/>
  <c r="S19" i="66"/>
  <c r="M19" i="66"/>
  <c r="G19" i="66"/>
  <c r="AK18" i="66"/>
  <c r="AE18" i="66"/>
  <c r="Y18" i="66"/>
  <c r="S18" i="66"/>
  <c r="M18" i="66"/>
  <c r="G18" i="66"/>
  <c r="AK17" i="66"/>
  <c r="AE17" i="66"/>
  <c r="Y17" i="66"/>
  <c r="S17" i="66"/>
  <c r="M17" i="66"/>
  <c r="G17" i="66"/>
  <c r="AK16" i="66"/>
  <c r="AE16" i="66"/>
  <c r="Y16" i="66"/>
  <c r="S16" i="66"/>
  <c r="M16" i="66"/>
  <c r="G16" i="66"/>
  <c r="AK15" i="66"/>
  <c r="AE15" i="66"/>
  <c r="Y15" i="66"/>
  <c r="S15" i="66"/>
  <c r="M15" i="66"/>
  <c r="G15" i="66"/>
  <c r="AK14" i="66"/>
  <c r="AE14" i="66"/>
  <c r="Y14" i="66"/>
  <c r="S14" i="66"/>
  <c r="M14" i="66"/>
  <c r="G14" i="66"/>
  <c r="AK13" i="66"/>
  <c r="AE13" i="66"/>
  <c r="Y13" i="66"/>
  <c r="S13" i="66"/>
  <c r="M13" i="66"/>
  <c r="G13" i="66"/>
  <c r="AK12" i="66"/>
  <c r="AE12" i="66"/>
  <c r="Y12" i="66"/>
  <c r="S12" i="66"/>
  <c r="M12" i="66"/>
  <c r="G12" i="66"/>
  <c r="AK11" i="66"/>
  <c r="AE11" i="66"/>
  <c r="Y11" i="66"/>
  <c r="S11" i="66"/>
  <c r="M11" i="66"/>
  <c r="G11" i="66"/>
  <c r="AK10" i="66"/>
  <c r="AE10" i="66"/>
  <c r="Y10" i="66"/>
  <c r="S10" i="66"/>
  <c r="M10" i="66"/>
  <c r="G10" i="66"/>
  <c r="AK9" i="66"/>
  <c r="AE9" i="66"/>
  <c r="Y9" i="66"/>
  <c r="S9" i="66"/>
  <c r="M9" i="66"/>
  <c r="G9" i="66"/>
  <c r="AK8" i="66"/>
  <c r="AE8" i="66"/>
  <c r="Y8" i="66"/>
  <c r="S8" i="66"/>
  <c r="M8" i="66"/>
  <c r="G8" i="66"/>
  <c r="AJ27" i="65"/>
  <c r="AI27" i="65"/>
  <c r="AH27" i="65"/>
  <c r="AG27" i="65"/>
  <c r="AF27" i="65"/>
  <c r="AK27" i="65" s="1"/>
  <c r="AD27" i="65"/>
  <c r="AC27" i="65"/>
  <c r="AB27" i="65"/>
  <c r="AA27" i="65"/>
  <c r="Z27" i="65"/>
  <c r="X27" i="65"/>
  <c r="W27" i="65"/>
  <c r="V27" i="65"/>
  <c r="U27" i="65"/>
  <c r="T27" i="65"/>
  <c r="R27" i="65"/>
  <c r="Q27" i="65"/>
  <c r="P27" i="65"/>
  <c r="O27" i="65"/>
  <c r="N27" i="65"/>
  <c r="S27" i="65" s="1"/>
  <c r="L27" i="65"/>
  <c r="K27" i="65"/>
  <c r="J27" i="65"/>
  <c r="I27" i="65"/>
  <c r="H27" i="65"/>
  <c r="F27" i="65"/>
  <c r="E27" i="65"/>
  <c r="D27" i="65"/>
  <c r="C27" i="65"/>
  <c r="B27" i="65"/>
  <c r="G27" i="65" s="1"/>
  <c r="AK26" i="65"/>
  <c r="AE26" i="65"/>
  <c r="Y26" i="65"/>
  <c r="S26" i="65"/>
  <c r="M26" i="65"/>
  <c r="G26" i="65"/>
  <c r="AK25" i="65"/>
  <c r="AE25" i="65"/>
  <c r="Y25" i="65"/>
  <c r="S25" i="65"/>
  <c r="M25" i="65"/>
  <c r="G25" i="65"/>
  <c r="AK24" i="65"/>
  <c r="AE24" i="65"/>
  <c r="Y24" i="65"/>
  <c r="S24" i="65"/>
  <c r="M24" i="65"/>
  <c r="G24" i="65"/>
  <c r="AK23" i="65"/>
  <c r="AE23" i="65"/>
  <c r="Y23" i="65"/>
  <c r="S23" i="65"/>
  <c r="M23" i="65"/>
  <c r="G23" i="65"/>
  <c r="AK22" i="65"/>
  <c r="AE22" i="65"/>
  <c r="Y22" i="65"/>
  <c r="S22" i="65"/>
  <c r="M22" i="65"/>
  <c r="G22" i="65"/>
  <c r="AK21" i="65"/>
  <c r="AE21" i="65"/>
  <c r="Y21" i="65"/>
  <c r="S21" i="65"/>
  <c r="M21" i="65"/>
  <c r="G21" i="65"/>
  <c r="AK20" i="65"/>
  <c r="AE20" i="65"/>
  <c r="Y20" i="65"/>
  <c r="S20" i="65"/>
  <c r="M20" i="65"/>
  <c r="G20" i="65"/>
  <c r="AK19" i="65"/>
  <c r="AE19" i="65"/>
  <c r="Y19" i="65"/>
  <c r="S19" i="65"/>
  <c r="M19" i="65"/>
  <c r="G19" i="65"/>
  <c r="AK18" i="65"/>
  <c r="AE18" i="65"/>
  <c r="Y18" i="65"/>
  <c r="S18" i="65"/>
  <c r="M18" i="65"/>
  <c r="G18" i="65"/>
  <c r="AK17" i="65"/>
  <c r="AE17" i="65"/>
  <c r="Y17" i="65"/>
  <c r="S17" i="65"/>
  <c r="M17" i="65"/>
  <c r="G17" i="65"/>
  <c r="AK16" i="65"/>
  <c r="AE16" i="65"/>
  <c r="Y16" i="65"/>
  <c r="S16" i="65"/>
  <c r="M16" i="65"/>
  <c r="G16" i="65"/>
  <c r="AK15" i="65"/>
  <c r="AE15" i="65"/>
  <c r="Y15" i="65"/>
  <c r="S15" i="65"/>
  <c r="M15" i="65"/>
  <c r="G15" i="65"/>
  <c r="AK14" i="65"/>
  <c r="AE14" i="65"/>
  <c r="Y14" i="65"/>
  <c r="S14" i="65"/>
  <c r="M14" i="65"/>
  <c r="G14" i="65"/>
  <c r="AK13" i="65"/>
  <c r="AE13" i="65"/>
  <c r="Y13" i="65"/>
  <c r="S13" i="65"/>
  <c r="M13" i="65"/>
  <c r="G13" i="65"/>
  <c r="AK12" i="65"/>
  <c r="AE12" i="65"/>
  <c r="Y12" i="65"/>
  <c r="S12" i="65"/>
  <c r="M12" i="65"/>
  <c r="G12" i="65"/>
  <c r="AK11" i="65"/>
  <c r="AE11" i="65"/>
  <c r="Y11" i="65"/>
  <c r="S11" i="65"/>
  <c r="M11" i="65"/>
  <c r="G11" i="65"/>
  <c r="AK10" i="65"/>
  <c r="AE10" i="65"/>
  <c r="Y10" i="65"/>
  <c r="S10" i="65"/>
  <c r="M10" i="65"/>
  <c r="G10" i="65"/>
  <c r="AK9" i="65"/>
  <c r="AE9" i="65"/>
  <c r="Y9" i="65"/>
  <c r="S9" i="65"/>
  <c r="M9" i="65"/>
  <c r="G9" i="65"/>
  <c r="AK8" i="65"/>
  <c r="AE8" i="65"/>
  <c r="Y8" i="65"/>
  <c r="S8" i="65"/>
  <c r="M8" i="65"/>
  <c r="G8" i="65"/>
  <c r="AP27" i="64"/>
  <c r="AO27" i="64"/>
  <c r="AN27" i="64"/>
  <c r="AM27" i="64"/>
  <c r="AL27" i="64"/>
  <c r="AK27" i="64"/>
  <c r="AQ27" i="64" s="1"/>
  <c r="AI27" i="64"/>
  <c r="AH27" i="64"/>
  <c r="AJ27" i="64" s="1"/>
  <c r="AG27" i="64"/>
  <c r="AF27" i="64"/>
  <c r="AE27" i="64"/>
  <c r="AD27" i="64"/>
  <c r="AB27" i="64"/>
  <c r="AA27" i="64"/>
  <c r="Z27" i="64"/>
  <c r="Y27" i="64"/>
  <c r="X27" i="64"/>
  <c r="W27" i="64"/>
  <c r="AC27" i="64" s="1"/>
  <c r="U27" i="64"/>
  <c r="V27" i="64" s="1"/>
  <c r="T27" i="64"/>
  <c r="S27" i="64"/>
  <c r="R27" i="64"/>
  <c r="Q27" i="64"/>
  <c r="P27" i="64"/>
  <c r="N27" i="64"/>
  <c r="M27" i="64"/>
  <c r="L27" i="64"/>
  <c r="K27" i="64"/>
  <c r="J27" i="64"/>
  <c r="I27" i="64"/>
  <c r="O27" i="64" s="1"/>
  <c r="H27" i="64"/>
  <c r="G27" i="64"/>
  <c r="F27" i="64"/>
  <c r="E27" i="64"/>
  <c r="D27" i="64"/>
  <c r="C27" i="64"/>
  <c r="B27" i="64"/>
  <c r="AQ26" i="64"/>
  <c r="AJ26" i="64"/>
  <c r="AC26" i="64"/>
  <c r="V26" i="64"/>
  <c r="O26" i="64"/>
  <c r="H26" i="64"/>
  <c r="AQ25" i="64"/>
  <c r="AJ25" i="64"/>
  <c r="AC25" i="64"/>
  <c r="V25" i="64"/>
  <c r="O25" i="64"/>
  <c r="H25" i="64"/>
  <c r="AQ24" i="64"/>
  <c r="AJ24" i="64"/>
  <c r="AC24" i="64"/>
  <c r="V24" i="64"/>
  <c r="O24" i="64"/>
  <c r="H24" i="64"/>
  <c r="AQ23" i="64"/>
  <c r="AJ23" i="64"/>
  <c r="AC23" i="64"/>
  <c r="V23" i="64"/>
  <c r="O23" i="64"/>
  <c r="H23" i="64"/>
  <c r="AQ22" i="64"/>
  <c r="AJ22" i="64"/>
  <c r="AC22" i="64"/>
  <c r="V22" i="64"/>
  <c r="O22" i="64"/>
  <c r="H22" i="64"/>
  <c r="AQ21" i="64"/>
  <c r="AJ21" i="64"/>
  <c r="AC21" i="64"/>
  <c r="V21" i="64"/>
  <c r="O21" i="64"/>
  <c r="H21" i="64"/>
  <c r="AQ20" i="64"/>
  <c r="AJ20" i="64"/>
  <c r="AC20" i="64"/>
  <c r="V20" i="64"/>
  <c r="O20" i="64"/>
  <c r="H20" i="64"/>
  <c r="AQ19" i="64"/>
  <c r="AJ19" i="64"/>
  <c r="AC19" i="64"/>
  <c r="V19" i="64"/>
  <c r="O19" i="64"/>
  <c r="H19" i="64"/>
  <c r="AQ18" i="64"/>
  <c r="AJ18" i="64"/>
  <c r="AC18" i="64"/>
  <c r="V18" i="64"/>
  <c r="O18" i="64"/>
  <c r="H18" i="64"/>
  <c r="AQ17" i="64"/>
  <c r="AJ17" i="64"/>
  <c r="AC17" i="64"/>
  <c r="V17" i="64"/>
  <c r="O17" i="64"/>
  <c r="H17" i="64"/>
  <c r="AQ16" i="64"/>
  <c r="AJ16" i="64"/>
  <c r="AC16" i="64"/>
  <c r="V16" i="64"/>
  <c r="O16" i="64"/>
  <c r="H16" i="64"/>
  <c r="AQ15" i="64"/>
  <c r="AJ15" i="64"/>
  <c r="AC15" i="64"/>
  <c r="V15" i="64"/>
  <c r="O15" i="64"/>
  <c r="H15" i="64"/>
  <c r="AQ14" i="64"/>
  <c r="AJ14" i="64"/>
  <c r="AC14" i="64"/>
  <c r="V14" i="64"/>
  <c r="O14" i="64"/>
  <c r="H14" i="64"/>
  <c r="AQ13" i="64"/>
  <c r="AJ13" i="64"/>
  <c r="AC13" i="64"/>
  <c r="V13" i="64"/>
  <c r="O13" i="64"/>
  <c r="H13" i="64"/>
  <c r="AQ12" i="64"/>
  <c r="AJ12" i="64"/>
  <c r="AC12" i="64"/>
  <c r="V12" i="64"/>
  <c r="O12" i="64"/>
  <c r="H12" i="64"/>
  <c r="AQ11" i="64"/>
  <c r="AJ11" i="64"/>
  <c r="AC11" i="64"/>
  <c r="V11" i="64"/>
  <c r="O11" i="64"/>
  <c r="H11" i="64"/>
  <c r="AQ10" i="64"/>
  <c r="AJ10" i="64"/>
  <c r="AC10" i="64"/>
  <c r="V10" i="64"/>
  <c r="O10" i="64"/>
  <c r="H10" i="64"/>
  <c r="AQ9" i="64"/>
  <c r="AJ9" i="64"/>
  <c r="AC9" i="64"/>
  <c r="V9" i="64"/>
  <c r="O9" i="64"/>
  <c r="H9" i="64"/>
  <c r="AP28" i="62"/>
  <c r="AO28" i="62"/>
  <c r="AN28" i="62"/>
  <c r="AM28" i="62"/>
  <c r="AL28" i="62"/>
  <c r="AK28" i="62"/>
  <c r="AI28" i="62"/>
  <c r="AH28" i="62"/>
  <c r="AG28" i="62"/>
  <c r="AF28" i="62"/>
  <c r="AE28" i="62"/>
  <c r="AD28" i="62"/>
  <c r="AB28" i="62"/>
  <c r="AA28" i="62"/>
  <c r="Z28" i="62"/>
  <c r="Y28" i="62"/>
  <c r="AC28" i="62" s="1"/>
  <c r="X28" i="62"/>
  <c r="W28" i="62"/>
  <c r="U28" i="62"/>
  <c r="T28" i="62"/>
  <c r="S28" i="62"/>
  <c r="R28" i="62"/>
  <c r="Q28" i="62"/>
  <c r="P28" i="62"/>
  <c r="V28" i="62" s="1"/>
  <c r="N28" i="62"/>
  <c r="M28" i="62"/>
  <c r="O28" i="62" s="1"/>
  <c r="L28" i="62"/>
  <c r="K28" i="62"/>
  <c r="J28" i="62"/>
  <c r="I28" i="62"/>
  <c r="G28" i="62"/>
  <c r="F28" i="62"/>
  <c r="E28" i="62"/>
  <c r="D28" i="62"/>
  <c r="C28" i="62"/>
  <c r="B28" i="62"/>
  <c r="H28" i="62" s="1"/>
  <c r="AQ27" i="62"/>
  <c r="AJ27" i="62"/>
  <c r="AC27" i="62"/>
  <c r="V27" i="62"/>
  <c r="O27" i="62"/>
  <c r="H27" i="62"/>
  <c r="AQ26" i="62"/>
  <c r="AJ26" i="62"/>
  <c r="AC26" i="62"/>
  <c r="V26" i="62"/>
  <c r="O26" i="62"/>
  <c r="H26" i="62"/>
  <c r="AQ25" i="62"/>
  <c r="AJ25" i="62"/>
  <c r="AC25" i="62"/>
  <c r="V25" i="62"/>
  <c r="O25" i="62"/>
  <c r="H25" i="62"/>
  <c r="AQ24" i="62"/>
  <c r="AJ24" i="62"/>
  <c r="AC24" i="62"/>
  <c r="V24" i="62"/>
  <c r="O24" i="62"/>
  <c r="H24" i="62"/>
  <c r="AQ23" i="62"/>
  <c r="AJ23" i="62"/>
  <c r="AC23" i="62"/>
  <c r="V23" i="62"/>
  <c r="O23" i="62"/>
  <c r="H23" i="62"/>
  <c r="AQ22" i="62"/>
  <c r="AJ22" i="62"/>
  <c r="AC22" i="62"/>
  <c r="V22" i="62"/>
  <c r="O22" i="62"/>
  <c r="H22" i="62"/>
  <c r="AQ21" i="62"/>
  <c r="AJ21" i="62"/>
  <c r="AC21" i="62"/>
  <c r="V21" i="62"/>
  <c r="O21" i="62"/>
  <c r="H21" i="62"/>
  <c r="AQ20" i="62"/>
  <c r="AJ20" i="62"/>
  <c r="AC20" i="62"/>
  <c r="V20" i="62"/>
  <c r="O20" i="62"/>
  <c r="H20" i="62"/>
  <c r="AQ19" i="62"/>
  <c r="AJ19" i="62"/>
  <c r="AC19" i="62"/>
  <c r="V19" i="62"/>
  <c r="O19" i="62"/>
  <c r="H19" i="62"/>
  <c r="AQ18" i="62"/>
  <c r="AJ18" i="62"/>
  <c r="AC18" i="62"/>
  <c r="V18" i="62"/>
  <c r="O18" i="62"/>
  <c r="H18" i="62"/>
  <c r="AQ17" i="62"/>
  <c r="AJ17" i="62"/>
  <c r="AC17" i="62"/>
  <c r="V17" i="62"/>
  <c r="O17" i="62"/>
  <c r="H17" i="62"/>
  <c r="AQ16" i="62"/>
  <c r="AJ16" i="62"/>
  <c r="AC16" i="62"/>
  <c r="V16" i="62"/>
  <c r="O16" i="62"/>
  <c r="H16" i="62"/>
  <c r="AQ15" i="62"/>
  <c r="AJ15" i="62"/>
  <c r="AC15" i="62"/>
  <c r="V15" i="62"/>
  <c r="O15" i="62"/>
  <c r="H15" i="62"/>
  <c r="AQ14" i="62"/>
  <c r="AJ14" i="62"/>
  <c r="AC14" i="62"/>
  <c r="V14" i="62"/>
  <c r="O14" i="62"/>
  <c r="H14" i="62"/>
  <c r="AQ13" i="62"/>
  <c r="AJ13" i="62"/>
  <c r="AC13" i="62"/>
  <c r="V13" i="62"/>
  <c r="O13" i="62"/>
  <c r="H13" i="62"/>
  <c r="AQ12" i="62"/>
  <c r="AJ12" i="62"/>
  <c r="AC12" i="62"/>
  <c r="V12" i="62"/>
  <c r="O12" i="62"/>
  <c r="H12" i="62"/>
  <c r="AQ11" i="62"/>
  <c r="AJ11" i="62"/>
  <c r="AC11" i="62"/>
  <c r="V11" i="62"/>
  <c r="O11" i="62"/>
  <c r="H11" i="62"/>
  <c r="AQ10" i="62"/>
  <c r="AJ10" i="62"/>
  <c r="AC10" i="62"/>
  <c r="V10" i="62"/>
  <c r="O10" i="62"/>
  <c r="H10" i="62"/>
  <c r="AQ9" i="62"/>
  <c r="AJ9" i="62"/>
  <c r="AC9" i="62"/>
  <c r="V9" i="62"/>
  <c r="O9" i="62"/>
  <c r="H9" i="62"/>
  <c r="BN27" i="71"/>
  <c r="BM27" i="71"/>
  <c r="BL27" i="71"/>
  <c r="BK27" i="71"/>
  <c r="BJ27" i="71"/>
  <c r="BI27" i="71"/>
  <c r="BH27" i="71"/>
  <c r="BG27" i="71"/>
  <c r="BF27" i="71"/>
  <c r="BE27" i="71"/>
  <c r="BC27" i="71"/>
  <c r="BB27" i="71"/>
  <c r="BA27" i="71"/>
  <c r="AZ27" i="71"/>
  <c r="AY27" i="71"/>
  <c r="AX27" i="71"/>
  <c r="AU27" i="71"/>
  <c r="AT27" i="71"/>
  <c r="BD27" i="71" s="1"/>
  <c r="AR27" i="71"/>
  <c r="AQ27" i="71"/>
  <c r="AP27" i="71"/>
  <c r="AO27" i="71"/>
  <c r="AN27" i="71"/>
  <c r="AM27" i="71"/>
  <c r="AL27" i="71"/>
  <c r="AK27" i="71"/>
  <c r="AJ27" i="71"/>
  <c r="AI27" i="71"/>
  <c r="AG27" i="71"/>
  <c r="AF27" i="71"/>
  <c r="AE27" i="71"/>
  <c r="AD27" i="71"/>
  <c r="AC27" i="71"/>
  <c r="AB27" i="71"/>
  <c r="AA27" i="71"/>
  <c r="Z27" i="71"/>
  <c r="Y27" i="71"/>
  <c r="X27" i="71"/>
  <c r="V27" i="71"/>
  <c r="U27" i="71"/>
  <c r="T27" i="71"/>
  <c r="S27" i="71"/>
  <c r="R27" i="71"/>
  <c r="Q27" i="71"/>
  <c r="P27" i="71"/>
  <c r="O27" i="71"/>
  <c r="N27" i="71"/>
  <c r="M27" i="71"/>
  <c r="K27" i="71"/>
  <c r="J27" i="71"/>
  <c r="I27" i="71"/>
  <c r="H27" i="71"/>
  <c r="G27" i="71"/>
  <c r="F27" i="71"/>
  <c r="E27" i="71"/>
  <c r="D27" i="71"/>
  <c r="C27" i="71"/>
  <c r="B27" i="71"/>
  <c r="BO26" i="71"/>
  <c r="BD26" i="71"/>
  <c r="AS26" i="71"/>
  <c r="AH26" i="71"/>
  <c r="W26" i="71"/>
  <c r="L26" i="71"/>
  <c r="BO25" i="71"/>
  <c r="BD25" i="71"/>
  <c r="AS25" i="71"/>
  <c r="AH25" i="71"/>
  <c r="W25" i="71"/>
  <c r="L25" i="71"/>
  <c r="BO24" i="71"/>
  <c r="BD24" i="71"/>
  <c r="AS24" i="71"/>
  <c r="AH24" i="71"/>
  <c r="W24" i="71"/>
  <c r="L24" i="71"/>
  <c r="BO23" i="71"/>
  <c r="BD23" i="71"/>
  <c r="AS23" i="71"/>
  <c r="AH23" i="71"/>
  <c r="W23" i="71"/>
  <c r="L23" i="71"/>
  <c r="BO22" i="71"/>
  <c r="BD22" i="71"/>
  <c r="AS22" i="71"/>
  <c r="AH22" i="71"/>
  <c r="W22" i="71"/>
  <c r="L22" i="71"/>
  <c r="BO21" i="71"/>
  <c r="BD21" i="71"/>
  <c r="AS21" i="71"/>
  <c r="AH21" i="71"/>
  <c r="W21" i="71"/>
  <c r="L21" i="71"/>
  <c r="BO20" i="71"/>
  <c r="BD20" i="71"/>
  <c r="AS20" i="71"/>
  <c r="AH20" i="71"/>
  <c r="W20" i="71"/>
  <c r="L20" i="71"/>
  <c r="BO19" i="71"/>
  <c r="BD19" i="71"/>
  <c r="AS19" i="71"/>
  <c r="AH19" i="71"/>
  <c r="W19" i="71"/>
  <c r="L19" i="71"/>
  <c r="BO18" i="71"/>
  <c r="BD18" i="71"/>
  <c r="AS18" i="71"/>
  <c r="AH18" i="71"/>
  <c r="W18" i="71"/>
  <c r="L18" i="71"/>
  <c r="BO17" i="71"/>
  <c r="BD17" i="71"/>
  <c r="AS17" i="71"/>
  <c r="AH17" i="71"/>
  <c r="W17" i="71"/>
  <c r="L17" i="71"/>
  <c r="BO16" i="71"/>
  <c r="BD16" i="71"/>
  <c r="AS16" i="71"/>
  <c r="AH16" i="71"/>
  <c r="W16" i="71"/>
  <c r="L16" i="71"/>
  <c r="BO15" i="71"/>
  <c r="BD15" i="71"/>
  <c r="AS15" i="71"/>
  <c r="AH15" i="71"/>
  <c r="W15" i="71"/>
  <c r="L15" i="71"/>
  <c r="BO14" i="71"/>
  <c r="BD14" i="71"/>
  <c r="AS14" i="71"/>
  <c r="AH14" i="71"/>
  <c r="W14" i="71"/>
  <c r="L14" i="71"/>
  <c r="BO13" i="71"/>
  <c r="BD13" i="71"/>
  <c r="AS13" i="71"/>
  <c r="AH13" i="71"/>
  <c r="W13" i="71"/>
  <c r="L13" i="71"/>
  <c r="BO12" i="71"/>
  <c r="BD12" i="71"/>
  <c r="AS12" i="71"/>
  <c r="AH12" i="71"/>
  <c r="W12" i="71"/>
  <c r="L12" i="71"/>
  <c r="BO11" i="71"/>
  <c r="BD11" i="71"/>
  <c r="AS11" i="71"/>
  <c r="AH11" i="71"/>
  <c r="W11" i="71"/>
  <c r="L11" i="71"/>
  <c r="BO10" i="71"/>
  <c r="BD10" i="71"/>
  <c r="AS10" i="71"/>
  <c r="AH10" i="71"/>
  <c r="W10" i="71"/>
  <c r="L10" i="71"/>
  <c r="BO9" i="71"/>
  <c r="BD9" i="71"/>
  <c r="AS9" i="71"/>
  <c r="AH9" i="71"/>
  <c r="W9" i="71"/>
  <c r="L9" i="71"/>
  <c r="BN28" i="70"/>
  <c r="BM28" i="70"/>
  <c r="BL28" i="70"/>
  <c r="BK28" i="70"/>
  <c r="BJ28" i="70"/>
  <c r="BI28" i="70"/>
  <c r="BH28" i="70"/>
  <c r="BG28" i="70"/>
  <c r="BF28" i="70"/>
  <c r="BE28" i="70"/>
  <c r="BC28" i="70"/>
  <c r="BB28" i="70"/>
  <c r="BA28" i="70"/>
  <c r="AZ28" i="70"/>
  <c r="AY28" i="70"/>
  <c r="AX28" i="70"/>
  <c r="AW28" i="70"/>
  <c r="AV28" i="70"/>
  <c r="AU28" i="70"/>
  <c r="AT28" i="70"/>
  <c r="BD28" i="70" s="1"/>
  <c r="AR28" i="70"/>
  <c r="AQ28" i="70"/>
  <c r="AP28" i="70"/>
  <c r="AO28" i="70"/>
  <c r="AN28" i="70"/>
  <c r="AM28" i="70"/>
  <c r="AL28" i="70"/>
  <c r="AK28" i="70"/>
  <c r="AJ28" i="70"/>
  <c r="AI28" i="70"/>
  <c r="AG28" i="70"/>
  <c r="AF28" i="70"/>
  <c r="AE28" i="70"/>
  <c r="AD28" i="70"/>
  <c r="AC28" i="70"/>
  <c r="AB28" i="70"/>
  <c r="AA28" i="70"/>
  <c r="Z28" i="70"/>
  <c r="Y28" i="70"/>
  <c r="X28" i="70"/>
  <c r="V28" i="70"/>
  <c r="U28" i="70"/>
  <c r="T28" i="70"/>
  <c r="S28" i="70"/>
  <c r="R28" i="70"/>
  <c r="Q28" i="70"/>
  <c r="P28" i="70"/>
  <c r="O28" i="70"/>
  <c r="N28" i="70"/>
  <c r="M28" i="70"/>
  <c r="K28" i="70"/>
  <c r="J28" i="70"/>
  <c r="I28" i="70"/>
  <c r="H28" i="70"/>
  <c r="G28" i="70"/>
  <c r="F28" i="70"/>
  <c r="E28" i="70"/>
  <c r="D28" i="70"/>
  <c r="C28" i="70"/>
  <c r="B28" i="70"/>
  <c r="BO27" i="70"/>
  <c r="BD27" i="70"/>
  <c r="AS27" i="70"/>
  <c r="AH27" i="70"/>
  <c r="W27" i="70"/>
  <c r="L27" i="70"/>
  <c r="BO26" i="70"/>
  <c r="BD26" i="70"/>
  <c r="AS26" i="70"/>
  <c r="AH26" i="70"/>
  <c r="W26" i="70"/>
  <c r="L26" i="70"/>
  <c r="BO25" i="70"/>
  <c r="BD25" i="70"/>
  <c r="AS25" i="70"/>
  <c r="AH25" i="70"/>
  <c r="W25" i="70"/>
  <c r="L25" i="70"/>
  <c r="BO24" i="70"/>
  <c r="BD24" i="70"/>
  <c r="AS24" i="70"/>
  <c r="AH24" i="70"/>
  <c r="W24" i="70"/>
  <c r="L24" i="70"/>
  <c r="BO23" i="70"/>
  <c r="BD23" i="70"/>
  <c r="AS23" i="70"/>
  <c r="AH23" i="70"/>
  <c r="W23" i="70"/>
  <c r="L23" i="70"/>
  <c r="BO22" i="70"/>
  <c r="BD22" i="70"/>
  <c r="AS22" i="70"/>
  <c r="AH22" i="70"/>
  <c r="W22" i="70"/>
  <c r="L22" i="70"/>
  <c r="BO21" i="70"/>
  <c r="BD21" i="70"/>
  <c r="AS21" i="70"/>
  <c r="AH21" i="70"/>
  <c r="W21" i="70"/>
  <c r="L21" i="70"/>
  <c r="BO20" i="70"/>
  <c r="BD20" i="70"/>
  <c r="AS20" i="70"/>
  <c r="AH20" i="70"/>
  <c r="W20" i="70"/>
  <c r="L20" i="70"/>
  <c r="BO19" i="70"/>
  <c r="BD19" i="70"/>
  <c r="AS19" i="70"/>
  <c r="AH19" i="70"/>
  <c r="W19" i="70"/>
  <c r="L19" i="70"/>
  <c r="BO18" i="70"/>
  <c r="BD18" i="70"/>
  <c r="AS18" i="70"/>
  <c r="AH18" i="70"/>
  <c r="W18" i="70"/>
  <c r="L18" i="70"/>
  <c r="BO17" i="70"/>
  <c r="BD17" i="70"/>
  <c r="AS17" i="70"/>
  <c r="AH17" i="70"/>
  <c r="W17" i="70"/>
  <c r="L17" i="70"/>
  <c r="BO16" i="70"/>
  <c r="BD16" i="70"/>
  <c r="AS16" i="70"/>
  <c r="AH16" i="70"/>
  <c r="W16" i="70"/>
  <c r="L16" i="70"/>
  <c r="BO15" i="70"/>
  <c r="BD15" i="70"/>
  <c r="AS15" i="70"/>
  <c r="AH15" i="70"/>
  <c r="W15" i="70"/>
  <c r="L15" i="70"/>
  <c r="BO14" i="70"/>
  <c r="BD14" i="70"/>
  <c r="AS14" i="70"/>
  <c r="AH14" i="70"/>
  <c r="W14" i="70"/>
  <c r="L14" i="70"/>
  <c r="BO13" i="70"/>
  <c r="BD13" i="70"/>
  <c r="AS13" i="70"/>
  <c r="AH13" i="70"/>
  <c r="W13" i="70"/>
  <c r="L13" i="70"/>
  <c r="BO12" i="70"/>
  <c r="BD12" i="70"/>
  <c r="AS12" i="70"/>
  <c r="AH12" i="70"/>
  <c r="W12" i="70"/>
  <c r="L12" i="70"/>
  <c r="BO11" i="70"/>
  <c r="BD11" i="70"/>
  <c r="AS11" i="70"/>
  <c r="AH11" i="70"/>
  <c r="W11" i="70"/>
  <c r="L11" i="70"/>
  <c r="BO10" i="70"/>
  <c r="BD10" i="70"/>
  <c r="AS10" i="70"/>
  <c r="AH10" i="70"/>
  <c r="W10" i="70"/>
  <c r="L10" i="70"/>
  <c r="BO9" i="70"/>
  <c r="BD9" i="70"/>
  <c r="AS9" i="70"/>
  <c r="AH9" i="70"/>
  <c r="W9" i="70"/>
  <c r="L9" i="70"/>
  <c r="S27" i="10"/>
  <c r="R27" i="10"/>
  <c r="Q27" i="10"/>
  <c r="O27" i="10"/>
  <c r="N27" i="10"/>
  <c r="L27" i="10"/>
  <c r="K27" i="10"/>
  <c r="I27" i="10"/>
  <c r="H27" i="10"/>
  <c r="F27" i="10"/>
  <c r="E27" i="10"/>
  <c r="C27" i="10"/>
  <c r="B27" i="10"/>
  <c r="T26" i="10"/>
  <c r="P26" i="10"/>
  <c r="M26" i="10"/>
  <c r="J26" i="10"/>
  <c r="G26" i="10"/>
  <c r="D26" i="10"/>
  <c r="T25" i="10"/>
  <c r="P25" i="10"/>
  <c r="M25" i="10"/>
  <c r="J25" i="10"/>
  <c r="G25" i="10"/>
  <c r="D25" i="10"/>
  <c r="T24" i="10"/>
  <c r="P24" i="10"/>
  <c r="M24" i="10"/>
  <c r="J24" i="10"/>
  <c r="G24" i="10"/>
  <c r="D24" i="10"/>
  <c r="T23" i="10"/>
  <c r="P23" i="10"/>
  <c r="M23" i="10"/>
  <c r="J23" i="10"/>
  <c r="G23" i="10"/>
  <c r="D23" i="10"/>
  <c r="T22" i="10"/>
  <c r="P22" i="10"/>
  <c r="M22" i="10"/>
  <c r="J22" i="10"/>
  <c r="G22" i="10"/>
  <c r="D22" i="10"/>
  <c r="T21" i="10"/>
  <c r="P21" i="10"/>
  <c r="M21" i="10"/>
  <c r="J21" i="10"/>
  <c r="G21" i="10"/>
  <c r="D21" i="10"/>
  <c r="T20" i="10"/>
  <c r="P20" i="10"/>
  <c r="M20" i="10"/>
  <c r="J20" i="10"/>
  <c r="G20" i="10"/>
  <c r="D20" i="10"/>
  <c r="T19" i="10"/>
  <c r="P19" i="10"/>
  <c r="M19" i="10"/>
  <c r="J19" i="10"/>
  <c r="G19" i="10"/>
  <c r="D19" i="10"/>
  <c r="T18" i="10"/>
  <c r="P18" i="10"/>
  <c r="M18" i="10"/>
  <c r="J18" i="10"/>
  <c r="G18" i="10"/>
  <c r="D18" i="10"/>
  <c r="T17" i="10"/>
  <c r="P17" i="10"/>
  <c r="M17" i="10"/>
  <c r="J17" i="10"/>
  <c r="G17" i="10"/>
  <c r="D17" i="10"/>
  <c r="T16" i="10"/>
  <c r="P16" i="10"/>
  <c r="M16" i="10"/>
  <c r="J16" i="10"/>
  <c r="G16" i="10"/>
  <c r="D16" i="10"/>
  <c r="T15" i="10"/>
  <c r="P15" i="10"/>
  <c r="M15" i="10"/>
  <c r="J15" i="10"/>
  <c r="G15" i="10"/>
  <c r="D15" i="10"/>
  <c r="T14" i="10"/>
  <c r="P14" i="10"/>
  <c r="M14" i="10"/>
  <c r="J14" i="10"/>
  <c r="G14" i="10"/>
  <c r="D14" i="10"/>
  <c r="T13" i="10"/>
  <c r="P13" i="10"/>
  <c r="M13" i="10"/>
  <c r="J13" i="10"/>
  <c r="G13" i="10"/>
  <c r="D13" i="10"/>
  <c r="T12" i="10"/>
  <c r="P12" i="10"/>
  <c r="M12" i="10"/>
  <c r="J12" i="10"/>
  <c r="G12" i="10"/>
  <c r="D12" i="10"/>
  <c r="T11" i="10"/>
  <c r="P11" i="10"/>
  <c r="M11" i="10"/>
  <c r="J11" i="10"/>
  <c r="G11" i="10"/>
  <c r="D11" i="10"/>
  <c r="T10" i="10"/>
  <c r="P10" i="10"/>
  <c r="M10" i="10"/>
  <c r="J10" i="10"/>
  <c r="G10" i="10"/>
  <c r="D10" i="10"/>
  <c r="T9" i="10"/>
  <c r="P9" i="10"/>
  <c r="M9" i="10"/>
  <c r="J9" i="10"/>
  <c r="G9" i="10"/>
  <c r="G27" i="10" s="1"/>
  <c r="D9" i="10"/>
  <c r="T8" i="10"/>
  <c r="T27" i="10" s="1"/>
  <c r="P8" i="10"/>
  <c r="P27" i="10" s="1"/>
  <c r="M8" i="10"/>
  <c r="J8" i="10"/>
  <c r="G8" i="10"/>
  <c r="D8" i="10"/>
  <c r="S29" i="77"/>
  <c r="R29" i="77"/>
  <c r="Q29" i="77"/>
  <c r="O29" i="77"/>
  <c r="N29" i="77"/>
  <c r="M29" i="77"/>
  <c r="L29" i="77"/>
  <c r="K29" i="77"/>
  <c r="I29" i="77"/>
  <c r="H29" i="77"/>
  <c r="F29" i="77"/>
  <c r="E29" i="77"/>
  <c r="C29" i="77"/>
  <c r="B29" i="77"/>
  <c r="T28" i="77"/>
  <c r="P28" i="77"/>
  <c r="P29" i="77" s="1"/>
  <c r="M28" i="77"/>
  <c r="J28" i="77"/>
  <c r="G28" i="77"/>
  <c r="D28" i="77"/>
  <c r="T27" i="77"/>
  <c r="P27" i="77"/>
  <c r="M27" i="77"/>
  <c r="J27" i="77"/>
  <c r="G27" i="77"/>
  <c r="D27" i="77"/>
  <c r="T26" i="77"/>
  <c r="T25" i="77"/>
  <c r="P25" i="77"/>
  <c r="M25" i="77"/>
  <c r="J25" i="77"/>
  <c r="G25" i="77"/>
  <c r="D25" i="77"/>
  <c r="T24" i="77"/>
  <c r="P24" i="77"/>
  <c r="M24" i="77"/>
  <c r="J24" i="77"/>
  <c r="G24" i="77"/>
  <c r="D24" i="77"/>
  <c r="T23" i="77"/>
  <c r="P23" i="77"/>
  <c r="M23" i="77"/>
  <c r="J23" i="77"/>
  <c r="G23" i="77"/>
  <c r="D23" i="77"/>
  <c r="T22" i="77"/>
  <c r="P22" i="77"/>
  <c r="M22" i="77"/>
  <c r="J22" i="77"/>
  <c r="G22" i="77"/>
  <c r="D22" i="77"/>
  <c r="T21" i="77"/>
  <c r="P21" i="77"/>
  <c r="M21" i="77"/>
  <c r="J21" i="77"/>
  <c r="G21" i="77"/>
  <c r="D21" i="77"/>
  <c r="T20" i="77"/>
  <c r="P20" i="77"/>
  <c r="M20" i="77"/>
  <c r="J20" i="77"/>
  <c r="G20" i="77"/>
  <c r="D20" i="77"/>
  <c r="T19" i="77"/>
  <c r="P19" i="77"/>
  <c r="M19" i="77"/>
  <c r="J19" i="77"/>
  <c r="G19" i="77"/>
  <c r="D19" i="77"/>
  <c r="T18" i="77"/>
  <c r="P18" i="77"/>
  <c r="M18" i="77"/>
  <c r="J18" i="77"/>
  <c r="G18" i="77"/>
  <c r="D18" i="77"/>
  <c r="T17" i="77"/>
  <c r="P17" i="77"/>
  <c r="M17" i="77"/>
  <c r="J17" i="77"/>
  <c r="G17" i="77"/>
  <c r="D17" i="77"/>
  <c r="T16" i="77"/>
  <c r="P16" i="77"/>
  <c r="M16" i="77"/>
  <c r="J16" i="77"/>
  <c r="G16" i="77"/>
  <c r="D16" i="77"/>
  <c r="T15" i="77"/>
  <c r="P15" i="77"/>
  <c r="M15" i="77"/>
  <c r="J15" i="77"/>
  <c r="G15" i="77"/>
  <c r="D15" i="77"/>
  <c r="T14" i="77"/>
  <c r="P14" i="77"/>
  <c r="M14" i="77"/>
  <c r="J14" i="77"/>
  <c r="G14" i="77"/>
  <c r="D14" i="77"/>
  <c r="T13" i="77"/>
  <c r="P13" i="77"/>
  <c r="M13" i="77"/>
  <c r="J13" i="77"/>
  <c r="G13" i="77"/>
  <c r="D13" i="77"/>
  <c r="T12" i="77"/>
  <c r="P12" i="77"/>
  <c r="M12" i="77"/>
  <c r="J12" i="77"/>
  <c r="G12" i="77"/>
  <c r="D12" i="77"/>
  <c r="T11" i="77"/>
  <c r="P11" i="77"/>
  <c r="M11" i="77"/>
  <c r="J11" i="77"/>
  <c r="G11" i="77"/>
  <c r="D11" i="77"/>
  <c r="T10" i="77"/>
  <c r="P10" i="77"/>
  <c r="M10" i="77"/>
  <c r="J10" i="77"/>
  <c r="G10" i="77"/>
  <c r="D10" i="77"/>
  <c r="T9" i="77"/>
  <c r="T29" i="77" s="1"/>
  <c r="P9" i="77"/>
  <c r="M9" i="77"/>
  <c r="J9" i="77"/>
  <c r="G9" i="77"/>
  <c r="D9" i="77"/>
  <c r="T8" i="77"/>
  <c r="P8" i="77"/>
  <c r="M8" i="77"/>
  <c r="J8" i="77"/>
  <c r="J29" i="77" s="1"/>
  <c r="G8" i="77"/>
  <c r="G29" i="77" s="1"/>
  <c r="D8" i="77"/>
  <c r="D29" i="77" s="1"/>
  <c r="U27" i="51"/>
  <c r="U25" i="51"/>
  <c r="X30" i="9"/>
  <c r="W30" i="9"/>
  <c r="V30" i="9"/>
  <c r="U30" i="9"/>
  <c r="T30" i="9"/>
  <c r="S30" i="9"/>
  <c r="R30" i="9"/>
  <c r="Q30" i="9"/>
  <c r="P30" i="9"/>
  <c r="O30" i="9"/>
  <c r="N30" i="9"/>
  <c r="L30" i="9"/>
  <c r="K30" i="9"/>
  <c r="J30" i="9"/>
  <c r="H30" i="9"/>
  <c r="G30" i="9"/>
  <c r="F30" i="9"/>
  <c r="D30" i="9"/>
  <c r="C30" i="9"/>
  <c r="B30" i="9"/>
  <c r="Y29" i="9"/>
  <c r="U29" i="9"/>
  <c r="Q29" i="9"/>
  <c r="M29" i="9"/>
  <c r="I29" i="9"/>
  <c r="E29" i="9"/>
  <c r="Y28" i="9"/>
  <c r="U28" i="9"/>
  <c r="Q28" i="9"/>
  <c r="M28" i="9"/>
  <c r="I28" i="9"/>
  <c r="E28" i="9"/>
  <c r="Y27" i="9"/>
  <c r="U27" i="9"/>
  <c r="Q27" i="9"/>
  <c r="M27" i="9"/>
  <c r="I27" i="9"/>
  <c r="E27" i="9"/>
  <c r="Y26" i="9"/>
  <c r="U26" i="9"/>
  <c r="Q26" i="9"/>
  <c r="M26" i="9"/>
  <c r="I26" i="9"/>
  <c r="E26" i="9"/>
  <c r="Y25" i="9"/>
  <c r="U25" i="9"/>
  <c r="Q25" i="9"/>
  <c r="M25" i="9"/>
  <c r="I25" i="9"/>
  <c r="E25" i="9"/>
  <c r="Y24" i="9"/>
  <c r="U24" i="9"/>
  <c r="Q24" i="9"/>
  <c r="M24" i="9"/>
  <c r="I24" i="9"/>
  <c r="E24" i="9"/>
  <c r="Y23" i="9"/>
  <c r="U23" i="9"/>
  <c r="Q23" i="9"/>
  <c r="M23" i="9"/>
  <c r="I23" i="9"/>
  <c r="E23" i="9"/>
  <c r="Y22" i="9"/>
  <c r="U22" i="9"/>
  <c r="Q22" i="9"/>
  <c r="M22" i="9"/>
  <c r="I22" i="9"/>
  <c r="E22" i="9"/>
  <c r="Y21" i="9"/>
  <c r="U21" i="9"/>
  <c r="Q21" i="9"/>
  <c r="M21" i="9"/>
  <c r="I21" i="9"/>
  <c r="E21" i="9"/>
  <c r="Y20" i="9"/>
  <c r="U20" i="9"/>
  <c r="Q20" i="9"/>
  <c r="M20" i="9"/>
  <c r="I20" i="9"/>
  <c r="E20" i="9"/>
  <c r="Y19" i="9"/>
  <c r="U19" i="9"/>
  <c r="Q19" i="9"/>
  <c r="M19" i="9"/>
  <c r="I19" i="9"/>
  <c r="E19" i="9"/>
  <c r="Y18" i="9"/>
  <c r="U18" i="9"/>
  <c r="Q18" i="9"/>
  <c r="M18" i="9"/>
  <c r="I18" i="9"/>
  <c r="E18" i="9"/>
  <c r="Y17" i="9"/>
  <c r="U17" i="9"/>
  <c r="Q17" i="9"/>
  <c r="M17" i="9"/>
  <c r="I17" i="9"/>
  <c r="E17" i="9"/>
  <c r="Y16" i="9"/>
  <c r="U16" i="9"/>
  <c r="Q16" i="9"/>
  <c r="M16" i="9"/>
  <c r="I16" i="9"/>
  <c r="E16" i="9"/>
  <c r="Y15" i="9"/>
  <c r="U15" i="9"/>
  <c r="Q15" i="9"/>
  <c r="M15" i="9"/>
  <c r="I15" i="9"/>
  <c r="E15" i="9"/>
  <c r="Y14" i="9"/>
  <c r="U14" i="9"/>
  <c r="Q14" i="9"/>
  <c r="M14" i="9"/>
  <c r="I14" i="9"/>
  <c r="E14" i="9"/>
  <c r="Y13" i="9"/>
  <c r="U13" i="9"/>
  <c r="Q13" i="9"/>
  <c r="M13" i="9"/>
  <c r="I13" i="9"/>
  <c r="E13" i="9"/>
  <c r="Y12" i="9"/>
  <c r="U12" i="9"/>
  <c r="Q12" i="9"/>
  <c r="M12" i="9"/>
  <c r="I12" i="9"/>
  <c r="E12" i="9"/>
  <c r="Y11" i="9"/>
  <c r="U11" i="9"/>
  <c r="Q11" i="9"/>
  <c r="M11" i="9"/>
  <c r="I11" i="9"/>
  <c r="E11" i="9"/>
  <c r="Y10" i="9"/>
  <c r="U10" i="9"/>
  <c r="Q10" i="9"/>
  <c r="M10" i="9"/>
  <c r="I10" i="9"/>
  <c r="E10" i="9"/>
  <c r="Y9" i="9"/>
  <c r="U9" i="9"/>
  <c r="Q9" i="9"/>
  <c r="M9" i="9"/>
  <c r="I9" i="9"/>
  <c r="I30" i="9" s="1"/>
  <c r="E9" i="9"/>
  <c r="E30" i="9" s="1"/>
  <c r="Y8" i="9"/>
  <c r="Y30" i="9" s="1"/>
  <c r="U8" i="9"/>
  <c r="Q8" i="9"/>
  <c r="M8" i="9"/>
  <c r="I8" i="9"/>
  <c r="E8" i="9"/>
  <c r="X29" i="20"/>
  <c r="W29" i="20"/>
  <c r="V29" i="20"/>
  <c r="T29" i="20"/>
  <c r="S29" i="20"/>
  <c r="R29" i="20"/>
  <c r="P29" i="20"/>
  <c r="O29" i="20"/>
  <c r="N29" i="20"/>
  <c r="L29" i="20"/>
  <c r="K29" i="20"/>
  <c r="J29" i="20"/>
  <c r="H29" i="20"/>
  <c r="G29" i="20"/>
  <c r="F29" i="20"/>
  <c r="D29" i="20"/>
  <c r="C29" i="20"/>
  <c r="B29" i="20"/>
  <c r="Y28" i="20"/>
  <c r="U28" i="20"/>
  <c r="Q28" i="20"/>
  <c r="M28" i="20"/>
  <c r="I28" i="20"/>
  <c r="E28" i="20"/>
  <c r="Y27" i="20"/>
  <c r="U27" i="20"/>
  <c r="U29" i="20" s="1"/>
  <c r="Q27" i="20"/>
  <c r="M27" i="20"/>
  <c r="I27" i="20"/>
  <c r="E27" i="20"/>
  <c r="Y26" i="20"/>
  <c r="Y25" i="20"/>
  <c r="U25" i="20"/>
  <c r="Q25" i="20"/>
  <c r="M25" i="20"/>
  <c r="I25" i="20"/>
  <c r="E25" i="20"/>
  <c r="Y24" i="20"/>
  <c r="U24" i="20"/>
  <c r="Q24" i="20"/>
  <c r="M24" i="20"/>
  <c r="I24" i="20"/>
  <c r="E24" i="20"/>
  <c r="Y23" i="20"/>
  <c r="U23" i="20"/>
  <c r="Q23" i="20"/>
  <c r="M23" i="20"/>
  <c r="I23" i="20"/>
  <c r="E23" i="20"/>
  <c r="Y22" i="20"/>
  <c r="U22" i="20"/>
  <c r="Q22" i="20"/>
  <c r="M22" i="20"/>
  <c r="I22" i="20"/>
  <c r="E22" i="20"/>
  <c r="Y21" i="20"/>
  <c r="U21" i="20"/>
  <c r="Q21" i="20"/>
  <c r="M21" i="20"/>
  <c r="I21" i="20"/>
  <c r="E21" i="20"/>
  <c r="Y20" i="20"/>
  <c r="U20" i="20"/>
  <c r="Q20" i="20"/>
  <c r="M20" i="20"/>
  <c r="I20" i="20"/>
  <c r="E20" i="20"/>
  <c r="Y19" i="20"/>
  <c r="U19" i="20"/>
  <c r="Q19" i="20"/>
  <c r="M19" i="20"/>
  <c r="I19" i="20"/>
  <c r="E19" i="20"/>
  <c r="Y18" i="20"/>
  <c r="U18" i="20"/>
  <c r="Q18" i="20"/>
  <c r="M18" i="20"/>
  <c r="I18" i="20"/>
  <c r="E18" i="20"/>
  <c r="Y17" i="20"/>
  <c r="U17" i="20"/>
  <c r="Q17" i="20"/>
  <c r="M17" i="20"/>
  <c r="I17" i="20"/>
  <c r="E17" i="20"/>
  <c r="Y16" i="20"/>
  <c r="U16" i="20"/>
  <c r="Q16" i="20"/>
  <c r="M16" i="20"/>
  <c r="I16" i="20"/>
  <c r="E16" i="20"/>
  <c r="Y15" i="20"/>
  <c r="U15" i="20"/>
  <c r="Q15" i="20"/>
  <c r="M15" i="20"/>
  <c r="I15" i="20"/>
  <c r="E15" i="20"/>
  <c r="Y14" i="20"/>
  <c r="U14" i="20"/>
  <c r="Q14" i="20"/>
  <c r="M14" i="20"/>
  <c r="I14" i="20"/>
  <c r="E14" i="20"/>
  <c r="Y13" i="20"/>
  <c r="U13" i="20"/>
  <c r="Q13" i="20"/>
  <c r="M13" i="20"/>
  <c r="I13" i="20"/>
  <c r="E13" i="20"/>
  <c r="Y12" i="20"/>
  <c r="U12" i="20"/>
  <c r="Q12" i="20"/>
  <c r="M12" i="20"/>
  <c r="I12" i="20"/>
  <c r="E12" i="20"/>
  <c r="Y11" i="20"/>
  <c r="U11" i="20"/>
  <c r="Q11" i="20"/>
  <c r="M11" i="20"/>
  <c r="I11" i="20"/>
  <c r="E11" i="20"/>
  <c r="Y10" i="20"/>
  <c r="U10" i="20"/>
  <c r="Q10" i="20"/>
  <c r="M10" i="20"/>
  <c r="I10" i="20"/>
  <c r="E10" i="20"/>
  <c r="Y9" i="20"/>
  <c r="U9" i="20"/>
  <c r="Q9" i="20"/>
  <c r="M9" i="20"/>
  <c r="I9" i="20"/>
  <c r="I29" i="20" s="1"/>
  <c r="E9" i="20"/>
  <c r="E29" i="20" s="1"/>
  <c r="Y8" i="20"/>
  <c r="Y29" i="20" s="1"/>
  <c r="U8" i="20"/>
  <c r="Q8" i="20"/>
  <c r="Q29" i="20" s="1"/>
  <c r="M8" i="20"/>
  <c r="I8" i="20"/>
  <c r="E8" i="20"/>
  <c r="X27" i="79"/>
  <c r="W27" i="79"/>
  <c r="V27" i="79"/>
  <c r="T27" i="79"/>
  <c r="S27" i="79"/>
  <c r="R27" i="79"/>
  <c r="P27" i="79"/>
  <c r="O27" i="79"/>
  <c r="N27" i="79"/>
  <c r="L27" i="79"/>
  <c r="K27" i="79"/>
  <c r="J27" i="79"/>
  <c r="H27" i="79"/>
  <c r="G27" i="79"/>
  <c r="F27" i="79"/>
  <c r="E27" i="79"/>
  <c r="D27" i="79"/>
  <c r="C27" i="79"/>
  <c r="B27" i="79"/>
  <c r="Y26" i="79"/>
  <c r="U26" i="79"/>
  <c r="Q26" i="79"/>
  <c r="M26" i="79"/>
  <c r="I26" i="79"/>
  <c r="E26" i="79"/>
  <c r="Y25" i="79"/>
  <c r="U25" i="79"/>
  <c r="Q25" i="79"/>
  <c r="M25" i="79"/>
  <c r="I25" i="79"/>
  <c r="E25" i="79"/>
  <c r="Y24" i="79"/>
  <c r="U24" i="79"/>
  <c r="Q24" i="79"/>
  <c r="M24" i="79"/>
  <c r="I24" i="79"/>
  <c r="E24" i="79"/>
  <c r="Y23" i="79"/>
  <c r="U23" i="79"/>
  <c r="Q23" i="79"/>
  <c r="M23" i="79"/>
  <c r="I23" i="79"/>
  <c r="E23" i="79"/>
  <c r="Y22" i="79"/>
  <c r="U22" i="79"/>
  <c r="Q22" i="79"/>
  <c r="M22" i="79"/>
  <c r="I22" i="79"/>
  <c r="E22" i="79"/>
  <c r="Y21" i="79"/>
  <c r="U21" i="79"/>
  <c r="Q21" i="79"/>
  <c r="M21" i="79"/>
  <c r="I21" i="79"/>
  <c r="E21" i="79"/>
  <c r="Y20" i="79"/>
  <c r="U20" i="79"/>
  <c r="Q20" i="79"/>
  <c r="M20" i="79"/>
  <c r="I20" i="79"/>
  <c r="E20" i="79"/>
  <c r="Y19" i="79"/>
  <c r="U19" i="79"/>
  <c r="Q19" i="79"/>
  <c r="M19" i="79"/>
  <c r="I19" i="79"/>
  <c r="E19" i="79"/>
  <c r="Y18" i="79"/>
  <c r="U18" i="79"/>
  <c r="Q18" i="79"/>
  <c r="M18" i="79"/>
  <c r="I18" i="79"/>
  <c r="E18" i="79"/>
  <c r="Y17" i="79"/>
  <c r="U17" i="79"/>
  <c r="Q17" i="79"/>
  <c r="M17" i="79"/>
  <c r="I17" i="79"/>
  <c r="E17" i="79"/>
  <c r="Y16" i="79"/>
  <c r="U16" i="79"/>
  <c r="Q16" i="79"/>
  <c r="M16" i="79"/>
  <c r="I16" i="79"/>
  <c r="E16" i="79"/>
  <c r="Y15" i="79"/>
  <c r="U15" i="79"/>
  <c r="Q15" i="79"/>
  <c r="M15" i="79"/>
  <c r="I15" i="79"/>
  <c r="E15" i="79"/>
  <c r="Y14" i="79"/>
  <c r="U14" i="79"/>
  <c r="Q14" i="79"/>
  <c r="M14" i="79"/>
  <c r="I14" i="79"/>
  <c r="E14" i="79"/>
  <c r="Y13" i="79"/>
  <c r="U13" i="79"/>
  <c r="Q13" i="79"/>
  <c r="M13" i="79"/>
  <c r="I13" i="79"/>
  <c r="E13" i="79"/>
  <c r="Y12" i="79"/>
  <c r="U12" i="79"/>
  <c r="Q12" i="79"/>
  <c r="M12" i="79"/>
  <c r="I12" i="79"/>
  <c r="E12" i="79"/>
  <c r="Y11" i="79"/>
  <c r="U11" i="79"/>
  <c r="Q11" i="79"/>
  <c r="M11" i="79"/>
  <c r="I11" i="79"/>
  <c r="E11" i="79"/>
  <c r="Y10" i="79"/>
  <c r="U10" i="79"/>
  <c r="Q10" i="79"/>
  <c r="M10" i="79"/>
  <c r="I10" i="79"/>
  <c r="E10" i="79"/>
  <c r="Y9" i="79"/>
  <c r="U9" i="79"/>
  <c r="U27" i="79" s="1"/>
  <c r="Q9" i="79"/>
  <c r="M9" i="79"/>
  <c r="I9" i="79"/>
  <c r="E9" i="79"/>
  <c r="Y8" i="79"/>
  <c r="U8" i="79"/>
  <c r="Q8" i="79"/>
  <c r="Q27" i="79" s="1"/>
  <c r="M8" i="79"/>
  <c r="M27" i="79" s="1"/>
  <c r="I8" i="79"/>
  <c r="I27" i="79" s="1"/>
  <c r="E8" i="79"/>
  <c r="EH29" i="50"/>
  <c r="EG29" i="50"/>
  <c r="EF29" i="50"/>
  <c r="EE29" i="50"/>
  <c r="ED29" i="50"/>
  <c r="EC29" i="50"/>
  <c r="EB29" i="50"/>
  <c r="EA29" i="50"/>
  <c r="DZ29" i="50"/>
  <c r="DY29" i="50"/>
  <c r="DX29" i="50"/>
  <c r="DW29" i="50"/>
  <c r="DV29" i="50"/>
  <c r="DU29" i="50"/>
  <c r="EI29" i="50" s="1"/>
  <c r="DT29" i="50"/>
  <c r="DS29" i="50"/>
  <c r="DR29" i="50"/>
  <c r="DQ29" i="50"/>
  <c r="DP29" i="50"/>
  <c r="DO29" i="50"/>
  <c r="DN29" i="50"/>
  <c r="DM29" i="50"/>
  <c r="DK29" i="50"/>
  <c r="DJ29" i="50"/>
  <c r="DI29" i="50"/>
  <c r="DH29" i="50"/>
  <c r="DG29" i="50"/>
  <c r="DF29" i="50"/>
  <c r="DE29" i="50"/>
  <c r="DD29" i="50"/>
  <c r="DC29" i="50"/>
  <c r="DB29" i="50"/>
  <c r="DA29" i="50"/>
  <c r="CZ29" i="50"/>
  <c r="CY29" i="50"/>
  <c r="CX29" i="50"/>
  <c r="CW29" i="50"/>
  <c r="DL29" i="50" s="1"/>
  <c r="CV29" i="50"/>
  <c r="CU29" i="50"/>
  <c r="CT29" i="50"/>
  <c r="CS29" i="50"/>
  <c r="CR29" i="50"/>
  <c r="CQ29" i="50"/>
  <c r="CP29" i="50"/>
  <c r="CN29" i="50"/>
  <c r="CM29" i="50"/>
  <c r="CL29" i="50"/>
  <c r="CK29" i="50"/>
  <c r="CJ29" i="50"/>
  <c r="CI29" i="50"/>
  <c r="CH29" i="50"/>
  <c r="CG29" i="50"/>
  <c r="CF29" i="50"/>
  <c r="CE29" i="50"/>
  <c r="CD29" i="50"/>
  <c r="CC29" i="50"/>
  <c r="CB29" i="50"/>
  <c r="CA29" i="50"/>
  <c r="BZ29" i="50"/>
  <c r="BY29" i="50"/>
  <c r="CO29" i="50" s="1"/>
  <c r="BX29" i="50"/>
  <c r="BW29" i="50"/>
  <c r="BV29" i="50"/>
  <c r="BU29" i="50"/>
  <c r="BT29" i="50"/>
  <c r="BS29" i="50"/>
  <c r="BQ29" i="50"/>
  <c r="BP29" i="50"/>
  <c r="BO29" i="50"/>
  <c r="BN29" i="50"/>
  <c r="BM29" i="50"/>
  <c r="BL29" i="50"/>
  <c r="BK29" i="50"/>
  <c r="BJ29" i="50"/>
  <c r="BI29" i="50"/>
  <c r="BH29" i="50"/>
  <c r="BG29" i="50"/>
  <c r="BF29" i="50"/>
  <c r="BE29" i="50"/>
  <c r="BD29" i="50"/>
  <c r="BC29" i="50"/>
  <c r="BB29" i="50"/>
  <c r="BA29" i="50"/>
  <c r="BR29" i="50" s="1"/>
  <c r="AZ29" i="50"/>
  <c r="AY29" i="50"/>
  <c r="AX29" i="50"/>
  <c r="AW29" i="50"/>
  <c r="AV29" i="50"/>
  <c r="AT29" i="50"/>
  <c r="AS29" i="50"/>
  <c r="AR29" i="50"/>
  <c r="AQ29" i="50"/>
  <c r="AP29" i="50"/>
  <c r="AO29" i="50"/>
  <c r="AN29" i="50"/>
  <c r="AM29" i="50"/>
  <c r="AL29" i="50"/>
  <c r="AK29" i="50"/>
  <c r="AJ29" i="50"/>
  <c r="AI29" i="50"/>
  <c r="AH29" i="50"/>
  <c r="AG29" i="50"/>
  <c r="AF29" i="50"/>
  <c r="AE29" i="50"/>
  <c r="AD29" i="50"/>
  <c r="AC29" i="50"/>
  <c r="AU29" i="50" s="1"/>
  <c r="AB29" i="50"/>
  <c r="AA29" i="50"/>
  <c r="Z29" i="50"/>
  <c r="Y29" i="50"/>
  <c r="W29" i="50"/>
  <c r="V29" i="50"/>
  <c r="U29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X29" i="50" s="1"/>
  <c r="C29" i="50"/>
  <c r="B29" i="50"/>
  <c r="EI28" i="50"/>
  <c r="DL28" i="50"/>
  <c r="CO28" i="50"/>
  <c r="BR28" i="50"/>
  <c r="AU28" i="50"/>
  <c r="X28" i="50"/>
  <c r="EI27" i="50"/>
  <c r="DL27" i="50"/>
  <c r="CO27" i="50"/>
  <c r="BR27" i="50"/>
  <c r="AU27" i="50"/>
  <c r="X27" i="50"/>
  <c r="EI26" i="50"/>
  <c r="EI25" i="50"/>
  <c r="DL25" i="50"/>
  <c r="CO25" i="50"/>
  <c r="BR25" i="50"/>
  <c r="AU25" i="50"/>
  <c r="X25" i="50"/>
  <c r="EI24" i="50"/>
  <c r="DL24" i="50"/>
  <c r="CO24" i="50"/>
  <c r="BR24" i="50"/>
  <c r="AU24" i="50"/>
  <c r="X24" i="50"/>
  <c r="EI23" i="50"/>
  <c r="DL23" i="50"/>
  <c r="CO23" i="50"/>
  <c r="BR23" i="50"/>
  <c r="AU23" i="50"/>
  <c r="X23" i="50"/>
  <c r="EI22" i="50"/>
  <c r="DL22" i="50"/>
  <c r="CO22" i="50"/>
  <c r="BR22" i="50"/>
  <c r="AU22" i="50"/>
  <c r="X22" i="50"/>
  <c r="EI21" i="50"/>
  <c r="DL21" i="50"/>
  <c r="CO21" i="50"/>
  <c r="BR21" i="50"/>
  <c r="AU21" i="50"/>
  <c r="X21" i="50"/>
  <c r="EI20" i="50"/>
  <c r="DL20" i="50"/>
  <c r="CO20" i="50"/>
  <c r="BR20" i="50"/>
  <c r="AU20" i="50"/>
  <c r="X20" i="50"/>
  <c r="EI19" i="50"/>
  <c r="DL19" i="50"/>
  <c r="CO19" i="50"/>
  <c r="BR19" i="50"/>
  <c r="AU19" i="50"/>
  <c r="X19" i="50"/>
  <c r="EI18" i="50"/>
  <c r="DL18" i="50"/>
  <c r="CO18" i="50"/>
  <c r="BR18" i="50"/>
  <c r="AU18" i="50"/>
  <c r="X18" i="50"/>
  <c r="EI17" i="50"/>
  <c r="DL17" i="50"/>
  <c r="CO17" i="50"/>
  <c r="BR17" i="50"/>
  <c r="AU17" i="50"/>
  <c r="X17" i="50"/>
  <c r="EI16" i="50"/>
  <c r="DL16" i="50"/>
  <c r="CO16" i="50"/>
  <c r="BR16" i="50"/>
  <c r="AU16" i="50"/>
  <c r="X16" i="50"/>
  <c r="EI15" i="50"/>
  <c r="DL15" i="50"/>
  <c r="CO15" i="50"/>
  <c r="BR15" i="50"/>
  <c r="AU15" i="50"/>
  <c r="X15" i="50"/>
  <c r="EI14" i="50"/>
  <c r="DL14" i="50"/>
  <c r="CO14" i="50"/>
  <c r="BR14" i="50"/>
  <c r="AU14" i="50"/>
  <c r="X14" i="50"/>
  <c r="EI13" i="50"/>
  <c r="DL13" i="50"/>
  <c r="CO13" i="50"/>
  <c r="BR13" i="50"/>
  <c r="AU13" i="50"/>
  <c r="X13" i="50"/>
  <c r="EI12" i="50"/>
  <c r="DL12" i="50"/>
  <c r="CO12" i="50"/>
  <c r="BR12" i="50"/>
  <c r="AU12" i="50"/>
  <c r="X12" i="50"/>
  <c r="EI11" i="50"/>
  <c r="DL11" i="50"/>
  <c r="CO11" i="50"/>
  <c r="BR11" i="50"/>
  <c r="AU11" i="50"/>
  <c r="X11" i="50"/>
  <c r="EI10" i="50"/>
  <c r="DL10" i="50"/>
  <c r="CO10" i="50"/>
  <c r="BR10" i="50"/>
  <c r="AU10" i="50"/>
  <c r="X10" i="50"/>
  <c r="EI9" i="50"/>
  <c r="DL9" i="50"/>
  <c r="CO9" i="50"/>
  <c r="BR9" i="50"/>
  <c r="AU9" i="50"/>
  <c r="X9" i="50"/>
  <c r="EI8" i="50"/>
  <c r="DL8" i="50"/>
  <c r="CO8" i="50"/>
  <c r="BR8" i="50"/>
  <c r="AU8" i="50"/>
  <c r="X8" i="50"/>
  <c r="EB27" i="47"/>
  <c r="EA27" i="47"/>
  <c r="DZ27" i="47"/>
  <c r="DY27" i="47"/>
  <c r="DX27" i="47"/>
  <c r="DW27" i="47"/>
  <c r="DV27" i="47"/>
  <c r="DU27" i="47"/>
  <c r="DT27" i="47"/>
  <c r="DS27" i="47"/>
  <c r="DR27" i="47"/>
  <c r="DQ27" i="47"/>
  <c r="DP27" i="47"/>
  <c r="DO27" i="47"/>
  <c r="DN27" i="47"/>
  <c r="DM27" i="47"/>
  <c r="DL27" i="47"/>
  <c r="DK27" i="47"/>
  <c r="DJ27" i="47"/>
  <c r="DI27" i="47"/>
  <c r="EC27" i="47" s="1"/>
  <c r="DH27" i="47"/>
  <c r="DF27" i="47"/>
  <c r="DC27" i="47"/>
  <c r="DB27" i="47"/>
  <c r="DA27" i="47"/>
  <c r="CZ27" i="47"/>
  <c r="CY27" i="47"/>
  <c r="CX27" i="47"/>
  <c r="CW27" i="47"/>
  <c r="CV27" i="47"/>
  <c r="CU27" i="47"/>
  <c r="CT27" i="47"/>
  <c r="CS27" i="47"/>
  <c r="CR27" i="47"/>
  <c r="CQ27" i="47"/>
  <c r="CP27" i="47"/>
  <c r="CO27" i="47"/>
  <c r="CN27" i="47"/>
  <c r="CM27" i="47"/>
  <c r="CL27" i="47"/>
  <c r="CJ27" i="47"/>
  <c r="CG27" i="47"/>
  <c r="CF27" i="47"/>
  <c r="CE27" i="47"/>
  <c r="CD27" i="47"/>
  <c r="CC27" i="47"/>
  <c r="CB27" i="47"/>
  <c r="CA27" i="47"/>
  <c r="BZ27" i="47"/>
  <c r="BY27" i="47"/>
  <c r="BX27" i="47"/>
  <c r="BW27" i="47"/>
  <c r="BV27" i="47"/>
  <c r="BU27" i="47"/>
  <c r="BT27" i="47"/>
  <c r="BS27" i="47"/>
  <c r="BR27" i="47"/>
  <c r="BQ27" i="47"/>
  <c r="BP27" i="47"/>
  <c r="BN27" i="47"/>
  <c r="BK27" i="47"/>
  <c r="BJ27" i="47"/>
  <c r="BI27" i="47"/>
  <c r="BH27" i="47"/>
  <c r="BG27" i="47"/>
  <c r="BF27" i="47"/>
  <c r="BE27" i="47"/>
  <c r="BD27" i="47"/>
  <c r="BC27" i="47"/>
  <c r="BB27" i="47"/>
  <c r="BA27" i="47"/>
  <c r="AZ27" i="47"/>
  <c r="AY27" i="47"/>
  <c r="AX27" i="47"/>
  <c r="AW27" i="47"/>
  <c r="AV27" i="47"/>
  <c r="AU27" i="47"/>
  <c r="AT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A27" i="47"/>
  <c r="Z27" i="47"/>
  <c r="Y27" i="47"/>
  <c r="X27" i="47"/>
  <c r="V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7" i="47"/>
  <c r="B27" i="47"/>
  <c r="EC26" i="47"/>
  <c r="DG26" i="47"/>
  <c r="CK26" i="47"/>
  <c r="BO26" i="47"/>
  <c r="W26" i="47"/>
  <c r="EC25" i="47"/>
  <c r="DG25" i="47"/>
  <c r="CK25" i="47"/>
  <c r="BO25" i="47"/>
  <c r="AS25" i="47"/>
  <c r="W25" i="47"/>
  <c r="EC24" i="47"/>
  <c r="DG24" i="47"/>
  <c r="CK24" i="47"/>
  <c r="BO24" i="47"/>
  <c r="AS24" i="47"/>
  <c r="W24" i="47"/>
  <c r="EC23" i="47"/>
  <c r="DG23" i="47"/>
  <c r="CK23" i="47"/>
  <c r="BO23" i="47"/>
  <c r="AS23" i="47"/>
  <c r="W23" i="47"/>
  <c r="EC22" i="47"/>
  <c r="DG22" i="47"/>
  <c r="CK22" i="47"/>
  <c r="BO22" i="47"/>
  <c r="AS22" i="47"/>
  <c r="W22" i="47"/>
  <c r="EC21" i="47"/>
  <c r="DG21" i="47"/>
  <c r="CK21" i="47"/>
  <c r="BO21" i="47"/>
  <c r="AS21" i="47"/>
  <c r="W21" i="47"/>
  <c r="EC20" i="47"/>
  <c r="DG20" i="47"/>
  <c r="CK20" i="47"/>
  <c r="BO20" i="47"/>
  <c r="AS20" i="47"/>
  <c r="W20" i="47"/>
  <c r="EC19" i="47"/>
  <c r="DG19" i="47"/>
  <c r="CK19" i="47"/>
  <c r="BO19" i="47"/>
  <c r="AS19" i="47"/>
  <c r="W19" i="47"/>
  <c r="EC18" i="47"/>
  <c r="DG18" i="47"/>
  <c r="CK18" i="47"/>
  <c r="BO18" i="47"/>
  <c r="AS18" i="47"/>
  <c r="W18" i="47"/>
  <c r="EC17" i="47"/>
  <c r="DG17" i="47"/>
  <c r="CK17" i="47"/>
  <c r="BO17" i="47"/>
  <c r="AS17" i="47"/>
  <c r="W17" i="47"/>
  <c r="EC16" i="47"/>
  <c r="DG16" i="47"/>
  <c r="CK16" i="47"/>
  <c r="BO16" i="47"/>
  <c r="AS16" i="47"/>
  <c r="W16" i="47"/>
  <c r="EC15" i="47"/>
  <c r="DG15" i="47"/>
  <c r="CK15" i="47"/>
  <c r="BO15" i="47"/>
  <c r="AS15" i="47"/>
  <c r="W15" i="47"/>
  <c r="EC14" i="47"/>
  <c r="DG14" i="47"/>
  <c r="CK14" i="47"/>
  <c r="BO14" i="47"/>
  <c r="AS14" i="47"/>
  <c r="W14" i="47"/>
  <c r="EC13" i="47"/>
  <c r="DG13" i="47"/>
  <c r="CK13" i="47"/>
  <c r="BO13" i="47"/>
  <c r="AS13" i="47"/>
  <c r="W13" i="47"/>
  <c r="EC12" i="47"/>
  <c r="DG12" i="47"/>
  <c r="CK12" i="47"/>
  <c r="BO12" i="47"/>
  <c r="AS12" i="47"/>
  <c r="W12" i="47"/>
  <c r="EC11" i="47"/>
  <c r="DG11" i="47"/>
  <c r="CK11" i="47"/>
  <c r="BO11" i="47"/>
  <c r="AS11" i="47"/>
  <c r="W11" i="47"/>
  <c r="EC10" i="47"/>
  <c r="DG10" i="47"/>
  <c r="CK10" i="47"/>
  <c r="BO10" i="47"/>
  <c r="AS10" i="47"/>
  <c r="W10" i="47"/>
  <c r="EC9" i="47"/>
  <c r="DG9" i="47"/>
  <c r="CK9" i="47"/>
  <c r="BO9" i="47"/>
  <c r="AS9" i="47"/>
  <c r="W9" i="47"/>
  <c r="EC8" i="47"/>
  <c r="DG8" i="47"/>
  <c r="BO8" i="47"/>
  <c r="AS8" i="47"/>
  <c r="W8" i="47"/>
  <c r="EH27" i="49"/>
  <c r="EG27" i="49"/>
  <c r="EF27" i="49"/>
  <c r="EE27" i="49"/>
  <c r="ED27" i="49"/>
  <c r="EC27" i="49"/>
  <c r="EB27" i="49"/>
  <c r="EA27" i="49"/>
  <c r="DZ27" i="49"/>
  <c r="DY27" i="49"/>
  <c r="DX27" i="49"/>
  <c r="DW27" i="49"/>
  <c r="DV27" i="49"/>
  <c r="DU27" i="49"/>
  <c r="DT27" i="49"/>
  <c r="DS27" i="49"/>
  <c r="DR27" i="49"/>
  <c r="DQ27" i="49"/>
  <c r="DP27" i="49"/>
  <c r="DO27" i="49"/>
  <c r="EI27" i="49" s="1"/>
  <c r="DN27" i="49"/>
  <c r="DM27" i="49"/>
  <c r="DK27" i="49"/>
  <c r="DJ27" i="49"/>
  <c r="DI27" i="49"/>
  <c r="DH27" i="49"/>
  <c r="DG27" i="49"/>
  <c r="DF27" i="49"/>
  <c r="DE27" i="49"/>
  <c r="DD27" i="49"/>
  <c r="DC27" i="49"/>
  <c r="DB27" i="49"/>
  <c r="DA27" i="49"/>
  <c r="CZ27" i="49"/>
  <c r="CY27" i="49"/>
  <c r="CX27" i="49"/>
  <c r="CW27" i="49"/>
  <c r="CV27" i="49"/>
  <c r="CU27" i="49"/>
  <c r="CT27" i="49"/>
  <c r="CS27" i="49"/>
  <c r="CR27" i="49"/>
  <c r="CQ27" i="49"/>
  <c r="CP27" i="49"/>
  <c r="DL27" i="49" s="1"/>
  <c r="CN27" i="49"/>
  <c r="CM27" i="49"/>
  <c r="CL27" i="49"/>
  <c r="CK27" i="49"/>
  <c r="CJ27" i="49"/>
  <c r="CI27" i="49"/>
  <c r="CH27" i="49"/>
  <c r="CG27" i="49"/>
  <c r="CF27" i="49"/>
  <c r="CE27" i="49"/>
  <c r="CD27" i="49"/>
  <c r="CC27" i="49"/>
  <c r="CB27" i="49"/>
  <c r="CA27" i="49"/>
  <c r="BZ27" i="49"/>
  <c r="BY27" i="49"/>
  <c r="BX27" i="49"/>
  <c r="BW27" i="49"/>
  <c r="BV27" i="49"/>
  <c r="BU27" i="49"/>
  <c r="BT27" i="49"/>
  <c r="BS27" i="49"/>
  <c r="CO27" i="49" s="1"/>
  <c r="BQ27" i="49"/>
  <c r="BP27" i="49"/>
  <c r="BO27" i="49"/>
  <c r="BN27" i="49"/>
  <c r="BM27" i="49"/>
  <c r="BL27" i="49"/>
  <c r="BK27" i="49"/>
  <c r="BJ27" i="49"/>
  <c r="BI27" i="49"/>
  <c r="BH27" i="49"/>
  <c r="BG27" i="49"/>
  <c r="BF27" i="49"/>
  <c r="BE27" i="49"/>
  <c r="BD27" i="49"/>
  <c r="BC27" i="49"/>
  <c r="BB27" i="49"/>
  <c r="BA27" i="49"/>
  <c r="AZ27" i="49"/>
  <c r="AY27" i="49"/>
  <c r="AX27" i="49"/>
  <c r="AW27" i="49"/>
  <c r="AV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U27" i="49" s="1"/>
  <c r="AC27" i="49"/>
  <c r="AB27" i="49"/>
  <c r="AA27" i="49"/>
  <c r="Z27" i="49"/>
  <c r="Y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C27" i="49"/>
  <c r="B27" i="49"/>
  <c r="X27" i="49" s="1"/>
  <c r="EI26" i="49"/>
  <c r="DL26" i="49"/>
  <c r="CO26" i="49"/>
  <c r="BR26" i="49"/>
  <c r="AU26" i="49"/>
  <c r="X26" i="49"/>
  <c r="EI25" i="49"/>
  <c r="DL25" i="49"/>
  <c r="CO25" i="49"/>
  <c r="BR25" i="49"/>
  <c r="AU25" i="49"/>
  <c r="X25" i="49"/>
  <c r="EI24" i="49"/>
  <c r="DL24" i="49"/>
  <c r="CO24" i="49"/>
  <c r="BR24" i="49"/>
  <c r="AU24" i="49"/>
  <c r="X24" i="49"/>
  <c r="EI23" i="49"/>
  <c r="DL23" i="49"/>
  <c r="CO23" i="49"/>
  <c r="BR23" i="49"/>
  <c r="AU23" i="49"/>
  <c r="X23" i="49"/>
  <c r="EI22" i="49"/>
  <c r="DL22" i="49"/>
  <c r="CO22" i="49"/>
  <c r="BR22" i="49"/>
  <c r="AU22" i="49"/>
  <c r="X22" i="49"/>
  <c r="EI21" i="49"/>
  <c r="DL21" i="49"/>
  <c r="CO21" i="49"/>
  <c r="BR21" i="49"/>
  <c r="AU21" i="49"/>
  <c r="X21" i="49"/>
  <c r="EI20" i="49"/>
  <c r="DL20" i="49"/>
  <c r="CO20" i="49"/>
  <c r="BR20" i="49"/>
  <c r="AU20" i="49"/>
  <c r="X20" i="49"/>
  <c r="EI19" i="49"/>
  <c r="DL19" i="49"/>
  <c r="CO19" i="49"/>
  <c r="BR19" i="49"/>
  <c r="AU19" i="49"/>
  <c r="X19" i="49"/>
  <c r="EI18" i="49"/>
  <c r="DL18" i="49"/>
  <c r="CO18" i="49"/>
  <c r="BR18" i="49"/>
  <c r="AU18" i="49"/>
  <c r="X18" i="49"/>
  <c r="EI17" i="49"/>
  <c r="DL17" i="49"/>
  <c r="CO17" i="49"/>
  <c r="BR17" i="49"/>
  <c r="AU17" i="49"/>
  <c r="X17" i="49"/>
  <c r="EI16" i="49"/>
  <c r="DL16" i="49"/>
  <c r="CO16" i="49"/>
  <c r="BR16" i="49"/>
  <c r="AU16" i="49"/>
  <c r="X16" i="49"/>
  <c r="EI15" i="49"/>
  <c r="DL15" i="49"/>
  <c r="CO15" i="49"/>
  <c r="BR15" i="49"/>
  <c r="AU15" i="49"/>
  <c r="X15" i="49"/>
  <c r="EI14" i="49"/>
  <c r="DL14" i="49"/>
  <c r="CO14" i="49"/>
  <c r="BR14" i="49"/>
  <c r="AU14" i="49"/>
  <c r="X14" i="49"/>
  <c r="EI13" i="49"/>
  <c r="DL13" i="49"/>
  <c r="CO13" i="49"/>
  <c r="BR13" i="49"/>
  <c r="AU13" i="49"/>
  <c r="X13" i="49"/>
  <c r="EI12" i="49"/>
  <c r="DL12" i="49"/>
  <c r="CO12" i="49"/>
  <c r="BR12" i="49"/>
  <c r="AU12" i="49"/>
  <c r="X12" i="49"/>
  <c r="EI11" i="49"/>
  <c r="DL11" i="49"/>
  <c r="CO11" i="49"/>
  <c r="BR11" i="49"/>
  <c r="AU11" i="49"/>
  <c r="X11" i="49"/>
  <c r="EI10" i="49"/>
  <c r="DL10" i="49"/>
  <c r="CO10" i="49"/>
  <c r="BR10" i="49"/>
  <c r="AU10" i="49"/>
  <c r="X10" i="49"/>
  <c r="EI9" i="49"/>
  <c r="DL9" i="49"/>
  <c r="CO9" i="49"/>
  <c r="BR9" i="49"/>
  <c r="AU9" i="49"/>
  <c r="X9" i="49"/>
  <c r="EI8" i="49"/>
  <c r="DL8" i="49"/>
  <c r="CO8" i="49"/>
  <c r="BR8" i="49"/>
  <c r="AU8" i="49"/>
  <c r="X8" i="49"/>
  <c r="Q22" i="29"/>
  <c r="S22" i="29" s="1"/>
  <c r="N22" i="29"/>
  <c r="K22" i="29"/>
  <c r="H22" i="29"/>
  <c r="E22" i="29"/>
  <c r="C21" i="29"/>
  <c r="F20" i="29"/>
  <c r="C20" i="29"/>
  <c r="C18" i="29"/>
  <c r="C17" i="29"/>
  <c r="L16" i="29"/>
  <c r="F16" i="29"/>
  <c r="C16" i="29"/>
  <c r="L15" i="29"/>
  <c r="F15" i="29"/>
  <c r="C15" i="29"/>
  <c r="C14" i="29"/>
  <c r="L13" i="29"/>
  <c r="F13" i="29"/>
  <c r="C13" i="29"/>
  <c r="L12" i="29"/>
  <c r="F12" i="29"/>
  <c r="C12" i="29"/>
  <c r="C11" i="29"/>
  <c r="L10" i="29"/>
  <c r="F10" i="29"/>
  <c r="C10" i="29"/>
  <c r="L9" i="29"/>
  <c r="F9" i="29"/>
  <c r="C9" i="29"/>
  <c r="C8" i="29"/>
  <c r="G21" i="75"/>
  <c r="F21" i="75"/>
  <c r="E21" i="75"/>
  <c r="D21" i="75"/>
  <c r="C21" i="75"/>
  <c r="B21" i="75"/>
  <c r="BI22" i="30"/>
  <c r="BH22" i="30"/>
  <c r="BG22" i="30"/>
  <c r="BF22" i="30"/>
  <c r="BE22" i="30"/>
  <c r="BD22" i="30"/>
  <c r="BC22" i="30"/>
  <c r="BB22" i="30"/>
  <c r="BA22" i="30"/>
  <c r="AZ22" i="30"/>
  <c r="AX22" i="30"/>
  <c r="AW22" i="30"/>
  <c r="AV22" i="30"/>
  <c r="AU22" i="30"/>
  <c r="AT22" i="30"/>
  <c r="AS22" i="30"/>
  <c r="AR22" i="30"/>
  <c r="AQ22" i="30"/>
  <c r="AP22" i="30"/>
  <c r="AN22" i="30"/>
  <c r="AM22" i="30"/>
  <c r="AL22" i="30"/>
  <c r="AK22" i="30"/>
  <c r="AJ22" i="30"/>
  <c r="AI22" i="30"/>
  <c r="AH22" i="30"/>
  <c r="AG22" i="30"/>
  <c r="AF22" i="30"/>
  <c r="AD22" i="30"/>
  <c r="AC22" i="30"/>
  <c r="AB22" i="30"/>
  <c r="AA22" i="30"/>
  <c r="Z22" i="30"/>
  <c r="Y22" i="30"/>
  <c r="X22" i="30"/>
  <c r="W22" i="30"/>
  <c r="V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BI21" i="30"/>
  <c r="AY21" i="30"/>
  <c r="AO21" i="30"/>
  <c r="AE21" i="30"/>
  <c r="U21" i="30"/>
  <c r="K21" i="30"/>
  <c r="BI20" i="30"/>
  <c r="AY20" i="30"/>
  <c r="AO20" i="30"/>
  <c r="AE20" i="30"/>
  <c r="U20" i="30"/>
  <c r="K20" i="30"/>
  <c r="BI19" i="30"/>
  <c r="AY19" i="30"/>
  <c r="AO19" i="30"/>
  <c r="AE19" i="30"/>
  <c r="U19" i="30"/>
  <c r="K19" i="30"/>
  <c r="BI18" i="30"/>
  <c r="AY18" i="30"/>
  <c r="AO18" i="30"/>
  <c r="AE18" i="30"/>
  <c r="U18" i="30"/>
  <c r="K18" i="30"/>
  <c r="BI17" i="30"/>
  <c r="AY17" i="30"/>
  <c r="AO17" i="30"/>
  <c r="AE17" i="30"/>
  <c r="U17" i="30"/>
  <c r="K17" i="30"/>
  <c r="BI16" i="30"/>
  <c r="AY16" i="30"/>
  <c r="AO16" i="30"/>
  <c r="AE16" i="30"/>
  <c r="U16" i="30"/>
  <c r="K16" i="30"/>
  <c r="BI15" i="30"/>
  <c r="AY15" i="30"/>
  <c r="AO15" i="30"/>
  <c r="AE15" i="30"/>
  <c r="U15" i="30"/>
  <c r="K15" i="30"/>
  <c r="BI14" i="30"/>
  <c r="AY14" i="30"/>
  <c r="AO14" i="30"/>
  <c r="AE14" i="30"/>
  <c r="U14" i="30"/>
  <c r="K14" i="30"/>
  <c r="BI13" i="30"/>
  <c r="AY13" i="30"/>
  <c r="AO13" i="30"/>
  <c r="AE13" i="30"/>
  <c r="U13" i="30"/>
  <c r="K13" i="30"/>
  <c r="BI12" i="30"/>
  <c r="AY12" i="30"/>
  <c r="AO12" i="30"/>
  <c r="AE12" i="30"/>
  <c r="U12" i="30"/>
  <c r="K12" i="30"/>
  <c r="BI11" i="30"/>
  <c r="AY11" i="30"/>
  <c r="AO11" i="30"/>
  <c r="AE11" i="30"/>
  <c r="U11" i="30"/>
  <c r="K11" i="30"/>
  <c r="BI10" i="30"/>
  <c r="AY10" i="30"/>
  <c r="AO10" i="30"/>
  <c r="AE10" i="30"/>
  <c r="U10" i="30"/>
  <c r="K10" i="30"/>
  <c r="BI9" i="30"/>
  <c r="AY9" i="30"/>
  <c r="AO9" i="30"/>
  <c r="AO22" i="30" s="1"/>
  <c r="AE9" i="30"/>
  <c r="U9" i="30"/>
  <c r="K9" i="30"/>
  <c r="BI8" i="30"/>
  <c r="AY8" i="30"/>
  <c r="AY22" i="30" s="1"/>
  <c r="AO8" i="30"/>
  <c r="AE8" i="30"/>
  <c r="AE22" i="30" s="1"/>
  <c r="U8" i="30"/>
  <c r="U22" i="30" s="1"/>
  <c r="K8" i="30"/>
  <c r="X27" i="46"/>
  <c r="W27" i="46"/>
  <c r="V27" i="46"/>
  <c r="Y27" i="46" s="1"/>
  <c r="T27" i="46"/>
  <c r="S27" i="46"/>
  <c r="R27" i="46"/>
  <c r="U27" i="46" s="1"/>
  <c r="P27" i="46"/>
  <c r="Q27" i="46" s="1"/>
  <c r="O27" i="46"/>
  <c r="N27" i="46"/>
  <c r="L27" i="46"/>
  <c r="K27" i="46"/>
  <c r="J27" i="46"/>
  <c r="M27" i="46" s="1"/>
  <c r="H27" i="46"/>
  <c r="G27" i="46"/>
  <c r="F27" i="46"/>
  <c r="I27" i="46" s="1"/>
  <c r="D27" i="46"/>
  <c r="C27" i="46"/>
  <c r="E27" i="46" s="1"/>
  <c r="B27" i="46"/>
  <c r="Y26" i="46"/>
  <c r="U26" i="46"/>
  <c r="Q26" i="46"/>
  <c r="M26" i="46"/>
  <c r="I26" i="46"/>
  <c r="E26" i="46"/>
  <c r="Y25" i="46"/>
  <c r="U25" i="46"/>
  <c r="Q25" i="46"/>
  <c r="M25" i="46"/>
  <c r="I25" i="46"/>
  <c r="E25" i="46"/>
  <c r="Y24" i="46"/>
  <c r="U24" i="46"/>
  <c r="Q24" i="46"/>
  <c r="M24" i="46"/>
  <c r="I24" i="46"/>
  <c r="E24" i="46"/>
  <c r="Y23" i="46"/>
  <c r="U23" i="46"/>
  <c r="Q23" i="46"/>
  <c r="M23" i="46"/>
  <c r="I23" i="46"/>
  <c r="E23" i="46"/>
  <c r="Y22" i="46"/>
  <c r="U22" i="46"/>
  <c r="Q22" i="46"/>
  <c r="M22" i="46"/>
  <c r="I22" i="46"/>
  <c r="E22" i="46"/>
  <c r="Y21" i="46"/>
  <c r="U21" i="46"/>
  <c r="Q21" i="46"/>
  <c r="M21" i="46"/>
  <c r="I21" i="46"/>
  <c r="E21" i="46"/>
  <c r="Y20" i="46"/>
  <c r="U20" i="46"/>
  <c r="Q20" i="46"/>
  <c r="M20" i="46"/>
  <c r="I20" i="46"/>
  <c r="E20" i="46"/>
  <c r="Y19" i="46"/>
  <c r="U19" i="46"/>
  <c r="Q19" i="46"/>
  <c r="M19" i="46"/>
  <c r="I19" i="46"/>
  <c r="E19" i="46"/>
  <c r="Y18" i="46"/>
  <c r="U18" i="46"/>
  <c r="Q18" i="46"/>
  <c r="M18" i="46"/>
  <c r="I18" i="46"/>
  <c r="E18" i="46"/>
  <c r="Y17" i="46"/>
  <c r="U17" i="46"/>
  <c r="Q17" i="46"/>
  <c r="M17" i="46"/>
  <c r="I17" i="46"/>
  <c r="E17" i="46"/>
  <c r="Y16" i="46"/>
  <c r="U16" i="46"/>
  <c r="Q16" i="46"/>
  <c r="M16" i="46"/>
  <c r="I16" i="46"/>
  <c r="E16" i="46"/>
  <c r="Y15" i="46"/>
  <c r="U15" i="46"/>
  <c r="Q15" i="46"/>
  <c r="M15" i="46"/>
  <c r="I15" i="46"/>
  <c r="E15" i="46"/>
  <c r="Y14" i="46"/>
  <c r="U14" i="46"/>
  <c r="Q14" i="46"/>
  <c r="M14" i="46"/>
  <c r="I14" i="46"/>
  <c r="E14" i="46"/>
  <c r="Y13" i="46"/>
  <c r="U13" i="46"/>
  <c r="Q13" i="46"/>
  <c r="M13" i="46"/>
  <c r="I13" i="46"/>
  <c r="E13" i="46"/>
  <c r="Y12" i="46"/>
  <c r="U12" i="46"/>
  <c r="Q12" i="46"/>
  <c r="M12" i="46"/>
  <c r="I12" i="46"/>
  <c r="E12" i="46"/>
  <c r="Y11" i="46"/>
  <c r="U11" i="46"/>
  <c r="Q11" i="46"/>
  <c r="M11" i="46"/>
  <c r="I11" i="46"/>
  <c r="E11" i="46"/>
  <c r="Y10" i="46"/>
  <c r="U10" i="46"/>
  <c r="Q10" i="46"/>
  <c r="M10" i="46"/>
  <c r="I10" i="46"/>
  <c r="E10" i="46"/>
  <c r="Y9" i="46"/>
  <c r="U9" i="46"/>
  <c r="Q9" i="46"/>
  <c r="M9" i="46"/>
  <c r="I9" i="46"/>
  <c r="E9" i="46"/>
  <c r="Y8" i="46"/>
  <c r="U8" i="46"/>
  <c r="Q8" i="46"/>
  <c r="M8" i="46"/>
  <c r="I8" i="46"/>
  <c r="E8" i="46"/>
  <c r="D31" i="55"/>
  <c r="D30" i="55"/>
  <c r="D29" i="55"/>
  <c r="D28" i="55"/>
  <c r="D27" i="55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BB27" i="43"/>
  <c r="BA27" i="43"/>
  <c r="AZ27" i="43"/>
  <c r="AY27" i="43"/>
  <c r="AX27" i="43"/>
  <c r="AW27" i="43"/>
  <c r="AV27" i="43"/>
  <c r="AU27" i="43"/>
  <c r="AS27" i="43"/>
  <c r="AQ27" i="43"/>
  <c r="AP27" i="43"/>
  <c r="AO27" i="43"/>
  <c r="AN27" i="43"/>
  <c r="AM27" i="43"/>
  <c r="AL27" i="43"/>
  <c r="AJ27" i="43"/>
  <c r="AH27" i="43"/>
  <c r="AG27" i="43"/>
  <c r="AF27" i="43"/>
  <c r="AE27" i="43"/>
  <c r="AD27" i="43"/>
  <c r="AC27" i="43"/>
  <c r="AA27" i="43"/>
  <c r="Y27" i="43"/>
  <c r="X27" i="43"/>
  <c r="W27" i="43"/>
  <c r="V27" i="43"/>
  <c r="U27" i="43"/>
  <c r="T27" i="43"/>
  <c r="R27" i="43"/>
  <c r="P27" i="43"/>
  <c r="O27" i="43"/>
  <c r="N27" i="43"/>
  <c r="M27" i="43"/>
  <c r="L27" i="43"/>
  <c r="K27" i="43"/>
  <c r="I27" i="43"/>
  <c r="G27" i="43"/>
  <c r="F27" i="43"/>
  <c r="E27" i="43"/>
  <c r="D27" i="43"/>
  <c r="C27" i="43"/>
  <c r="B27" i="43"/>
  <c r="BC26" i="43"/>
  <c r="AT26" i="43"/>
  <c r="AK26" i="43"/>
  <c r="AB26" i="43"/>
  <c r="S26" i="43"/>
  <c r="J26" i="43"/>
  <c r="BC25" i="43"/>
  <c r="AT25" i="43"/>
  <c r="AK25" i="43"/>
  <c r="AB25" i="43"/>
  <c r="S25" i="43"/>
  <c r="J25" i="43"/>
  <c r="BC24" i="43"/>
  <c r="AT24" i="43"/>
  <c r="AK24" i="43"/>
  <c r="AB24" i="43"/>
  <c r="S24" i="43"/>
  <c r="J24" i="43"/>
  <c r="BC23" i="43"/>
  <c r="AT23" i="43"/>
  <c r="AK23" i="43"/>
  <c r="AB23" i="43"/>
  <c r="S23" i="43"/>
  <c r="J23" i="43"/>
  <c r="BC22" i="43"/>
  <c r="AT22" i="43"/>
  <c r="AK22" i="43"/>
  <c r="AB22" i="43"/>
  <c r="S22" i="43"/>
  <c r="J22" i="43"/>
  <c r="BC21" i="43"/>
  <c r="AT21" i="43"/>
  <c r="AK21" i="43"/>
  <c r="AB21" i="43"/>
  <c r="S21" i="43"/>
  <c r="J21" i="43"/>
  <c r="BC20" i="43"/>
  <c r="AT20" i="43"/>
  <c r="AK20" i="43"/>
  <c r="AB20" i="43"/>
  <c r="S20" i="43"/>
  <c r="J20" i="43"/>
  <c r="BC19" i="43"/>
  <c r="AT19" i="43"/>
  <c r="AK19" i="43"/>
  <c r="AB19" i="43"/>
  <c r="S19" i="43"/>
  <c r="J19" i="43"/>
  <c r="BC18" i="43"/>
  <c r="AT18" i="43"/>
  <c r="AK18" i="43"/>
  <c r="AB18" i="43"/>
  <c r="S18" i="43"/>
  <c r="J18" i="43"/>
  <c r="BC17" i="43"/>
  <c r="AT17" i="43"/>
  <c r="AK17" i="43"/>
  <c r="AB17" i="43"/>
  <c r="S17" i="43"/>
  <c r="J17" i="43"/>
  <c r="BC16" i="43"/>
  <c r="AT16" i="43"/>
  <c r="AK16" i="43"/>
  <c r="AB16" i="43"/>
  <c r="S16" i="43"/>
  <c r="J16" i="43"/>
  <c r="BC15" i="43"/>
  <c r="AT15" i="43"/>
  <c r="AK15" i="43"/>
  <c r="AB15" i="43"/>
  <c r="S15" i="43"/>
  <c r="J15" i="43"/>
  <c r="BC14" i="43"/>
  <c r="AT14" i="43"/>
  <c r="AK14" i="43"/>
  <c r="AB14" i="43"/>
  <c r="S14" i="43"/>
  <c r="J14" i="43"/>
  <c r="BC13" i="43"/>
  <c r="AT13" i="43"/>
  <c r="AK13" i="43"/>
  <c r="AB13" i="43"/>
  <c r="S13" i="43"/>
  <c r="J13" i="43"/>
  <c r="BC12" i="43"/>
  <c r="AT12" i="43"/>
  <c r="AK12" i="43"/>
  <c r="AB12" i="43"/>
  <c r="S12" i="43"/>
  <c r="J12" i="43"/>
  <c r="BC11" i="43"/>
  <c r="AT11" i="43"/>
  <c r="AK11" i="43"/>
  <c r="AB11" i="43"/>
  <c r="S11" i="43"/>
  <c r="J11" i="43"/>
  <c r="BC10" i="43"/>
  <c r="AT10" i="43"/>
  <c r="AK10" i="43"/>
  <c r="AB10" i="43"/>
  <c r="S10" i="43"/>
  <c r="J10" i="43"/>
  <c r="BC9" i="43"/>
  <c r="AT9" i="43"/>
  <c r="AK9" i="43"/>
  <c r="AB9" i="43"/>
  <c r="S9" i="43"/>
  <c r="J9" i="43"/>
  <c r="BC8" i="43"/>
  <c r="AT8" i="43"/>
  <c r="AK8" i="43"/>
  <c r="AB8" i="43"/>
  <c r="S8" i="43"/>
  <c r="J8" i="43"/>
  <c r="Q16" i="18"/>
  <c r="P16" i="18"/>
  <c r="N16" i="18"/>
  <c r="M16" i="18"/>
  <c r="K16" i="18"/>
  <c r="H16" i="18"/>
  <c r="E16" i="18"/>
  <c r="G16" i="18" s="1"/>
  <c r="B16" i="18"/>
  <c r="D16" i="18" s="1"/>
  <c r="S15" i="18"/>
  <c r="P15" i="18"/>
  <c r="O15" i="18"/>
  <c r="M15" i="18"/>
  <c r="L15" i="18"/>
  <c r="J15" i="18"/>
  <c r="G15" i="18"/>
  <c r="D15" i="18"/>
  <c r="S14" i="18"/>
  <c r="S13" i="18"/>
  <c r="P13" i="18"/>
  <c r="O13" i="18"/>
  <c r="M13" i="18"/>
  <c r="L13" i="18"/>
  <c r="J13" i="18"/>
  <c r="I13" i="18"/>
  <c r="G13" i="18"/>
  <c r="D13" i="18"/>
  <c r="C13" i="18"/>
  <c r="S12" i="18"/>
  <c r="P12" i="18"/>
  <c r="M12" i="18"/>
  <c r="L12" i="18"/>
  <c r="J12" i="18"/>
  <c r="I12" i="18"/>
  <c r="G12" i="18"/>
  <c r="D12" i="18"/>
  <c r="C12" i="18"/>
  <c r="S11" i="18"/>
  <c r="P11" i="18"/>
  <c r="M11" i="18"/>
  <c r="J11" i="18"/>
  <c r="I11" i="18"/>
  <c r="G11" i="18"/>
  <c r="D11" i="18"/>
  <c r="C11" i="18"/>
  <c r="S10" i="18"/>
  <c r="P10" i="18"/>
  <c r="O10" i="18"/>
  <c r="M10" i="18"/>
  <c r="J10" i="18"/>
  <c r="G10" i="18"/>
  <c r="D10" i="18"/>
  <c r="C10" i="18"/>
  <c r="S9" i="18"/>
  <c r="P9" i="18"/>
  <c r="O9" i="18"/>
  <c r="M9" i="18"/>
  <c r="L9" i="18"/>
  <c r="J9" i="18"/>
  <c r="G9" i="18"/>
  <c r="D9" i="18"/>
  <c r="C9" i="18"/>
  <c r="S8" i="18"/>
  <c r="P8" i="18"/>
  <c r="O8" i="18"/>
  <c r="M8" i="18"/>
  <c r="L8" i="18"/>
  <c r="J8" i="18"/>
  <c r="I8" i="18"/>
  <c r="G8" i="18"/>
  <c r="D8" i="18"/>
  <c r="BZ27" i="44"/>
  <c r="BY27" i="44"/>
  <c r="BX27" i="44"/>
  <c r="BW27" i="44"/>
  <c r="BV27" i="44"/>
  <c r="BU27" i="44"/>
  <c r="BT27" i="44"/>
  <c r="BS27" i="44"/>
  <c r="BR27" i="44"/>
  <c r="BQ27" i="44"/>
  <c r="BP27" i="44"/>
  <c r="BO27" i="44"/>
  <c r="BM27" i="44"/>
  <c r="BL27" i="44"/>
  <c r="BN27" i="44" s="1"/>
  <c r="BK27" i="44"/>
  <c r="BJ27" i="44"/>
  <c r="BI27" i="44"/>
  <c r="BH27" i="44"/>
  <c r="BG27" i="44"/>
  <c r="BF27" i="44"/>
  <c r="BE27" i="44"/>
  <c r="BD27" i="44"/>
  <c r="BC27" i="44"/>
  <c r="BB27" i="44"/>
  <c r="AZ27" i="44"/>
  <c r="AY27" i="44"/>
  <c r="AX27" i="44"/>
  <c r="AW27" i="44"/>
  <c r="AV27" i="44"/>
  <c r="AU27" i="44"/>
  <c r="AT27" i="44"/>
  <c r="AS27" i="44"/>
  <c r="AR27" i="44"/>
  <c r="AQ27" i="44"/>
  <c r="AP27" i="44"/>
  <c r="AO27" i="44"/>
  <c r="BA27" i="44" s="1"/>
  <c r="AM27" i="44"/>
  <c r="AL27" i="44"/>
  <c r="AK27" i="44"/>
  <c r="AJ27" i="44"/>
  <c r="AI27" i="44"/>
  <c r="AH27" i="44"/>
  <c r="AG27" i="44"/>
  <c r="AF27" i="44"/>
  <c r="AE27" i="44"/>
  <c r="AD27" i="44"/>
  <c r="AC27" i="44"/>
  <c r="AB27" i="44"/>
  <c r="AN27" i="44" s="1"/>
  <c r="Z27" i="44"/>
  <c r="Y27" i="44"/>
  <c r="X27" i="44"/>
  <c r="W27" i="44"/>
  <c r="V27" i="44"/>
  <c r="U27" i="44"/>
  <c r="T27" i="44"/>
  <c r="S27" i="44"/>
  <c r="R27" i="44"/>
  <c r="Q27" i="44"/>
  <c r="P27" i="44"/>
  <c r="O27" i="44"/>
  <c r="AA27" i="44" s="1"/>
  <c r="M27" i="44"/>
  <c r="L27" i="44"/>
  <c r="K27" i="44"/>
  <c r="J27" i="44"/>
  <c r="I27" i="44"/>
  <c r="H27" i="44"/>
  <c r="G27" i="44"/>
  <c r="F27" i="44"/>
  <c r="E27" i="44"/>
  <c r="D27" i="44"/>
  <c r="C27" i="44"/>
  <c r="B27" i="44"/>
  <c r="N27" i="44" s="1"/>
  <c r="CA26" i="44"/>
  <c r="BN26" i="44"/>
  <c r="BA26" i="44"/>
  <c r="AN26" i="44"/>
  <c r="AA26" i="44"/>
  <c r="N26" i="44"/>
  <c r="CA25" i="44"/>
  <c r="BN25" i="44"/>
  <c r="BA25" i="44"/>
  <c r="AN25" i="44"/>
  <c r="AA25" i="44"/>
  <c r="N25" i="44"/>
  <c r="CA24" i="44"/>
  <c r="BN24" i="44"/>
  <c r="BA24" i="44"/>
  <c r="AN24" i="44"/>
  <c r="AA24" i="44"/>
  <c r="N24" i="44"/>
  <c r="CA23" i="44"/>
  <c r="BN23" i="44"/>
  <c r="BA23" i="44"/>
  <c r="AN23" i="44"/>
  <c r="AA23" i="44"/>
  <c r="N23" i="44"/>
  <c r="CA22" i="44"/>
  <c r="BN22" i="44"/>
  <c r="BA22" i="44"/>
  <c r="AN22" i="44"/>
  <c r="AA22" i="44"/>
  <c r="N22" i="44"/>
  <c r="CA21" i="44"/>
  <c r="BN21" i="44"/>
  <c r="BA21" i="44"/>
  <c r="AN21" i="44"/>
  <c r="AA21" i="44"/>
  <c r="N21" i="44"/>
  <c r="CA20" i="44"/>
  <c r="BN20" i="44"/>
  <c r="BA20" i="44"/>
  <c r="AN20" i="44"/>
  <c r="AA20" i="44"/>
  <c r="N20" i="44"/>
  <c r="CA19" i="44"/>
  <c r="BN19" i="44"/>
  <c r="BA19" i="44"/>
  <c r="AN19" i="44"/>
  <c r="AA19" i="44"/>
  <c r="N19" i="44"/>
  <c r="CA18" i="44"/>
  <c r="BN18" i="44"/>
  <c r="BA18" i="44"/>
  <c r="AN18" i="44"/>
  <c r="AA18" i="44"/>
  <c r="N18" i="44"/>
  <c r="CA17" i="44"/>
  <c r="BN17" i="44"/>
  <c r="BA17" i="44"/>
  <c r="AN17" i="44"/>
  <c r="AA17" i="44"/>
  <c r="N17" i="44"/>
  <c r="CA16" i="44"/>
  <c r="BN16" i="44"/>
  <c r="BA16" i="44"/>
  <c r="AN16" i="44"/>
  <c r="AA16" i="44"/>
  <c r="N16" i="44"/>
  <c r="CA15" i="44"/>
  <c r="BN15" i="44"/>
  <c r="BA15" i="44"/>
  <c r="AN15" i="44"/>
  <c r="AA15" i="44"/>
  <c r="N15" i="44"/>
  <c r="CA14" i="44"/>
  <c r="BN14" i="44"/>
  <c r="BA14" i="44"/>
  <c r="AN14" i="44"/>
  <c r="AA14" i="44"/>
  <c r="N14" i="44"/>
  <c r="CA13" i="44"/>
  <c r="BN13" i="44"/>
  <c r="BA13" i="44"/>
  <c r="AN13" i="44"/>
  <c r="AA13" i="44"/>
  <c r="N13" i="44"/>
  <c r="CA12" i="44"/>
  <c r="BN12" i="44"/>
  <c r="BA12" i="44"/>
  <c r="AN12" i="44"/>
  <c r="AA12" i="44"/>
  <c r="N12" i="44"/>
  <c r="CA11" i="44"/>
  <c r="BN11" i="44"/>
  <c r="BA11" i="44"/>
  <c r="AN11" i="44"/>
  <c r="AA11" i="44"/>
  <c r="N11" i="44"/>
  <c r="CA10" i="44"/>
  <c r="BN10" i="44"/>
  <c r="BA10" i="44"/>
  <c r="AN10" i="44"/>
  <c r="AA10" i="44"/>
  <c r="N10" i="44"/>
  <c r="CA9" i="44"/>
  <c r="BN9" i="44"/>
  <c r="BA9" i="44"/>
  <c r="AN9" i="44"/>
  <c r="AA9" i="44"/>
  <c r="N9" i="44"/>
  <c r="CA8" i="44"/>
  <c r="BN8" i="44"/>
  <c r="BA8" i="44"/>
  <c r="AN8" i="44"/>
  <c r="AA8" i="44"/>
  <c r="N8" i="44"/>
  <c r="R18" i="28"/>
  <c r="N20" i="28"/>
  <c r="O15" i="28" s="1"/>
  <c r="K20" i="28"/>
  <c r="L15" i="28" s="1"/>
  <c r="H20" i="28"/>
  <c r="E20" i="28"/>
  <c r="B20" i="28"/>
  <c r="C8" i="28" s="1"/>
  <c r="R19" i="28"/>
  <c r="F18" i="28"/>
  <c r="C18" i="28"/>
  <c r="R17" i="28"/>
  <c r="O17" i="28"/>
  <c r="L17" i="28"/>
  <c r="I17" i="28"/>
  <c r="F17" i="28"/>
  <c r="R16" i="28"/>
  <c r="F16" i="28"/>
  <c r="C16" i="28"/>
  <c r="F15" i="28"/>
  <c r="C15" i="28"/>
  <c r="R14" i="28"/>
  <c r="F14" i="28"/>
  <c r="R13" i="28"/>
  <c r="F13" i="28"/>
  <c r="C13" i="28"/>
  <c r="R12" i="28"/>
  <c r="F12" i="28"/>
  <c r="C12" i="28"/>
  <c r="R11" i="28"/>
  <c r="O11" i="28"/>
  <c r="F11" i="28"/>
  <c r="C11" i="28"/>
  <c r="R10" i="28"/>
  <c r="F10" i="28"/>
  <c r="C10" i="28"/>
  <c r="R9" i="28"/>
  <c r="F9" i="28"/>
  <c r="R8" i="28"/>
  <c r="Q20" i="27"/>
  <c r="N20" i="27"/>
  <c r="P20" i="27" s="1"/>
  <c r="K20" i="27"/>
  <c r="H20" i="27"/>
  <c r="E20" i="27"/>
  <c r="F14" i="27" s="1"/>
  <c r="B20" i="27"/>
  <c r="C8" i="27" s="1"/>
  <c r="O19" i="27"/>
  <c r="O18" i="27"/>
  <c r="L18" i="27"/>
  <c r="R17" i="27"/>
  <c r="L17" i="27"/>
  <c r="O16" i="27"/>
  <c r="L16" i="27"/>
  <c r="I16" i="27"/>
  <c r="F16" i="27"/>
  <c r="C16" i="27"/>
  <c r="R15" i="27"/>
  <c r="L14" i="27"/>
  <c r="R13" i="27"/>
  <c r="O13" i="27"/>
  <c r="L13" i="27"/>
  <c r="O12" i="27"/>
  <c r="L12" i="27"/>
  <c r="R11" i="27"/>
  <c r="O11" i="27"/>
  <c r="L11" i="27"/>
  <c r="O10" i="27"/>
  <c r="L10" i="27"/>
  <c r="I10" i="27"/>
  <c r="F10" i="27"/>
  <c r="C10" i="27"/>
  <c r="R9" i="27"/>
  <c r="L8" i="27"/>
  <c r="Q19" i="22"/>
  <c r="R11" i="22" s="1"/>
  <c r="N19" i="22"/>
  <c r="K19" i="22"/>
  <c r="M19" i="22" s="1"/>
  <c r="H19" i="22"/>
  <c r="J19" i="22" s="1"/>
  <c r="E19" i="22"/>
  <c r="G19" i="22" s="1"/>
  <c r="B19" i="22"/>
  <c r="D19" i="22" s="1"/>
  <c r="I18" i="22"/>
  <c r="C17" i="22"/>
  <c r="C15" i="22"/>
  <c r="O14" i="22"/>
  <c r="I14" i="22"/>
  <c r="C14" i="22"/>
  <c r="C11" i="22"/>
  <c r="C10" i="22"/>
  <c r="R9" i="22"/>
  <c r="O9" i="22"/>
  <c r="L9" i="22"/>
  <c r="C9" i="22"/>
  <c r="F8" i="22"/>
  <c r="C8" i="22"/>
  <c r="S17" i="16"/>
  <c r="Q17" i="16"/>
  <c r="N17" i="16"/>
  <c r="P17" i="16" s="1"/>
  <c r="K17" i="16"/>
  <c r="M17" i="16" s="1"/>
  <c r="H17" i="16"/>
  <c r="J17" i="16" s="1"/>
  <c r="G17" i="16"/>
  <c r="E17" i="16"/>
  <c r="D17" i="16"/>
  <c r="B17" i="16"/>
  <c r="S16" i="16"/>
  <c r="R16" i="16"/>
  <c r="P16" i="16"/>
  <c r="O16" i="16"/>
  <c r="M16" i="16"/>
  <c r="L16" i="16"/>
  <c r="J16" i="16"/>
  <c r="I16" i="16"/>
  <c r="G16" i="16"/>
  <c r="F16" i="16"/>
  <c r="D16" i="16"/>
  <c r="C16" i="16"/>
  <c r="S15" i="16"/>
  <c r="R15" i="16"/>
  <c r="P15" i="16"/>
  <c r="O15" i="16"/>
  <c r="M15" i="16"/>
  <c r="L15" i="16"/>
  <c r="J15" i="16"/>
  <c r="I15" i="16"/>
  <c r="G15" i="16"/>
  <c r="F15" i="16"/>
  <c r="D15" i="16"/>
  <c r="C15" i="16"/>
  <c r="S14" i="16"/>
  <c r="R14" i="16"/>
  <c r="P14" i="16"/>
  <c r="O14" i="16"/>
  <c r="M14" i="16"/>
  <c r="L14" i="16"/>
  <c r="J14" i="16"/>
  <c r="I14" i="16"/>
  <c r="G14" i="16"/>
  <c r="F14" i="16"/>
  <c r="D14" i="16"/>
  <c r="C14" i="16"/>
  <c r="S13" i="16"/>
  <c r="R13" i="16"/>
  <c r="P13" i="16"/>
  <c r="O13" i="16"/>
  <c r="M13" i="16"/>
  <c r="L13" i="16"/>
  <c r="J13" i="16"/>
  <c r="I13" i="16"/>
  <c r="G13" i="16"/>
  <c r="F13" i="16"/>
  <c r="D13" i="16"/>
  <c r="C13" i="16"/>
  <c r="S12" i="16"/>
  <c r="R12" i="16"/>
  <c r="P12" i="16"/>
  <c r="O12" i="16"/>
  <c r="M12" i="16"/>
  <c r="L12" i="16"/>
  <c r="J12" i="16"/>
  <c r="I12" i="16"/>
  <c r="G12" i="16"/>
  <c r="F12" i="16"/>
  <c r="D12" i="16"/>
  <c r="C12" i="16"/>
  <c r="S11" i="16"/>
  <c r="R11" i="16"/>
  <c r="P11" i="16"/>
  <c r="O11" i="16"/>
  <c r="M11" i="16"/>
  <c r="L11" i="16"/>
  <c r="J11" i="16"/>
  <c r="I11" i="16"/>
  <c r="G11" i="16"/>
  <c r="F11" i="16"/>
  <c r="D11" i="16"/>
  <c r="C11" i="16"/>
  <c r="S10" i="16"/>
  <c r="R10" i="16"/>
  <c r="P10" i="16"/>
  <c r="O10" i="16"/>
  <c r="M10" i="16"/>
  <c r="L10" i="16"/>
  <c r="J10" i="16"/>
  <c r="I10" i="16"/>
  <c r="G10" i="16"/>
  <c r="F10" i="16"/>
  <c r="D10" i="16"/>
  <c r="C10" i="16"/>
  <c r="S9" i="16"/>
  <c r="R9" i="16"/>
  <c r="P9" i="16"/>
  <c r="O9" i="16"/>
  <c r="M9" i="16"/>
  <c r="L9" i="16"/>
  <c r="J9" i="16"/>
  <c r="I9" i="16"/>
  <c r="G9" i="16"/>
  <c r="F9" i="16"/>
  <c r="D9" i="16"/>
  <c r="C9" i="16"/>
  <c r="S8" i="16"/>
  <c r="R8" i="16"/>
  <c r="R17" i="16" s="1"/>
  <c r="P8" i="16"/>
  <c r="O8" i="16"/>
  <c r="M8" i="16"/>
  <c r="L8" i="16"/>
  <c r="J8" i="16"/>
  <c r="I8" i="16"/>
  <c r="I17" i="16" s="1"/>
  <c r="G8" i="16"/>
  <c r="F8" i="16"/>
  <c r="F17" i="16" s="1"/>
  <c r="D8" i="16"/>
  <c r="C8" i="16"/>
  <c r="C17" i="16" s="1"/>
  <c r="AV27" i="42"/>
  <c r="AU27" i="42"/>
  <c r="AT27" i="42"/>
  <c r="AS27" i="42"/>
  <c r="AR27" i="42"/>
  <c r="AQ27" i="42"/>
  <c r="AP27" i="42"/>
  <c r="AW27" i="42" s="1"/>
  <c r="AN27" i="42"/>
  <c r="AO27" i="42" s="1"/>
  <c r="AM27" i="42"/>
  <c r="AL27" i="42"/>
  <c r="AK27" i="42"/>
  <c r="AJ27" i="42"/>
  <c r="AI27" i="42"/>
  <c r="AH27" i="42"/>
  <c r="AF27" i="42"/>
  <c r="AE27" i="42"/>
  <c r="AD27" i="42"/>
  <c r="AC27" i="42"/>
  <c r="AB27" i="42"/>
  <c r="AG27" i="42" s="1"/>
  <c r="AA27" i="42"/>
  <c r="Z27" i="42"/>
  <c r="X27" i="42"/>
  <c r="W27" i="42"/>
  <c r="V27" i="42"/>
  <c r="U27" i="42"/>
  <c r="T27" i="42"/>
  <c r="S27" i="42"/>
  <c r="R27" i="42"/>
  <c r="Y27" i="42" s="1"/>
  <c r="P27" i="42"/>
  <c r="O27" i="42"/>
  <c r="Q27" i="42" s="1"/>
  <c r="N27" i="42"/>
  <c r="M27" i="42"/>
  <c r="L27" i="42"/>
  <c r="K27" i="42"/>
  <c r="J27" i="42"/>
  <c r="H27" i="42"/>
  <c r="G27" i="42"/>
  <c r="F27" i="42"/>
  <c r="E27" i="42"/>
  <c r="D27" i="42"/>
  <c r="C27" i="42"/>
  <c r="I27" i="42" s="1"/>
  <c r="B27" i="42"/>
  <c r="AW26" i="42"/>
  <c r="AO26" i="42"/>
  <c r="AG26" i="42"/>
  <c r="Y26" i="42"/>
  <c r="Q26" i="42"/>
  <c r="I26" i="42"/>
  <c r="AW25" i="42"/>
  <c r="AO25" i="42"/>
  <c r="AG25" i="42"/>
  <c r="Y25" i="42"/>
  <c r="Q25" i="42"/>
  <c r="I25" i="42"/>
  <c r="AW24" i="42"/>
  <c r="AO24" i="42"/>
  <c r="AG24" i="42"/>
  <c r="Y24" i="42"/>
  <c r="Q24" i="42"/>
  <c r="I24" i="42"/>
  <c r="AW23" i="42"/>
  <c r="AO23" i="42"/>
  <c r="AG23" i="42"/>
  <c r="Y23" i="42"/>
  <c r="Q23" i="42"/>
  <c r="I23" i="42"/>
  <c r="AW22" i="42"/>
  <c r="AO22" i="42"/>
  <c r="AG22" i="42"/>
  <c r="Y22" i="42"/>
  <c r="Q22" i="42"/>
  <c r="I22" i="42"/>
  <c r="AW21" i="42"/>
  <c r="AO21" i="42"/>
  <c r="AG21" i="42"/>
  <c r="Y21" i="42"/>
  <c r="Q21" i="42"/>
  <c r="I21" i="42"/>
  <c r="AW20" i="42"/>
  <c r="AO20" i="42"/>
  <c r="AG20" i="42"/>
  <c r="Y20" i="42"/>
  <c r="Q20" i="42"/>
  <c r="I20" i="42"/>
  <c r="AW19" i="42"/>
  <c r="AO19" i="42"/>
  <c r="AG19" i="42"/>
  <c r="Y19" i="42"/>
  <c r="Q19" i="42"/>
  <c r="I19" i="42"/>
  <c r="AW18" i="42"/>
  <c r="AO18" i="42"/>
  <c r="AG18" i="42"/>
  <c r="Y18" i="42"/>
  <c r="Q18" i="42"/>
  <c r="I18" i="42"/>
  <c r="AW17" i="42"/>
  <c r="AO17" i="42"/>
  <c r="AG17" i="42"/>
  <c r="Y17" i="42"/>
  <c r="Q17" i="42"/>
  <c r="I17" i="42"/>
  <c r="AW16" i="42"/>
  <c r="AO16" i="42"/>
  <c r="AG16" i="42"/>
  <c r="Y16" i="42"/>
  <c r="Q16" i="42"/>
  <c r="I16" i="42"/>
  <c r="AW15" i="42"/>
  <c r="AO15" i="42"/>
  <c r="AG15" i="42"/>
  <c r="Y15" i="42"/>
  <c r="Q15" i="42"/>
  <c r="I15" i="42"/>
  <c r="AW14" i="42"/>
  <c r="AO14" i="42"/>
  <c r="AG14" i="42"/>
  <c r="Y14" i="42"/>
  <c r="Q14" i="42"/>
  <c r="I14" i="42"/>
  <c r="AW13" i="42"/>
  <c r="AO13" i="42"/>
  <c r="AG13" i="42"/>
  <c r="Y13" i="42"/>
  <c r="Q13" i="42"/>
  <c r="I13" i="42"/>
  <c r="AW12" i="42"/>
  <c r="AO12" i="42"/>
  <c r="AG12" i="42"/>
  <c r="Y12" i="42"/>
  <c r="Q12" i="42"/>
  <c r="I12" i="42"/>
  <c r="AW11" i="42"/>
  <c r="AO11" i="42"/>
  <c r="AG11" i="42"/>
  <c r="Y11" i="42"/>
  <c r="Q11" i="42"/>
  <c r="I11" i="42"/>
  <c r="AW10" i="42"/>
  <c r="AO10" i="42"/>
  <c r="AG10" i="42"/>
  <c r="Y10" i="42"/>
  <c r="Q10" i="42"/>
  <c r="I10" i="42"/>
  <c r="AW9" i="42"/>
  <c r="AO9" i="42"/>
  <c r="AG9" i="42"/>
  <c r="Y9" i="42"/>
  <c r="Q9" i="42"/>
  <c r="I9" i="42"/>
  <c r="AW8" i="42"/>
  <c r="AO8" i="42"/>
  <c r="AG8" i="42"/>
  <c r="Y8" i="42"/>
  <c r="Q8" i="42"/>
  <c r="I8" i="42"/>
  <c r="Q15" i="17"/>
  <c r="S15" i="17" s="1"/>
  <c r="N15" i="17"/>
  <c r="O13" i="17" s="1"/>
  <c r="M15" i="17"/>
  <c r="K15" i="17"/>
  <c r="J15" i="17"/>
  <c r="H15" i="17"/>
  <c r="E15" i="17"/>
  <c r="G15" i="17" s="1"/>
  <c r="D15" i="17"/>
  <c r="B15" i="17"/>
  <c r="S14" i="17"/>
  <c r="P14" i="17"/>
  <c r="M14" i="17"/>
  <c r="L14" i="17"/>
  <c r="J14" i="17"/>
  <c r="I14" i="17"/>
  <c r="G14" i="17"/>
  <c r="F14" i="17"/>
  <c r="D14" i="17"/>
  <c r="C14" i="17"/>
  <c r="S13" i="17"/>
  <c r="P13" i="17"/>
  <c r="M13" i="17"/>
  <c r="L13" i="17"/>
  <c r="J13" i="17"/>
  <c r="I13" i="17"/>
  <c r="G13" i="17"/>
  <c r="F13" i="17"/>
  <c r="D13" i="17"/>
  <c r="C13" i="17"/>
  <c r="S12" i="17"/>
  <c r="P12" i="17"/>
  <c r="M12" i="17"/>
  <c r="L12" i="17"/>
  <c r="J12" i="17"/>
  <c r="I12" i="17"/>
  <c r="G12" i="17"/>
  <c r="F12" i="17"/>
  <c r="D12" i="17"/>
  <c r="C12" i="17"/>
  <c r="S11" i="17"/>
  <c r="P11" i="17"/>
  <c r="M11" i="17"/>
  <c r="L11" i="17"/>
  <c r="J11" i="17"/>
  <c r="I11" i="17"/>
  <c r="G11" i="17"/>
  <c r="F11" i="17"/>
  <c r="D11" i="17"/>
  <c r="C11" i="17"/>
  <c r="S10" i="17"/>
  <c r="P10" i="17"/>
  <c r="M10" i="17"/>
  <c r="L10" i="17"/>
  <c r="J10" i="17"/>
  <c r="I10" i="17"/>
  <c r="G10" i="17"/>
  <c r="F10" i="17"/>
  <c r="D10" i="17"/>
  <c r="C10" i="17"/>
  <c r="S9" i="17"/>
  <c r="P9" i="17"/>
  <c r="M9" i="17"/>
  <c r="L9" i="17"/>
  <c r="J9" i="17"/>
  <c r="I9" i="17"/>
  <c r="G9" i="17"/>
  <c r="F9" i="17"/>
  <c r="D9" i="17"/>
  <c r="C9" i="17"/>
  <c r="S8" i="17"/>
  <c r="P8" i="17"/>
  <c r="M8" i="17"/>
  <c r="L8" i="17"/>
  <c r="L15" i="17" s="1"/>
  <c r="J8" i="17"/>
  <c r="I8" i="17"/>
  <c r="I15" i="17" s="1"/>
  <c r="G8" i="17"/>
  <c r="F8" i="17"/>
  <c r="F15" i="17" s="1"/>
  <c r="D8" i="17"/>
  <c r="C8" i="17"/>
  <c r="C15" i="17" s="1"/>
  <c r="CF27" i="83"/>
  <c r="CE27" i="83"/>
  <c r="CD27" i="83"/>
  <c r="CC27" i="83"/>
  <c r="CB27" i="83"/>
  <c r="CA27" i="83"/>
  <c r="BZ27" i="83"/>
  <c r="BY27" i="83"/>
  <c r="BX27" i="83"/>
  <c r="BW27" i="83"/>
  <c r="BV27" i="83"/>
  <c r="BU27" i="83"/>
  <c r="BT27" i="83"/>
  <c r="CG27" i="83" s="1"/>
  <c r="BR27" i="83"/>
  <c r="BQ27" i="83"/>
  <c r="BP27" i="83"/>
  <c r="BO27" i="83"/>
  <c r="BN27" i="83"/>
  <c r="BM27" i="83"/>
  <c r="BL27" i="83"/>
  <c r="BK27" i="83"/>
  <c r="BJ27" i="83"/>
  <c r="BI27" i="83"/>
  <c r="BH27" i="83"/>
  <c r="BG27" i="83"/>
  <c r="BF27" i="83"/>
  <c r="BS27" i="83" s="1"/>
  <c r="BD27" i="83"/>
  <c r="BC27" i="83"/>
  <c r="BB27" i="83"/>
  <c r="BA27" i="83"/>
  <c r="AZ27" i="83"/>
  <c r="AY27" i="83"/>
  <c r="AX27" i="83"/>
  <c r="AW27" i="83"/>
  <c r="AV27" i="83"/>
  <c r="AU27" i="83"/>
  <c r="AT27" i="83"/>
  <c r="AS27" i="83"/>
  <c r="BE27" i="83" s="1"/>
  <c r="AR27" i="83"/>
  <c r="AP27" i="83"/>
  <c r="AO27" i="83"/>
  <c r="AN27" i="83"/>
  <c r="AM27" i="83"/>
  <c r="AL27" i="83"/>
  <c r="AK27" i="83"/>
  <c r="AJ27" i="83"/>
  <c r="AI27" i="83"/>
  <c r="AH27" i="83"/>
  <c r="AG27" i="83"/>
  <c r="AF27" i="83"/>
  <c r="AE27" i="83"/>
  <c r="AQ27" i="83" s="1"/>
  <c r="AD27" i="83"/>
  <c r="AB27" i="83"/>
  <c r="AA27" i="83"/>
  <c r="Z27" i="83"/>
  <c r="Y27" i="83"/>
  <c r="X27" i="83"/>
  <c r="W27" i="83"/>
  <c r="V27" i="83"/>
  <c r="U27" i="83"/>
  <c r="T27" i="83"/>
  <c r="S27" i="83"/>
  <c r="R27" i="83"/>
  <c r="Q27" i="83"/>
  <c r="P27" i="83"/>
  <c r="N27" i="83"/>
  <c r="M27" i="83"/>
  <c r="L27" i="83"/>
  <c r="K27" i="83"/>
  <c r="J27" i="83"/>
  <c r="I27" i="83"/>
  <c r="H27" i="83"/>
  <c r="G27" i="83"/>
  <c r="F27" i="83"/>
  <c r="E27" i="83"/>
  <c r="D27" i="83"/>
  <c r="C27" i="83"/>
  <c r="B27" i="83"/>
  <c r="O27" i="83" s="1"/>
  <c r="CG26" i="83"/>
  <c r="BS26" i="83"/>
  <c r="BE26" i="83"/>
  <c r="AQ26" i="83"/>
  <c r="AC26" i="83"/>
  <c r="O26" i="83"/>
  <c r="CG25" i="83"/>
  <c r="BS25" i="83"/>
  <c r="BE25" i="83"/>
  <c r="AQ25" i="83"/>
  <c r="AC25" i="83"/>
  <c r="O25" i="83"/>
  <c r="CG24" i="83"/>
  <c r="BS24" i="83"/>
  <c r="BE24" i="83"/>
  <c r="AQ24" i="83"/>
  <c r="AC24" i="83"/>
  <c r="O24" i="83"/>
  <c r="CG23" i="83"/>
  <c r="BS23" i="83"/>
  <c r="BE23" i="83"/>
  <c r="AQ23" i="83"/>
  <c r="AC23" i="83"/>
  <c r="O23" i="83"/>
  <c r="CG22" i="83"/>
  <c r="BS22" i="83"/>
  <c r="BE22" i="83"/>
  <c r="AQ22" i="83"/>
  <c r="AC22" i="83"/>
  <c r="O22" i="83"/>
  <c r="CG21" i="83"/>
  <c r="BS21" i="83"/>
  <c r="BE21" i="83"/>
  <c r="AQ21" i="83"/>
  <c r="AC21" i="83"/>
  <c r="O21" i="83"/>
  <c r="CG20" i="83"/>
  <c r="BS20" i="83"/>
  <c r="BE20" i="83"/>
  <c r="AQ20" i="83"/>
  <c r="AC20" i="83"/>
  <c r="O20" i="83"/>
  <c r="CG19" i="83"/>
  <c r="BS19" i="83"/>
  <c r="BE19" i="83"/>
  <c r="AQ19" i="83"/>
  <c r="AC19" i="83"/>
  <c r="O19" i="83"/>
  <c r="CG18" i="83"/>
  <c r="BS18" i="83"/>
  <c r="BE18" i="83"/>
  <c r="AQ18" i="83"/>
  <c r="AC18" i="83"/>
  <c r="O18" i="83"/>
  <c r="CG17" i="83"/>
  <c r="BS17" i="83"/>
  <c r="BE17" i="83"/>
  <c r="AQ17" i="83"/>
  <c r="AC17" i="83"/>
  <c r="O17" i="83"/>
  <c r="CG16" i="83"/>
  <c r="BS16" i="83"/>
  <c r="BE16" i="83"/>
  <c r="AQ16" i="83"/>
  <c r="AC16" i="83"/>
  <c r="O16" i="83"/>
  <c r="CG15" i="83"/>
  <c r="BS15" i="83"/>
  <c r="BE15" i="83"/>
  <c r="AQ15" i="83"/>
  <c r="AC15" i="83"/>
  <c r="O15" i="83"/>
  <c r="CG14" i="83"/>
  <c r="BS14" i="83"/>
  <c r="BE14" i="83"/>
  <c r="AQ14" i="83"/>
  <c r="AC14" i="83"/>
  <c r="O14" i="83"/>
  <c r="CG13" i="83"/>
  <c r="BS13" i="83"/>
  <c r="BE13" i="83"/>
  <c r="AQ13" i="83"/>
  <c r="AC13" i="83"/>
  <c r="O13" i="83"/>
  <c r="CG12" i="83"/>
  <c r="BS12" i="83"/>
  <c r="BE12" i="83"/>
  <c r="AQ12" i="83"/>
  <c r="AC12" i="83"/>
  <c r="O12" i="83"/>
  <c r="CG11" i="83"/>
  <c r="BS11" i="83"/>
  <c r="BE11" i="83"/>
  <c r="AQ11" i="83"/>
  <c r="AC11" i="83"/>
  <c r="O11" i="83"/>
  <c r="CG10" i="83"/>
  <c r="BS10" i="83"/>
  <c r="BE10" i="83"/>
  <c r="AQ10" i="83"/>
  <c r="AC10" i="83"/>
  <c r="O10" i="83"/>
  <c r="CG9" i="83"/>
  <c r="BS9" i="83"/>
  <c r="BE9" i="83"/>
  <c r="AQ9" i="83"/>
  <c r="AC9" i="83"/>
  <c r="O9" i="83"/>
  <c r="CG8" i="83"/>
  <c r="BS8" i="83"/>
  <c r="BE8" i="83"/>
  <c r="AQ8" i="83"/>
  <c r="AC8" i="83"/>
  <c r="O8" i="83"/>
  <c r="S21" i="26"/>
  <c r="Q21" i="26"/>
  <c r="N21" i="26"/>
  <c r="M21" i="26"/>
  <c r="K21" i="26"/>
  <c r="H21" i="26"/>
  <c r="J21" i="26" s="1"/>
  <c r="E21" i="26"/>
  <c r="F20" i="26" s="1"/>
  <c r="D21" i="26"/>
  <c r="B21" i="26"/>
  <c r="S20" i="26"/>
  <c r="R20" i="26"/>
  <c r="P20" i="26"/>
  <c r="O20" i="26"/>
  <c r="M20" i="26"/>
  <c r="L20" i="26"/>
  <c r="J20" i="26"/>
  <c r="I20" i="26"/>
  <c r="G20" i="26"/>
  <c r="D20" i="26"/>
  <c r="C20" i="26"/>
  <c r="S19" i="26"/>
  <c r="R19" i="26"/>
  <c r="P19" i="26"/>
  <c r="O19" i="26"/>
  <c r="M19" i="26"/>
  <c r="L19" i="26"/>
  <c r="J19" i="26"/>
  <c r="I19" i="26"/>
  <c r="G19" i="26"/>
  <c r="D19" i="26"/>
  <c r="C19" i="26"/>
  <c r="S18" i="26"/>
  <c r="R18" i="26"/>
  <c r="P18" i="26"/>
  <c r="O18" i="26"/>
  <c r="M18" i="26"/>
  <c r="L18" i="26"/>
  <c r="J18" i="26"/>
  <c r="I18" i="26"/>
  <c r="G18" i="26"/>
  <c r="D18" i="26"/>
  <c r="C18" i="26"/>
  <c r="S17" i="26"/>
  <c r="R17" i="26"/>
  <c r="P17" i="26"/>
  <c r="O17" i="26"/>
  <c r="M17" i="26"/>
  <c r="L17" i="26"/>
  <c r="J17" i="26"/>
  <c r="I17" i="26"/>
  <c r="G17" i="26"/>
  <c r="D17" i="26"/>
  <c r="C17" i="26"/>
  <c r="S16" i="26"/>
  <c r="R16" i="26"/>
  <c r="P16" i="26"/>
  <c r="O16" i="26"/>
  <c r="M16" i="26"/>
  <c r="L16" i="26"/>
  <c r="J16" i="26"/>
  <c r="I16" i="26"/>
  <c r="G16" i="26"/>
  <c r="D16" i="26"/>
  <c r="C16" i="26"/>
  <c r="S15" i="26"/>
  <c r="R15" i="26"/>
  <c r="P15" i="26"/>
  <c r="O15" i="26"/>
  <c r="M15" i="26"/>
  <c r="L15" i="26"/>
  <c r="J15" i="26"/>
  <c r="I15" i="26"/>
  <c r="G15" i="26"/>
  <c r="F15" i="26"/>
  <c r="D15" i="26"/>
  <c r="C15" i="26"/>
  <c r="S14" i="26"/>
  <c r="R14" i="26"/>
  <c r="P14" i="26"/>
  <c r="O14" i="26"/>
  <c r="M14" i="26"/>
  <c r="L14" i="26"/>
  <c r="J14" i="26"/>
  <c r="I14" i="26"/>
  <c r="G14" i="26"/>
  <c r="F14" i="26"/>
  <c r="D14" i="26"/>
  <c r="C14" i="26"/>
  <c r="S13" i="26"/>
  <c r="R13" i="26"/>
  <c r="P13" i="26"/>
  <c r="O13" i="26"/>
  <c r="M13" i="26"/>
  <c r="L13" i="26"/>
  <c r="J13" i="26"/>
  <c r="I13" i="26"/>
  <c r="G13" i="26"/>
  <c r="F13" i="26"/>
  <c r="D13" i="26"/>
  <c r="C13" i="26"/>
  <c r="S12" i="26"/>
  <c r="R12" i="26"/>
  <c r="P12" i="26"/>
  <c r="O12" i="26"/>
  <c r="M12" i="26"/>
  <c r="L12" i="26"/>
  <c r="J12" i="26"/>
  <c r="I12" i="26"/>
  <c r="G12" i="26"/>
  <c r="F12" i="26"/>
  <c r="D12" i="26"/>
  <c r="C12" i="26"/>
  <c r="S11" i="26"/>
  <c r="R11" i="26"/>
  <c r="P11" i="26"/>
  <c r="O11" i="26"/>
  <c r="M11" i="26"/>
  <c r="L11" i="26"/>
  <c r="J11" i="26"/>
  <c r="I11" i="26"/>
  <c r="G11" i="26"/>
  <c r="F11" i="26"/>
  <c r="D11" i="26"/>
  <c r="C11" i="26"/>
  <c r="S10" i="26"/>
  <c r="R10" i="26"/>
  <c r="P10" i="26"/>
  <c r="O10" i="26"/>
  <c r="M10" i="26"/>
  <c r="L10" i="26"/>
  <c r="J10" i="26"/>
  <c r="I10" i="26"/>
  <c r="G10" i="26"/>
  <c r="F10" i="26"/>
  <c r="D10" i="26"/>
  <c r="C10" i="26"/>
  <c r="S9" i="26"/>
  <c r="R9" i="26"/>
  <c r="P9" i="26"/>
  <c r="O9" i="26"/>
  <c r="M9" i="26"/>
  <c r="L9" i="26"/>
  <c r="J9" i="26"/>
  <c r="I9" i="26"/>
  <c r="G9" i="26"/>
  <c r="F9" i="26"/>
  <c r="D9" i="26"/>
  <c r="C9" i="26"/>
  <c r="S8" i="26"/>
  <c r="R8" i="26"/>
  <c r="R21" i="26" s="1"/>
  <c r="P8" i="26"/>
  <c r="O8" i="26"/>
  <c r="O21" i="26" s="1"/>
  <c r="M8" i="26"/>
  <c r="L8" i="26"/>
  <c r="L21" i="26" s="1"/>
  <c r="J8" i="26"/>
  <c r="I8" i="26"/>
  <c r="I21" i="26" s="1"/>
  <c r="G8" i="26"/>
  <c r="F8" i="26"/>
  <c r="D8" i="26"/>
  <c r="C8" i="26"/>
  <c r="C21" i="26" s="1"/>
  <c r="I25" i="52"/>
  <c r="G25" i="52"/>
  <c r="E25" i="52"/>
  <c r="C25" i="52"/>
  <c r="I24" i="52"/>
  <c r="G24" i="52"/>
  <c r="E24" i="52"/>
  <c r="C24" i="52"/>
  <c r="I23" i="52"/>
  <c r="G23" i="52"/>
  <c r="E23" i="52"/>
  <c r="C23" i="52"/>
  <c r="I22" i="52"/>
  <c r="G22" i="52"/>
  <c r="E22" i="52"/>
  <c r="C22" i="52"/>
  <c r="I21" i="52"/>
  <c r="G21" i="52"/>
  <c r="E21" i="52"/>
  <c r="C21" i="52"/>
  <c r="I20" i="52"/>
  <c r="G20" i="52"/>
  <c r="E20" i="52"/>
  <c r="C20" i="52"/>
  <c r="I19" i="52"/>
  <c r="G19" i="52"/>
  <c r="E19" i="52"/>
  <c r="C19" i="52"/>
  <c r="BT27" i="40"/>
  <c r="BS27" i="40"/>
  <c r="BR27" i="40"/>
  <c r="BQ27" i="40"/>
  <c r="BP27" i="40"/>
  <c r="BO27" i="40"/>
  <c r="BU27" i="40" s="1"/>
  <c r="BN27" i="40"/>
  <c r="BM27" i="40"/>
  <c r="BL27" i="40"/>
  <c r="BK27" i="40"/>
  <c r="BJ27" i="40"/>
  <c r="BH27" i="40"/>
  <c r="BG27" i="40"/>
  <c r="BF27" i="40"/>
  <c r="BE27" i="40"/>
  <c r="BD27" i="40"/>
  <c r="BC27" i="40"/>
  <c r="BI27" i="40" s="1"/>
  <c r="BB27" i="40"/>
  <c r="BA27" i="40"/>
  <c r="AZ27" i="40"/>
  <c r="AY27" i="40"/>
  <c r="AX27" i="40"/>
  <c r="AV27" i="40"/>
  <c r="AU27" i="40"/>
  <c r="AT27" i="40"/>
  <c r="AS27" i="40"/>
  <c r="AR27" i="40"/>
  <c r="AQ27" i="40"/>
  <c r="AW27" i="40" s="1"/>
  <c r="AP27" i="40"/>
  <c r="AO27" i="40"/>
  <c r="AN27" i="40"/>
  <c r="AM27" i="40"/>
  <c r="AL27" i="40"/>
  <c r="AJ27" i="40"/>
  <c r="AI27" i="40"/>
  <c r="AH27" i="40"/>
  <c r="AG27" i="40"/>
  <c r="AF27" i="40"/>
  <c r="AE27" i="40"/>
  <c r="AK27" i="40" s="1"/>
  <c r="AD27" i="40"/>
  <c r="AC27" i="40"/>
  <c r="AB27" i="40"/>
  <c r="AA27" i="40"/>
  <c r="Z27" i="40"/>
  <c r="X27" i="40"/>
  <c r="W27" i="40"/>
  <c r="V27" i="40"/>
  <c r="U27" i="40"/>
  <c r="T27" i="40"/>
  <c r="S27" i="40"/>
  <c r="Y27" i="40" s="1"/>
  <c r="R27" i="40"/>
  <c r="Q27" i="40"/>
  <c r="P27" i="40"/>
  <c r="O27" i="40"/>
  <c r="N27" i="40"/>
  <c r="L27" i="40"/>
  <c r="K27" i="40"/>
  <c r="J27" i="40"/>
  <c r="I27" i="40"/>
  <c r="H27" i="40"/>
  <c r="G27" i="40"/>
  <c r="M27" i="40" s="1"/>
  <c r="F27" i="40"/>
  <c r="E27" i="40"/>
  <c r="D27" i="40"/>
  <c r="C27" i="40"/>
  <c r="B27" i="40"/>
  <c r="BU26" i="40"/>
  <c r="BI26" i="40"/>
  <c r="AW26" i="40"/>
  <c r="AK26" i="40"/>
  <c r="Y26" i="40"/>
  <c r="M26" i="40"/>
  <c r="BU25" i="40"/>
  <c r="BI25" i="40"/>
  <c r="AW25" i="40"/>
  <c r="AK25" i="40"/>
  <c r="Y25" i="40"/>
  <c r="M25" i="40"/>
  <c r="BU24" i="40"/>
  <c r="BI24" i="40"/>
  <c r="AW24" i="40"/>
  <c r="AK24" i="40"/>
  <c r="Y24" i="40"/>
  <c r="M24" i="40"/>
  <c r="BU23" i="40"/>
  <c r="BI23" i="40"/>
  <c r="AW23" i="40"/>
  <c r="AK23" i="40"/>
  <c r="Y23" i="40"/>
  <c r="M23" i="40"/>
  <c r="BU22" i="40"/>
  <c r="BI22" i="40"/>
  <c r="AW22" i="40"/>
  <c r="AK22" i="40"/>
  <c r="Y22" i="40"/>
  <c r="M22" i="40"/>
  <c r="BU21" i="40"/>
  <c r="BI21" i="40"/>
  <c r="AW21" i="40"/>
  <c r="AK21" i="40"/>
  <c r="Y21" i="40"/>
  <c r="M21" i="40"/>
  <c r="BU20" i="40"/>
  <c r="BI20" i="40"/>
  <c r="AW20" i="40"/>
  <c r="AK20" i="40"/>
  <c r="Y20" i="40"/>
  <c r="M20" i="40"/>
  <c r="BU19" i="40"/>
  <c r="BI19" i="40"/>
  <c r="AW19" i="40"/>
  <c r="AK19" i="40"/>
  <c r="Y19" i="40"/>
  <c r="M19" i="40"/>
  <c r="BU18" i="40"/>
  <c r="BI18" i="40"/>
  <c r="AW18" i="40"/>
  <c r="AK18" i="40"/>
  <c r="Y18" i="40"/>
  <c r="M18" i="40"/>
  <c r="BU17" i="40"/>
  <c r="BI17" i="40"/>
  <c r="AW17" i="40"/>
  <c r="AK17" i="40"/>
  <c r="Y17" i="40"/>
  <c r="M17" i="40"/>
  <c r="BU16" i="40"/>
  <c r="BI16" i="40"/>
  <c r="AW16" i="40"/>
  <c r="AK16" i="40"/>
  <c r="Y16" i="40"/>
  <c r="M16" i="40"/>
  <c r="BU15" i="40"/>
  <c r="BI15" i="40"/>
  <c r="AW15" i="40"/>
  <c r="AK15" i="40"/>
  <c r="Y15" i="40"/>
  <c r="M15" i="40"/>
  <c r="BU14" i="40"/>
  <c r="BI14" i="40"/>
  <c r="AW14" i="40"/>
  <c r="AK14" i="40"/>
  <c r="Y14" i="40"/>
  <c r="M14" i="40"/>
  <c r="BU13" i="40"/>
  <c r="BI13" i="40"/>
  <c r="AW13" i="40"/>
  <c r="AK13" i="40"/>
  <c r="Y13" i="40"/>
  <c r="M13" i="40"/>
  <c r="BU12" i="40"/>
  <c r="BI12" i="40"/>
  <c r="AW12" i="40"/>
  <c r="AK12" i="40"/>
  <c r="Y12" i="40"/>
  <c r="M12" i="40"/>
  <c r="BU11" i="40"/>
  <c r="BI11" i="40"/>
  <c r="AW11" i="40"/>
  <c r="AK11" i="40"/>
  <c r="Y11" i="40"/>
  <c r="M11" i="40"/>
  <c r="BU10" i="40"/>
  <c r="BI10" i="40"/>
  <c r="AW10" i="40"/>
  <c r="AK10" i="40"/>
  <c r="Y10" i="40"/>
  <c r="M10" i="40"/>
  <c r="BU9" i="40"/>
  <c r="BI9" i="40"/>
  <c r="AW9" i="40"/>
  <c r="AK9" i="40"/>
  <c r="Y9" i="40"/>
  <c r="M9" i="40"/>
  <c r="BU8" i="40"/>
  <c r="BI8" i="40"/>
  <c r="AW8" i="40"/>
  <c r="AK8" i="40"/>
  <c r="Y8" i="40"/>
  <c r="M8" i="40"/>
  <c r="S19" i="15"/>
  <c r="Q19" i="15"/>
  <c r="P19" i="15"/>
  <c r="N19" i="15"/>
  <c r="K19" i="15"/>
  <c r="M19" i="15" s="1"/>
  <c r="H19" i="15"/>
  <c r="J19" i="15" s="1"/>
  <c r="E19" i="15"/>
  <c r="G19" i="15" s="1"/>
  <c r="D19" i="15"/>
  <c r="B19" i="15"/>
  <c r="S18" i="15"/>
  <c r="R18" i="15"/>
  <c r="P18" i="15"/>
  <c r="O18" i="15"/>
  <c r="M18" i="15"/>
  <c r="L18" i="15"/>
  <c r="J18" i="15"/>
  <c r="I18" i="15"/>
  <c r="G18" i="15"/>
  <c r="F18" i="15"/>
  <c r="D18" i="15"/>
  <c r="C18" i="15"/>
  <c r="S17" i="15"/>
  <c r="R17" i="15"/>
  <c r="P17" i="15"/>
  <c r="O17" i="15"/>
  <c r="M17" i="15"/>
  <c r="L17" i="15"/>
  <c r="J17" i="15"/>
  <c r="I17" i="15"/>
  <c r="G17" i="15"/>
  <c r="F17" i="15"/>
  <c r="D17" i="15"/>
  <c r="C17" i="15"/>
  <c r="S16" i="15"/>
  <c r="R16" i="15"/>
  <c r="P16" i="15"/>
  <c r="O16" i="15"/>
  <c r="M16" i="15"/>
  <c r="L16" i="15"/>
  <c r="J16" i="15"/>
  <c r="I16" i="15"/>
  <c r="G16" i="15"/>
  <c r="F16" i="15"/>
  <c r="D16" i="15"/>
  <c r="C16" i="15"/>
  <c r="S15" i="15"/>
  <c r="R15" i="15"/>
  <c r="P15" i="15"/>
  <c r="O15" i="15"/>
  <c r="M15" i="15"/>
  <c r="L15" i="15"/>
  <c r="J15" i="15"/>
  <c r="I15" i="15"/>
  <c r="G15" i="15"/>
  <c r="F15" i="15"/>
  <c r="D15" i="15"/>
  <c r="C15" i="15"/>
  <c r="S14" i="15"/>
  <c r="R14" i="15"/>
  <c r="P14" i="15"/>
  <c r="O14" i="15"/>
  <c r="M14" i="15"/>
  <c r="L14" i="15"/>
  <c r="J14" i="15"/>
  <c r="I14" i="15"/>
  <c r="G14" i="15"/>
  <c r="F14" i="15"/>
  <c r="D14" i="15"/>
  <c r="C14" i="15"/>
  <c r="S13" i="15"/>
  <c r="R13" i="15"/>
  <c r="P13" i="15"/>
  <c r="O13" i="15"/>
  <c r="M13" i="15"/>
  <c r="L13" i="15"/>
  <c r="J13" i="15"/>
  <c r="I13" i="15"/>
  <c r="G13" i="15"/>
  <c r="F13" i="15"/>
  <c r="D13" i="15"/>
  <c r="C13" i="15"/>
  <c r="S12" i="15"/>
  <c r="R12" i="15"/>
  <c r="P12" i="15"/>
  <c r="O12" i="15"/>
  <c r="M12" i="15"/>
  <c r="L12" i="15"/>
  <c r="J12" i="15"/>
  <c r="I12" i="15"/>
  <c r="G12" i="15"/>
  <c r="F12" i="15"/>
  <c r="D12" i="15"/>
  <c r="C12" i="15"/>
  <c r="S11" i="15"/>
  <c r="R11" i="15"/>
  <c r="P11" i="15"/>
  <c r="O11" i="15"/>
  <c r="M11" i="15"/>
  <c r="L11" i="15"/>
  <c r="J11" i="15"/>
  <c r="I11" i="15"/>
  <c r="G11" i="15"/>
  <c r="F11" i="15"/>
  <c r="D11" i="15"/>
  <c r="C11" i="15"/>
  <c r="S10" i="15"/>
  <c r="R10" i="15"/>
  <c r="P10" i="15"/>
  <c r="O10" i="15"/>
  <c r="M10" i="15"/>
  <c r="L10" i="15"/>
  <c r="J10" i="15"/>
  <c r="I10" i="15"/>
  <c r="G10" i="15"/>
  <c r="F10" i="15"/>
  <c r="D10" i="15"/>
  <c r="C10" i="15"/>
  <c r="S9" i="15"/>
  <c r="R9" i="15"/>
  <c r="P9" i="15"/>
  <c r="O9" i="15"/>
  <c r="M9" i="15"/>
  <c r="L9" i="15"/>
  <c r="J9" i="15"/>
  <c r="I9" i="15"/>
  <c r="G9" i="15"/>
  <c r="F9" i="15"/>
  <c r="D9" i="15"/>
  <c r="C9" i="15"/>
  <c r="S8" i="15"/>
  <c r="R8" i="15"/>
  <c r="R19" i="15" s="1"/>
  <c r="P8" i="15"/>
  <c r="O8" i="15"/>
  <c r="O19" i="15" s="1"/>
  <c r="M8" i="15"/>
  <c r="L8" i="15"/>
  <c r="J8" i="15"/>
  <c r="I8" i="15"/>
  <c r="I19" i="15" s="1"/>
  <c r="G8" i="15"/>
  <c r="F8" i="15"/>
  <c r="F19" i="15" s="1"/>
  <c r="D8" i="15"/>
  <c r="C8" i="15"/>
  <c r="C19" i="15" s="1"/>
  <c r="BT27" i="39"/>
  <c r="BS27" i="39"/>
  <c r="BR27" i="39"/>
  <c r="BQ27" i="39"/>
  <c r="BP27" i="39"/>
  <c r="BU27" i="39" s="1"/>
  <c r="BO27" i="39"/>
  <c r="BN27" i="39"/>
  <c r="BM27" i="39"/>
  <c r="BL27" i="39"/>
  <c r="BK27" i="39"/>
  <c r="BJ27" i="39"/>
  <c r="BH27" i="39"/>
  <c r="BG27" i="39"/>
  <c r="BF27" i="39"/>
  <c r="BE27" i="39"/>
  <c r="BD27" i="39"/>
  <c r="BI27" i="39" s="1"/>
  <c r="BC27" i="39"/>
  <c r="BB27" i="39"/>
  <c r="BA27" i="39"/>
  <c r="AZ27" i="39"/>
  <c r="AY27" i="39"/>
  <c r="AX27" i="39"/>
  <c r="AV27" i="39"/>
  <c r="AU27" i="39"/>
  <c r="AT27" i="39"/>
  <c r="AS27" i="39"/>
  <c r="AR27" i="39"/>
  <c r="AW27" i="39" s="1"/>
  <c r="AQ27" i="39"/>
  <c r="AP27" i="39"/>
  <c r="AO27" i="39"/>
  <c r="AN27" i="39"/>
  <c r="AM27" i="39"/>
  <c r="AL27" i="39"/>
  <c r="AJ27" i="39"/>
  <c r="AI27" i="39"/>
  <c r="AH27" i="39"/>
  <c r="AG27" i="39"/>
  <c r="AF27" i="39"/>
  <c r="AK27" i="39" s="1"/>
  <c r="AE27" i="39"/>
  <c r="AD27" i="39"/>
  <c r="AC27" i="39"/>
  <c r="AB27" i="39"/>
  <c r="AA27" i="39"/>
  <c r="Z27" i="39"/>
  <c r="X27" i="39"/>
  <c r="W27" i="39"/>
  <c r="V27" i="39"/>
  <c r="U27" i="39"/>
  <c r="T27" i="39"/>
  <c r="Y27" i="39" s="1"/>
  <c r="S27" i="39"/>
  <c r="R27" i="39"/>
  <c r="Q27" i="39"/>
  <c r="P27" i="39"/>
  <c r="O27" i="39"/>
  <c r="N27" i="39"/>
  <c r="L27" i="39"/>
  <c r="K27" i="39"/>
  <c r="J27" i="39"/>
  <c r="I27" i="39"/>
  <c r="H27" i="39"/>
  <c r="M27" i="39" s="1"/>
  <c r="G27" i="39"/>
  <c r="F27" i="39"/>
  <c r="E27" i="39"/>
  <c r="D27" i="39"/>
  <c r="C27" i="39"/>
  <c r="B27" i="39"/>
  <c r="BU26" i="39"/>
  <c r="BI26" i="39"/>
  <c r="AW26" i="39"/>
  <c r="AK26" i="39"/>
  <c r="Y26" i="39"/>
  <c r="M26" i="39"/>
  <c r="BU25" i="39"/>
  <c r="BI25" i="39"/>
  <c r="AW25" i="39"/>
  <c r="AK25" i="39"/>
  <c r="Y25" i="39"/>
  <c r="M25" i="39"/>
  <c r="BU24" i="39"/>
  <c r="BI24" i="39"/>
  <c r="AW24" i="39"/>
  <c r="AK24" i="39"/>
  <c r="Y24" i="39"/>
  <c r="M24" i="39"/>
  <c r="BU23" i="39"/>
  <c r="BI23" i="39"/>
  <c r="AW23" i="39"/>
  <c r="AK23" i="39"/>
  <c r="Y23" i="39"/>
  <c r="M23" i="39"/>
  <c r="BU22" i="39"/>
  <c r="BI22" i="39"/>
  <c r="AW22" i="39"/>
  <c r="AK22" i="39"/>
  <c r="Y22" i="39"/>
  <c r="M22" i="39"/>
  <c r="BU21" i="39"/>
  <c r="BI21" i="39"/>
  <c r="AW21" i="39"/>
  <c r="AK21" i="39"/>
  <c r="Y21" i="39"/>
  <c r="M21" i="39"/>
  <c r="BU20" i="39"/>
  <c r="BI20" i="39"/>
  <c r="AW20" i="39"/>
  <c r="AK20" i="39"/>
  <c r="Y20" i="39"/>
  <c r="M20" i="39"/>
  <c r="BU19" i="39"/>
  <c r="BI19" i="39"/>
  <c r="AW19" i="39"/>
  <c r="AK19" i="39"/>
  <c r="Y19" i="39"/>
  <c r="M19" i="39"/>
  <c r="BU18" i="39"/>
  <c r="BI18" i="39"/>
  <c r="AW18" i="39"/>
  <c r="AK18" i="39"/>
  <c r="Y18" i="39"/>
  <c r="M18" i="39"/>
  <c r="BU17" i="39"/>
  <c r="BI17" i="39"/>
  <c r="AW17" i="39"/>
  <c r="AK17" i="39"/>
  <c r="Y17" i="39"/>
  <c r="M17" i="39"/>
  <c r="BU16" i="39"/>
  <c r="BI16" i="39"/>
  <c r="AW16" i="39"/>
  <c r="AK16" i="39"/>
  <c r="Y16" i="39"/>
  <c r="M16" i="39"/>
  <c r="BU15" i="39"/>
  <c r="BI15" i="39"/>
  <c r="AW15" i="39"/>
  <c r="AK15" i="39"/>
  <c r="Y15" i="39"/>
  <c r="M15" i="39"/>
  <c r="BU14" i="39"/>
  <c r="BI14" i="39"/>
  <c r="AW14" i="39"/>
  <c r="AK14" i="39"/>
  <c r="Y14" i="39"/>
  <c r="M14" i="39"/>
  <c r="BU13" i="39"/>
  <c r="BI13" i="39"/>
  <c r="AW13" i="39"/>
  <c r="AK13" i="39"/>
  <c r="Y13" i="39"/>
  <c r="M13" i="39"/>
  <c r="BU12" i="39"/>
  <c r="BI12" i="39"/>
  <c r="AW12" i="39"/>
  <c r="AK12" i="39"/>
  <c r="Y12" i="39"/>
  <c r="M12" i="39"/>
  <c r="BU11" i="39"/>
  <c r="BI11" i="39"/>
  <c r="AW11" i="39"/>
  <c r="AK11" i="39"/>
  <c r="Y11" i="39"/>
  <c r="M11" i="39"/>
  <c r="BU10" i="39"/>
  <c r="BI10" i="39"/>
  <c r="AW10" i="39"/>
  <c r="AK10" i="39"/>
  <c r="Y10" i="39"/>
  <c r="M10" i="39"/>
  <c r="BU9" i="39"/>
  <c r="BI9" i="39"/>
  <c r="AW9" i="39"/>
  <c r="AK9" i="39"/>
  <c r="Y9" i="39"/>
  <c r="M9" i="39"/>
  <c r="BU8" i="39"/>
  <c r="BI8" i="39"/>
  <c r="AW8" i="39"/>
  <c r="AK8" i="39"/>
  <c r="Y8" i="39"/>
  <c r="M8" i="39"/>
  <c r="Q19" i="14"/>
  <c r="S19" i="14" s="1"/>
  <c r="N19" i="14"/>
  <c r="P19" i="14" s="1"/>
  <c r="M19" i="14"/>
  <c r="K19" i="14"/>
  <c r="J19" i="14"/>
  <c r="H19" i="14"/>
  <c r="G19" i="14"/>
  <c r="E19" i="14"/>
  <c r="B19" i="14"/>
  <c r="D19" i="14" s="1"/>
  <c r="S18" i="14"/>
  <c r="P18" i="14"/>
  <c r="M18" i="14"/>
  <c r="L18" i="14"/>
  <c r="J18" i="14"/>
  <c r="I18" i="14"/>
  <c r="G18" i="14"/>
  <c r="F18" i="14"/>
  <c r="D18" i="14"/>
  <c r="C18" i="14"/>
  <c r="S17" i="14"/>
  <c r="P17" i="14"/>
  <c r="M17" i="14"/>
  <c r="L17" i="14"/>
  <c r="J17" i="14"/>
  <c r="I17" i="14"/>
  <c r="G17" i="14"/>
  <c r="F17" i="14"/>
  <c r="D17" i="14"/>
  <c r="C17" i="14"/>
  <c r="S16" i="14"/>
  <c r="P16" i="14"/>
  <c r="M16" i="14"/>
  <c r="L16" i="14"/>
  <c r="J16" i="14"/>
  <c r="I16" i="14"/>
  <c r="G16" i="14"/>
  <c r="F16" i="14"/>
  <c r="D16" i="14"/>
  <c r="C16" i="14"/>
  <c r="S15" i="14"/>
  <c r="P15" i="14"/>
  <c r="M15" i="14"/>
  <c r="L15" i="14"/>
  <c r="J15" i="14"/>
  <c r="I15" i="14"/>
  <c r="G15" i="14"/>
  <c r="F15" i="14"/>
  <c r="D15" i="14"/>
  <c r="C15" i="14"/>
  <c r="S14" i="14"/>
  <c r="P14" i="14"/>
  <c r="M14" i="14"/>
  <c r="L14" i="14"/>
  <c r="J14" i="14"/>
  <c r="I14" i="14"/>
  <c r="G14" i="14"/>
  <c r="F14" i="14"/>
  <c r="D14" i="14"/>
  <c r="C14" i="14"/>
  <c r="S13" i="14"/>
  <c r="P13" i="14"/>
  <c r="M13" i="14"/>
  <c r="L13" i="14"/>
  <c r="J13" i="14"/>
  <c r="I13" i="14"/>
  <c r="G13" i="14"/>
  <c r="F13" i="14"/>
  <c r="D13" i="14"/>
  <c r="C13" i="14"/>
  <c r="S12" i="14"/>
  <c r="P12" i="14"/>
  <c r="M12" i="14"/>
  <c r="L12" i="14"/>
  <c r="J12" i="14"/>
  <c r="I12" i="14"/>
  <c r="G12" i="14"/>
  <c r="F12" i="14"/>
  <c r="D12" i="14"/>
  <c r="C12" i="14"/>
  <c r="S11" i="14"/>
  <c r="P11" i="14"/>
  <c r="M11" i="14"/>
  <c r="L11" i="14"/>
  <c r="J11" i="14"/>
  <c r="I11" i="14"/>
  <c r="G11" i="14"/>
  <c r="F11" i="14"/>
  <c r="D11" i="14"/>
  <c r="C11" i="14"/>
  <c r="S10" i="14"/>
  <c r="P10" i="14"/>
  <c r="M10" i="14"/>
  <c r="L10" i="14"/>
  <c r="J10" i="14"/>
  <c r="I10" i="14"/>
  <c r="G10" i="14"/>
  <c r="F10" i="14"/>
  <c r="D10" i="14"/>
  <c r="C10" i="14"/>
  <c r="S9" i="14"/>
  <c r="P9" i="14"/>
  <c r="M9" i="14"/>
  <c r="L9" i="14"/>
  <c r="J9" i="14"/>
  <c r="I9" i="14"/>
  <c r="G9" i="14"/>
  <c r="F9" i="14"/>
  <c r="D9" i="14"/>
  <c r="C9" i="14"/>
  <c r="S8" i="14"/>
  <c r="P8" i="14"/>
  <c r="M8" i="14"/>
  <c r="L8" i="14"/>
  <c r="L19" i="14" s="1"/>
  <c r="J8" i="14"/>
  <c r="I8" i="14"/>
  <c r="I19" i="14" s="1"/>
  <c r="G8" i="14"/>
  <c r="F8" i="14"/>
  <c r="F19" i="14" s="1"/>
  <c r="D8" i="14"/>
  <c r="C8" i="14"/>
  <c r="BN27" i="35"/>
  <c r="BM27" i="35"/>
  <c r="BL27" i="35"/>
  <c r="BK27" i="35"/>
  <c r="BJ27" i="35"/>
  <c r="BI27" i="35"/>
  <c r="BH27" i="35"/>
  <c r="BG27" i="35"/>
  <c r="BF27" i="35"/>
  <c r="BE27" i="35"/>
  <c r="BC27" i="35"/>
  <c r="BB27" i="35"/>
  <c r="BA27" i="35"/>
  <c r="AZ27" i="35"/>
  <c r="AY27" i="35"/>
  <c r="AX27" i="35"/>
  <c r="AW27" i="35"/>
  <c r="AV27" i="35"/>
  <c r="AU27" i="35"/>
  <c r="AT27" i="35"/>
  <c r="AR27" i="35"/>
  <c r="AQ27" i="35"/>
  <c r="AP27" i="35"/>
  <c r="AO27" i="35"/>
  <c r="AN27" i="35"/>
  <c r="AM27" i="35"/>
  <c r="AL27" i="35"/>
  <c r="AK27" i="35"/>
  <c r="AJ27" i="35"/>
  <c r="AI27" i="35"/>
  <c r="AG27" i="35"/>
  <c r="AF27" i="35"/>
  <c r="AE27" i="35"/>
  <c r="AD27" i="35"/>
  <c r="AC27" i="35"/>
  <c r="AB27" i="35"/>
  <c r="AA27" i="35"/>
  <c r="Z27" i="35"/>
  <c r="Y27" i="35"/>
  <c r="X27" i="35"/>
  <c r="V27" i="35"/>
  <c r="U27" i="35"/>
  <c r="T27" i="35"/>
  <c r="S27" i="35"/>
  <c r="R27" i="35"/>
  <c r="Q27" i="35"/>
  <c r="P27" i="35"/>
  <c r="O27" i="35"/>
  <c r="N27" i="35"/>
  <c r="M27" i="35"/>
  <c r="K27" i="35"/>
  <c r="J27" i="35"/>
  <c r="I27" i="35"/>
  <c r="H27" i="35"/>
  <c r="G27" i="35"/>
  <c r="F27" i="35"/>
  <c r="E27" i="35"/>
  <c r="D27" i="35"/>
  <c r="C27" i="35"/>
  <c r="B27" i="35"/>
  <c r="BD26" i="35"/>
  <c r="AS26" i="35"/>
  <c r="AH26" i="35"/>
  <c r="W26" i="35"/>
  <c r="L26" i="35"/>
  <c r="BD25" i="35"/>
  <c r="AS25" i="35"/>
  <c r="AH25" i="35"/>
  <c r="W25" i="35"/>
  <c r="L25" i="35"/>
  <c r="BD24" i="35"/>
  <c r="AS24" i="35"/>
  <c r="AH24" i="35"/>
  <c r="W24" i="35"/>
  <c r="L24" i="35"/>
  <c r="BD23" i="35"/>
  <c r="AS23" i="35"/>
  <c r="AH23" i="35"/>
  <c r="W23" i="35"/>
  <c r="L23" i="35"/>
  <c r="BD22" i="35"/>
  <c r="AS22" i="35"/>
  <c r="AH22" i="35"/>
  <c r="W22" i="35"/>
  <c r="L22" i="35"/>
  <c r="BD21" i="35"/>
  <c r="AS21" i="35"/>
  <c r="AH21" i="35"/>
  <c r="W21" i="35"/>
  <c r="L21" i="35"/>
  <c r="BD20" i="35"/>
  <c r="AS20" i="35"/>
  <c r="AH20" i="35"/>
  <c r="W20" i="35"/>
  <c r="L20" i="35"/>
  <c r="BD19" i="35"/>
  <c r="AS19" i="35"/>
  <c r="AH19" i="35"/>
  <c r="W19" i="35"/>
  <c r="L19" i="35"/>
  <c r="BD18" i="35"/>
  <c r="AS18" i="35"/>
  <c r="AH18" i="35"/>
  <c r="W18" i="35"/>
  <c r="L18" i="35"/>
  <c r="BD17" i="35"/>
  <c r="AS17" i="35"/>
  <c r="AH17" i="35"/>
  <c r="W17" i="35"/>
  <c r="L17" i="35"/>
  <c r="BD16" i="35"/>
  <c r="AS16" i="35"/>
  <c r="AH16" i="35"/>
  <c r="W16" i="35"/>
  <c r="L16" i="35"/>
  <c r="BD15" i="35"/>
  <c r="AS15" i="35"/>
  <c r="AH15" i="35"/>
  <c r="W15" i="35"/>
  <c r="L15" i="35"/>
  <c r="BD14" i="35"/>
  <c r="AS14" i="35"/>
  <c r="AH14" i="35"/>
  <c r="W14" i="35"/>
  <c r="L14" i="35"/>
  <c r="BD13" i="35"/>
  <c r="AS13" i="35"/>
  <c r="AH13" i="35"/>
  <c r="W13" i="35"/>
  <c r="L13" i="35"/>
  <c r="BD12" i="35"/>
  <c r="AS12" i="35"/>
  <c r="AH12" i="35"/>
  <c r="W12" i="35"/>
  <c r="L12" i="35"/>
  <c r="BD11" i="35"/>
  <c r="AS11" i="35"/>
  <c r="AH11" i="35"/>
  <c r="W11" i="35"/>
  <c r="L11" i="35"/>
  <c r="BD10" i="35"/>
  <c r="AS10" i="35"/>
  <c r="AH10" i="35"/>
  <c r="W10" i="35"/>
  <c r="L10" i="35"/>
  <c r="BD9" i="35"/>
  <c r="AS9" i="35"/>
  <c r="AH9" i="35"/>
  <c r="W9" i="35"/>
  <c r="L9" i="35"/>
  <c r="BD8" i="35"/>
  <c r="AS8" i="35"/>
  <c r="AH8" i="35"/>
  <c r="W8" i="35"/>
  <c r="L8" i="35"/>
  <c r="S18" i="11"/>
  <c r="M18" i="11"/>
  <c r="J18" i="11"/>
  <c r="G18" i="11"/>
  <c r="D18" i="11"/>
  <c r="S17" i="11"/>
  <c r="R17" i="11"/>
  <c r="P17" i="11"/>
  <c r="O17" i="11"/>
  <c r="M17" i="11"/>
  <c r="L17" i="11"/>
  <c r="J17" i="11"/>
  <c r="I17" i="11"/>
  <c r="G17" i="11"/>
  <c r="F17" i="11"/>
  <c r="D17" i="11"/>
  <c r="C17" i="11"/>
  <c r="S16" i="11"/>
  <c r="R16" i="11"/>
  <c r="P16" i="11"/>
  <c r="O16" i="11"/>
  <c r="M16" i="11"/>
  <c r="L16" i="11"/>
  <c r="J16" i="11"/>
  <c r="I16" i="11"/>
  <c r="G16" i="11"/>
  <c r="F16" i="11"/>
  <c r="D16" i="11"/>
  <c r="C16" i="11"/>
  <c r="S15" i="11"/>
  <c r="R15" i="11"/>
  <c r="P15" i="11"/>
  <c r="O15" i="11"/>
  <c r="M15" i="11"/>
  <c r="L15" i="11"/>
  <c r="J15" i="11"/>
  <c r="I15" i="11"/>
  <c r="G15" i="11"/>
  <c r="F15" i="11"/>
  <c r="D15" i="11"/>
  <c r="C15" i="11"/>
  <c r="S14" i="11"/>
  <c r="R14" i="11"/>
  <c r="P14" i="11"/>
  <c r="O14" i="11"/>
  <c r="M14" i="11"/>
  <c r="L14" i="11"/>
  <c r="J14" i="11"/>
  <c r="I14" i="11"/>
  <c r="G14" i="11"/>
  <c r="F14" i="11"/>
  <c r="D14" i="11"/>
  <c r="C14" i="11"/>
  <c r="S13" i="11"/>
  <c r="R13" i="11"/>
  <c r="P13" i="11"/>
  <c r="O13" i="11"/>
  <c r="M13" i="11"/>
  <c r="L13" i="11"/>
  <c r="J13" i="11"/>
  <c r="I13" i="11"/>
  <c r="G13" i="11"/>
  <c r="F13" i="11"/>
  <c r="D13" i="11"/>
  <c r="C13" i="11"/>
  <c r="S12" i="11"/>
  <c r="R12" i="11"/>
  <c r="P12" i="11"/>
  <c r="O12" i="11"/>
  <c r="M12" i="11"/>
  <c r="L12" i="11"/>
  <c r="J12" i="11"/>
  <c r="I12" i="11"/>
  <c r="G12" i="11"/>
  <c r="F12" i="11"/>
  <c r="D12" i="11"/>
  <c r="C12" i="11"/>
  <c r="S11" i="11"/>
  <c r="R11" i="11"/>
  <c r="P11" i="11"/>
  <c r="O11" i="11"/>
  <c r="M11" i="11"/>
  <c r="L11" i="11"/>
  <c r="J11" i="11"/>
  <c r="I11" i="11"/>
  <c r="G11" i="11"/>
  <c r="F11" i="11"/>
  <c r="D11" i="11"/>
  <c r="C11" i="11"/>
  <c r="S10" i="11"/>
  <c r="R10" i="11"/>
  <c r="P10" i="11"/>
  <c r="O10" i="11"/>
  <c r="M10" i="11"/>
  <c r="L10" i="11"/>
  <c r="J10" i="11"/>
  <c r="I10" i="11"/>
  <c r="G10" i="11"/>
  <c r="F10" i="11"/>
  <c r="D10" i="11"/>
  <c r="C10" i="11"/>
  <c r="S9" i="11"/>
  <c r="R9" i="11"/>
  <c r="P9" i="11"/>
  <c r="O9" i="11"/>
  <c r="M9" i="11"/>
  <c r="L9" i="11"/>
  <c r="J9" i="11"/>
  <c r="I9" i="11"/>
  <c r="G9" i="11"/>
  <c r="F9" i="11"/>
  <c r="D9" i="11"/>
  <c r="C9" i="11"/>
  <c r="S8" i="11"/>
  <c r="R8" i="11"/>
  <c r="R18" i="11" s="1"/>
  <c r="P8" i="11"/>
  <c r="O8" i="11"/>
  <c r="O18" i="11" s="1"/>
  <c r="M8" i="11"/>
  <c r="L8" i="11"/>
  <c r="L18" i="11" s="1"/>
  <c r="J8" i="11"/>
  <c r="I8" i="11"/>
  <c r="I18" i="11" s="1"/>
  <c r="G8" i="11"/>
  <c r="F8" i="11"/>
  <c r="F18" i="11" s="1"/>
  <c r="D8" i="11"/>
  <c r="C8" i="11"/>
  <c r="C18" i="11" s="1"/>
  <c r="AP28" i="4"/>
  <c r="AQ28" i="4" s="1"/>
  <c r="AO28" i="4"/>
  <c r="AN28" i="4"/>
  <c r="AL28" i="4"/>
  <c r="AK28" i="4"/>
  <c r="AI28" i="4"/>
  <c r="AJ28" i="4" s="1"/>
  <c r="AG28" i="4"/>
  <c r="AH28" i="4" s="1"/>
  <c r="AD28" i="4"/>
  <c r="AF28" i="4" s="1"/>
  <c r="AB28" i="4"/>
  <c r="AC28" i="4" s="1"/>
  <c r="AA28" i="4"/>
  <c r="Z28" i="4"/>
  <c r="X28" i="4"/>
  <c r="W28" i="4"/>
  <c r="Y28" i="4" s="1"/>
  <c r="U28" i="4"/>
  <c r="V28" i="4" s="1"/>
  <c r="S28" i="4"/>
  <c r="T28" i="4" s="1"/>
  <c r="Q28" i="4"/>
  <c r="R28" i="4" s="1"/>
  <c r="P28" i="4"/>
  <c r="N28" i="4"/>
  <c r="L28" i="4"/>
  <c r="J28" i="4"/>
  <c r="I28" i="4"/>
  <c r="M28" i="4" s="1"/>
  <c r="G28" i="4"/>
  <c r="H28" i="4" s="1"/>
  <c r="E28" i="4"/>
  <c r="F28" i="4" s="1"/>
  <c r="C28" i="4"/>
  <c r="D28" i="4" s="1"/>
  <c r="B28" i="4"/>
  <c r="AQ27" i="4"/>
  <c r="AO27" i="4"/>
  <c r="AM27" i="4"/>
  <c r="AJ27" i="4"/>
  <c r="AH27" i="4"/>
  <c r="AF27" i="4"/>
  <c r="AC27" i="4"/>
  <c r="AA27" i="4"/>
  <c r="Y27" i="4"/>
  <c r="V27" i="4"/>
  <c r="T27" i="4"/>
  <c r="R27" i="4"/>
  <c r="O27" i="4"/>
  <c r="M27" i="4"/>
  <c r="K27" i="4"/>
  <c r="H27" i="4"/>
  <c r="F27" i="4"/>
  <c r="D27" i="4"/>
  <c r="AQ26" i="4"/>
  <c r="AO26" i="4"/>
  <c r="AM26" i="4"/>
  <c r="AJ26" i="4"/>
  <c r="AH26" i="4"/>
  <c r="AF26" i="4"/>
  <c r="AC26" i="4"/>
  <c r="AA26" i="4"/>
  <c r="Y26" i="4"/>
  <c r="V26" i="4"/>
  <c r="T26" i="4"/>
  <c r="R26" i="4"/>
  <c r="O26" i="4"/>
  <c r="M26" i="4"/>
  <c r="K26" i="4"/>
  <c r="H26" i="4"/>
  <c r="F26" i="4"/>
  <c r="D26" i="4"/>
  <c r="AQ25" i="4"/>
  <c r="AO25" i="4"/>
  <c r="AM25" i="4"/>
  <c r="AJ25" i="4"/>
  <c r="AH25" i="4"/>
  <c r="AF25" i="4"/>
  <c r="AC25" i="4"/>
  <c r="AA25" i="4"/>
  <c r="Y25" i="4"/>
  <c r="V25" i="4"/>
  <c r="T25" i="4"/>
  <c r="R25" i="4"/>
  <c r="O25" i="4"/>
  <c r="M25" i="4"/>
  <c r="K25" i="4"/>
  <c r="H25" i="4"/>
  <c r="F25" i="4"/>
  <c r="D25" i="4"/>
  <c r="AQ24" i="4"/>
  <c r="AO24" i="4"/>
  <c r="AM24" i="4"/>
  <c r="AJ24" i="4"/>
  <c r="AH24" i="4"/>
  <c r="AF24" i="4"/>
  <c r="AC24" i="4"/>
  <c r="AA24" i="4"/>
  <c r="Y24" i="4"/>
  <c r="V24" i="4"/>
  <c r="T24" i="4"/>
  <c r="R24" i="4"/>
  <c r="O24" i="4"/>
  <c r="M24" i="4"/>
  <c r="K24" i="4"/>
  <c r="H24" i="4"/>
  <c r="F24" i="4"/>
  <c r="D24" i="4"/>
  <c r="AQ23" i="4"/>
  <c r="AO23" i="4"/>
  <c r="AM23" i="4"/>
  <c r="AJ23" i="4"/>
  <c r="AH23" i="4"/>
  <c r="AF23" i="4"/>
  <c r="AC23" i="4"/>
  <c r="AA23" i="4"/>
  <c r="Y23" i="4"/>
  <c r="V23" i="4"/>
  <c r="T23" i="4"/>
  <c r="R23" i="4"/>
  <c r="O23" i="4"/>
  <c r="M23" i="4"/>
  <c r="K23" i="4"/>
  <c r="H23" i="4"/>
  <c r="F23" i="4"/>
  <c r="D23" i="4"/>
  <c r="AQ22" i="4"/>
  <c r="AO22" i="4"/>
  <c r="AM22" i="4"/>
  <c r="AJ22" i="4"/>
  <c r="AH22" i="4"/>
  <c r="AF22" i="4"/>
  <c r="AC22" i="4"/>
  <c r="AA22" i="4"/>
  <c r="Y22" i="4"/>
  <c r="V22" i="4"/>
  <c r="T22" i="4"/>
  <c r="R22" i="4"/>
  <c r="O22" i="4"/>
  <c r="M22" i="4"/>
  <c r="K22" i="4"/>
  <c r="H22" i="4"/>
  <c r="F22" i="4"/>
  <c r="D22" i="4"/>
  <c r="AQ21" i="4"/>
  <c r="AO21" i="4"/>
  <c r="AM21" i="4"/>
  <c r="AJ21" i="4"/>
  <c r="AH21" i="4"/>
  <c r="AF21" i="4"/>
  <c r="AC21" i="4"/>
  <c r="AA21" i="4"/>
  <c r="Y21" i="4"/>
  <c r="V21" i="4"/>
  <c r="T21" i="4"/>
  <c r="R21" i="4"/>
  <c r="O21" i="4"/>
  <c r="M21" i="4"/>
  <c r="K21" i="4"/>
  <c r="H21" i="4"/>
  <c r="F21" i="4"/>
  <c r="D21" i="4"/>
  <c r="AQ20" i="4"/>
  <c r="AO20" i="4"/>
  <c r="AM20" i="4"/>
  <c r="AJ20" i="4"/>
  <c r="AH20" i="4"/>
  <c r="AF20" i="4"/>
  <c r="AC20" i="4"/>
  <c r="AA20" i="4"/>
  <c r="Y20" i="4"/>
  <c r="V20" i="4"/>
  <c r="T20" i="4"/>
  <c r="R20" i="4"/>
  <c r="O20" i="4"/>
  <c r="M20" i="4"/>
  <c r="K20" i="4"/>
  <c r="H20" i="4"/>
  <c r="F20" i="4"/>
  <c r="D20" i="4"/>
  <c r="AQ19" i="4"/>
  <c r="AO19" i="4"/>
  <c r="AM19" i="4"/>
  <c r="AJ19" i="4"/>
  <c r="AH19" i="4"/>
  <c r="AF19" i="4"/>
  <c r="AC19" i="4"/>
  <c r="AA19" i="4"/>
  <c r="Y19" i="4"/>
  <c r="V19" i="4"/>
  <c r="T19" i="4"/>
  <c r="R19" i="4"/>
  <c r="O19" i="4"/>
  <c r="M19" i="4"/>
  <c r="K19" i="4"/>
  <c r="H19" i="4"/>
  <c r="F19" i="4"/>
  <c r="D19" i="4"/>
  <c r="AQ18" i="4"/>
  <c r="AO18" i="4"/>
  <c r="AM18" i="4"/>
  <c r="AJ18" i="4"/>
  <c r="AH18" i="4"/>
  <c r="AF18" i="4"/>
  <c r="AC18" i="4"/>
  <c r="AA18" i="4"/>
  <c r="Y18" i="4"/>
  <c r="V18" i="4"/>
  <c r="T18" i="4"/>
  <c r="R18" i="4"/>
  <c r="O18" i="4"/>
  <c r="M18" i="4"/>
  <c r="K18" i="4"/>
  <c r="H18" i="4"/>
  <c r="F18" i="4"/>
  <c r="D18" i="4"/>
  <c r="AQ17" i="4"/>
  <c r="AO17" i="4"/>
  <c r="AM17" i="4"/>
  <c r="AJ17" i="4"/>
  <c r="AH17" i="4"/>
  <c r="AF17" i="4"/>
  <c r="AC17" i="4"/>
  <c r="AA17" i="4"/>
  <c r="Y17" i="4"/>
  <c r="V17" i="4"/>
  <c r="T17" i="4"/>
  <c r="R17" i="4"/>
  <c r="O17" i="4"/>
  <c r="M17" i="4"/>
  <c r="K17" i="4"/>
  <c r="H17" i="4"/>
  <c r="F17" i="4"/>
  <c r="D17" i="4"/>
  <c r="AQ16" i="4"/>
  <c r="AO16" i="4"/>
  <c r="AM16" i="4"/>
  <c r="AJ16" i="4"/>
  <c r="AH16" i="4"/>
  <c r="AF16" i="4"/>
  <c r="AC16" i="4"/>
  <c r="AA16" i="4"/>
  <c r="Y16" i="4"/>
  <c r="V16" i="4"/>
  <c r="T16" i="4"/>
  <c r="R16" i="4"/>
  <c r="O16" i="4"/>
  <c r="M16" i="4"/>
  <c r="K16" i="4"/>
  <c r="H16" i="4"/>
  <c r="F16" i="4"/>
  <c r="D16" i="4"/>
  <c r="AQ15" i="4"/>
  <c r="AO15" i="4"/>
  <c r="AM15" i="4"/>
  <c r="AJ15" i="4"/>
  <c r="AH15" i="4"/>
  <c r="AF15" i="4"/>
  <c r="AC15" i="4"/>
  <c r="AA15" i="4"/>
  <c r="Y15" i="4"/>
  <c r="V15" i="4"/>
  <c r="T15" i="4"/>
  <c r="R15" i="4"/>
  <c r="O15" i="4"/>
  <c r="M15" i="4"/>
  <c r="K15" i="4"/>
  <c r="H15" i="4"/>
  <c r="F15" i="4"/>
  <c r="D15" i="4"/>
  <c r="AQ14" i="4"/>
  <c r="AO14" i="4"/>
  <c r="AM14" i="4"/>
  <c r="AJ14" i="4"/>
  <c r="AH14" i="4"/>
  <c r="AF14" i="4"/>
  <c r="AC14" i="4"/>
  <c r="AA14" i="4"/>
  <c r="Y14" i="4"/>
  <c r="V14" i="4"/>
  <c r="T14" i="4"/>
  <c r="R14" i="4"/>
  <c r="O14" i="4"/>
  <c r="M14" i="4"/>
  <c r="K14" i="4"/>
  <c r="H14" i="4"/>
  <c r="F14" i="4"/>
  <c r="D14" i="4"/>
  <c r="AQ13" i="4"/>
  <c r="AO13" i="4"/>
  <c r="AM13" i="4"/>
  <c r="AJ13" i="4"/>
  <c r="AH13" i="4"/>
  <c r="AF13" i="4"/>
  <c r="AC13" i="4"/>
  <c r="AA13" i="4"/>
  <c r="Y13" i="4"/>
  <c r="V13" i="4"/>
  <c r="T13" i="4"/>
  <c r="R13" i="4"/>
  <c r="O13" i="4"/>
  <c r="M13" i="4"/>
  <c r="K13" i="4"/>
  <c r="H13" i="4"/>
  <c r="F13" i="4"/>
  <c r="D13" i="4"/>
  <c r="AQ12" i="4"/>
  <c r="AO12" i="4"/>
  <c r="AM12" i="4"/>
  <c r="AJ12" i="4"/>
  <c r="AH12" i="4"/>
  <c r="AF12" i="4"/>
  <c r="AC12" i="4"/>
  <c r="AA12" i="4"/>
  <c r="Y12" i="4"/>
  <c r="V12" i="4"/>
  <c r="T12" i="4"/>
  <c r="R12" i="4"/>
  <c r="O12" i="4"/>
  <c r="M12" i="4"/>
  <c r="K12" i="4"/>
  <c r="H12" i="4"/>
  <c r="F12" i="4"/>
  <c r="D12" i="4"/>
  <c r="AQ11" i="4"/>
  <c r="AO11" i="4"/>
  <c r="AM11" i="4"/>
  <c r="AJ11" i="4"/>
  <c r="AH11" i="4"/>
  <c r="AF11" i="4"/>
  <c r="AC11" i="4"/>
  <c r="AA11" i="4"/>
  <c r="Y11" i="4"/>
  <c r="V11" i="4"/>
  <c r="T11" i="4"/>
  <c r="R11" i="4"/>
  <c r="O11" i="4"/>
  <c r="M11" i="4"/>
  <c r="K11" i="4"/>
  <c r="H11" i="4"/>
  <c r="F11" i="4"/>
  <c r="D11" i="4"/>
  <c r="AQ10" i="4"/>
  <c r="AO10" i="4"/>
  <c r="AM10" i="4"/>
  <c r="AJ10" i="4"/>
  <c r="AH10" i="4"/>
  <c r="AF10" i="4"/>
  <c r="AC10" i="4"/>
  <c r="AA10" i="4"/>
  <c r="Y10" i="4"/>
  <c r="V10" i="4"/>
  <c r="T10" i="4"/>
  <c r="R10" i="4"/>
  <c r="O10" i="4"/>
  <c r="M10" i="4"/>
  <c r="K10" i="4"/>
  <c r="H10" i="4"/>
  <c r="F10" i="4"/>
  <c r="D10" i="4"/>
  <c r="AQ9" i="4"/>
  <c r="AO9" i="4"/>
  <c r="AM9" i="4"/>
  <c r="AJ9" i="4"/>
  <c r="AH9" i="4"/>
  <c r="AF9" i="4"/>
  <c r="AC9" i="4"/>
  <c r="AA9" i="4"/>
  <c r="Y9" i="4"/>
  <c r="V9" i="4"/>
  <c r="T9" i="4"/>
  <c r="R9" i="4"/>
  <c r="O9" i="4"/>
  <c r="M9" i="4"/>
  <c r="K9" i="4"/>
  <c r="H9" i="4"/>
  <c r="F9" i="4"/>
  <c r="D9" i="4"/>
  <c r="BB28" i="1"/>
  <c r="BC28" i="1" s="1"/>
  <c r="BA28" i="1"/>
  <c r="AZ28" i="1"/>
  <c r="AY28" i="1"/>
  <c r="AX28" i="1"/>
  <c r="AW28" i="1"/>
  <c r="AU28" i="1"/>
  <c r="AS28" i="1"/>
  <c r="AT28" i="1" s="1"/>
  <c r="AQ28" i="1"/>
  <c r="AR28" i="1" s="1"/>
  <c r="AO28" i="1"/>
  <c r="AP28" i="1" s="1"/>
  <c r="AM28" i="1"/>
  <c r="AN28" i="1" s="1"/>
  <c r="AL28" i="1"/>
  <c r="AJ28" i="1"/>
  <c r="AH28" i="1"/>
  <c r="AF28" i="1"/>
  <c r="AG28" i="1" s="1"/>
  <c r="AD28" i="1"/>
  <c r="AE28" i="1" s="1"/>
  <c r="AC28" i="1"/>
  <c r="AK28" i="1" s="1"/>
  <c r="AA28" i="1"/>
  <c r="AB28" i="1" s="1"/>
  <c r="Z28" i="1"/>
  <c r="Y28" i="1"/>
  <c r="W28" i="1"/>
  <c r="U28" i="1"/>
  <c r="V28" i="1" s="1"/>
  <c r="T28" i="1"/>
  <c r="X28" i="1" s="1"/>
  <c r="R28" i="1"/>
  <c r="S28" i="1" s="1"/>
  <c r="P28" i="1"/>
  <c r="Q28" i="1" s="1"/>
  <c r="N28" i="1"/>
  <c r="O28" i="1" s="1"/>
  <c r="M28" i="1"/>
  <c r="L28" i="1"/>
  <c r="K28" i="1"/>
  <c r="E28" i="1"/>
  <c r="C28" i="1"/>
  <c r="D28" i="1" s="1"/>
  <c r="B28" i="1"/>
  <c r="J28" i="1" s="1"/>
  <c r="BC27" i="1"/>
  <c r="BA27" i="1"/>
  <c r="AY27" i="1"/>
  <c r="AW27" i="1"/>
  <c r="AT27" i="1"/>
  <c r="AR27" i="1"/>
  <c r="AP27" i="1"/>
  <c r="AN27" i="1"/>
  <c r="AK27" i="1"/>
  <c r="AI27" i="1"/>
  <c r="AG27" i="1"/>
  <c r="AE27" i="1"/>
  <c r="AB27" i="1"/>
  <c r="Z27" i="1"/>
  <c r="X27" i="1"/>
  <c r="V27" i="1"/>
  <c r="S27" i="1"/>
  <c r="Q27" i="1"/>
  <c r="O27" i="1"/>
  <c r="M27" i="1"/>
  <c r="J27" i="1"/>
  <c r="H27" i="1"/>
  <c r="F27" i="1"/>
  <c r="D27" i="1"/>
  <c r="BC26" i="1"/>
  <c r="BA26" i="1"/>
  <c r="AY26" i="1"/>
  <c r="AW26" i="1"/>
  <c r="AT26" i="1"/>
  <c r="AR26" i="1"/>
  <c r="AP26" i="1"/>
  <c r="AN26" i="1"/>
  <c r="AK26" i="1"/>
  <c r="AI26" i="1"/>
  <c r="AG26" i="1"/>
  <c r="AE26" i="1"/>
  <c r="AB26" i="1"/>
  <c r="Z26" i="1"/>
  <c r="X26" i="1"/>
  <c r="V26" i="1"/>
  <c r="S26" i="1"/>
  <c r="Q26" i="1"/>
  <c r="O26" i="1"/>
  <c r="M26" i="1"/>
  <c r="J26" i="1"/>
  <c r="H26" i="1"/>
  <c r="F26" i="1"/>
  <c r="D26" i="1"/>
  <c r="BC25" i="1"/>
  <c r="BA25" i="1"/>
  <c r="AY25" i="1"/>
  <c r="AW25" i="1"/>
  <c r="AT25" i="1"/>
  <c r="AR25" i="1"/>
  <c r="AP25" i="1"/>
  <c r="AN25" i="1"/>
  <c r="AK25" i="1"/>
  <c r="AI25" i="1"/>
  <c r="AG25" i="1"/>
  <c r="AE25" i="1"/>
  <c r="AB25" i="1"/>
  <c r="Z25" i="1"/>
  <c r="X25" i="1"/>
  <c r="V25" i="1"/>
  <c r="S25" i="1"/>
  <c r="Q25" i="1"/>
  <c r="O25" i="1"/>
  <c r="M25" i="1"/>
  <c r="J25" i="1"/>
  <c r="H25" i="1"/>
  <c r="F25" i="1"/>
  <c r="D25" i="1"/>
  <c r="BC24" i="1"/>
  <c r="BA24" i="1"/>
  <c r="AY24" i="1"/>
  <c r="AW24" i="1"/>
  <c r="AT24" i="1"/>
  <c r="AR24" i="1"/>
  <c r="AP24" i="1"/>
  <c r="AN24" i="1"/>
  <c r="AK24" i="1"/>
  <c r="AI24" i="1"/>
  <c r="AG24" i="1"/>
  <c r="AE24" i="1"/>
  <c r="AB24" i="1"/>
  <c r="Z24" i="1"/>
  <c r="X24" i="1"/>
  <c r="V24" i="1"/>
  <c r="S24" i="1"/>
  <c r="Q24" i="1"/>
  <c r="O24" i="1"/>
  <c r="M24" i="1"/>
  <c r="J24" i="1"/>
  <c r="H24" i="1"/>
  <c r="F24" i="1"/>
  <c r="D24" i="1"/>
  <c r="BC23" i="1"/>
  <c r="BA23" i="1"/>
  <c r="AY23" i="1"/>
  <c r="AW23" i="1"/>
  <c r="AT23" i="1"/>
  <c r="AR23" i="1"/>
  <c r="AP23" i="1"/>
  <c r="AN23" i="1"/>
  <c r="AK23" i="1"/>
  <c r="AI23" i="1"/>
  <c r="AG23" i="1"/>
  <c r="AE23" i="1"/>
  <c r="AB23" i="1"/>
  <c r="Z23" i="1"/>
  <c r="X23" i="1"/>
  <c r="V23" i="1"/>
  <c r="S23" i="1"/>
  <c r="Q23" i="1"/>
  <c r="O23" i="1"/>
  <c r="M23" i="1"/>
  <c r="J23" i="1"/>
  <c r="H23" i="1"/>
  <c r="F23" i="1"/>
  <c r="D23" i="1"/>
  <c r="BC22" i="1"/>
  <c r="BA22" i="1"/>
  <c r="AY22" i="1"/>
  <c r="AW22" i="1"/>
  <c r="AT22" i="1"/>
  <c r="AR22" i="1"/>
  <c r="AP22" i="1"/>
  <c r="AN22" i="1"/>
  <c r="AK22" i="1"/>
  <c r="AI22" i="1"/>
  <c r="AG22" i="1"/>
  <c r="AE22" i="1"/>
  <c r="AB22" i="1"/>
  <c r="Z22" i="1"/>
  <c r="X22" i="1"/>
  <c r="V22" i="1"/>
  <c r="S22" i="1"/>
  <c r="Q22" i="1"/>
  <c r="O22" i="1"/>
  <c r="M22" i="1"/>
  <c r="J22" i="1"/>
  <c r="H22" i="1"/>
  <c r="F22" i="1"/>
  <c r="D22" i="1"/>
  <c r="BC21" i="1"/>
  <c r="BA21" i="1"/>
  <c r="AY21" i="1"/>
  <c r="AW21" i="1"/>
  <c r="AT21" i="1"/>
  <c r="AR21" i="1"/>
  <c r="AP21" i="1"/>
  <c r="AN21" i="1"/>
  <c r="AK21" i="1"/>
  <c r="AI21" i="1"/>
  <c r="AG21" i="1"/>
  <c r="AE21" i="1"/>
  <c r="AB21" i="1"/>
  <c r="Z21" i="1"/>
  <c r="X21" i="1"/>
  <c r="V21" i="1"/>
  <c r="S21" i="1"/>
  <c r="Q21" i="1"/>
  <c r="O21" i="1"/>
  <c r="M21" i="1"/>
  <c r="J21" i="1"/>
  <c r="H21" i="1"/>
  <c r="F21" i="1"/>
  <c r="D21" i="1"/>
  <c r="BC20" i="1"/>
  <c r="BA20" i="1"/>
  <c r="AY20" i="1"/>
  <c r="AW20" i="1"/>
  <c r="AT20" i="1"/>
  <c r="AR20" i="1"/>
  <c r="AP20" i="1"/>
  <c r="AN20" i="1"/>
  <c r="AK20" i="1"/>
  <c r="AI20" i="1"/>
  <c r="AG20" i="1"/>
  <c r="AE20" i="1"/>
  <c r="AB20" i="1"/>
  <c r="Z20" i="1"/>
  <c r="X20" i="1"/>
  <c r="V20" i="1"/>
  <c r="S20" i="1"/>
  <c r="Q20" i="1"/>
  <c r="O20" i="1"/>
  <c r="M20" i="1"/>
  <c r="J20" i="1"/>
  <c r="H20" i="1"/>
  <c r="F20" i="1"/>
  <c r="D20" i="1"/>
  <c r="BC19" i="1"/>
  <c r="BA19" i="1"/>
  <c r="AY19" i="1"/>
  <c r="AW19" i="1"/>
  <c r="AT19" i="1"/>
  <c r="AR19" i="1"/>
  <c r="AP19" i="1"/>
  <c r="AN19" i="1"/>
  <c r="AK19" i="1"/>
  <c r="AI19" i="1"/>
  <c r="AG19" i="1"/>
  <c r="AE19" i="1"/>
  <c r="AB19" i="1"/>
  <c r="Z19" i="1"/>
  <c r="X19" i="1"/>
  <c r="V19" i="1"/>
  <c r="S19" i="1"/>
  <c r="Q19" i="1"/>
  <c r="O19" i="1"/>
  <c r="M19" i="1"/>
  <c r="J19" i="1"/>
  <c r="H19" i="1"/>
  <c r="F19" i="1"/>
  <c r="D19" i="1"/>
  <c r="BC18" i="1"/>
  <c r="BA18" i="1"/>
  <c r="AY18" i="1"/>
  <c r="AW18" i="1"/>
  <c r="AT18" i="1"/>
  <c r="AR18" i="1"/>
  <c r="AP18" i="1"/>
  <c r="AN18" i="1"/>
  <c r="AK18" i="1"/>
  <c r="AI18" i="1"/>
  <c r="AG18" i="1"/>
  <c r="AE18" i="1"/>
  <c r="AB18" i="1"/>
  <c r="Z18" i="1"/>
  <c r="X18" i="1"/>
  <c r="V18" i="1"/>
  <c r="S18" i="1"/>
  <c r="Q18" i="1"/>
  <c r="O18" i="1"/>
  <c r="M18" i="1"/>
  <c r="J18" i="1"/>
  <c r="H18" i="1"/>
  <c r="F18" i="1"/>
  <c r="BC17" i="1"/>
  <c r="BA17" i="1"/>
  <c r="AY17" i="1"/>
  <c r="AW17" i="1"/>
  <c r="AT17" i="1"/>
  <c r="AR17" i="1"/>
  <c r="AP17" i="1"/>
  <c r="AN17" i="1"/>
  <c r="AK17" i="1"/>
  <c r="AI17" i="1"/>
  <c r="AG17" i="1"/>
  <c r="AE17" i="1"/>
  <c r="AB17" i="1"/>
  <c r="Z17" i="1"/>
  <c r="X17" i="1"/>
  <c r="V17" i="1"/>
  <c r="S17" i="1"/>
  <c r="Q17" i="1"/>
  <c r="O17" i="1"/>
  <c r="M17" i="1"/>
  <c r="J17" i="1"/>
  <c r="H17" i="1"/>
  <c r="F17" i="1"/>
  <c r="D17" i="1"/>
  <c r="BC16" i="1"/>
  <c r="BA16" i="1"/>
  <c r="AY16" i="1"/>
  <c r="AW16" i="1"/>
  <c r="AT16" i="1"/>
  <c r="AR16" i="1"/>
  <c r="AP16" i="1"/>
  <c r="AN16" i="1"/>
  <c r="AK16" i="1"/>
  <c r="AI16" i="1"/>
  <c r="AG16" i="1"/>
  <c r="AE16" i="1"/>
  <c r="AB16" i="1"/>
  <c r="Z16" i="1"/>
  <c r="X16" i="1"/>
  <c r="V16" i="1"/>
  <c r="S16" i="1"/>
  <c r="Q16" i="1"/>
  <c r="O16" i="1"/>
  <c r="M16" i="1"/>
  <c r="J16" i="1"/>
  <c r="H16" i="1"/>
  <c r="F16" i="1"/>
  <c r="D16" i="1"/>
  <c r="BC15" i="1"/>
  <c r="BA15" i="1"/>
  <c r="AY15" i="1"/>
  <c r="AW15" i="1"/>
  <c r="AT15" i="1"/>
  <c r="AR15" i="1"/>
  <c r="AP15" i="1"/>
  <c r="AN15" i="1"/>
  <c r="AK15" i="1"/>
  <c r="AI15" i="1"/>
  <c r="AG15" i="1"/>
  <c r="AE15" i="1"/>
  <c r="AB15" i="1"/>
  <c r="Z15" i="1"/>
  <c r="X15" i="1"/>
  <c r="V15" i="1"/>
  <c r="S15" i="1"/>
  <c r="Q15" i="1"/>
  <c r="O15" i="1"/>
  <c r="M15" i="1"/>
  <c r="J15" i="1"/>
  <c r="H15" i="1"/>
  <c r="F15" i="1"/>
  <c r="D15" i="1"/>
  <c r="BC14" i="1"/>
  <c r="BA14" i="1"/>
  <c r="AY14" i="1"/>
  <c r="AW14" i="1"/>
  <c r="AT14" i="1"/>
  <c r="AR14" i="1"/>
  <c r="AP14" i="1"/>
  <c r="AN14" i="1"/>
  <c r="AK14" i="1"/>
  <c r="AI14" i="1"/>
  <c r="AG14" i="1"/>
  <c r="AE14" i="1"/>
  <c r="AB14" i="1"/>
  <c r="Z14" i="1"/>
  <c r="X14" i="1"/>
  <c r="V14" i="1"/>
  <c r="S14" i="1"/>
  <c r="Q14" i="1"/>
  <c r="O14" i="1"/>
  <c r="M14" i="1"/>
  <c r="J14" i="1"/>
  <c r="H14" i="1"/>
  <c r="F14" i="1"/>
  <c r="D14" i="1"/>
  <c r="BC13" i="1"/>
  <c r="BA13" i="1"/>
  <c r="AY13" i="1"/>
  <c r="AW13" i="1"/>
  <c r="AT13" i="1"/>
  <c r="AR13" i="1"/>
  <c r="AP13" i="1"/>
  <c r="AN13" i="1"/>
  <c r="AK13" i="1"/>
  <c r="AI13" i="1"/>
  <c r="AG13" i="1"/>
  <c r="AE13" i="1"/>
  <c r="AB13" i="1"/>
  <c r="Z13" i="1"/>
  <c r="X13" i="1"/>
  <c r="V13" i="1"/>
  <c r="S13" i="1"/>
  <c r="Q13" i="1"/>
  <c r="O13" i="1"/>
  <c r="M13" i="1"/>
  <c r="J13" i="1"/>
  <c r="H13" i="1"/>
  <c r="F13" i="1"/>
  <c r="D13" i="1"/>
  <c r="BC12" i="1"/>
  <c r="BA12" i="1"/>
  <c r="AY12" i="1"/>
  <c r="AW12" i="1"/>
  <c r="AT12" i="1"/>
  <c r="AR12" i="1"/>
  <c r="AP12" i="1"/>
  <c r="AN12" i="1"/>
  <c r="AK12" i="1"/>
  <c r="AI12" i="1"/>
  <c r="AG12" i="1"/>
  <c r="AE12" i="1"/>
  <c r="AB12" i="1"/>
  <c r="Z12" i="1"/>
  <c r="X12" i="1"/>
  <c r="V12" i="1"/>
  <c r="S12" i="1"/>
  <c r="Q12" i="1"/>
  <c r="O12" i="1"/>
  <c r="M12" i="1"/>
  <c r="J12" i="1"/>
  <c r="H12" i="1"/>
  <c r="F12" i="1"/>
  <c r="D12" i="1"/>
  <c r="BC11" i="1"/>
  <c r="BA11" i="1"/>
  <c r="AY11" i="1"/>
  <c r="AW11" i="1"/>
  <c r="AT11" i="1"/>
  <c r="AR11" i="1"/>
  <c r="AP11" i="1"/>
  <c r="AN11" i="1"/>
  <c r="AK11" i="1"/>
  <c r="AI11" i="1"/>
  <c r="AG11" i="1"/>
  <c r="AE11" i="1"/>
  <c r="AB11" i="1"/>
  <c r="Z11" i="1"/>
  <c r="X11" i="1"/>
  <c r="V11" i="1"/>
  <c r="S11" i="1"/>
  <c r="Q11" i="1"/>
  <c r="O11" i="1"/>
  <c r="M11" i="1"/>
  <c r="J11" i="1"/>
  <c r="H11" i="1"/>
  <c r="F11" i="1"/>
  <c r="D11" i="1"/>
  <c r="BC10" i="1"/>
  <c r="BA10" i="1"/>
  <c r="AY10" i="1"/>
  <c r="AW10" i="1"/>
  <c r="AT10" i="1"/>
  <c r="AR10" i="1"/>
  <c r="AP10" i="1"/>
  <c r="AN10" i="1"/>
  <c r="AK10" i="1"/>
  <c r="AI10" i="1"/>
  <c r="AG10" i="1"/>
  <c r="AE10" i="1"/>
  <c r="AB10" i="1"/>
  <c r="Z10" i="1"/>
  <c r="X10" i="1"/>
  <c r="V10" i="1"/>
  <c r="S10" i="1"/>
  <c r="Q10" i="1"/>
  <c r="O10" i="1"/>
  <c r="M10" i="1"/>
  <c r="J10" i="1"/>
  <c r="H10" i="1"/>
  <c r="F10" i="1"/>
  <c r="D10" i="1"/>
  <c r="BC9" i="1"/>
  <c r="BA9" i="1"/>
  <c r="AY9" i="1"/>
  <c r="AW9" i="1"/>
  <c r="AT9" i="1"/>
  <c r="AR9" i="1"/>
  <c r="AP9" i="1"/>
  <c r="AN9" i="1"/>
  <c r="AK9" i="1"/>
  <c r="AI9" i="1"/>
  <c r="AG9" i="1"/>
  <c r="AE9" i="1"/>
  <c r="AB9" i="1"/>
  <c r="Z9" i="1"/>
  <c r="X9" i="1"/>
  <c r="V9" i="1"/>
  <c r="S9" i="1"/>
  <c r="Q9" i="1"/>
  <c r="O9" i="1"/>
  <c r="M9" i="1"/>
  <c r="J9" i="1"/>
  <c r="H9" i="1"/>
  <c r="F9" i="1"/>
  <c r="D9" i="1"/>
  <c r="J20" i="28" l="1"/>
  <c r="I12" i="28"/>
  <c r="I8" i="28"/>
  <c r="I14" i="28"/>
  <c r="I10" i="28"/>
  <c r="P22" i="29"/>
  <c r="O13" i="29"/>
  <c r="O10" i="29"/>
  <c r="I9" i="28"/>
  <c r="O8" i="29"/>
  <c r="O11" i="17"/>
  <c r="P15" i="17"/>
  <c r="W27" i="47"/>
  <c r="L16" i="22"/>
  <c r="R8" i="17"/>
  <c r="R14" i="17"/>
  <c r="F21" i="26"/>
  <c r="O17" i="16"/>
  <c r="C14" i="27"/>
  <c r="J20" i="27"/>
  <c r="I17" i="27"/>
  <c r="I15" i="27"/>
  <c r="I13" i="27"/>
  <c r="I11" i="27"/>
  <c r="I9" i="27"/>
  <c r="I19" i="27"/>
  <c r="O9" i="29"/>
  <c r="O18" i="29"/>
  <c r="DG27" i="47"/>
  <c r="V16" i="73"/>
  <c r="CD19" i="73"/>
  <c r="V28" i="73"/>
  <c r="CD31" i="73"/>
  <c r="V40" i="73"/>
  <c r="CX40" i="73"/>
  <c r="CD43" i="73"/>
  <c r="N46" i="73"/>
  <c r="AA46" i="73"/>
  <c r="AM46" i="73"/>
  <c r="AZ46" i="73"/>
  <c r="BM46" i="73"/>
  <c r="BY46" i="73"/>
  <c r="CL46" i="73"/>
  <c r="G21" i="26"/>
  <c r="F8" i="27"/>
  <c r="M20" i="27"/>
  <c r="L19" i="27"/>
  <c r="I18" i="28"/>
  <c r="BR27" i="49"/>
  <c r="AS28" i="70"/>
  <c r="AS27" i="71"/>
  <c r="AJ28" i="62"/>
  <c r="CX13" i="73"/>
  <c r="CX25" i="73"/>
  <c r="CX37" i="73"/>
  <c r="C46" i="73"/>
  <c r="O46" i="73"/>
  <c r="AB46" i="73"/>
  <c r="AN46" i="73"/>
  <c r="BA46" i="73"/>
  <c r="BN46" i="73"/>
  <c r="BZ46" i="73"/>
  <c r="CM46" i="73"/>
  <c r="V45" i="73"/>
  <c r="AM26" i="31"/>
  <c r="L19" i="15"/>
  <c r="C19" i="14"/>
  <c r="L18" i="28"/>
  <c r="L16" i="28"/>
  <c r="L14" i="28"/>
  <c r="L12" i="28"/>
  <c r="L10" i="28"/>
  <c r="S16" i="18"/>
  <c r="R14" i="18"/>
  <c r="R15" i="18"/>
  <c r="J46" i="73"/>
  <c r="W46" i="73"/>
  <c r="AI46" i="73"/>
  <c r="AV46" i="73"/>
  <c r="BH46" i="73"/>
  <c r="BU46" i="73"/>
  <c r="CH46" i="73"/>
  <c r="CT46" i="73"/>
  <c r="AP45" i="73"/>
  <c r="O8" i="17"/>
  <c r="O10" i="17"/>
  <c r="O12" i="17"/>
  <c r="O14" i="17"/>
  <c r="L9" i="28"/>
  <c r="P20" i="28"/>
  <c r="O14" i="28"/>
  <c r="O12" i="28"/>
  <c r="O10" i="28"/>
  <c r="O8" i="28"/>
  <c r="O18" i="28"/>
  <c r="O16" i="28"/>
  <c r="O12" i="29"/>
  <c r="O16" i="29"/>
  <c r="CK27" i="47"/>
  <c r="CD10" i="73"/>
  <c r="CD22" i="73"/>
  <c r="CD34" i="73"/>
  <c r="K46" i="73"/>
  <c r="X46" i="73"/>
  <c r="AJ46" i="73"/>
  <c r="AW46" i="73"/>
  <c r="BI46" i="73"/>
  <c r="BV46" i="73"/>
  <c r="CI46" i="73"/>
  <c r="CU46" i="73"/>
  <c r="L17" i="16"/>
  <c r="P19" i="22"/>
  <c r="O11" i="22"/>
  <c r="O10" i="22"/>
  <c r="O15" i="22"/>
  <c r="O9" i="28"/>
  <c r="CA27" i="44"/>
  <c r="BO27" i="47"/>
  <c r="CX16" i="73"/>
  <c r="CX28" i="73"/>
  <c r="L46" i="73"/>
  <c r="Y46" i="73"/>
  <c r="AK46" i="73"/>
  <c r="AX46" i="73"/>
  <c r="BK46" i="73"/>
  <c r="BW46" i="73"/>
  <c r="CJ46" i="73"/>
  <c r="CV46" i="73"/>
  <c r="CD45" i="73"/>
  <c r="R9" i="17"/>
  <c r="R10" i="17"/>
  <c r="R11" i="17"/>
  <c r="R12" i="17"/>
  <c r="R13" i="17"/>
  <c r="O16" i="22"/>
  <c r="R15" i="22"/>
  <c r="R14" i="22"/>
  <c r="R10" i="22"/>
  <c r="R18" i="22"/>
  <c r="G20" i="27"/>
  <c r="F17" i="27"/>
  <c r="F15" i="27"/>
  <c r="F13" i="27"/>
  <c r="F11" i="27"/>
  <c r="F9" i="27"/>
  <c r="I15" i="28"/>
  <c r="M46" i="73"/>
  <c r="Z46" i="73"/>
  <c r="AL46" i="73"/>
  <c r="AY46" i="73"/>
  <c r="BL46" i="73"/>
  <c r="BX46" i="73"/>
  <c r="CK46" i="73"/>
  <c r="CW46" i="73"/>
  <c r="K28" i="4"/>
  <c r="F16" i="26"/>
  <c r="F17" i="26"/>
  <c r="F18" i="26"/>
  <c r="F19" i="26"/>
  <c r="O12" i="22"/>
  <c r="I8" i="27"/>
  <c r="I14" i="27"/>
  <c r="O17" i="27"/>
  <c r="I13" i="28"/>
  <c r="I19" i="28"/>
  <c r="L16" i="18"/>
  <c r="O14" i="29"/>
  <c r="O28" i="4"/>
  <c r="R12" i="22"/>
  <c r="R17" i="22"/>
  <c r="S20" i="27"/>
  <c r="R16" i="27"/>
  <c r="R8" i="27"/>
  <c r="R12" i="27"/>
  <c r="R18" i="27"/>
  <c r="R14" i="27"/>
  <c r="R10" i="27"/>
  <c r="L13" i="28"/>
  <c r="L19" i="28"/>
  <c r="J16" i="18"/>
  <c r="I10" i="18"/>
  <c r="I9" i="18"/>
  <c r="I16" i="18" s="1"/>
  <c r="Y27" i="79"/>
  <c r="M30" i="9"/>
  <c r="AH27" i="71"/>
  <c r="AI28" i="1"/>
  <c r="O8" i="14"/>
  <c r="O9" i="14"/>
  <c r="O10" i="14"/>
  <c r="O11" i="14"/>
  <c r="O12" i="14"/>
  <c r="O13" i="14"/>
  <c r="O14" i="14"/>
  <c r="O15" i="14"/>
  <c r="O16" i="14"/>
  <c r="O17" i="14"/>
  <c r="O18" i="14"/>
  <c r="O13" i="22"/>
  <c r="O8" i="27"/>
  <c r="O20" i="27" s="1"/>
  <c r="C12" i="27"/>
  <c r="O14" i="27"/>
  <c r="C18" i="27"/>
  <c r="O13" i="28"/>
  <c r="I16" i="28"/>
  <c r="L10" i="18"/>
  <c r="L11" i="18"/>
  <c r="G22" i="29"/>
  <c r="F18" i="29"/>
  <c r="F14" i="29"/>
  <c r="F11" i="29"/>
  <c r="F8" i="29"/>
  <c r="F22" i="29" s="1"/>
  <c r="F17" i="29"/>
  <c r="M29" i="20"/>
  <c r="M27" i="65"/>
  <c r="O17" i="22"/>
  <c r="F28" i="1"/>
  <c r="AC27" i="83"/>
  <c r="O8" i="22"/>
  <c r="R13" i="22"/>
  <c r="O18" i="22"/>
  <c r="L9" i="27"/>
  <c r="L20" i="27" s="1"/>
  <c r="F12" i="27"/>
  <c r="L15" i="27"/>
  <c r="F18" i="27"/>
  <c r="I11" i="28"/>
  <c r="D20" i="28"/>
  <c r="C17" i="28"/>
  <c r="C19" i="28"/>
  <c r="F15" i="18"/>
  <c r="O11" i="29"/>
  <c r="O9" i="17"/>
  <c r="D20" i="27"/>
  <c r="C19" i="27"/>
  <c r="C17" i="27"/>
  <c r="C15" i="27"/>
  <c r="C13" i="27"/>
  <c r="C11" i="27"/>
  <c r="C9" i="27"/>
  <c r="C20" i="27" s="1"/>
  <c r="R16" i="22"/>
  <c r="H28" i="1"/>
  <c r="R8" i="14"/>
  <c r="R9" i="14"/>
  <c r="R10" i="14"/>
  <c r="R11" i="14"/>
  <c r="R12" i="14"/>
  <c r="R13" i="14"/>
  <c r="R14" i="14"/>
  <c r="R15" i="14"/>
  <c r="R16" i="14"/>
  <c r="R17" i="14"/>
  <c r="R18" i="14"/>
  <c r="U8" i="26"/>
  <c r="U21" i="26" s="1"/>
  <c r="P21" i="26"/>
  <c r="R8" i="22"/>
  <c r="O9" i="27"/>
  <c r="I12" i="27"/>
  <c r="O15" i="27"/>
  <c r="I18" i="27"/>
  <c r="C9" i="28"/>
  <c r="C20" i="28" s="1"/>
  <c r="L11" i="28"/>
  <c r="C14" i="28"/>
  <c r="G20" i="28"/>
  <c r="F19" i="28"/>
  <c r="F8" i="28"/>
  <c r="F20" i="28" s="1"/>
  <c r="O11" i="18"/>
  <c r="O16" i="18" s="1"/>
  <c r="O12" i="18"/>
  <c r="M22" i="29"/>
  <c r="L14" i="29"/>
  <c r="L11" i="29"/>
  <c r="L8" i="29"/>
  <c r="AE27" i="65"/>
  <c r="W27" i="71"/>
  <c r="AP10" i="73"/>
  <c r="BJ16" i="73"/>
  <c r="AC46" i="73"/>
  <c r="BB46" i="73"/>
  <c r="CA46" i="73"/>
  <c r="D27" i="10"/>
  <c r="V13" i="73"/>
  <c r="CD16" i="73"/>
  <c r="V25" i="73"/>
  <c r="CD28" i="73"/>
  <c r="V37" i="73"/>
  <c r="E46" i="73"/>
  <c r="Q46" i="73"/>
  <c r="AD46" i="73"/>
  <c r="AQ46" i="73"/>
  <c r="BC46" i="73"/>
  <c r="BP46" i="73"/>
  <c r="CB46" i="73"/>
  <c r="CO46" i="73"/>
  <c r="BJ45" i="73"/>
  <c r="BM26" i="31"/>
  <c r="C8" i="18"/>
  <c r="C16" i="18" s="1"/>
  <c r="C22" i="29"/>
  <c r="L28" i="70"/>
  <c r="L27" i="71"/>
  <c r="BO27" i="71"/>
  <c r="Y27" i="65"/>
  <c r="CX10" i="73"/>
  <c r="CX22" i="73"/>
  <c r="CX34" i="73"/>
  <c r="F46" i="73"/>
  <c r="R46" i="73"/>
  <c r="AE46" i="73"/>
  <c r="AR46" i="73"/>
  <c r="BD46" i="73"/>
  <c r="BQ46" i="73"/>
  <c r="CC46" i="73"/>
  <c r="CP46" i="73"/>
  <c r="AP22" i="73"/>
  <c r="BJ28" i="73"/>
  <c r="AP34" i="73"/>
  <c r="D46" i="73"/>
  <c r="AO46" i="73"/>
  <c r="CN46" i="73"/>
  <c r="AM28" i="4"/>
  <c r="J27" i="10"/>
  <c r="BJ13" i="73"/>
  <c r="AP19" i="73"/>
  <c r="BJ25" i="73"/>
  <c r="AP31" i="73"/>
  <c r="BJ37" i="73"/>
  <c r="CD40" i="73"/>
  <c r="AP43" i="73"/>
  <c r="CX45" i="73"/>
  <c r="W28" i="70"/>
  <c r="BJ40" i="73"/>
  <c r="P46" i="73"/>
  <c r="BO46" i="73"/>
  <c r="AZ26" i="31"/>
  <c r="C15" i="18"/>
  <c r="M27" i="10"/>
  <c r="V10" i="73"/>
  <c r="CD13" i="73"/>
  <c r="V22" i="73"/>
  <c r="CD25" i="73"/>
  <c r="V34" i="73"/>
  <c r="CD37" i="73"/>
  <c r="BC27" i="43"/>
  <c r="AT27" i="43"/>
  <c r="J27" i="43"/>
  <c r="AB27" i="43"/>
  <c r="AK27" i="43"/>
  <c r="S27" i="43"/>
  <c r="L20" i="29"/>
  <c r="O20" i="29"/>
  <c r="O17" i="29"/>
  <c r="O15" i="29"/>
  <c r="L18" i="29"/>
  <c r="F21" i="29"/>
  <c r="L17" i="29"/>
  <c r="I21" i="29"/>
  <c r="J22" i="29"/>
  <c r="X20" i="29"/>
  <c r="X16" i="29"/>
  <c r="X12" i="29"/>
  <c r="X8" i="29"/>
  <c r="X10" i="29"/>
  <c r="X13" i="29"/>
  <c r="X19" i="29"/>
  <c r="X15" i="29"/>
  <c r="X11" i="29"/>
  <c r="X18" i="29"/>
  <c r="X14" i="29"/>
  <c r="X21" i="29"/>
  <c r="X17" i="29"/>
  <c r="X9" i="29"/>
  <c r="I9" i="29"/>
  <c r="I11" i="29"/>
  <c r="I13" i="29"/>
  <c r="I15" i="29"/>
  <c r="I17" i="29"/>
  <c r="R20" i="29"/>
  <c r="L21" i="29"/>
  <c r="R8" i="29"/>
  <c r="R10" i="29"/>
  <c r="R12" i="29"/>
  <c r="R14" i="29"/>
  <c r="R16" i="29"/>
  <c r="R18" i="29"/>
  <c r="I20" i="29"/>
  <c r="O21" i="29"/>
  <c r="I8" i="29"/>
  <c r="I10" i="29"/>
  <c r="I12" i="29"/>
  <c r="I14" i="29"/>
  <c r="I16" i="29"/>
  <c r="I18" i="29"/>
  <c r="R19" i="29"/>
  <c r="R21" i="29"/>
  <c r="R9" i="29"/>
  <c r="R11" i="29"/>
  <c r="R13" i="29"/>
  <c r="R15" i="29"/>
  <c r="R17" i="29"/>
  <c r="M20" i="28"/>
  <c r="L8" i="28"/>
  <c r="I20" i="28"/>
  <c r="O19" i="28"/>
  <c r="O20" i="28" s="1"/>
  <c r="F19" i="27"/>
  <c r="R19" i="27"/>
  <c r="L12" i="22"/>
  <c r="I9" i="22"/>
  <c r="L14" i="22"/>
  <c r="I16" i="22"/>
  <c r="I11" i="22"/>
  <c r="I13" i="22"/>
  <c r="L18" i="22"/>
  <c r="I8" i="22"/>
  <c r="I19" i="22" s="1"/>
  <c r="L11" i="22"/>
  <c r="L13" i="22"/>
  <c r="L8" i="22"/>
  <c r="I15" i="22"/>
  <c r="I10" i="22"/>
  <c r="L15" i="22"/>
  <c r="I17" i="22"/>
  <c r="S19" i="22"/>
  <c r="L10" i="22"/>
  <c r="I12" i="22"/>
  <c r="L17" i="22"/>
  <c r="F14" i="22"/>
  <c r="F19" i="22" s="1"/>
  <c r="F15" i="22"/>
  <c r="F16" i="22"/>
  <c r="F17" i="22"/>
  <c r="F18" i="22"/>
  <c r="F9" i="22"/>
  <c r="F10" i="22"/>
  <c r="F11" i="22"/>
  <c r="F12" i="22"/>
  <c r="F13" i="22"/>
  <c r="C12" i="22"/>
  <c r="C19" i="22" s="1"/>
  <c r="C18" i="22"/>
  <c r="C13" i="22"/>
  <c r="C16" i="22"/>
  <c r="BO28" i="70"/>
  <c r="AH28" i="70"/>
  <c r="AH27" i="35"/>
  <c r="BO27" i="35"/>
  <c r="BD27" i="35"/>
  <c r="AS27" i="35"/>
  <c r="W27" i="35"/>
  <c r="L27" i="35"/>
  <c r="AS27" i="47"/>
  <c r="C26" i="54"/>
  <c r="AQ28" i="62"/>
  <c r="R15" i="28"/>
  <c r="V44" i="73"/>
  <c r="V46" i="73" s="1"/>
  <c r="AP44" i="73"/>
  <c r="AP46" i="73" s="1"/>
  <c r="BJ44" i="73"/>
  <c r="CD44" i="73"/>
  <c r="CX44" i="73"/>
  <c r="F8" i="18"/>
  <c r="R8" i="18"/>
  <c r="F9" i="18"/>
  <c r="R9" i="18"/>
  <c r="F10" i="18"/>
  <c r="R10" i="18"/>
  <c r="F11" i="18"/>
  <c r="R11" i="18"/>
  <c r="F12" i="18"/>
  <c r="R12" i="18"/>
  <c r="F13" i="18"/>
  <c r="R13" i="18"/>
  <c r="I15" i="18"/>
  <c r="L22" i="29" l="1"/>
  <c r="O19" i="14"/>
  <c r="R20" i="27"/>
  <c r="I20" i="27"/>
  <c r="O22" i="29"/>
  <c r="F16" i="18"/>
  <c r="CX46" i="73"/>
  <c r="R15" i="17"/>
  <c r="F20" i="27"/>
  <c r="O15" i="17"/>
  <c r="R19" i="22"/>
  <c r="R19" i="14"/>
  <c r="CD46" i="73"/>
  <c r="BJ46" i="73"/>
  <c r="L20" i="28"/>
  <c r="O19" i="22"/>
  <c r="R16" i="18"/>
  <c r="L19" i="22"/>
  <c r="X22" i="29"/>
  <c r="R22" i="29"/>
  <c r="I22" i="29"/>
</calcChain>
</file>

<file path=xl/sharedStrings.xml><?xml version="1.0" encoding="utf-8"?>
<sst xmlns="http://schemas.openxmlformats.org/spreadsheetml/2006/main" count="3865" uniqueCount="662">
  <si>
    <t>Regiones Sanitarias</t>
  </si>
  <si>
    <t xml:space="preserve">Nacidos Vivos </t>
  </si>
  <si>
    <t>Neonatal</t>
  </si>
  <si>
    <t>Postneonatal</t>
  </si>
  <si>
    <t>Infantil</t>
  </si>
  <si>
    <t>&lt; 5 años</t>
  </si>
  <si>
    <t>Nº</t>
  </si>
  <si>
    <t>Tasa</t>
  </si>
  <si>
    <t>1. Concepción</t>
  </si>
  <si>
    <t xml:space="preserve">2. San Pedro </t>
  </si>
  <si>
    <t>3. Cordillera</t>
  </si>
  <si>
    <t xml:space="preserve">4. Guairá </t>
  </si>
  <si>
    <t>5. Caaguazú</t>
  </si>
  <si>
    <t>6. Caazapá</t>
  </si>
  <si>
    <t>7. Itapúa</t>
  </si>
  <si>
    <t>8. Misiones</t>
  </si>
  <si>
    <t>9. Paraguarí</t>
  </si>
  <si>
    <t>10. Alto Paraná</t>
  </si>
  <si>
    <t>11. Central</t>
  </si>
  <si>
    <t>12. Ñeembucú</t>
  </si>
  <si>
    <t>13. Amambay</t>
  </si>
  <si>
    <t>14. Canindeyú</t>
  </si>
  <si>
    <t>15. Presidente Hayes</t>
  </si>
  <si>
    <t>16. Boquerón</t>
  </si>
  <si>
    <t>17. Alto Paraguay</t>
  </si>
  <si>
    <t>18. Asunción</t>
  </si>
  <si>
    <t>50. Extranjeros</t>
  </si>
  <si>
    <t>Total General</t>
  </si>
  <si>
    <t>Tasa registrada por 1.000 Nacidos Vivos</t>
  </si>
  <si>
    <t>Razón</t>
  </si>
  <si>
    <t>(*) Tasa registrada por 1.000 Nacidos Vivos.</t>
  </si>
  <si>
    <t>(**) Razón  registrada por 100.000 Nacidos Vivos.</t>
  </si>
  <si>
    <t>Cuadro  2</t>
  </si>
  <si>
    <t>%</t>
  </si>
  <si>
    <t>Total</t>
  </si>
  <si>
    <t>ETNIA</t>
  </si>
  <si>
    <t xml:space="preserve">Total </t>
  </si>
  <si>
    <t>Masculino</t>
  </si>
  <si>
    <t>Femenino</t>
  </si>
  <si>
    <t>Indefinido</t>
  </si>
  <si>
    <t>1 año</t>
  </si>
  <si>
    <t>2 años</t>
  </si>
  <si>
    <t>3 años</t>
  </si>
  <si>
    <t>4 años</t>
  </si>
  <si>
    <t>80 y +  años</t>
  </si>
  <si>
    <t>Ignorados</t>
  </si>
  <si>
    <t>Grupos de edad</t>
  </si>
  <si>
    <t>5-9 años</t>
  </si>
  <si>
    <t>10-14 años</t>
  </si>
  <si>
    <t>15-19 años</t>
  </si>
  <si>
    <t>20-24 años</t>
  </si>
  <si>
    <t>25-29 años</t>
  </si>
  <si>
    <t>30-34 años</t>
  </si>
  <si>
    <t>35-39 años</t>
  </si>
  <si>
    <t>40-44 años</t>
  </si>
  <si>
    <t>45-49 años</t>
  </si>
  <si>
    <t>50-54 años</t>
  </si>
  <si>
    <t>55-59 años</t>
  </si>
  <si>
    <t>60-64 años</t>
  </si>
  <si>
    <t>65-69 años</t>
  </si>
  <si>
    <t>70-74 años</t>
  </si>
  <si>
    <t>75-79 años</t>
  </si>
  <si>
    <t>1-4 años</t>
  </si>
  <si>
    <t>Causas</t>
  </si>
  <si>
    <t>MORTALIDAD NEONATAL SEGÚN CAUSAS</t>
  </si>
  <si>
    <t>1. Malformaciones congénitas, deformidades y anomalías cromosómicas (Q00-Q99)</t>
  </si>
  <si>
    <t>2. Síndrome de dificultad respiratoria del recién nacido (P22.0)</t>
  </si>
  <si>
    <t>3. Asfixia del nacimiento (P00.3; P00.5; P01.6-P01.7; P02.0-P02.1; P02.4-P02.5; P03; P10; P11.0-P11.2; P11.9;  P13; P14.8; P15.8-P15.9; P20-P21; P29.3-P29.4; P91.0; P91.3-P91.4)</t>
  </si>
  <si>
    <t>4. Sepsis bacteriana del recién nacido (P36)</t>
  </si>
  <si>
    <t>5. Prematuridad (P05; P07)</t>
  </si>
  <si>
    <t>6. Aspiración neonatal de líquido amniótico meconial (P24.0-P24.1)</t>
  </si>
  <si>
    <t>7. Neumonía congénita (P23)</t>
  </si>
  <si>
    <t>8. Otros trastornos respiratorios y cardiovasculares específicos del período perinatal (P25-P29; excepto P29.3-P29.4)</t>
  </si>
  <si>
    <t>9. Otras infecciones (P35; P37-P39)</t>
  </si>
  <si>
    <t>10. Resto de causas</t>
  </si>
  <si>
    <t>MORTALIDAD POSTNEONATAL SEGÚN CAUSAS</t>
  </si>
  <si>
    <t>2. Neumonía e influenza (J09-J16; J18)</t>
  </si>
  <si>
    <t>3. Enfermedades nutricionales y anemias (D50-D64; E40-E46; E50-E64)</t>
  </si>
  <si>
    <t>4. Infecciones del recién nacido y septicemia (A40-A41; P35-P39)</t>
  </si>
  <si>
    <t>5. Lesiones debidas al parto (P01-P03; P10-P15; P20-P28)</t>
  </si>
  <si>
    <t>6. Diarrea (A02-A09)</t>
  </si>
  <si>
    <t>7. Meningitis (G00; G03)</t>
  </si>
  <si>
    <t>8. Prematuridad (P05; P07)</t>
  </si>
  <si>
    <t>9. Tétanos neonatal (A33)</t>
  </si>
  <si>
    <t>10. Síntomas, signos y hallazgos anormales clínicos y de laboratorio no clasificados en otra parte (R00-R99)</t>
  </si>
  <si>
    <t>11. Resto de causas</t>
  </si>
  <si>
    <t>2. Lesiones debidas al parto (P01-P03; P10-P15 ; P20-P28)</t>
  </si>
  <si>
    <t>3. Infecciones del recién nacido y septicemia (A40-A41; P35-P39)</t>
  </si>
  <si>
    <t>4. Prematuridad (P05;P07)</t>
  </si>
  <si>
    <t>5. Neumonia e influenza (J09-J16; J18)</t>
  </si>
  <si>
    <t>6. Enfermedades nutricionales y anemias (D50-D64; E40-E46; E50-E64)</t>
  </si>
  <si>
    <t>7. Diarreas (A02-A09; K50-K52)</t>
  </si>
  <si>
    <t>8. Meningitis (G00;G03)</t>
  </si>
  <si>
    <t>9. Tétanos neonatal (A33; A35)</t>
  </si>
  <si>
    <t>10. Síntomas,signos y hallazgos anormales clínicos y de laboratorios no clasificados en otra parte (R00-R99)</t>
  </si>
  <si>
    <t>1. Lesiones debidas al parto (P01-P03; P10-P15; P20-P28)</t>
  </si>
  <si>
    <t>8. Síntomas, signos y hallazgos anormales clínicos y de laboratorios no clasificados en otra parte (R00-R99)</t>
  </si>
  <si>
    <t>9. Resto de causas</t>
  </si>
  <si>
    <t>MORTALIDAD INFANTIL SEGÚN CAUSAS</t>
  </si>
  <si>
    <t>MORTALIDAD PERINATAL SEGÚN CAUSAS</t>
  </si>
  <si>
    <t>2. Enfermedades de la madre (P00;P04)</t>
  </si>
  <si>
    <t>3. Prematuridad (P05; P07)</t>
  </si>
  <si>
    <t>4. Malformaciones congénitas, deformidades y anomalías cromosómicas (Q00-Q99)</t>
  </si>
  <si>
    <t>5. Infecciones del recién nacido (P35-P39)</t>
  </si>
  <si>
    <t>6. Otras afecciones  (P08; P50-P61; P29; P70-P74; P76-P78; P80-P83; P90-P96)</t>
  </si>
  <si>
    <t>7. Resto de causas</t>
  </si>
  <si>
    <t>MORTALIDAD FETAL SEGÚN CAUSAS</t>
  </si>
  <si>
    <t>MORTALIDAD MATERNA SEGÚN CAUSAS</t>
  </si>
  <si>
    <t>1. Hemorragia (O20; O44-O46; O67; O72)</t>
  </si>
  <si>
    <t>2. Aborto (O00-O07)</t>
  </si>
  <si>
    <t>3. Toxemia (O10-O16)</t>
  </si>
  <si>
    <t>4. Sepsis (O75.3;O85)</t>
  </si>
  <si>
    <t>Razón registrada por 100.000 Nacidos Vivos</t>
  </si>
  <si>
    <t>2. Tumores (C00-D48)</t>
  </si>
  <si>
    <t>4. Diabetes mellitus (E10-E14)</t>
  </si>
  <si>
    <t>5. Enfermedades cerebrovasculares (I60-I69)</t>
  </si>
  <si>
    <t>6. Accidentes (V01-X59)</t>
  </si>
  <si>
    <t>7. Enfermedades renales (N00-N39)</t>
  </si>
  <si>
    <t>8. Enfermedades perinatales (P00-P96)</t>
  </si>
  <si>
    <t>12. Enfermedades nutricionales y anemias (D50-D64; E40-E46; E50-E64)</t>
  </si>
  <si>
    <t>18. Meningitis, encefalitis (G00; G03; G04)</t>
  </si>
  <si>
    <t>12. Enfermedades renales (N00-N39)</t>
  </si>
  <si>
    <t>17. Hernia y obstrucción Intestinal (K40-K46; K56)</t>
  </si>
  <si>
    <t>1. Causas externas (V01-Y98)</t>
  </si>
  <si>
    <t>5. Tumores (C00-D48)</t>
  </si>
  <si>
    <t>7. Septicemia (A40-A41)</t>
  </si>
  <si>
    <t>9. Sarampión (B05)</t>
  </si>
  <si>
    <t>MORTALIDAD DE NIÑOS DE 1 A 4 AÑOS SEGÚN CAUSAS</t>
  </si>
  <si>
    <t>Tasa registrada por 100.000 habitantes de 1 a 4 años</t>
  </si>
  <si>
    <t>MORTALIDAD DE NIÑOS MENORES DE 5 AÑOS SEGÚN CAUSAS</t>
  </si>
  <si>
    <t>2. Lesiones debidas al parto (P01-P03; P10-P15; P20-P28)</t>
  </si>
  <si>
    <t>4. Causas externas (V01-Y98)</t>
  </si>
  <si>
    <t>5. Prematuridad (P05-P07)</t>
  </si>
  <si>
    <t>6. Neumonía e influenza (J09-J16; J18)</t>
  </si>
  <si>
    <t>7. Enfermedades nutricionales y anemias (D50-D64; E40-E46; E50-E64)</t>
  </si>
  <si>
    <t>8. Diarrea (A02-A09)</t>
  </si>
  <si>
    <t>9. Meningitis (G00-G03)</t>
  </si>
  <si>
    <t>10. Tétanos  (A33; A35)</t>
  </si>
  <si>
    <t>11. Sarampión (B05)</t>
  </si>
  <si>
    <t>12. Síntomas, signos y hallazgos anormales clínicos y de laboratorio no clasificados en otra parte (R00-R99)</t>
  </si>
  <si>
    <t>13. Resto de causas</t>
  </si>
  <si>
    <t>MORTALIDAD DE NIÑOS DE 5 A 9 AÑOS SEGÚN CAUSAS</t>
  </si>
  <si>
    <t>Tasa registrada por 100.000 habitantes de 5 a 9 años.</t>
  </si>
  <si>
    <t>3. Enfermedades respiratorias (J00-J99)</t>
  </si>
  <si>
    <t>5. Diarrea (A02-A09)</t>
  </si>
  <si>
    <t>6. Enfermedades del sistema circulatorio (I00-I99)</t>
  </si>
  <si>
    <t>8. Septicemia (A40-A41)</t>
  </si>
  <si>
    <t>9. Meningitis, encefalitis (G00; G03; G04)</t>
  </si>
  <si>
    <t>10. Sarampión (B05)</t>
  </si>
  <si>
    <t>11. Sìntomas, signos y hallazgos anormales clìnicos y de laboratorio no clasificados en otra parte (R00-R99)</t>
  </si>
  <si>
    <t>12. Resto de causas</t>
  </si>
  <si>
    <t>Tasa registrada por 100.000 habitantes de 10 a 19 años.</t>
  </si>
  <si>
    <t>Cuadro 15</t>
  </si>
  <si>
    <t>3. Embarazo, parto y puerperio (O00-O99; A34)</t>
  </si>
  <si>
    <t>4. Enfermedades del sistema circulatorio (I00-I99)</t>
  </si>
  <si>
    <t>5. Malformaciones congénitas, deformidades y anomalías cromosómicas (Q00-Q99)</t>
  </si>
  <si>
    <t>8. Meningitis, encefalitis (G00; G03; G04)</t>
  </si>
  <si>
    <t>9. Enfermedades de la sangre y órganos hematopoyéticos (D50-D89)</t>
  </si>
  <si>
    <t>10. Diarrea (A02-A09)</t>
  </si>
  <si>
    <t>11. Síntomas, signos y hallazgos anormales clínicos y de laboratorios no clasificados en otra parte (R00-R99)</t>
  </si>
  <si>
    <t>Tasa registrada por 1.000 habitantes de 60 años y más.</t>
  </si>
  <si>
    <t>1. Enfermedades del sistema circulatorio (I00-I09; I20-I52; I71-I99)</t>
  </si>
  <si>
    <t>3. Diabetes mellitus (E10-E14)</t>
  </si>
  <si>
    <t>4. Enfermedades cerebrovasculares (I60-I69)</t>
  </si>
  <si>
    <t>5. Enfermedades hipertensivas (I10-I15)</t>
  </si>
  <si>
    <t>6. Neumonia e influenza (J09-J16; J18)</t>
  </si>
  <si>
    <t>7. Causas externas (V01-Y98)</t>
  </si>
  <si>
    <t>9. Bronquitis, enfisema y asma (J40-J43; J45-J46)</t>
  </si>
  <si>
    <t>10. Diarrea (A02-A09; K50-K52)</t>
  </si>
  <si>
    <t>11. Arteriosclerosis (I70)</t>
  </si>
  <si>
    <t>MORTALIDAD DE PERSONAS MAYORES DE 60 Y MÁS AÑOS SEGÚN CAUSAS</t>
  </si>
  <si>
    <t>Cuadro 17</t>
  </si>
  <si>
    <t xml:space="preserve"> 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</si>
  <si>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</si>
  <si>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</si>
  <si>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</si>
  <si>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</si>
  <si>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</si>
  <si>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</si>
  <si>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</si>
  <si>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</si>
  <si>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1. Tumores (C00-D48)</t>
  </si>
  <si>
    <t>2. Causas externas (V01-Y98)</t>
  </si>
  <si>
    <t>6. Enfermedades cerebrovasculares (I60-I69)</t>
  </si>
  <si>
    <t>7. Enfermedades respiratorias  (J00-J99)</t>
  </si>
  <si>
    <t>8. Enfermedades del sistema nervioso (G00-G99)</t>
  </si>
  <si>
    <t>9. Enfermedades renales (N00-N39)</t>
  </si>
  <si>
    <t>10. Tuberculosis (A15-A19)</t>
  </si>
  <si>
    <t>11. Malformaciones congénitas, deformidades y anomalías cromosómicas (Q00-Q99)</t>
  </si>
  <si>
    <t>12. Septicemia (A40-A41)</t>
  </si>
  <si>
    <t>14. Resto de causas</t>
  </si>
  <si>
    <t>5. Sida (O98.7)</t>
  </si>
  <si>
    <t>6. Tétanos obstétrico (A34)</t>
  </si>
  <si>
    <t>4. Enfermedades del sistema respiratorio (J00-J99)</t>
  </si>
  <si>
    <t>9. Malformaciones congénitas, deformidades y anomalías cromosómicas (Q00-Q99)</t>
  </si>
  <si>
    <t>10. Homicidios (X85-Y09)</t>
  </si>
  <si>
    <t>11. Enfermedades metabólicas/trastornos de la Inmunidad (B20-B24; E70-E90)</t>
  </si>
  <si>
    <t>13. Septicemia (A40-A41)</t>
  </si>
  <si>
    <t>14. Hernia y obstrucción Intestinal (K40-K46; K56)</t>
  </si>
  <si>
    <t>15. Tuberculosis (A15-A19)</t>
  </si>
  <si>
    <t>16. Embarazo, parto y puerperio (O00-O95; O98-O99; A34)</t>
  </si>
  <si>
    <t>17. Diarreas (A02-A09; K50-K52)</t>
  </si>
  <si>
    <t>2. Malformaciones congénitas, deformidades y anomalías cromosómicas (Q00-Q99)</t>
  </si>
  <si>
    <t>4. Neumonía e influenza (J09-J16;J18)</t>
  </si>
  <si>
    <t>10. Síntomas, signos y hallazgos anormales clínicos y de laboratorios no clasificados en otra parte (R00-R99)</t>
  </si>
  <si>
    <t>HR</t>
  </si>
  <si>
    <t>HD</t>
  </si>
  <si>
    <t>HG</t>
  </si>
  <si>
    <t>HE</t>
  </si>
  <si>
    <t>CE</t>
  </si>
  <si>
    <t>HMI</t>
  </si>
  <si>
    <t>CS</t>
  </si>
  <si>
    <t>PS</t>
  </si>
  <si>
    <t>USF</t>
  </si>
  <si>
    <t>HGMI</t>
  </si>
  <si>
    <t>DISP</t>
  </si>
  <si>
    <t>ESTABLECIMIENTOS DE SALUD Y CAMAS DEL MSPBS</t>
  </si>
  <si>
    <t>Camas</t>
  </si>
  <si>
    <t>Cuadro 18</t>
  </si>
  <si>
    <t>&lt; 1 día</t>
  </si>
  <si>
    <t>1 - 6 días</t>
  </si>
  <si>
    <t>7 - 27 días</t>
  </si>
  <si>
    <t>28 días-11 meses</t>
  </si>
  <si>
    <t>CA</t>
  </si>
  <si>
    <t>SA</t>
  </si>
  <si>
    <t>NS</t>
  </si>
  <si>
    <t>CA =  Con asistencia médica</t>
  </si>
  <si>
    <t>SA =  Sin asistencia médica</t>
  </si>
  <si>
    <t>NS = No sabe</t>
  </si>
  <si>
    <t>3. Asfixia del nacimiento (P00.3; P00.5; P01.6-P01.7; P02.0-P02.1; P02.4-P02.5; P03; P10; P11.0-P11.2; P11.9;  P13; P14.8;</t>
  </si>
  <si>
    <t>Causas:</t>
  </si>
  <si>
    <t>AÑOS / CAUSAS</t>
  </si>
  <si>
    <t>Cuadro  23</t>
  </si>
  <si>
    <t>8. Meningitis (G00; G03)</t>
  </si>
  <si>
    <t>MORTALIDAD DE ADOLESCENTES DE 10 A 19 AÑOS SEGÚN CAUSAS</t>
  </si>
  <si>
    <t>Maternas Tardías (O96)</t>
  </si>
  <si>
    <t>Maternas por Secuelas (O97)</t>
  </si>
  <si>
    <t>Maternas</t>
  </si>
  <si>
    <t>Maternas Tardías</t>
  </si>
  <si>
    <t>Maternas por Secuelas</t>
  </si>
  <si>
    <t>Embarazo, parto y puerperio (O00-O95; O98-O99)</t>
  </si>
  <si>
    <t>80 y + años</t>
  </si>
  <si>
    <t>Ignorado</t>
  </si>
  <si>
    <t>&lt; 1 año</t>
  </si>
  <si>
    <t>Cuadro  29</t>
  </si>
  <si>
    <t>Capítulos</t>
  </si>
  <si>
    <t>DEFUNCIONES POR REGIONES SANITARIAS DE RESIDENCIA, SEGÚN CAPITULOS DE LA CIE-10</t>
  </si>
  <si>
    <t>1. Ciertas enfermedades infecciosas y parasitarias (A00-B99)</t>
  </si>
  <si>
    <t>2. Tumores (neoplasias) (C00-D48)</t>
  </si>
  <si>
    <t>3. Enfermedades de la sangre y de los órganos hematopoyéticos, y ciertos trastornos que afectan el mecanismo de la inmunidad (D50-D89)</t>
  </si>
  <si>
    <t>4. Enfermedades endócrinas, nutricionales y metabólicas (E00-E90)</t>
  </si>
  <si>
    <t>5. Trastornos mentales y del comportamiento (F00-F99)</t>
  </si>
  <si>
    <t>6. Enfermedades del sistema nervioso (G00-G99)</t>
  </si>
  <si>
    <t>7. Enfermedades del ojo y sus anexos (H00-H59)</t>
  </si>
  <si>
    <t>8. Enfermedades del oído y de la apófisis mastoides (H60-H95)</t>
  </si>
  <si>
    <t>9. Enfermedades del sistema circulatorio (I00-I99)</t>
  </si>
  <si>
    <t>10. Enfermedades del sistema respiratorio (J00-J99)</t>
  </si>
  <si>
    <t>11. Enfermedades del sistema digestivo (K00-K93)</t>
  </si>
  <si>
    <t>12. Enfermedades de la piel y del tejido subcutáneo (L00-L99)</t>
  </si>
  <si>
    <t>14. Enfermedades del sistema genitourinario (N00-N99)</t>
  </si>
  <si>
    <t>15. Embarazo, parto y puerperio (O00-O99)</t>
  </si>
  <si>
    <t>16. Ciertas afecciones originadas en el período perinatal (P00-P96)</t>
  </si>
  <si>
    <t>17. Malformaciones congénitas, deformidades y anomalías cromosómicas (Q00-Q99)</t>
  </si>
  <si>
    <t>18. Síntomas, signos y hallazgos anormales clínicos y de laboratorio no clasificados en otra parte (R00-R99)</t>
  </si>
  <si>
    <t>19. Traumatismos, envenenamientos y algunas otras consecuencias de causas externas (S00-T98)</t>
  </si>
  <si>
    <t>20. Causas externas de morbilidad y de mortalidad (V01-Y98)</t>
  </si>
  <si>
    <t>21. Factores que influyen en el estado de salud y contacto con los servicios de salud (Z00-Z99)</t>
  </si>
  <si>
    <t xml:space="preserve">  No es utilizado en Mortalidad</t>
  </si>
  <si>
    <t>Regiones sanitarias:</t>
  </si>
  <si>
    <t>Años</t>
  </si>
  <si>
    <t>Perinatal</t>
  </si>
  <si>
    <t>Cuadro 30</t>
  </si>
  <si>
    <t>Cuadro A</t>
  </si>
  <si>
    <t>INDICADORES</t>
  </si>
  <si>
    <t>FECUNDIDAD</t>
  </si>
  <si>
    <t>MORTALIDAD</t>
  </si>
  <si>
    <t>Muertes Anuales (D) en miles</t>
  </si>
  <si>
    <t>Tasa bruta de Mortalidad (d) por mil</t>
  </si>
  <si>
    <t>Tasa de Mortalidad Infantil (por mil)</t>
  </si>
  <si>
    <t>ESPERANZA DE VIDA AL NACER (EN AÑOS)</t>
  </si>
  <si>
    <t>Ambos Sexos</t>
  </si>
  <si>
    <t>Hombres</t>
  </si>
  <si>
    <t>Mujeres</t>
  </si>
  <si>
    <t>CRECIMIENTO NATURAL</t>
  </si>
  <si>
    <t>MIGRACION</t>
  </si>
  <si>
    <t>CRECIMIENTO TOTAL</t>
  </si>
  <si>
    <t>Cuadro B</t>
  </si>
  <si>
    <t>AÑOS</t>
  </si>
  <si>
    <t>Defunciones maternas registradas</t>
  </si>
  <si>
    <t xml:space="preserve">Razón de mortalidad materna </t>
  </si>
  <si>
    <t>Cuadro C</t>
  </si>
  <si>
    <t>Nacimientos anuales estimados (en miles)</t>
  </si>
  <si>
    <t>Nacimientos anuales registrados (en miles)</t>
  </si>
  <si>
    <t xml:space="preserve">N° de defunciones infantiles  registrados </t>
  </si>
  <si>
    <t xml:space="preserve">Tasa estimada de mortalidad infantil </t>
  </si>
  <si>
    <t>Tasa registrada de mortalidad infantil</t>
  </si>
  <si>
    <t>Tasa estimada y registrada por 1000 Nacidos Vivos</t>
  </si>
  <si>
    <t xml:space="preserve"> 0-4</t>
  </si>
  <si>
    <t xml:space="preserve"> 5-9</t>
  </si>
  <si>
    <t>55-59</t>
  </si>
  <si>
    <t>60-64</t>
  </si>
  <si>
    <t>65-69</t>
  </si>
  <si>
    <t>70-74</t>
  </si>
  <si>
    <t>75-79</t>
  </si>
  <si>
    <t>80 y +</t>
  </si>
  <si>
    <t>Departamentos</t>
  </si>
  <si>
    <t>Población</t>
  </si>
  <si>
    <t>Distribución Relativa (%)</t>
  </si>
  <si>
    <t>Superficie</t>
  </si>
  <si>
    <t>TOTAL</t>
  </si>
  <si>
    <t>Defunciones estimadas</t>
  </si>
  <si>
    <t>Defunciones registradas</t>
  </si>
  <si>
    <t>% de subregistro de defunciones</t>
  </si>
  <si>
    <t>Nacimientos estimados</t>
  </si>
  <si>
    <t>Nacimientos registrados</t>
  </si>
  <si>
    <t>% de subregistro de nacimientos</t>
  </si>
  <si>
    <t xml:space="preserve">Nacimientos anuales registrados                 </t>
  </si>
  <si>
    <t>Total País</t>
  </si>
  <si>
    <t>Suicidio (X60-X84)</t>
  </si>
  <si>
    <t>Homicidio (X85-Y09; Y35)</t>
  </si>
  <si>
    <t>Accidente de transporte (V01-V99)</t>
  </si>
  <si>
    <t>Otro accidente (W00-X59)</t>
  </si>
  <si>
    <t>En estudio (Y10-Y34)</t>
  </si>
  <si>
    <t xml:space="preserve">Motocicleta </t>
  </si>
  <si>
    <t xml:space="preserve">Otros </t>
  </si>
  <si>
    <t>Accidente de transporte por agua</t>
  </si>
  <si>
    <t xml:space="preserve">Accidente de transporte por aire </t>
  </si>
  <si>
    <t>Automóvil</t>
  </si>
  <si>
    <t>Camión</t>
  </si>
  <si>
    <t>Accidente de trasporte terrestre</t>
  </si>
  <si>
    <t>Automóviles: V03; V40-V49; V50-V59</t>
  </si>
  <si>
    <t>Camiones: V04; V60-V69</t>
  </si>
  <si>
    <t>Motocicleta: V02; V20-V29</t>
  </si>
  <si>
    <t>Otros vehiculos terrestres (ómnibus, vehículo de tracción animal, tren o vehículo de rieles, etc): V01; V05; V06; V09; V70-V79; V10-V19; V30-V39; V80-V89</t>
  </si>
  <si>
    <t>Accidente de transporte por agua: V90-V94</t>
  </si>
  <si>
    <t>Accidente de transporte por aire: V95-V97</t>
  </si>
  <si>
    <t>Códigos CIE-10</t>
  </si>
  <si>
    <t>75 y + años</t>
  </si>
  <si>
    <t>DEFUNCIONES A CAUSA ACCIDENTES DE TRANSPORTE, POR TIPO DE ACCIDENTE, SEGÚN REGIONES SANITARIAS DE RESIDENCIA</t>
  </si>
  <si>
    <t>DEFUNCIONES A CAUSA ACCIDENTES DE TRANSPORTE, POR TIPO DE ACCIDENTE, SEGÚN GRUPOS DE EDAD</t>
  </si>
  <si>
    <t>DEFUNCIONES A CAUSA DE SUICIDIO, POR MÉTODO UTILIZADO, SEGÚN REGIONES SANITARIAS DE RESIDENCIA</t>
  </si>
  <si>
    <t>DEFUNCIONES A CAUSA DE SUICIDIO, POR MÉTODO UTILIZADO, SEGÚN GRUPOS DE EDAD</t>
  </si>
  <si>
    <t>DEFUNCIONES A CAUSA DE HOMICIDIO, POR MÉTODO UTILIZADO, SEGÚN REGIONES SANITARIAS DE RESIDENCIA</t>
  </si>
  <si>
    <t>DEFUNCIONES A CAUSA DE HOMICIDIO, POR MÉTODO UTILIZADO, SEGÚN GRUPOS DE EDAD</t>
  </si>
  <si>
    <t>Envenenamiento (X60-X69)</t>
  </si>
  <si>
    <t>Ahorcamiento (X70)</t>
  </si>
  <si>
    <t>Ahogamiento (X71)</t>
  </si>
  <si>
    <t>Disparo de arma de fuego (X72-X74)</t>
  </si>
  <si>
    <t>Otros (X75-X84)</t>
  </si>
  <si>
    <t>Arma de fuergo (X93-X95)</t>
  </si>
  <si>
    <t>Arma blanca (X99)</t>
  </si>
  <si>
    <t>Objeto romo o sin filo (Y00)</t>
  </si>
  <si>
    <t>Fuerza corporal (Y04)</t>
  </si>
  <si>
    <t>Otros (X85-Y09; Y35)</t>
  </si>
  <si>
    <t>Mas</t>
  </si>
  <si>
    <t>Fem</t>
  </si>
  <si>
    <t>DEFUNCIONES DEBIDAS A CAUSAS EXTERNAS, POR TIPO Y SEXO, SEGÚN REGIONES SANITARIAS DE RESIDENCIA</t>
  </si>
  <si>
    <t>DEFUNCIONES DEBIDAS A CAUSAS EXTERNAS, POR TIPO Y SEXO, SEGÚN GRUPOS DE EDAD</t>
  </si>
  <si>
    <t>Sexo</t>
  </si>
  <si>
    <t>Tipo de tumor maligno</t>
  </si>
  <si>
    <t>Tumor maligno de los bronquios y del pulmón (C34)</t>
  </si>
  <si>
    <t>Tumores malignos del tejido linfático, de los órganos hematopoyéticos y de tejidos afines (C81-C96)</t>
  </si>
  <si>
    <t>Tumor maligno de estómago (C16)</t>
  </si>
  <si>
    <t>Tumor maligno de cuerpo de útero y útero parte no especificada (C54-C55)</t>
  </si>
  <si>
    <t>Tumor maligno de próstata (C61)</t>
  </si>
  <si>
    <t>Tumor maligno de mama (C50)</t>
  </si>
  <si>
    <t>Tumor maligno de cuello uterino (C53)</t>
  </si>
  <si>
    <t>Tumor maligno colorrectal (C18-C20)</t>
  </si>
  <si>
    <t>Tumor maligno de esófago (C15)</t>
  </si>
  <si>
    <t>Tumor maligno de las vías urinarias (C64-C68)</t>
  </si>
  <si>
    <t>Melanoma y otros tumores malignos de la piel (C43-C44)</t>
  </si>
  <si>
    <t>Resto de tumores malignos</t>
  </si>
  <si>
    <t xml:space="preserve">SubTotal </t>
  </si>
  <si>
    <t>SubTotal</t>
  </si>
  <si>
    <t>3. Enfermedades de la madre (P00;P04)</t>
  </si>
  <si>
    <t>4. Prematuridad (P05; P07)</t>
  </si>
  <si>
    <t>6. Tétanos neonatal (A33)</t>
  </si>
  <si>
    <t>7. Otras afecciones (P08; P50-P61; P29; P70-P74; P76-P78; P80-P83; P90-P96)</t>
  </si>
  <si>
    <t>Indefindo</t>
  </si>
  <si>
    <t>13. Enfermedades metabólicas/trastornos de la Inmunidad (B20-B24; E70-E90)</t>
  </si>
  <si>
    <t>14. Enfermedades cerebrovasculares (I60-I69)</t>
  </si>
  <si>
    <t>15. Diabetes mellitus (E10-E14)</t>
  </si>
  <si>
    <t>Cuadro 6</t>
  </si>
  <si>
    <t>Cuadro 7</t>
  </si>
  <si>
    <t>Cuadro 8</t>
  </si>
  <si>
    <t>Cuadro 10</t>
  </si>
  <si>
    <t>Cuadro 9</t>
  </si>
  <si>
    <t>Cuadro 11</t>
  </si>
  <si>
    <t>Cuadro 16</t>
  </si>
  <si>
    <t>Cuadro 19</t>
  </si>
  <si>
    <t>Cuadro 20</t>
  </si>
  <si>
    <t>Cuadro 22</t>
  </si>
  <si>
    <t>Cuadro 24</t>
  </si>
  <si>
    <t>Cuadro 25</t>
  </si>
  <si>
    <t>12. Síntomas, signos y hallazgos anormales clínicos y de laboratorio, no clasificados en otra parte (R00-R99)</t>
  </si>
  <si>
    <r>
      <t>Fuente:</t>
    </r>
    <r>
      <rPr>
        <sz val="9"/>
        <rFont val="Arial"/>
        <family val="2"/>
      </rPr>
      <t xml:space="preserve"> MSPBS/DIGIES/DES. Subsistema de Información de Estadísticas Vitales (SSIEV)</t>
    </r>
  </si>
  <si>
    <t>DEFUNCIONES POSTNEONATALES POR CAUSAS SEGÚN REGIONES SANITARIAS DE RESIDENCIA</t>
  </si>
  <si>
    <t>NÚMERO DE DEFUNCIONES POR SEXO SEGÚN REGIONES SANITARIAS DE RESIDENCIA</t>
  </si>
  <si>
    <t>NÚMERO DE DEFUNCIONES DE POBLACIONES INDÍGENAS POR ETNIA SEGÚN REGIONES SANITARIAS DE RESIDENCIA</t>
  </si>
  <si>
    <t>MORTALIDAD NEONATAL, POSTNEONATAL, INFANTIL Y DE NIÑOS MENORES DE 5 AÑOS SEGÚN REGIONES SANITARIAS</t>
  </si>
  <si>
    <t>MORTALIDAD PERINATAL, FETAL Y MATERNA SEGÚN REGIONES SANITARIAS</t>
  </si>
  <si>
    <t>NÚMERO DE DEFUNCIONES POR SEXO SEGÚN GRUPOS DE EDAD</t>
  </si>
  <si>
    <t>NÚMERO DE DEFUNCIONES DE POBLACIONES INDIGENAS  POR SEXO SEGÚN GRUPOS DE EDAD</t>
  </si>
  <si>
    <t>NÚMERO DE DEFUNCIONES POR SEXO SEGÚN CAUSAS</t>
  </si>
  <si>
    <t>NÚMERO DE DEFUNCIONES DE POBLACIONES INDÍGENAS POR SEXO SEGÚN CAUSAS</t>
  </si>
  <si>
    <t>DEFUNCIONES DE MUJERES DE 10 A 54 AÑOS POR GRUPOS DE EDAD SEGÚN CAUSAS</t>
  </si>
  <si>
    <t>DEFUNCIONES DE MUJERES DE 10 A 54 AÑOS SEGÚN CAUSAS</t>
  </si>
  <si>
    <t>DEFUNCIONES INFANTILES POR GRUPOS DE EDAD Y ASISTENCIA MÉDICA, SEGÚN REGIONES SANITARIAS DE RESIDENCIA</t>
  </si>
  <si>
    <t xml:space="preserve">DEFUNCIONES NEONATALES POR CAUSAS SEGÚN REGIONES SANITARIAS </t>
  </si>
  <si>
    <t xml:space="preserve">DEFUNCIONES FETALES POR CAUSAS SEGÚN REGIONES SANITARIAS </t>
  </si>
  <si>
    <t>DEFUNCIONES MATERNAS POR CAUSAS SEGÚN REGIONES SANITARIAS DE RESIDENCIA</t>
  </si>
  <si>
    <t xml:space="preserve">DEFUNCIONES ADOLESCENTES DE 10 A 19 AÑOS POR CAUSAS SEGÚN REGIONES SANITARIAS </t>
  </si>
  <si>
    <t>DEFUNCIONES MATERNAS, MARTERNAS TARDÍAS Y MATERNAS POR SECUELA SEGÚN REGIONES SANITARIAS DE RESIDENCIA</t>
  </si>
  <si>
    <t>DEFUNCIONES POR GRUPOS DE EDAD SEGÚN CAUSAS</t>
  </si>
  <si>
    <t>PRINCIPALES INDICADORES DE MORTALIDAD EN MENORES DE 1 AÑO</t>
  </si>
  <si>
    <t>DEFUNCIONES A CAUSA DE TUMORES MALIGNOS POR REGIONES SANITARIAS DE RESIDENCIA, SEGÚN TIPO DE TUMOR Y SEXO</t>
  </si>
  <si>
    <t>INCIADORES DEMOGRÁFICOS ESTIMADOS POR AÑOS</t>
  </si>
  <si>
    <t>MORTALIDAD MATERNA REGISTRADA SEGÚN AÑOS</t>
  </si>
  <si>
    <t>MORTALIDAD INFANTIL ESTIMADA Y REGISTRADA SEGÚN AÑOS</t>
  </si>
  <si>
    <t>GRUPOS DE EDAD</t>
  </si>
  <si>
    <t>NÚMERO Y PORCENTAJE DE LA POBLACIÓN MENOR DE 5 AÑOS EN RELACIÓN A LA POBLACIÓN TOTAL, SEGÚN REGIONES SANITARIAS</t>
  </si>
  <si>
    <t>PROYECCIONES DE POBLACIÓN SEGÚN SEXO Y GRUPOS DE EDAD</t>
  </si>
  <si>
    <t>PORCENTAJE DE SUBREGISTRO DE DEFUNCIONES Y NACIMIENTOS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</si>
  <si>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</si>
  <si>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</si>
  <si>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</si>
  <si>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</si>
  <si>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</si>
  <si>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</si>
  <si>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</si>
  <si>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</si>
  <si>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</si>
  <si>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</si>
  <si>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</si>
  <si>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</si>
  <si>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</si>
  <si>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</si>
  <si>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</si>
  <si>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</si>
  <si>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</si>
  <si>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</si>
  <si>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</si>
  <si>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</si>
  <si>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</si>
  <si>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</si>
  <si>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</si>
  <si>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</si>
  <si>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</si>
  <si>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</si>
  <si>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</si>
  <si>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CUADRO 29</t>
  </si>
  <si>
    <t>CUADRO 30</t>
  </si>
  <si>
    <t>CUADRO 31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</si>
  <si>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</si>
  <si>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</si>
  <si>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</si>
  <si>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</si>
  <si>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</si>
  <si>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</si>
  <si>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</si>
  <si>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</si>
  <si>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</si>
  <si>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</si>
  <si>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</si>
  <si>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</si>
  <si>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</si>
  <si>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</si>
  <si>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</si>
  <si>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>DEFUNCIONES INFANTILES POR CAUSAS SEGÚN REGIONES SANITARIAS DE RESIDENCIA</t>
  </si>
  <si>
    <t>DEFUNCIONES DE MENORES DE 5 AÑOS POR CAUSAS SEGÚN REGIONES SANITARIAS DE RESIDENCIA</t>
  </si>
  <si>
    <t>DEFUNCIONES POR GRUPOS DE EDAD SEGÚN REGIONES SANITARIAS  DE RESIDENCIA</t>
  </si>
  <si>
    <t>DEFUNCIONES POR CAUSAS SEGÚN REGIONES SANITARIAS DE RESIDENCIA</t>
  </si>
  <si>
    <t>Cuadro 3</t>
  </si>
  <si>
    <t>Cuadro 4</t>
  </si>
  <si>
    <t>Cuadro 5</t>
  </si>
  <si>
    <t>Cuadro  12</t>
  </si>
  <si>
    <t>Cuadro 13</t>
  </si>
  <si>
    <t>Cuadro 14</t>
  </si>
  <si>
    <t>Cuadro  21</t>
  </si>
  <si>
    <t>Cuadro 26</t>
  </si>
  <si>
    <t>Cuadro  27</t>
  </si>
  <si>
    <t>Cuadro 31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</si>
  <si>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</si>
  <si>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</si>
  <si>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</si>
  <si>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</si>
  <si>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</si>
  <si>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</si>
  <si>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</si>
  <si>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</si>
  <si>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</si>
  <si>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</si>
  <si>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</si>
  <si>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 xml:space="preserve">Cuadro 43 </t>
  </si>
  <si>
    <t>Cuadro 44</t>
  </si>
  <si>
    <t>Cuadro 45</t>
  </si>
  <si>
    <t>Cuadro 46</t>
  </si>
  <si>
    <t xml:space="preserve">        Cuadro D       </t>
  </si>
  <si>
    <t xml:space="preserve">        Cuadro E     </t>
  </si>
  <si>
    <t xml:space="preserve">        Cuadro F</t>
  </si>
  <si>
    <t>CUADRO F</t>
  </si>
  <si>
    <t>CUADRO E</t>
  </si>
  <si>
    <t>CUADRO D</t>
  </si>
  <si>
    <t>CUADRO C</t>
  </si>
  <si>
    <t>CUADRO B</t>
  </si>
  <si>
    <t>CUADRO A</t>
  </si>
  <si>
    <t>DEFUNCIONES POR GRUPOS DE EDAD SEGÚN REGIONES SANITARIAS DE RESIDENCIA</t>
  </si>
  <si>
    <t>DEFUNCIONES INFANTILES POR CAUSAS SEGÚN REGIONES SANITARIAS DE RESJDENCIA</t>
  </si>
  <si>
    <r>
      <t xml:space="preserve">Perinatal </t>
    </r>
    <r>
      <rPr>
        <b/>
        <sz val="9"/>
        <color rgb="FF0000FF"/>
        <rFont val="Arial"/>
        <family val="2"/>
      </rPr>
      <t>(*)</t>
    </r>
  </si>
  <si>
    <r>
      <t xml:space="preserve">Fetal </t>
    </r>
    <r>
      <rPr>
        <b/>
        <sz val="9"/>
        <color rgb="FF0000FF"/>
        <rFont val="Arial"/>
        <family val="2"/>
      </rPr>
      <t>(*)</t>
    </r>
  </si>
  <si>
    <r>
      <t xml:space="preserve">Materna </t>
    </r>
    <r>
      <rPr>
        <b/>
        <sz val="9"/>
        <color rgb="FF0000FF"/>
        <rFont val="Arial"/>
        <family val="2"/>
      </rPr>
      <t>(**)</t>
    </r>
  </si>
  <si>
    <t>Fuente: MSPBS/DIGIES/DES. Subsistema de Información de Estadísticas Vitales (SSIEV)</t>
  </si>
  <si>
    <t>CUADRO  1</t>
  </si>
  <si>
    <r>
      <t>HABITANTES POR KM</t>
    </r>
    <r>
      <rPr>
        <b/>
        <vertAlign val="superscript"/>
        <sz val="12"/>
        <color theme="1"/>
        <rFont val="Arial"/>
        <family val="2"/>
      </rPr>
      <t>2</t>
    </r>
  </si>
  <si>
    <t xml:space="preserve">ÍNDICE </t>
  </si>
  <si>
    <r>
      <t>HABITANTES POR KM</t>
    </r>
    <r>
      <rPr>
        <b/>
        <vertAlign val="superscript"/>
        <sz val="8"/>
        <color theme="1"/>
        <rFont val="Arial"/>
        <family val="2"/>
      </rPr>
      <t>2</t>
    </r>
  </si>
  <si>
    <t>CUADRO 1</t>
  </si>
  <si>
    <t>DESCRIPCIÓN</t>
  </si>
  <si>
    <t>CUADROS</t>
  </si>
  <si>
    <t>INDICADORES DE MORTALIDAD - INDIMOR</t>
  </si>
  <si>
    <r>
      <t>Fuente:</t>
    </r>
    <r>
      <rPr>
        <sz val="8"/>
        <rFont val="Arial"/>
        <family val="2"/>
      </rPr>
      <t xml:space="preserve"> MSPBS/DIGIES/DES. Subsistema de Información de Estadísticas Vitales (SSIEV)</t>
    </r>
  </si>
  <si>
    <r>
      <t xml:space="preserve">Fuente: </t>
    </r>
    <r>
      <rPr>
        <sz val="8"/>
        <rFont val="Arial"/>
        <family val="2"/>
      </rPr>
      <t>MSPBS/DIGIES/DES. Subsistema de Información de Estadísticas Vitales (SSIEV).</t>
    </r>
  </si>
  <si>
    <r>
      <rPr>
        <b/>
        <sz val="8"/>
        <rFont val="Arial"/>
        <family val="2"/>
      </rPr>
      <t xml:space="preserve">OBS: </t>
    </r>
    <r>
      <rPr>
        <sz val="8"/>
        <color theme="1"/>
        <rFont val="Calibri"/>
        <family val="2"/>
        <scheme val="minor"/>
      </rPr>
      <t xml:space="preserve"> Debido a una nueva definición de la CIE-10 para el cálculo de la tasa perinatal en el numerador se tiene en cuenta las defunciones fetales desde las (22 semanas completas de gestación y más) + defunciones neonatales precoces (0 a 6 días) completas de vida y para el denominador (nacidos vivos + defunciones fetales)</t>
    </r>
  </si>
  <si>
    <r>
      <t xml:space="preserve">Fuente: </t>
    </r>
    <r>
      <rPr>
        <sz val="8"/>
        <rFont val="Arial"/>
        <family val="2"/>
      </rPr>
      <t xml:space="preserve">MSPBS/DIGIES/DES. Subsistema de Información de Estadísticas Vitales (SSIEV).     </t>
    </r>
  </si>
  <si>
    <r>
      <t>Fuente:</t>
    </r>
    <r>
      <rPr>
        <sz val="8"/>
        <rFont val="Arial"/>
        <family val="2"/>
      </rPr>
      <t xml:space="preserve"> MSPBS/DIGIES/DES. Subsistema de Información de Estadísticas Vitales (SSIEV)          </t>
    </r>
  </si>
  <si>
    <r>
      <t xml:space="preserve">CIE-10: </t>
    </r>
    <r>
      <rPr>
        <sz val="8"/>
        <color indexed="8"/>
        <rFont val="Arial"/>
        <family val="2"/>
      </rPr>
      <t>Clasificación Estadística Internacional de Enfermedades y Problemas Relacionados con la Salud. Décima Revisión -CIE-10</t>
    </r>
  </si>
  <si>
    <r>
      <t>NOTA</t>
    </r>
    <r>
      <rPr>
        <b/>
        <sz val="8"/>
        <color indexed="12"/>
        <rFont val="Arial"/>
        <family val="2"/>
      </rPr>
      <t xml:space="preserve">: </t>
    </r>
    <r>
      <rPr>
        <sz val="8"/>
        <color indexed="12"/>
        <rFont val="Arial"/>
        <family val="2"/>
      </rPr>
      <t>En el capítulo "Embarazo, parto y puerperio (O00-O99)" están incluidas las defunciones maternas tardías (O96) y secuelares (O97).</t>
    </r>
  </si>
  <si>
    <r>
      <t>Fuentes: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rFont val="Arial"/>
        <family val="2"/>
      </rPr>
      <t xml:space="preserve">1. </t>
    </r>
    <r>
      <rPr>
        <sz val="8"/>
        <color theme="1"/>
        <rFont val="Calibri"/>
        <family val="2"/>
        <scheme val="minor"/>
      </rPr>
      <t xml:space="preserve">MSPBS/DIGIES/DES. Listado de Establecimientos de Salud de las Regiones Sanitarias - Sistema de Movimiento Hospitalario (SMH) </t>
    </r>
    <r>
      <rPr>
        <b/>
        <sz val="8"/>
        <rFont val="Arial"/>
        <family val="2"/>
      </rPr>
      <t xml:space="preserve">2. </t>
    </r>
    <r>
      <rPr>
        <sz val="8"/>
        <color theme="1"/>
        <rFont val="Calibri"/>
        <family val="2"/>
        <scheme val="minor"/>
      </rPr>
      <t>MSPBS. Atención Primaria en Salud (APS). Listado de Unidades de Salud de la Familia  (USF).</t>
    </r>
  </si>
  <si>
    <t>Años / Causas</t>
  </si>
  <si>
    <t>Grupos de edad / Asistencia Médica</t>
  </si>
  <si>
    <t>Años / Sexo</t>
  </si>
  <si>
    <t>13. Enfermedades del sistema osteomuscular y del tejido conjuntivo (M00-M99)</t>
  </si>
  <si>
    <t>Años / Método utilizado / Sexo</t>
  </si>
  <si>
    <t>Años / Tipo de accidente</t>
  </si>
  <si>
    <t>Años / Regiones Sanitarias</t>
  </si>
  <si>
    <t>Años / Tipos de establecimientos de salud / Camas</t>
  </si>
  <si>
    <t>Sexo / Grupos de edad</t>
  </si>
  <si>
    <r>
      <t>Densidad Hab/Km</t>
    </r>
    <r>
      <rPr>
        <b/>
        <vertAlign val="superscript"/>
        <sz val="8"/>
        <rFont val="Arial"/>
        <family val="2"/>
      </rPr>
      <t>2</t>
    </r>
  </si>
  <si>
    <t>INDICADORES DEMOGRÁFICOS ESTIMADOS POR AÑOS</t>
  </si>
  <si>
    <t>-</t>
  </si>
  <si>
    <t>8. Otras infecciones (P35; P37-P39)</t>
  </si>
  <si>
    <t>9. Otros trastornos respiratorios y cardiovasculares específicos del período perinatal (P25-P29; excepto P29.3-P29.4)</t>
  </si>
  <si>
    <t>8. Otras complicaciones del embarazo, parto y puerperio (O21-O29; O30-O43; O47-O48;O60-O66; O68-O71; O73-O75; O86-O92; O95; O98.0-O98.6; O98.8-O99)</t>
  </si>
  <si>
    <t>2. San Pedro</t>
  </si>
  <si>
    <t>4. Guairá</t>
  </si>
  <si>
    <t>12. Neembucú</t>
  </si>
  <si>
    <t>18. Asunciòn</t>
  </si>
  <si>
    <t>3. Enfermedades cardiovaculares (I00-I52; I70-I99)</t>
  </si>
  <si>
    <t>13. Síntomas, signos y hallazgos anormales clínicos y de laboratorio, no clasificados en otra parte (R00-R99)</t>
  </si>
  <si>
    <t>* Incluye las Defunciones Maternas Tardías y por Secuelas (O96-O97)</t>
  </si>
  <si>
    <t>Años / Grupos de edad</t>
  </si>
  <si>
    <t>Cuadro  28</t>
  </si>
  <si>
    <t>DEFUNCIONES POR REGIONES SANITARIAS DE RESIDENCIA, SEGÚN CAPÍTULOS DE LA CIE-10</t>
  </si>
  <si>
    <t>20. Síntomas, signos y hallazgos anormales clínicos y de laboratorio, no clasificados en otra parte (R00-R99)</t>
  </si>
  <si>
    <t>21. Resto de causas</t>
  </si>
  <si>
    <t>13. Sìntomas, signos y hallazgos anormales clìnicos y de laboratorio no clasificados en otra parte (R00-R99)</t>
  </si>
  <si>
    <t>OBS: Incluye intervenciones legales (Y35)</t>
  </si>
  <si>
    <t>* LOS DATOS CORRESPONDEN  A INSTITUCIONES DEPENDIENTES DEL MSPYBS Y LOS HOSPITALES INTEGRADOS DURANTE LA EMERGENCIA NACIONAL POR LA PANDEMÍA COVID - 19</t>
  </si>
  <si>
    <r>
      <t xml:space="preserve">2020 </t>
    </r>
    <r>
      <rPr>
        <b/>
        <sz val="9"/>
        <color rgb="FF0000FF"/>
        <rFont val="Arial"/>
        <family val="2"/>
      </rPr>
      <t>*</t>
    </r>
  </si>
  <si>
    <t>Años / Método utilizado</t>
  </si>
  <si>
    <t>Las causas están ordenadas de forma descendente según el año 2015.</t>
  </si>
  <si>
    <t>1. Enfermedades del sistema respiratorio (J00-J99)</t>
  </si>
  <si>
    <t>3. Enfermedades perinatales (P00-P96)</t>
  </si>
  <si>
    <t>5. Tuberculosis (A15-A19)</t>
  </si>
  <si>
    <t>8. Embarazo, parto y puerperio (O00-O95; O98-O99; A34)</t>
  </si>
  <si>
    <t>11. Diarreas (A02-A09; K50-K52)</t>
  </si>
  <si>
    <t>16. Septicemia (A40-A41)</t>
  </si>
  <si>
    <t>(*) Incluye las Defunciones Maternas Tardías y por Secuelas (O96-O97)</t>
  </si>
  <si>
    <t>5. Embarazo, parto y puerperio (O00-O99; A34) *</t>
  </si>
  <si>
    <r>
      <t xml:space="preserve">5. Embarazo, parto y puerperio (O00-O99; A34) </t>
    </r>
    <r>
      <rPr>
        <b/>
        <sz val="8"/>
        <color rgb="FF0000FF"/>
        <rFont val="Arial"/>
        <family val="2"/>
      </rPr>
      <t>*</t>
    </r>
  </si>
  <si>
    <r>
      <t xml:space="preserve">          Contiene 52 cuadros, los cuales están discriminados a nivel de Regiones Sanitarias, Causas, Sexo y Grupos de Edad. Se incluyen series históricas de las causas de mortalidad en la que se destaca el comportamiento de los indicadores anualmente. Así mismo, </t>
    </r>
    <r>
      <rPr>
        <sz val="12"/>
        <color theme="1"/>
        <rFont val="Arial"/>
        <family val="2"/>
      </rPr>
      <t>se incluyen</t>
    </r>
    <r>
      <rPr>
        <sz val="12"/>
        <rFont val="Arial"/>
        <family val="2"/>
      </rPr>
      <t xml:space="preserve"> indicadores de Cobertura como los Establecimientos de Salud dependientes del Ministerio de Salud (MSPyBS) y Número de Camas se encuentran disponibles en el documento.</t>
    </r>
  </si>
  <si>
    <r>
      <t xml:space="preserve">          Es importante mencionar que los datos de la causa básica de la defunción se </t>
    </r>
    <r>
      <rPr>
        <sz val="12"/>
        <color theme="1"/>
        <rFont val="Arial"/>
        <family val="2"/>
      </rPr>
      <t>codifican</t>
    </r>
    <r>
      <rPr>
        <sz val="12"/>
        <rFont val="Arial"/>
        <family val="2"/>
      </rPr>
      <t xml:space="preserve"> de acuerdo a la Clasificación Estadística Internacional de Enfermedades y Problemas relacionados con la Salud CIE-10, edición 2015 (OPS/OMS), para su análisis y comparabilidad internacional. </t>
    </r>
  </si>
  <si>
    <r>
      <t xml:space="preserve">         Este documento se encuentra disponible a todos los usuarios en general en</t>
    </r>
    <r>
      <rPr>
        <sz val="12"/>
        <rFont val="Arial"/>
        <family val="2"/>
      </rPr>
      <t xml:space="preserve"> formato Excel. </t>
    </r>
  </si>
  <si>
    <t>7. Sars cov-2. Confimado (O99.5/U07.1)</t>
  </si>
  <si>
    <t>12. Sars cov-2. Confirmado (U07.1)</t>
  </si>
  <si>
    <t>19. Sars cov-2. Confirmado (U07.1)</t>
  </si>
  <si>
    <r>
      <t>19. Sars cov-2. Confirmado (U07.1)</t>
    </r>
    <r>
      <rPr>
        <sz val="10"/>
        <color rgb="FF0000FF"/>
        <rFont val="Arial"/>
        <family val="2"/>
      </rPr>
      <t xml:space="preserve"> *</t>
    </r>
  </si>
  <si>
    <r>
      <t>19. Sars cov-2. Confirmado (U07.1)</t>
    </r>
    <r>
      <rPr>
        <sz val="9"/>
        <color rgb="FF0000FF"/>
        <rFont val="Arial"/>
        <family val="2"/>
      </rPr>
      <t xml:space="preserve"> *</t>
    </r>
  </si>
  <si>
    <r>
      <t xml:space="preserve">Códigos para propósitos especiales (U00-U99) (Sars cov-2:  Confirmado y sospechoso) </t>
    </r>
    <r>
      <rPr>
        <b/>
        <sz val="10"/>
        <color rgb="FF0000FF"/>
        <rFont val="Arial"/>
        <family val="2"/>
      </rPr>
      <t>*</t>
    </r>
  </si>
  <si>
    <t>1. Enfermedades cardiovaculares (I00-I52; I70-I99)</t>
  </si>
  <si>
    <t>4. Enfermedades cardiovaculares (I00-I52; I70-I99)</t>
  </si>
  <si>
    <t>.</t>
  </si>
  <si>
    <t>7. Sars cov-2. Confimado (O98.5/U07.1)</t>
  </si>
  <si>
    <t>19 *</t>
  </si>
  <si>
    <t>* En esta causa no fueron incluidas 92 defunciones maternas por sars cov-2 (O98.5), la misma fue incluida en la causa 16. Embarazo, parto y puerperio (O00-O95; O98-O99; A34).</t>
  </si>
  <si>
    <r>
      <t xml:space="preserve">38716 </t>
    </r>
    <r>
      <rPr>
        <sz val="9"/>
        <color rgb="FFFF0000"/>
        <rFont val="Arial"/>
        <family val="2"/>
      </rPr>
      <t>*</t>
    </r>
  </si>
  <si>
    <r>
      <t xml:space="preserve">2021 </t>
    </r>
    <r>
      <rPr>
        <b/>
        <sz val="9"/>
        <color rgb="FF0000FF"/>
        <rFont val="Arial"/>
        <family val="2"/>
      </rPr>
      <t>*</t>
    </r>
  </si>
  <si>
    <t>SIGLAS</t>
  </si>
  <si>
    <t>DENOMINACIÓN</t>
  </si>
  <si>
    <t>ABREVICIÓN</t>
  </si>
  <si>
    <t>CIE - 10</t>
  </si>
  <si>
    <t xml:space="preserve">CLASIFICACIÓN INTERNACIONAL DE ENFERMEDADES, DECIMA REVISIÓN </t>
  </si>
  <si>
    <t>DGVS</t>
  </si>
  <si>
    <t xml:space="preserve">DIRECCIÓN GENERAL DE VIGILANCIA DE LA SALUD </t>
  </si>
  <si>
    <t xml:space="preserve">DIGIES </t>
  </si>
  <si>
    <t>DIRECCIÓN GENERAL DE INFORMACIÓN ESTRATEGICA EN SALUD</t>
  </si>
  <si>
    <t xml:space="preserve">INE </t>
  </si>
  <si>
    <t xml:space="preserve">INSTITUTO NACIONAL DE ESTADISTICAS </t>
  </si>
  <si>
    <t xml:space="preserve">MSP Y BS </t>
  </si>
  <si>
    <t xml:space="preserve">MINISTERIO DE SALUD PUBLICA Y BIENESTAR SOCIAL </t>
  </si>
  <si>
    <t xml:space="preserve">PRONASIDA </t>
  </si>
  <si>
    <t xml:space="preserve">PROGRAMA NACIONAL DE LUCHA CONTRA EL SIDA </t>
  </si>
  <si>
    <t xml:space="preserve">SSIEV </t>
  </si>
  <si>
    <t xml:space="preserve">SUB SISTEMA DE INFORMACIÓN DE ESTADISTICAS VITALES </t>
  </si>
  <si>
    <t xml:space="preserve">          Desde el año 1.997 se elaboran y publican los principales Indicadores de Mortalidad, cuya fuente principal provienen del Subsistema de Información de Estadísticas Vitales (Nacidos Vivos y Defunciones). Otra fuente utilizada para el cálculo de algunos indicadores son las Proyecciones de Población estimadas por el Instituto Nacional de Estadísticas (INE).</t>
  </si>
  <si>
    <r>
      <rPr>
        <b/>
        <sz val="11"/>
        <color rgb="FFFF0000"/>
        <rFont val="Arial"/>
        <family val="2"/>
      </rPr>
      <t>*</t>
    </r>
    <r>
      <rPr>
        <sz val="9"/>
        <rFont val="Arial"/>
        <family val="2"/>
      </rPr>
      <t xml:space="preserve"> Obs:Con el fin de lograr una secuencia comparativa de los subregistros, los casos de defunciones por Sars cov-2 (14.359) no forman parte del cálculo.</t>
    </r>
  </si>
  <si>
    <t>ORGANIZACIÓN PANAMERICANA DE LA SALUD</t>
  </si>
  <si>
    <t>OPS</t>
  </si>
  <si>
    <t>ORGANIZACIÓN MUNDIAL DE LA SALUD</t>
  </si>
  <si>
    <t>OMS</t>
  </si>
  <si>
    <t>PERÍODO 2015-2022</t>
  </si>
  <si>
    <r>
      <t xml:space="preserve">          La Dirección General de Información Estratégica en Salud (DIGIES) a través de la Dirección de Estadísticas en Salud (DES) presenta </t>
    </r>
    <r>
      <rPr>
        <sz val="12"/>
        <color theme="1"/>
        <rFont val="Arial"/>
        <family val="2"/>
      </rPr>
      <t xml:space="preserve">los resultados de los </t>
    </r>
    <r>
      <rPr>
        <b/>
        <sz val="12"/>
        <rFont val="Arial"/>
        <family val="2"/>
      </rPr>
      <t>Indicadores de Mortalidad (INDIMOR),</t>
    </r>
    <r>
      <rPr>
        <sz val="12"/>
        <rFont val="Arial"/>
        <family val="2"/>
      </rPr>
      <t xml:space="preserve"> correspondiente al período 2015-2022. </t>
    </r>
  </si>
  <si>
    <t xml:space="preserve"> Paraguay. Período 2015-2022</t>
  </si>
  <si>
    <t>Paraguay. Período 2015-2022</t>
  </si>
  <si>
    <t xml:space="preserve"> Paraguay. Año 2022</t>
  </si>
  <si>
    <t xml:space="preserve"> Paraguay. Período 1988-2022</t>
  </si>
  <si>
    <t>Paraguay. Periodo1988- 2022</t>
  </si>
  <si>
    <t>Paraguay. Período 2011-2022</t>
  </si>
  <si>
    <t>Paraguay. Período 1988-2022</t>
  </si>
  <si>
    <t>Paraguay. Año 2022</t>
  </si>
  <si>
    <t>Paraguay. Período 2004 al 2022</t>
  </si>
  <si>
    <t>Fuente: MSPBS/DIGIES/DES. Subsistema de Información de Estadísticas Vitales (SSIEV). INE. Estimaciones y proyecciones de la población nacional por sexo y edad, 1950-2050. Revisión 2024</t>
  </si>
  <si>
    <t>Fuente: MSPBS/DIGIES/DES. Subsistema de Información de Estadísticas Vitales (SSIEV). INE. Estimaciones y proyecciones de la población departamental por sexo y grupos de edad, 2000-2035. Revisión 2025.</t>
  </si>
  <si>
    <t>* En esta causa no se incluyeron las defunciones maternas por SARS-CoV-2 (O98.5), ya que dichas defunciones fueron contabilizadas dentro de la causa 16: Embarazo, parto y puerperio (O00-O95; O98-O99; A34). A efectos de seguimiento anual, las defunciones maternas por SARS-CoV-2 registradas fueron: 2020 = 1, 2021 = 92 y 2022 = 7.</t>
  </si>
  <si>
    <t>Aché</t>
  </si>
  <si>
    <t>Avá Guaraní</t>
  </si>
  <si>
    <t>Mbyá</t>
  </si>
  <si>
    <t>Páî Tavyterâ</t>
  </si>
  <si>
    <t>Guaraní Occidental</t>
  </si>
  <si>
    <t>Guaraní Ñandeva</t>
  </si>
  <si>
    <t>Enlhet Norte</t>
  </si>
  <si>
    <t>Enxet Sur</t>
  </si>
  <si>
    <t>Sanapaná</t>
  </si>
  <si>
    <t>Toba</t>
  </si>
  <si>
    <t>Angaité</t>
  </si>
  <si>
    <t>Guaná</t>
  </si>
  <si>
    <t>Toba Maskoy</t>
  </si>
  <si>
    <t>Nivaclé</t>
  </si>
  <si>
    <t>Maká</t>
  </si>
  <si>
    <t>Manjui</t>
  </si>
  <si>
    <t>Ayoreo</t>
  </si>
  <si>
    <t>Yvytoso</t>
  </si>
  <si>
    <t>Tomárâho</t>
  </si>
  <si>
    <t>Toba-Qom</t>
  </si>
  <si>
    <r>
      <t xml:space="preserve">* En este capítulo no fueron incluidas 7 defunciones maternas por sars cov-2 (O98.5), la misma fue incluida en el capítulo </t>
    </r>
    <r>
      <rPr>
        <b/>
        <i/>
        <sz val="8"/>
        <color indexed="12"/>
        <rFont val="Arial"/>
        <family val="2"/>
      </rPr>
      <t>15. Embarazo, parto y puerperio (O00-O99).</t>
    </r>
  </si>
  <si>
    <t>LABO</t>
  </si>
  <si>
    <t>Nacimientos anuales (B):</t>
  </si>
  <si>
    <t>Tasa bruta de natalidad b (Por mil)</t>
  </si>
  <si>
    <t>Tasa global de fecundidad:</t>
  </si>
  <si>
    <t>Tasa bruta de reproducción</t>
  </si>
  <si>
    <t>Crecimiento anual (B-D):</t>
  </si>
  <si>
    <t>Tasa de crecimiento natural (Por mil)</t>
  </si>
  <si>
    <t>Tasa neta de reproducción</t>
  </si>
  <si>
    <t>Migración anual: M</t>
  </si>
  <si>
    <t>Tasa de migración m (Por mil)</t>
  </si>
  <si>
    <t>Crecimiento anual: B-D+(-)M</t>
  </si>
  <si>
    <t>Tasas de crecimiento total: r (Por mil)</t>
  </si>
  <si>
    <r>
      <t xml:space="preserve">Fuente: </t>
    </r>
    <r>
      <rPr>
        <sz val="8"/>
        <color indexed="8"/>
        <rFont val="Arial"/>
        <family val="2"/>
      </rPr>
      <t>INE. Estimaciones y proyecciones de la población departamental por sexo y grupos de edad, 2000-2035. Revisión 2025.</t>
    </r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</si>
  <si>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MSPBS/DIGIES/DES – SubSistema de Estadísticas Vitales (SSIEV). INE, Estimaciones y proyecciones de población (años 2014 al 2021). Estimaciones y proyecciones de la población departamental por sexo y grupos de edad, 2000-2035. Revisión 2025. (año 2022)</t>
    </r>
  </si>
  <si>
    <r>
      <t xml:space="preserve">Fuente: </t>
    </r>
    <r>
      <rPr>
        <sz val="8"/>
        <rFont val="Arial"/>
        <family val="2"/>
      </rPr>
      <t>INE. Estimaciones y proyecciones de la población departamental por sexo y grupos de edad, 2000-2035. Revisión 2025.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</si>
  <si>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INE. Estimaciones y proyecciones de la población departamental por sexo y grupos de edad, 2000-2035. Revisión 2025.</t>
    </r>
  </si>
  <si>
    <r>
      <t xml:space="preserve">Fuentes: </t>
    </r>
    <r>
      <rPr>
        <sz val="8"/>
        <color indexed="8"/>
        <rFont val="Arial"/>
        <family val="2"/>
      </rPr>
      <t>MSPBS/DIGIES/DES – SubSistema de Estadísticas Vitales (SSIEV). Población: STP/DGEEC, Proyección nacional por sexo y edad 2000-2050 (Censo 2002) para 2004-2014; STP/DGEEC, Proyección por sexo y edad 2000-2025, Revisión 2015 (Censo 2012) para 2015-2021; INE, Estimaciones y proyecciones departamentales por sexo y edad 2000-2035, Revisión 2025 (Censo 2022) desde el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</si>
</sst>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 * #,##0.00_ ;_ * \-#,##0.00_ ;_ * &quot;-&quot;??_ ;_ @_ "/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#,##0.0"/>
    <numFmt numFmtId="168" formatCode="General_)"/>
    <numFmt numFmtId="169" formatCode="###0"/>
    <numFmt numFmtId="170" formatCode="_-[$€]* #,##0.00_-;\-[$€]* #,##0.00_-;_-[$€]* \-??_-;_-@_-"/>
    <numFmt numFmtId="171" formatCode="_-* #,##0.00\ [$€]_-;\-* #,##0.00\ [$€]_-;_-* \-??\ [$€]_-;_-@_-"/>
    <numFmt numFmtId="172" formatCode="#,##0.00\ [$€]\ ;\-#,##0.00\ [$€]\ ;&quot; -&quot;#\ [$€]\ ;@\ "/>
    <numFmt numFmtId="173" formatCode="[$€]#,##0.00\ ;\-[$€]#,##0.00\ ;[$€]\-#\ ;@\ "/>
    <numFmt numFmtId="174" formatCode="_-* #,##0.00\ [$€]_-;\-* #,##0.00\ [$€]_-;_-* &quot;-&quot;??\ [$€]_-;_-@_-"/>
    <numFmt numFmtId="175" formatCode="&quot; &quot;#,##0.00&quot;    &quot;;&quot;-&quot;#,##0.00&quot;    &quot;;&quot; -&quot;#&quot;    &quot;;&quot; &quot;@&quot; &quot;"/>
    <numFmt numFmtId="176" formatCode="_(* #,##0_);_(* \(#,##0\);_(* \-_);_(@_)"/>
    <numFmt numFmtId="177" formatCode="#,##0\ ;&quot; (&quot;#,##0\);&quot; - &quot;;@\ "/>
    <numFmt numFmtId="178" formatCode="_(* #,##0_);_(* \(#,##0\);_(* &quot;-&quot;_);_(@_)"/>
    <numFmt numFmtId="179" formatCode="_-* #,##0.00\ _p_t_a_-;\-* #,##0.00\ _p_t_a_-;_-* \-??\ _p_t_a_-;_-@_-"/>
    <numFmt numFmtId="180" formatCode="#,##0.00&quot;       &quot;;\-#,##0.00&quot;       &quot;;&quot; -&quot;#&quot;       &quot;;@\ "/>
    <numFmt numFmtId="181" formatCode="_(* #,##0.00_);_(* \(#,##0.00\);_(* &quot;-&quot;??_);_(@_)"/>
    <numFmt numFmtId="182" formatCode="_(* #,##0.00_);_(* \(#,##0.00\);_(* \-??_);_(@_)"/>
    <numFmt numFmtId="183" formatCode="#,##0.00\ ;&quot; (&quot;#,##0.00\);&quot; -&quot;#\ ;@\ "/>
    <numFmt numFmtId="184" formatCode="_(&quot;Gs&quot;\ * #,##0.00_);_(&quot;Gs&quot;\ * \(#,##0.00\);_(&quot;Gs&quot;\ * &quot;-&quot;??_);_(@_)"/>
    <numFmt numFmtId="185" formatCode="_(&quot;$&quot;* #,##0.00_);_(&quot;$&quot;* \(#,##0.00\);_(&quot;$&quot;* &quot;-&quot;??_);_(@_)"/>
    <numFmt numFmtId="186" formatCode="0_)"/>
    <numFmt numFmtId="187" formatCode="0\ "/>
    <numFmt numFmtId="188" formatCode="0.000"/>
    <numFmt numFmtId="189" formatCode="dd/mmm"/>
  </numFmts>
  <fonts count="7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Arial2"/>
    </font>
    <font>
      <b/>
      <i/>
      <sz val="16"/>
      <color theme="1"/>
      <name val="Arial2"/>
    </font>
    <font>
      <sz val="10"/>
      <name val="Courier"/>
      <family val="3"/>
    </font>
    <font>
      <sz val="10"/>
      <name val="Courier New"/>
      <family val="3"/>
    </font>
    <font>
      <sz val="11"/>
      <color indexed="8"/>
      <name val="Verdana"/>
      <family val="2"/>
    </font>
    <font>
      <sz val="10"/>
      <name val="Arial"/>
      <family val="2"/>
      <charset val="1"/>
    </font>
    <font>
      <b/>
      <i/>
      <u/>
      <sz val="11"/>
      <color theme="1"/>
      <name val="Arial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i/>
      <u/>
      <sz val="9"/>
      <name val="Arial"/>
      <family val="2"/>
    </font>
    <font>
      <b/>
      <u/>
      <sz val="9"/>
      <name val="Arial"/>
      <family val="2"/>
    </font>
    <font>
      <b/>
      <i/>
      <sz val="9"/>
      <color indexed="12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b/>
      <i/>
      <sz val="12"/>
      <color theme="1"/>
      <name val="Oxford"/>
      <family val="1"/>
    </font>
    <font>
      <b/>
      <sz val="14"/>
      <name val="Arial Narrow"/>
      <family val="2"/>
    </font>
    <font>
      <b/>
      <sz val="18"/>
      <name val="Arial Narrow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i/>
      <sz val="8"/>
      <name val="Arial"/>
      <family val="2"/>
    </font>
    <font>
      <b/>
      <sz val="8"/>
      <color rgb="FF0000CC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u/>
      <sz val="8"/>
      <color indexed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11"/>
      <color rgb="FF3333FF"/>
      <name val="Calibri"/>
      <family val="2"/>
      <scheme val="minor"/>
    </font>
    <font>
      <b/>
      <sz val="8"/>
      <color theme="9" tint="-0.499984740745262"/>
      <name val="Arial"/>
      <family val="2"/>
    </font>
    <font>
      <b/>
      <sz val="10"/>
      <color rgb="FF0000FF"/>
      <name val="Arial"/>
      <family val="2"/>
    </font>
    <font>
      <b/>
      <i/>
      <sz val="8"/>
      <color indexed="12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9EEED"/>
        <bgColor indexed="31"/>
      </patternFill>
    </fill>
    <fill>
      <patternFill patternType="solid">
        <fgColor rgb="FFF2F6EA"/>
        <bgColor indexed="31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-0.249977111117893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5" tint="0.39997558519241921"/>
        <bgColor indexed="26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</borders>
  <cellStyleXfs count="599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170" fontId="3" fillId="0" borderId="0" applyFill="0" applyBorder="0" applyAlignment="0" applyProtection="0"/>
    <xf numFmtId="171" fontId="3" fillId="0" borderId="0" applyFill="0" applyBorder="0" applyAlignment="0" applyProtection="0"/>
    <xf numFmtId="172" fontId="3" fillId="0" borderId="0" applyFill="0" applyBorder="0" applyAlignment="0" applyProtection="0"/>
    <xf numFmtId="171" fontId="3" fillId="0" borderId="0" applyFill="0" applyBorder="0" applyAlignment="0" applyProtection="0"/>
    <xf numFmtId="172" fontId="3" fillId="0" borderId="0" applyFill="0" applyBorder="0" applyAlignment="0" applyProtection="0"/>
    <xf numFmtId="171" fontId="3" fillId="0" borderId="0" applyFill="0" applyBorder="0" applyAlignment="0" applyProtection="0"/>
    <xf numFmtId="172" fontId="3" fillId="0" borderId="0" applyFill="0" applyBorder="0" applyAlignment="0" applyProtection="0"/>
    <xf numFmtId="171" fontId="3" fillId="0" borderId="0" applyFill="0" applyBorder="0" applyAlignment="0" applyProtection="0"/>
    <xf numFmtId="172" fontId="3" fillId="0" borderId="0" applyFill="0" applyBorder="0" applyAlignment="0" applyProtection="0"/>
    <xf numFmtId="173" fontId="3" fillId="0" borderId="0" applyFill="0" applyBorder="0" applyAlignment="0" applyProtection="0"/>
    <xf numFmtId="171" fontId="3" fillId="0" borderId="0" applyFill="0" applyBorder="0" applyAlignment="0" applyProtection="0"/>
    <xf numFmtId="174" fontId="3" fillId="0" borderId="0" applyFont="0" applyFill="0" applyBorder="0" applyAlignment="0" applyProtection="0"/>
    <xf numFmtId="175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178" fontId="10" fillId="0" borderId="0" applyFont="0" applyFill="0" applyBorder="0" applyAlignment="0" applyProtection="0"/>
    <xf numFmtId="176" fontId="3" fillId="0" borderId="0" applyFill="0" applyBorder="0" applyAlignment="0" applyProtection="0"/>
    <xf numFmtId="178" fontId="10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64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6" fillId="0" borderId="0" applyFont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2" fontId="3" fillId="0" borderId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0" fillId="0" borderId="0" applyFont="0" applyFill="0" applyBorder="0" applyAlignment="0" applyProtection="0"/>
    <xf numFmtId="179" fontId="3" fillId="0" borderId="0" applyFill="0" applyBorder="0" applyAlignment="0" applyProtection="0"/>
    <xf numFmtId="181" fontId="10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2" fontId="3" fillId="0" borderId="0" applyFill="0" applyBorder="0" applyAlignment="0" applyProtection="0"/>
    <xf numFmtId="183" fontId="3" fillId="0" borderId="0" applyFill="0" applyBorder="0" applyAlignment="0" applyProtection="0"/>
    <xf numFmtId="180" fontId="3" fillId="0" borderId="0" applyFill="0" applyBorder="0" applyAlignment="0" applyProtection="0"/>
    <xf numFmtId="182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79" fontId="3" fillId="0" borderId="0" applyFill="0" applyBorder="0" applyAlignment="0" applyProtection="0"/>
    <xf numFmtId="180" fontId="3" fillId="0" borderId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82" fontId="3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168" fontId="18" fillId="0" borderId="0"/>
    <xf numFmtId="168" fontId="1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3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6" fontId="19" fillId="0" borderId="0"/>
    <xf numFmtId="0" fontId="15" fillId="0" borderId="0"/>
    <xf numFmtId="0" fontId="20" fillId="0" borderId="0"/>
    <xf numFmtId="186" fontId="19" fillId="0" borderId="0"/>
    <xf numFmtId="0" fontId="3" fillId="0" borderId="0"/>
    <xf numFmtId="0" fontId="3" fillId="0" borderId="0"/>
    <xf numFmtId="0" fontId="3" fillId="0" borderId="0"/>
    <xf numFmtId="187" fontId="19" fillId="0" borderId="0"/>
    <xf numFmtId="0" fontId="3" fillId="0" borderId="0"/>
    <xf numFmtId="0" fontId="3" fillId="0" borderId="0"/>
    <xf numFmtId="0" fontId="3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0" fontId="3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6" fontId="18" fillId="0" borderId="0"/>
    <xf numFmtId="186" fontId="19" fillId="0" borderId="0"/>
    <xf numFmtId="187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6" fontId="19" fillId="0" borderId="0"/>
    <xf numFmtId="187" fontId="19" fillId="0" borderId="0"/>
    <xf numFmtId="0" fontId="12" fillId="0" borderId="0"/>
    <xf numFmtId="0" fontId="12" fillId="0" borderId="0"/>
    <xf numFmtId="186" fontId="19" fillId="0" borderId="0"/>
    <xf numFmtId="187" fontId="19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186" fontId="19" fillId="0" borderId="0"/>
    <xf numFmtId="187" fontId="19" fillId="0" borderId="0"/>
    <xf numFmtId="0" fontId="3" fillId="0" borderId="0"/>
    <xf numFmtId="0" fontId="3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6" fontId="19" fillId="0" borderId="0"/>
    <xf numFmtId="187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6" fontId="19" fillId="0" borderId="0"/>
    <xf numFmtId="187" fontId="19" fillId="0" borderId="0"/>
    <xf numFmtId="0" fontId="12" fillId="0" borderId="0"/>
    <xf numFmtId="0" fontId="12" fillId="0" borderId="0"/>
    <xf numFmtId="186" fontId="19" fillId="0" borderId="0"/>
    <xf numFmtId="187" fontId="19" fillId="0" borderId="0"/>
    <xf numFmtId="0" fontId="12" fillId="0" borderId="0"/>
    <xf numFmtId="0" fontId="12" fillId="0" borderId="0"/>
    <xf numFmtId="187" fontId="19" fillId="0" borderId="0"/>
    <xf numFmtId="0" fontId="3" fillId="0" borderId="0"/>
    <xf numFmtId="0" fontId="20" fillId="0" borderId="0"/>
    <xf numFmtId="0" fontId="20" fillId="0" borderId="0"/>
    <xf numFmtId="0" fontId="15" fillId="0" borderId="0"/>
    <xf numFmtId="0" fontId="21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168" fontId="18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3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1" fillId="0" borderId="0"/>
    <xf numFmtId="0" fontId="24" fillId="0" borderId="0"/>
    <xf numFmtId="0" fontId="3" fillId="0" borderId="0"/>
    <xf numFmtId="0" fontId="61" fillId="0" borderId="0"/>
  </cellStyleXfs>
  <cellXfs count="1001">
    <xf numFmtId="0" fontId="0" fillId="0" borderId="0" xfId="0"/>
    <xf numFmtId="0" fontId="2" fillId="5" borderId="5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166" fontId="2" fillId="5" borderId="5" xfId="0" applyNumberFormat="1" applyFont="1" applyFill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167" fontId="13" fillId="2" borderId="37" xfId="376" applyNumberFormat="1" applyFont="1" applyFill="1" applyBorder="1" applyAlignment="1" applyProtection="1">
      <alignment horizontal="center" vertical="center"/>
    </xf>
    <xf numFmtId="1" fontId="13" fillId="2" borderId="37" xfId="376" applyNumberFormat="1" applyFont="1" applyFill="1" applyBorder="1" applyAlignment="1" applyProtection="1">
      <alignment horizontal="center" vertical="center"/>
    </xf>
    <xf numFmtId="167" fontId="13" fillId="2" borderId="0" xfId="376" applyNumberFormat="1" applyFont="1" applyFill="1" applyBorder="1" applyAlignment="1" applyProtection="1">
      <alignment horizontal="center" vertical="center"/>
    </xf>
    <xf numFmtId="1" fontId="13" fillId="2" borderId="0" xfId="376" applyNumberFormat="1" applyFont="1" applyFill="1" applyBorder="1" applyAlignment="1" applyProtection="1">
      <alignment horizontal="center" vertical="center"/>
    </xf>
    <xf numFmtId="1" fontId="13" fillId="0" borderId="15" xfId="376" applyNumberFormat="1" applyFont="1" applyFill="1" applyBorder="1" applyAlignment="1">
      <alignment horizontal="center" vertical="center"/>
    </xf>
    <xf numFmtId="1" fontId="2" fillId="4" borderId="2" xfId="376" applyNumberFormat="1" applyFont="1" applyFill="1" applyBorder="1" applyAlignment="1">
      <alignment horizontal="center" vertical="center"/>
    </xf>
    <xf numFmtId="1" fontId="23" fillId="7" borderId="7" xfId="0" applyNumberFormat="1" applyFont="1" applyFill="1" applyBorder="1" applyAlignment="1">
      <alignment horizontal="center" vertical="center"/>
    </xf>
    <xf numFmtId="1" fontId="23" fillId="7" borderId="0" xfId="0" applyNumberFormat="1" applyFont="1" applyFill="1" applyBorder="1" applyAlignment="1">
      <alignment horizontal="center" vertical="center"/>
    </xf>
    <xf numFmtId="166" fontId="23" fillId="7" borderId="0" xfId="0" applyNumberFormat="1" applyFont="1" applyFill="1" applyBorder="1" applyAlignment="1">
      <alignment horizontal="center" vertical="center"/>
    </xf>
    <xf numFmtId="166" fontId="23" fillId="7" borderId="11" xfId="0" applyNumberFormat="1" applyFont="1" applyFill="1" applyBorder="1" applyAlignment="1">
      <alignment horizontal="center" vertical="center"/>
    </xf>
    <xf numFmtId="1" fontId="13" fillId="0" borderId="13" xfId="376" applyNumberFormat="1" applyFont="1" applyFill="1" applyBorder="1" applyAlignment="1">
      <alignment horizontal="center" vertical="center"/>
    </xf>
    <xf numFmtId="1" fontId="23" fillId="7" borderId="15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4" fillId="13" borderId="5" xfId="596" applyFont="1" applyFill="1" applyBorder="1" applyAlignment="1">
      <alignment horizontal="center" vertical="center" wrapText="1"/>
    </xf>
    <xf numFmtId="0" fontId="14" fillId="20" borderId="13" xfId="596" applyFont="1" applyFill="1" applyBorder="1" applyAlignment="1">
      <alignment horizontal="center" vertical="center"/>
    </xf>
    <xf numFmtId="0" fontId="14" fillId="20" borderId="15" xfId="596" applyFont="1" applyFill="1" applyBorder="1" applyAlignment="1">
      <alignment horizontal="center" vertical="center"/>
    </xf>
    <xf numFmtId="0" fontId="14" fillId="20" borderId="14" xfId="596" applyFont="1" applyFill="1" applyBorder="1" applyAlignment="1">
      <alignment horizontal="center" vertical="center"/>
    </xf>
    <xf numFmtId="1" fontId="2" fillId="9" borderId="12" xfId="0" applyNumberFormat="1" applyFont="1" applyFill="1" applyBorder="1" applyAlignment="1">
      <alignment horizontal="center" vertical="center"/>
    </xf>
    <xf numFmtId="1" fontId="2" fillId="12" borderId="12" xfId="0" applyNumberFormat="1" applyFont="1" applyFill="1" applyBorder="1" applyAlignment="1">
      <alignment horizontal="center" vertical="center"/>
    </xf>
    <xf numFmtId="169" fontId="13" fillId="0" borderId="1" xfId="597" applyNumberFormat="1" applyFont="1" applyBorder="1" applyAlignment="1">
      <alignment horizontal="center" vertical="center" wrapText="1"/>
    </xf>
    <xf numFmtId="169" fontId="13" fillId="0" borderId="3" xfId="597" applyNumberFormat="1" applyFont="1" applyBorder="1" applyAlignment="1">
      <alignment horizontal="center" vertical="center" wrapText="1"/>
    </xf>
    <xf numFmtId="169" fontId="13" fillId="0" borderId="7" xfId="597" applyNumberFormat="1" applyFont="1" applyBorder="1" applyAlignment="1">
      <alignment horizontal="center" vertical="center" wrapText="1"/>
    </xf>
    <xf numFmtId="169" fontId="13" fillId="0" borderId="0" xfId="597" applyNumberFormat="1" applyFont="1" applyBorder="1" applyAlignment="1">
      <alignment horizontal="center" vertical="center" wrapText="1"/>
    </xf>
    <xf numFmtId="169" fontId="14" fillId="0" borderId="13" xfId="597" applyNumberFormat="1" applyFont="1" applyBorder="1" applyAlignment="1">
      <alignment horizontal="center" vertical="center" wrapText="1"/>
    </xf>
    <xf numFmtId="169" fontId="14" fillId="0" borderId="15" xfId="597" applyNumberFormat="1" applyFont="1" applyBorder="1" applyAlignment="1">
      <alignment horizontal="center" vertical="center" wrapText="1"/>
    </xf>
    <xf numFmtId="169" fontId="13" fillId="19" borderId="7" xfId="597" applyNumberFormat="1" applyFont="1" applyFill="1" applyBorder="1" applyAlignment="1">
      <alignment horizontal="center" vertical="center" wrapText="1"/>
    </xf>
    <xf numFmtId="169" fontId="13" fillId="19" borderId="0" xfId="597" applyNumberFormat="1" applyFont="1" applyFill="1" applyBorder="1" applyAlignment="1">
      <alignment horizontal="center" vertical="center" wrapText="1"/>
    </xf>
    <xf numFmtId="169" fontId="14" fillId="19" borderId="15" xfId="597" applyNumberFormat="1" applyFont="1" applyFill="1" applyBorder="1" applyAlignment="1">
      <alignment horizontal="center" vertical="center" wrapText="1"/>
    </xf>
    <xf numFmtId="169" fontId="13" fillId="18" borderId="7" xfId="597" applyNumberFormat="1" applyFont="1" applyFill="1" applyBorder="1" applyAlignment="1">
      <alignment horizontal="center" vertical="center" wrapText="1"/>
    </xf>
    <xf numFmtId="169" fontId="13" fillId="18" borderId="0" xfId="597" applyNumberFormat="1" applyFont="1" applyFill="1" applyBorder="1" applyAlignment="1">
      <alignment horizontal="center" vertical="center" wrapText="1"/>
    </xf>
    <xf numFmtId="169" fontId="14" fillId="18" borderId="15" xfId="597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right" vertical="center"/>
    </xf>
    <xf numFmtId="3" fontId="2" fillId="9" borderId="2" xfId="0" applyNumberFormat="1" applyFont="1" applyFill="1" applyBorder="1" applyAlignment="1">
      <alignment horizontal="center" vertical="center"/>
    </xf>
    <xf numFmtId="166" fontId="2" fillId="9" borderId="5" xfId="0" applyNumberFormat="1" applyFont="1" applyFill="1" applyBorder="1" applyAlignment="1">
      <alignment horizontal="center" vertical="center"/>
    </xf>
    <xf numFmtId="3" fontId="2" fillId="9" borderId="5" xfId="0" applyNumberFormat="1" applyFont="1" applyFill="1" applyBorder="1" applyAlignment="1">
      <alignment horizontal="center" vertical="center"/>
    </xf>
    <xf numFmtId="166" fontId="2" fillId="9" borderId="6" xfId="0" applyNumberFormat="1" applyFont="1" applyFill="1" applyBorder="1" applyAlignment="1">
      <alignment horizontal="center" vertical="center"/>
    </xf>
    <xf numFmtId="169" fontId="14" fillId="28" borderId="2" xfId="597" applyNumberFormat="1" applyFont="1" applyFill="1" applyBorder="1" applyAlignment="1">
      <alignment horizontal="center" vertical="center" wrapText="1"/>
    </xf>
    <xf numFmtId="169" fontId="14" fillId="28" borderId="5" xfId="597" applyNumberFormat="1" applyFont="1" applyFill="1" applyBorder="1" applyAlignment="1">
      <alignment horizontal="center" vertical="center" wrapText="1"/>
    </xf>
    <xf numFmtId="169" fontId="14" fillId="28" borderId="12" xfId="597" applyNumberFormat="1" applyFont="1" applyFill="1" applyBorder="1" applyAlignment="1">
      <alignment horizontal="center" vertical="center" wrapText="1"/>
    </xf>
    <xf numFmtId="169" fontId="14" fillId="16" borderId="2" xfId="597" applyNumberFormat="1" applyFont="1" applyFill="1" applyBorder="1" applyAlignment="1">
      <alignment horizontal="center" vertical="center" wrapText="1"/>
    </xf>
    <xf numFmtId="169" fontId="14" fillId="16" borderId="5" xfId="597" applyNumberFormat="1" applyFont="1" applyFill="1" applyBorder="1" applyAlignment="1">
      <alignment horizontal="center" vertical="center" wrapText="1"/>
    </xf>
    <xf numFmtId="169" fontId="14" fillId="16" borderId="12" xfId="597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3" fillId="0" borderId="0" xfId="0" applyFo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6" fontId="23" fillId="0" borderId="3" xfId="0" applyNumberFormat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166" fontId="23" fillId="0" borderId="3" xfId="0" applyNumberFormat="1" applyFont="1" applyFill="1" applyBorder="1" applyAlignment="1">
      <alignment horizontal="center" vertical="center"/>
    </xf>
    <xf numFmtId="166" fontId="23" fillId="0" borderId="4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6" fontId="23" fillId="2" borderId="0" xfId="0" applyNumberFormat="1" applyFont="1" applyFill="1" applyBorder="1" applyAlignment="1">
      <alignment horizontal="center" vertical="center"/>
    </xf>
    <xf numFmtId="166" fontId="23" fillId="2" borderId="11" xfId="0" applyNumberFormat="1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166" fontId="23" fillId="21" borderId="0" xfId="0" applyNumberFormat="1" applyFont="1" applyFill="1" applyBorder="1" applyAlignment="1">
      <alignment horizontal="center" vertical="center"/>
    </xf>
    <xf numFmtId="0" fontId="23" fillId="21" borderId="0" xfId="0" applyFont="1" applyFill="1" applyBorder="1" applyAlignment="1">
      <alignment horizontal="center" vertical="center"/>
    </xf>
    <xf numFmtId="166" fontId="23" fillId="21" borderId="11" xfId="0" applyNumberFormat="1" applyFont="1" applyFill="1" applyBorder="1" applyAlignment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166" fontId="23" fillId="8" borderId="0" xfId="0" applyNumberFormat="1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166" fontId="23" fillId="8" borderId="11" xfId="0" applyNumberFormat="1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6" fontId="23" fillId="0" borderId="1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6" fontId="23" fillId="2" borderId="3" xfId="0" applyNumberFormat="1" applyFont="1" applyFill="1" applyBorder="1" applyAlignment="1">
      <alignment horizontal="center" vertical="center"/>
    </xf>
    <xf numFmtId="166" fontId="23" fillId="2" borderId="4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center" wrapText="1"/>
    </xf>
    <xf numFmtId="0" fontId="23" fillId="7" borderId="7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5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" fontId="6" fillId="11" borderId="0" xfId="0" applyNumberFormat="1" applyFont="1" applyFill="1" applyBorder="1" applyAlignment="1">
      <alignment horizontal="center" vertical="center"/>
    </xf>
    <xf numFmtId="1" fontId="23" fillId="11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" fontId="6" fillId="2" borderId="1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11" borderId="7" xfId="0" applyNumberFormat="1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/>
    <xf numFmtId="0" fontId="23" fillId="0" borderId="0" xfId="0" applyFont="1" applyFill="1" applyBorder="1" applyAlignment="1"/>
    <xf numFmtId="1" fontId="23" fillId="2" borderId="1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1" fontId="23" fillId="2" borderId="3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left" vertical="center"/>
    </xf>
    <xf numFmtId="1" fontId="23" fillId="2" borderId="13" xfId="0" applyNumberFormat="1" applyFont="1" applyFill="1" applyBorder="1" applyAlignment="1">
      <alignment horizontal="center" vertical="center"/>
    </xf>
    <xf numFmtId="1" fontId="23" fillId="0" borderId="0" xfId="0" applyNumberFormat="1" applyFont="1"/>
    <xf numFmtId="0" fontId="23" fillId="7" borderId="15" xfId="0" applyFont="1" applyFill="1" applyBorder="1" applyAlignment="1">
      <alignment horizontal="center" vertical="center"/>
    </xf>
    <xf numFmtId="1" fontId="23" fillId="11" borderId="7" xfId="0" applyNumberFormat="1" applyFont="1" applyFill="1" applyBorder="1" applyAlignment="1">
      <alignment horizontal="center" vertical="center"/>
    </xf>
    <xf numFmtId="1" fontId="23" fillId="11" borderId="15" xfId="0" applyNumberFormat="1" applyFont="1" applyFill="1" applyBorder="1" applyAlignment="1">
      <alignment horizontal="center" vertical="center"/>
    </xf>
    <xf numFmtId="1" fontId="23" fillId="2" borderId="7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1" fontId="23" fillId="2" borderId="15" xfId="0" applyNumberFormat="1" applyFont="1" applyFill="1" applyBorder="1" applyAlignment="1">
      <alignment horizontal="center" vertical="center"/>
    </xf>
    <xf numFmtId="1" fontId="23" fillId="2" borderId="8" xfId="0" applyNumberFormat="1" applyFont="1" applyFill="1" applyBorder="1" applyAlignment="1">
      <alignment horizontal="center" vertical="center"/>
    </xf>
    <xf numFmtId="1" fontId="23" fillId="2" borderId="9" xfId="0" applyNumberFormat="1" applyFont="1" applyFill="1" applyBorder="1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2" borderId="0" xfId="0" applyFont="1" applyFill="1" applyAlignment="1"/>
    <xf numFmtId="0" fontId="23" fillId="0" borderId="0" xfId="0" applyFont="1" applyFill="1" applyAlignment="1"/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3" fontId="2" fillId="9" borderId="12" xfId="0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376" applyFont="1" applyFill="1" applyAlignment="1">
      <alignment vertical="center"/>
    </xf>
    <xf numFmtId="0" fontId="7" fillId="0" borderId="0" xfId="376" applyFont="1" applyFill="1" applyBorder="1" applyAlignment="1">
      <alignment horizontal="center" vertical="center"/>
    </xf>
    <xf numFmtId="1" fontId="7" fillId="0" borderId="22" xfId="376" applyNumberFormat="1" applyFont="1" applyFill="1" applyBorder="1" applyAlignment="1">
      <alignment horizontal="center" vertical="center"/>
    </xf>
    <xf numFmtId="0" fontId="7" fillId="0" borderId="22" xfId="376" applyFont="1" applyFill="1" applyBorder="1" applyAlignment="1">
      <alignment horizontal="center" vertical="center"/>
    </xf>
    <xf numFmtId="166" fontId="7" fillId="0" borderId="22" xfId="376" applyNumberFormat="1" applyFont="1" applyFill="1" applyBorder="1" applyAlignment="1">
      <alignment horizontal="center" vertical="center"/>
    </xf>
    <xf numFmtId="1" fontId="7" fillId="0" borderId="0" xfId="376" applyNumberFormat="1" applyFont="1" applyFill="1" applyBorder="1" applyAlignment="1">
      <alignment horizontal="center" vertical="center"/>
    </xf>
    <xf numFmtId="166" fontId="7" fillId="0" borderId="0" xfId="376" applyNumberFormat="1" applyFont="1" applyFill="1" applyBorder="1" applyAlignment="1">
      <alignment horizontal="center" vertical="center"/>
    </xf>
    <xf numFmtId="3" fontId="7" fillId="0" borderId="0" xfId="376" applyNumberFormat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169" fontId="13" fillId="0" borderId="0" xfId="0" applyNumberFormat="1" applyFont="1" applyBorder="1" applyAlignment="1">
      <alignment horizontal="center" vertical="center"/>
    </xf>
    <xf numFmtId="0" fontId="7" fillId="6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/>
    </xf>
    <xf numFmtId="0" fontId="27" fillId="21" borderId="1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3" fontId="2" fillId="9" borderId="12" xfId="0" applyNumberFormat="1" applyFont="1" applyFill="1" applyBorder="1" applyAlignment="1">
      <alignment horizontal="center" vertical="center" wrapText="1"/>
    </xf>
    <xf numFmtId="0" fontId="14" fillId="28" borderId="12" xfId="597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3" fillId="0" borderId="0" xfId="596" applyFont="1" applyBorder="1" applyAlignment="1">
      <alignment wrapText="1"/>
    </xf>
    <xf numFmtId="0" fontId="23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1" fontId="23" fillId="25" borderId="3" xfId="0" applyNumberFormat="1" applyFont="1" applyFill="1" applyBorder="1" applyAlignment="1">
      <alignment horizontal="center" vertical="center"/>
    </xf>
    <xf numFmtId="1" fontId="23" fillId="14" borderId="3" xfId="0" applyNumberFormat="1" applyFont="1" applyFill="1" applyBorder="1" applyAlignment="1">
      <alignment horizontal="center" vertical="center"/>
    </xf>
    <xf numFmtId="1" fontId="23" fillId="23" borderId="13" xfId="0" applyNumberFormat="1" applyFont="1" applyFill="1" applyBorder="1" applyAlignment="1">
      <alignment horizontal="center" vertical="center"/>
    </xf>
    <xf numFmtId="1" fontId="23" fillId="24" borderId="13" xfId="0" applyNumberFormat="1" applyFont="1" applyFill="1" applyBorder="1" applyAlignment="1">
      <alignment horizontal="center" vertical="center"/>
    </xf>
    <xf numFmtId="1" fontId="23" fillId="26" borderId="0" xfId="0" applyNumberFormat="1" applyFont="1" applyFill="1" applyBorder="1" applyAlignment="1">
      <alignment horizontal="center" vertical="center"/>
    </xf>
    <xf numFmtId="1" fontId="23" fillId="21" borderId="15" xfId="0" applyNumberFormat="1" applyFont="1" applyFill="1" applyBorder="1" applyAlignment="1">
      <alignment horizontal="center" vertical="center"/>
    </xf>
    <xf numFmtId="0" fontId="23" fillId="21" borderId="15" xfId="0" applyFont="1" applyFill="1" applyBorder="1" applyAlignment="1">
      <alignment horizontal="center" vertical="center"/>
    </xf>
    <xf numFmtId="1" fontId="23" fillId="17" borderId="5" xfId="0" applyNumberFormat="1" applyFont="1" applyFill="1" applyBorder="1" applyAlignment="1">
      <alignment horizontal="center" vertical="center"/>
    </xf>
    <xf numFmtId="1" fontId="27" fillId="22" borderId="12" xfId="0" applyNumberFormat="1" applyFont="1" applyFill="1" applyBorder="1" applyAlignment="1">
      <alignment horizontal="center" vertical="center"/>
    </xf>
    <xf numFmtId="1" fontId="23" fillId="17" borderId="2" xfId="0" applyNumberFormat="1" applyFont="1" applyFill="1" applyBorder="1" applyAlignment="1">
      <alignment horizontal="center" vertical="center"/>
    </xf>
    <xf numFmtId="1" fontId="23" fillId="13" borderId="5" xfId="0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1" fontId="23" fillId="22" borderId="12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" fontId="23" fillId="2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1" fontId="23" fillId="2" borderId="11" xfId="0" applyNumberFormat="1" applyFont="1" applyFill="1" applyBorder="1" applyAlignment="1">
      <alignment horizontal="center" vertical="center"/>
    </xf>
    <xf numFmtId="1" fontId="27" fillId="2" borderId="11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23" fillId="11" borderId="11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1" fontId="27" fillId="8" borderId="15" xfId="0" applyNumberFormat="1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376" applyFont="1" applyFill="1" applyAlignment="1">
      <alignment horizontal="center" vertical="center"/>
    </xf>
    <xf numFmtId="0" fontId="7" fillId="14" borderId="30" xfId="1" applyFont="1" applyFill="1" applyBorder="1" applyAlignment="1">
      <alignment vertical="center"/>
    </xf>
    <xf numFmtId="166" fontId="7" fillId="14" borderId="31" xfId="1" applyNumberFormat="1" applyFont="1" applyFill="1" applyBorder="1" applyAlignment="1">
      <alignment horizontal="center" vertical="center"/>
    </xf>
    <xf numFmtId="166" fontId="7" fillId="14" borderId="32" xfId="1" applyNumberFormat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166" fontId="7" fillId="0" borderId="31" xfId="1" applyNumberFormat="1" applyFont="1" applyFill="1" applyBorder="1" applyAlignment="1">
      <alignment horizontal="center" vertical="center"/>
    </xf>
    <xf numFmtId="166" fontId="7" fillId="0" borderId="32" xfId="1" applyNumberFormat="1" applyFont="1" applyFill="1" applyBorder="1" applyAlignment="1">
      <alignment horizontal="center" vertical="center"/>
    </xf>
    <xf numFmtId="0" fontId="23" fillId="14" borderId="27" xfId="1" applyFont="1" applyFill="1" applyBorder="1" applyAlignment="1">
      <alignment vertical="center"/>
    </xf>
    <xf numFmtId="3" fontId="23" fillId="14" borderId="28" xfId="1" applyNumberFormat="1" applyFont="1" applyFill="1" applyBorder="1" applyAlignment="1">
      <alignment horizontal="center" vertical="center"/>
    </xf>
    <xf numFmtId="3" fontId="23" fillId="14" borderId="29" xfId="1" applyNumberFormat="1" applyFont="1" applyFill="1" applyBorder="1" applyAlignment="1">
      <alignment horizontal="center" vertical="center"/>
    </xf>
    <xf numFmtId="0" fontId="23" fillId="14" borderId="30" xfId="1" applyFont="1" applyFill="1" applyBorder="1" applyAlignment="1">
      <alignment vertical="center"/>
    </xf>
    <xf numFmtId="166" fontId="23" fillId="14" borderId="31" xfId="1" applyNumberFormat="1" applyFont="1" applyFill="1" applyBorder="1" applyAlignment="1">
      <alignment horizontal="center" vertical="center"/>
    </xf>
    <xf numFmtId="166" fontId="23" fillId="14" borderId="32" xfId="1" applyNumberFormat="1" applyFont="1" applyFill="1" applyBorder="1" applyAlignment="1">
      <alignment horizontal="center" vertical="center"/>
    </xf>
    <xf numFmtId="3" fontId="23" fillId="14" borderId="33" xfId="1" applyNumberFormat="1" applyFont="1" applyFill="1" applyBorder="1" applyAlignment="1">
      <alignment horizontal="center" vertical="center"/>
    </xf>
    <xf numFmtId="0" fontId="23" fillId="14" borderId="34" xfId="1" applyFont="1" applyFill="1" applyBorder="1" applyAlignment="1">
      <alignment vertical="center"/>
    </xf>
    <xf numFmtId="2" fontId="23" fillId="14" borderId="35" xfId="1" applyNumberFormat="1" applyFont="1" applyFill="1" applyBorder="1" applyAlignment="1">
      <alignment horizontal="center" vertical="center"/>
    </xf>
    <xf numFmtId="2" fontId="23" fillId="14" borderId="36" xfId="1" applyNumberFormat="1" applyFont="1" applyFill="1" applyBorder="1" applyAlignment="1">
      <alignment horizontal="center" vertical="center"/>
    </xf>
    <xf numFmtId="0" fontId="23" fillId="0" borderId="27" xfId="1" applyFont="1" applyFill="1" applyBorder="1" applyAlignment="1">
      <alignment vertical="center"/>
    </xf>
    <xf numFmtId="166" fontId="23" fillId="0" borderId="28" xfId="1" applyNumberFormat="1" applyFont="1" applyFill="1" applyBorder="1" applyAlignment="1">
      <alignment horizontal="center" vertical="center"/>
    </xf>
    <xf numFmtId="166" fontId="23" fillId="0" borderId="29" xfId="1" applyNumberFormat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vertical="center"/>
    </xf>
    <xf numFmtId="166" fontId="23" fillId="0" borderId="35" xfId="1" applyNumberFormat="1" applyFont="1" applyFill="1" applyBorder="1" applyAlignment="1">
      <alignment horizontal="center" vertical="center"/>
    </xf>
    <xf numFmtId="166" fontId="23" fillId="0" borderId="36" xfId="1" applyNumberFormat="1" applyFont="1" applyFill="1" applyBorder="1" applyAlignment="1">
      <alignment horizontal="center" vertical="center"/>
    </xf>
    <xf numFmtId="3" fontId="23" fillId="0" borderId="28" xfId="1" applyNumberFormat="1" applyFont="1" applyFill="1" applyBorder="1" applyAlignment="1">
      <alignment horizontal="center" vertical="center"/>
    </xf>
    <xf numFmtId="3" fontId="23" fillId="0" borderId="29" xfId="1" applyNumberFormat="1" applyFont="1" applyFill="1" applyBorder="1" applyAlignment="1">
      <alignment horizontal="center" vertical="center"/>
    </xf>
    <xf numFmtId="188" fontId="23" fillId="0" borderId="35" xfId="1" applyNumberFormat="1" applyFont="1" applyFill="1" applyBorder="1" applyAlignment="1">
      <alignment horizontal="center" vertical="center"/>
    </xf>
    <xf numFmtId="188" fontId="23" fillId="0" borderId="36" xfId="1" applyNumberFormat="1" applyFont="1" applyFill="1" applyBorder="1" applyAlignment="1">
      <alignment horizontal="center" vertical="center"/>
    </xf>
    <xf numFmtId="3" fontId="23" fillId="0" borderId="33" xfId="1" applyNumberFormat="1" applyFont="1" applyFill="1" applyBorder="1" applyAlignment="1">
      <alignment horizontal="center" vertical="center"/>
    </xf>
    <xf numFmtId="0" fontId="7" fillId="0" borderId="0" xfId="376" applyFont="1" applyFill="1" applyAlignment="1">
      <alignment vertical="center" wrapText="1"/>
    </xf>
    <xf numFmtId="0" fontId="2" fillId="0" borderId="0" xfId="376" applyFont="1" applyFill="1" applyBorder="1" applyAlignment="1">
      <alignment horizontal="center" vertical="center" wrapText="1"/>
    </xf>
    <xf numFmtId="0" fontId="2" fillId="0" borderId="0" xfId="376" applyFont="1" applyFill="1" applyAlignment="1">
      <alignment vertical="center" wrapText="1"/>
    </xf>
    <xf numFmtId="166" fontId="7" fillId="0" borderId="0" xfId="376" applyNumberFormat="1" applyFont="1" applyFill="1" applyBorder="1" applyAlignment="1">
      <alignment horizontal="center" vertical="center" wrapText="1"/>
    </xf>
    <xf numFmtId="0" fontId="7" fillId="0" borderId="37" xfId="376" applyFont="1" applyFill="1" applyBorder="1" applyAlignment="1">
      <alignment vertical="center"/>
    </xf>
    <xf numFmtId="0" fontId="7" fillId="6" borderId="0" xfId="376" applyFont="1" applyFill="1" applyBorder="1" applyAlignment="1">
      <alignment vertical="center"/>
    </xf>
    <xf numFmtId="0" fontId="14" fillId="3" borderId="2" xfId="376" applyFont="1" applyFill="1" applyBorder="1" applyAlignment="1">
      <alignment horizontal="center" vertical="center"/>
    </xf>
    <xf numFmtId="0" fontId="7" fillId="0" borderId="0" xfId="376" applyFont="1" applyAlignment="1">
      <alignment vertical="center"/>
    </xf>
    <xf numFmtId="186" fontId="14" fillId="17" borderId="38" xfId="376" applyNumberFormat="1" applyFont="1" applyFill="1" applyBorder="1" applyAlignment="1" applyProtection="1">
      <alignment horizontal="center" vertical="center"/>
    </xf>
    <xf numFmtId="3" fontId="14" fillId="17" borderId="39" xfId="376" applyNumberFormat="1" applyFont="1" applyFill="1" applyBorder="1" applyAlignment="1">
      <alignment horizontal="center" vertical="center"/>
    </xf>
    <xf numFmtId="3" fontId="14" fillId="17" borderId="40" xfId="376" applyNumberFormat="1" applyFont="1" applyFill="1" applyBorder="1" applyAlignment="1">
      <alignment horizontal="center" vertical="center"/>
    </xf>
    <xf numFmtId="186" fontId="13" fillId="20" borderId="3" xfId="376" applyNumberFormat="1" applyFont="1" applyFill="1" applyBorder="1" applyAlignment="1" applyProtection="1">
      <alignment horizontal="center" vertical="center"/>
    </xf>
    <xf numFmtId="3" fontId="7" fillId="20" borderId="3" xfId="376" applyNumberFormat="1" applyFont="1" applyFill="1" applyBorder="1" applyAlignment="1">
      <alignment horizontal="center" vertical="center"/>
    </xf>
    <xf numFmtId="186" fontId="13" fillId="0" borderId="0" xfId="376" applyNumberFormat="1" applyFont="1" applyFill="1" applyBorder="1" applyAlignment="1" applyProtection="1">
      <alignment horizontal="center" vertical="center"/>
    </xf>
    <xf numFmtId="3" fontId="7" fillId="0" borderId="0" xfId="376" applyNumberFormat="1" applyFont="1" applyBorder="1" applyAlignment="1">
      <alignment horizontal="center" vertical="center"/>
    </xf>
    <xf numFmtId="186" fontId="13" fillId="20" borderId="0" xfId="376" applyNumberFormat="1" applyFont="1" applyFill="1" applyBorder="1" applyAlignment="1" applyProtection="1">
      <alignment horizontal="center" vertical="center"/>
    </xf>
    <xf numFmtId="3" fontId="7" fillId="20" borderId="0" xfId="376" applyNumberFormat="1" applyFont="1" applyFill="1" applyBorder="1" applyAlignment="1">
      <alignment horizontal="center" vertical="center"/>
    </xf>
    <xf numFmtId="186" fontId="13" fillId="18" borderId="3" xfId="376" applyNumberFormat="1" applyFont="1" applyFill="1" applyBorder="1" applyAlignment="1" applyProtection="1">
      <alignment horizontal="center" vertical="center"/>
    </xf>
    <xf numFmtId="3" fontId="7" fillId="18" borderId="3" xfId="376" applyNumberFormat="1" applyFont="1" applyFill="1" applyBorder="1" applyAlignment="1">
      <alignment horizontal="center" vertical="center"/>
    </xf>
    <xf numFmtId="186" fontId="13" fillId="18" borderId="0" xfId="376" applyNumberFormat="1" applyFont="1" applyFill="1" applyBorder="1" applyAlignment="1" applyProtection="1">
      <alignment horizontal="center" vertical="center"/>
    </xf>
    <xf numFmtId="3" fontId="7" fillId="18" borderId="0" xfId="376" applyNumberFormat="1" applyFont="1" applyFill="1" applyBorder="1" applyAlignment="1">
      <alignment horizontal="center" vertical="center"/>
    </xf>
    <xf numFmtId="0" fontId="30" fillId="0" borderId="0" xfId="376" applyFont="1" applyFill="1" applyBorder="1" applyAlignment="1">
      <alignment vertical="top" wrapText="1"/>
    </xf>
    <xf numFmtId="186" fontId="7" fillId="19" borderId="3" xfId="376" applyNumberFormat="1" applyFont="1" applyFill="1" applyBorder="1" applyAlignment="1" applyProtection="1">
      <alignment horizontal="center" vertical="center"/>
    </xf>
    <xf numFmtId="3" fontId="7" fillId="19" borderId="3" xfId="376" applyNumberFormat="1" applyFont="1" applyFill="1" applyBorder="1" applyAlignment="1">
      <alignment horizontal="center" vertical="center"/>
    </xf>
    <xf numFmtId="186" fontId="13" fillId="19" borderId="0" xfId="376" applyNumberFormat="1" applyFont="1" applyFill="1" applyBorder="1" applyAlignment="1" applyProtection="1">
      <alignment horizontal="center" vertical="center"/>
    </xf>
    <xf numFmtId="3" fontId="7" fillId="19" borderId="0" xfId="376" applyNumberFormat="1" applyFont="1" applyFill="1" applyBorder="1" applyAlignment="1">
      <alignment horizontal="center" vertical="center"/>
    </xf>
    <xf numFmtId="186" fontId="13" fillId="19" borderId="9" xfId="376" applyNumberFormat="1" applyFont="1" applyFill="1" applyBorder="1" applyAlignment="1" applyProtection="1">
      <alignment horizontal="center" vertical="center"/>
    </xf>
    <xf numFmtId="3" fontId="7" fillId="19" borderId="9" xfId="376" applyNumberFormat="1" applyFont="1" applyFill="1" applyBorder="1" applyAlignment="1">
      <alignment horizontal="center" vertical="center"/>
    </xf>
    <xf numFmtId="0" fontId="7" fillId="0" borderId="0" xfId="376" applyFont="1" applyFill="1" applyAlignment="1">
      <alignment horizontal="center" vertical="center"/>
    </xf>
    <xf numFmtId="0" fontId="7" fillId="0" borderId="15" xfId="376" applyFont="1" applyFill="1" applyBorder="1" applyAlignment="1">
      <alignment vertical="center"/>
    </xf>
    <xf numFmtId="0" fontId="7" fillId="6" borderId="15" xfId="376" applyFont="1" applyFill="1" applyBorder="1" applyAlignment="1">
      <alignment vertical="center"/>
    </xf>
    <xf numFmtId="0" fontId="2" fillId="3" borderId="12" xfId="376" applyFont="1" applyFill="1" applyBorder="1" applyAlignment="1">
      <alignment horizontal="center" vertical="center"/>
    </xf>
    <xf numFmtId="186" fontId="7" fillId="0" borderId="0" xfId="376" applyNumberFormat="1" applyFont="1" applyFill="1" applyAlignment="1">
      <alignment vertical="center"/>
    </xf>
    <xf numFmtId="0" fontId="7" fillId="0" borderId="15" xfId="376" applyFont="1" applyFill="1" applyBorder="1" applyAlignment="1">
      <alignment horizontal="center" vertical="center"/>
    </xf>
    <xf numFmtId="3" fontId="7" fillId="0" borderId="7" xfId="376" applyNumberFormat="1" applyFont="1" applyFill="1" applyBorder="1" applyAlignment="1">
      <alignment horizontal="center" vertical="center"/>
    </xf>
    <xf numFmtId="166" fontId="7" fillId="0" borderId="11" xfId="376" applyNumberFormat="1" applyFont="1" applyFill="1" applyBorder="1" applyAlignment="1">
      <alignment horizontal="center" vertical="center"/>
    </xf>
    <xf numFmtId="0" fontId="7" fillId="2" borderId="0" xfId="376" applyFont="1" applyFill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7" fillId="11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35" fillId="0" borderId="12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9" fillId="16" borderId="12" xfId="0" applyFont="1" applyFill="1" applyBorder="1" applyAlignment="1">
      <alignment horizontal="center" vertical="center"/>
    </xf>
    <xf numFmtId="0" fontId="41" fillId="16" borderId="12" xfId="0" applyFont="1" applyFill="1" applyBorder="1" applyAlignment="1">
      <alignment horizontal="center" vertical="center" wrapText="1"/>
    </xf>
    <xf numFmtId="0" fontId="42" fillId="2" borderId="0" xfId="376" applyFont="1" applyFill="1" applyAlignment="1">
      <alignment horizontal="left"/>
    </xf>
    <xf numFmtId="0" fontId="42" fillId="2" borderId="0" xfId="376" applyFont="1" applyFill="1"/>
    <xf numFmtId="0" fontId="42" fillId="2" borderId="0" xfId="376" applyFont="1" applyFill="1" applyAlignment="1">
      <alignment horizontal="left" vertical="center"/>
    </xf>
    <xf numFmtId="0" fontId="43" fillId="2" borderId="0" xfId="376" applyFont="1" applyFill="1" applyAlignment="1"/>
    <xf numFmtId="0" fontId="42" fillId="2" borderId="0" xfId="376" applyFont="1" applyFill="1" applyAlignment="1"/>
    <xf numFmtId="0" fontId="44" fillId="2" borderId="0" xfId="376" applyFont="1" applyFill="1" applyAlignment="1">
      <alignment horizontal="left" vertical="center"/>
    </xf>
    <xf numFmtId="0" fontId="35" fillId="0" borderId="0" xfId="0" applyFont="1" applyFill="1" applyAlignment="1">
      <alignment horizontal="center"/>
    </xf>
    <xf numFmtId="0" fontId="35" fillId="0" borderId="0" xfId="0" applyFont="1"/>
    <xf numFmtId="0" fontId="4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/>
    <xf numFmtId="0" fontId="48" fillId="2" borderId="0" xfId="0" applyFont="1" applyFill="1" applyAlignment="1">
      <alignment vertical="center"/>
    </xf>
    <xf numFmtId="0" fontId="35" fillId="2" borderId="0" xfId="0" applyFont="1" applyFill="1" applyAlignment="1"/>
    <xf numFmtId="0" fontId="35" fillId="0" borderId="0" xfId="0" applyFont="1" applyFill="1" applyAlignment="1"/>
    <xf numFmtId="0" fontId="38" fillId="0" borderId="0" xfId="0" applyFont="1" applyFill="1"/>
    <xf numFmtId="3" fontId="35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5" fillId="0" borderId="0" xfId="0" applyFont="1" applyFill="1" applyAlignment="1">
      <alignment horizontal="left"/>
    </xf>
    <xf numFmtId="0" fontId="47" fillId="0" borderId="0" xfId="1" applyFont="1" applyFill="1" applyAlignment="1"/>
    <xf numFmtId="0" fontId="48" fillId="0" borderId="0" xfId="1" applyFont="1" applyFill="1" applyAlignment="1"/>
    <xf numFmtId="0" fontId="4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1" fontId="35" fillId="2" borderId="0" xfId="0" applyNumberFormat="1" applyFont="1" applyFill="1" applyAlignment="1"/>
    <xf numFmtId="0" fontId="35" fillId="0" borderId="0" xfId="0" applyFont="1" applyAlignment="1"/>
    <xf numFmtId="0" fontId="11" fillId="0" borderId="0" xfId="0" applyFont="1" applyFill="1" applyAlignment="1">
      <alignment horizontal="center"/>
    </xf>
    <xf numFmtId="0" fontId="11" fillId="0" borderId="0" xfId="0" applyFont="1"/>
    <xf numFmtId="0" fontId="11" fillId="2" borderId="0" xfId="0" applyFont="1" applyFill="1" applyAlignment="1"/>
    <xf numFmtId="0" fontId="11" fillId="0" borderId="0" xfId="0" applyFont="1" applyFill="1" applyAlignment="1"/>
    <xf numFmtId="0" fontId="11" fillId="2" borderId="0" xfId="0" applyFont="1" applyFill="1" applyAlignment="1">
      <alignment horizontal="center"/>
    </xf>
    <xf numFmtId="0" fontId="49" fillId="0" borderId="0" xfId="0" applyFont="1" applyFill="1"/>
    <xf numFmtId="0" fontId="11" fillId="0" borderId="0" xfId="0" applyFont="1" applyFill="1"/>
    <xf numFmtId="0" fontId="50" fillId="14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51" fillId="0" borderId="0" xfId="376" applyFont="1" applyBorder="1" applyAlignment="1">
      <alignment vertical="center"/>
    </xf>
    <xf numFmtId="0" fontId="47" fillId="0" borderId="0" xfId="376" applyFont="1" applyFill="1" applyAlignment="1">
      <alignment vertical="center"/>
    </xf>
    <xf numFmtId="0" fontId="52" fillId="0" borderId="0" xfId="376" applyFont="1" applyBorder="1" applyAlignment="1">
      <alignment vertical="center"/>
    </xf>
    <xf numFmtId="0" fontId="47" fillId="0" borderId="0" xfId="0" applyFont="1" applyFill="1" applyAlignment="1">
      <alignment vertical="center"/>
    </xf>
    <xf numFmtId="0" fontId="53" fillId="0" borderId="0" xfId="0" applyFont="1" applyFill="1" applyAlignment="1"/>
    <xf numFmtId="0" fontId="57" fillId="0" borderId="0" xfId="0" applyFont="1" applyFill="1" applyAlignment="1">
      <alignment vertical="center"/>
    </xf>
    <xf numFmtId="0" fontId="5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7" fillId="0" borderId="0" xfId="376" applyFont="1" applyFill="1" applyAlignment="1">
      <alignment vertical="center" wrapText="1"/>
    </xf>
    <xf numFmtId="0" fontId="52" fillId="0" borderId="0" xfId="376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7" fillId="20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53" fillId="28" borderId="2" xfId="597" applyFont="1" applyFill="1" applyBorder="1" applyAlignment="1">
      <alignment horizontal="center" vertical="center" wrapText="1"/>
    </xf>
    <xf numFmtId="0" fontId="53" fillId="28" borderId="5" xfId="597" applyFont="1" applyFill="1" applyBorder="1" applyAlignment="1">
      <alignment horizontal="center" vertical="center" wrapText="1"/>
    </xf>
    <xf numFmtId="0" fontId="53" fillId="28" borderId="6" xfId="597" applyFont="1" applyFill="1" applyBorder="1" applyAlignment="1">
      <alignment horizontal="center" vertical="center" wrapText="1"/>
    </xf>
    <xf numFmtId="0" fontId="53" fillId="28" borderId="4" xfId="597" applyFont="1" applyFill="1" applyBorder="1" applyAlignment="1">
      <alignment horizontal="center" vertical="center" wrapText="1"/>
    </xf>
    <xf numFmtId="0" fontId="53" fillId="16" borderId="2" xfId="597" applyFont="1" applyFill="1" applyBorder="1" applyAlignment="1">
      <alignment horizontal="center" vertical="center" wrapText="1"/>
    </xf>
    <xf numFmtId="0" fontId="53" fillId="16" borderId="5" xfId="597" applyFont="1" applyFill="1" applyBorder="1" applyAlignment="1">
      <alignment horizontal="center" vertical="center" wrapText="1"/>
    </xf>
    <xf numFmtId="0" fontId="53" fillId="16" borderId="13" xfId="597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3" fillId="28" borderId="12" xfId="597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8" fillId="16" borderId="0" xfId="0" applyFont="1" applyFill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/>
    </xf>
    <xf numFmtId="166" fontId="23" fillId="11" borderId="0" xfId="0" applyNumberFormat="1" applyFont="1" applyFill="1" applyBorder="1" applyAlignment="1">
      <alignment horizontal="center" vertical="center"/>
    </xf>
    <xf numFmtId="166" fontId="23" fillId="11" borderId="11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3" fontId="2" fillId="9" borderId="2" xfId="0" applyNumberFormat="1" applyFont="1" applyFill="1" applyBorder="1" applyAlignment="1">
      <alignment vertical="center"/>
    </xf>
    <xf numFmtId="3" fontId="2" fillId="9" borderId="5" xfId="0" applyNumberFormat="1" applyFont="1" applyFill="1" applyBorder="1" applyAlignment="1">
      <alignment vertical="center"/>
    </xf>
    <xf numFmtId="1" fontId="23" fillId="21" borderId="7" xfId="0" applyNumberFormat="1" applyFont="1" applyFill="1" applyBorder="1" applyAlignment="1">
      <alignment horizontal="center" vertical="center"/>
    </xf>
    <xf numFmtId="1" fontId="23" fillId="21" borderId="0" xfId="0" applyNumberFormat="1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/>
    </xf>
    <xf numFmtId="3" fontId="2" fillId="9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3" fillId="11" borderId="15" xfId="0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3" fontId="13" fillId="21" borderId="0" xfId="1" applyNumberFormat="1" applyFont="1" applyFill="1" applyBorder="1" applyAlignment="1">
      <alignment horizontal="center" vertical="center"/>
    </xf>
    <xf numFmtId="166" fontId="13" fillId="21" borderId="0" xfId="1" applyNumberFormat="1" applyFont="1" applyFill="1" applyBorder="1" applyAlignment="1">
      <alignment horizontal="center" vertical="center"/>
    </xf>
    <xf numFmtId="3" fontId="13" fillId="11" borderId="0" xfId="1" applyNumberFormat="1" applyFont="1" applyFill="1" applyBorder="1" applyAlignment="1">
      <alignment horizontal="center" vertical="center"/>
    </xf>
    <xf numFmtId="166" fontId="13" fillId="11" borderId="0" xfId="1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vertical="center"/>
    </xf>
    <xf numFmtId="1" fontId="2" fillId="9" borderId="5" xfId="0" applyNumberFormat="1" applyFont="1" applyFill="1" applyBorder="1" applyAlignment="1">
      <alignment vertical="center"/>
    </xf>
    <xf numFmtId="1" fontId="6" fillId="21" borderId="7" xfId="0" applyNumberFormat="1" applyFont="1" applyFill="1" applyBorder="1" applyAlignment="1">
      <alignment horizontal="center" vertical="center"/>
    </xf>
    <xf numFmtId="1" fontId="6" fillId="21" borderId="0" xfId="0" applyNumberFormat="1" applyFont="1" applyFill="1" applyBorder="1" applyAlignment="1">
      <alignment horizontal="center" vertical="center"/>
    </xf>
    <xf numFmtId="0" fontId="6" fillId="21" borderId="15" xfId="0" applyFont="1" applyFill="1" applyBorder="1" applyAlignment="1">
      <alignment horizontal="center" vertical="center"/>
    </xf>
    <xf numFmtId="0" fontId="2" fillId="4" borderId="23" xfId="376" applyFont="1" applyFill="1" applyBorder="1" applyAlignment="1">
      <alignment horizontal="center" vertical="center"/>
    </xf>
    <xf numFmtId="0" fontId="2" fillId="4" borderId="23" xfId="376" applyFont="1" applyFill="1" applyBorder="1" applyAlignment="1">
      <alignment horizontal="center" vertical="center" wrapText="1"/>
    </xf>
    <xf numFmtId="1" fontId="7" fillId="11" borderId="0" xfId="376" applyNumberFormat="1" applyFont="1" applyFill="1" applyBorder="1" applyAlignment="1">
      <alignment horizontal="center" vertical="center"/>
    </xf>
    <xf numFmtId="0" fontId="7" fillId="11" borderId="0" xfId="376" applyFont="1" applyFill="1" applyBorder="1" applyAlignment="1">
      <alignment horizontal="center" vertical="center"/>
    </xf>
    <xf numFmtId="166" fontId="7" fillId="11" borderId="0" xfId="376" applyNumberFormat="1" applyFont="1" applyFill="1" applyBorder="1" applyAlignment="1">
      <alignment horizontal="center" vertical="center"/>
    </xf>
    <xf numFmtId="1" fontId="7" fillId="21" borderId="0" xfId="376" applyNumberFormat="1" applyFont="1" applyFill="1" applyBorder="1" applyAlignment="1">
      <alignment horizontal="center" vertical="center"/>
    </xf>
    <xf numFmtId="0" fontId="7" fillId="21" borderId="0" xfId="376" applyFont="1" applyFill="1" applyBorder="1" applyAlignment="1">
      <alignment horizontal="center" vertical="center"/>
    </xf>
    <xf numFmtId="166" fontId="7" fillId="21" borderId="0" xfId="376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169" fontId="13" fillId="18" borderId="15" xfId="597" applyNumberFormat="1" applyFont="1" applyFill="1" applyBorder="1" applyAlignment="1">
      <alignment horizontal="center" vertical="center" wrapText="1"/>
    </xf>
    <xf numFmtId="169" fontId="13" fillId="0" borderId="15" xfId="597" applyNumberFormat="1" applyFont="1" applyBorder="1" applyAlignment="1">
      <alignment horizontal="center" vertical="center" wrapText="1"/>
    </xf>
    <xf numFmtId="169" fontId="13" fillId="19" borderId="15" xfId="597" applyNumberFormat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38" fillId="28" borderId="0" xfId="0" applyFont="1" applyFill="1" applyAlignment="1">
      <alignment vertical="center"/>
    </xf>
    <xf numFmtId="1" fontId="2" fillId="28" borderId="2" xfId="0" applyNumberFormat="1" applyFont="1" applyFill="1" applyBorder="1" applyAlignment="1">
      <alignment horizontal="center" vertical="center"/>
    </xf>
    <xf numFmtId="1" fontId="2" fillId="28" borderId="5" xfId="0" applyNumberFormat="1" applyFont="1" applyFill="1" applyBorder="1" applyAlignment="1">
      <alignment horizontal="center" vertical="center"/>
    </xf>
    <xf numFmtId="1" fontId="2" fillId="28" borderId="6" xfId="0" applyNumberFormat="1" applyFont="1" applyFill="1" applyBorder="1" applyAlignment="1">
      <alignment horizontal="center" vertical="center"/>
    </xf>
    <xf numFmtId="1" fontId="2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28" borderId="2" xfId="0" applyFont="1" applyFill="1" applyBorder="1" applyAlignment="1">
      <alignment horizontal="center" vertical="center" wrapText="1"/>
    </xf>
    <xf numFmtId="0" fontId="4" fillId="28" borderId="5" xfId="0" applyFont="1" applyFill="1" applyBorder="1" applyAlignment="1">
      <alignment horizontal="center" vertical="center" wrapText="1"/>
    </xf>
    <xf numFmtId="0" fontId="4" fillId="28" borderId="6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3" fontId="14" fillId="9" borderId="2" xfId="0" applyNumberFormat="1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horizontal="center" vertical="center"/>
    </xf>
    <xf numFmtId="3" fontId="14" fillId="9" borderId="12" xfId="0" applyNumberFormat="1" applyFont="1" applyFill="1" applyBorder="1" applyAlignment="1">
      <alignment horizontal="center" vertical="center"/>
    </xf>
    <xf numFmtId="1" fontId="23" fillId="21" borderId="11" xfId="0" applyNumberFormat="1" applyFont="1" applyFill="1" applyBorder="1" applyAlignment="1">
      <alignment horizontal="center" vertical="center"/>
    </xf>
    <xf numFmtId="1" fontId="27" fillId="21" borderId="11" xfId="0" applyNumberFormat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31" borderId="26" xfId="1" applyFont="1" applyFill="1" applyBorder="1" applyAlignment="1">
      <alignment vertical="center"/>
    </xf>
    <xf numFmtId="0" fontId="7" fillId="14" borderId="34" xfId="1" applyFont="1" applyFill="1" applyBorder="1" applyAlignment="1">
      <alignment vertical="center"/>
    </xf>
    <xf numFmtId="166" fontId="7" fillId="14" borderId="35" xfId="1" applyNumberFormat="1" applyFont="1" applyFill="1" applyBorder="1" applyAlignment="1">
      <alignment horizontal="center" vertical="center"/>
    </xf>
    <xf numFmtId="166" fontId="7" fillId="14" borderId="36" xfId="1" applyNumberFormat="1" applyFont="1" applyFill="1" applyBorder="1" applyAlignment="1">
      <alignment horizontal="center" vertical="center"/>
    </xf>
    <xf numFmtId="0" fontId="2" fillId="31" borderId="5" xfId="1" applyFont="1" applyFill="1" applyBorder="1" applyAlignment="1">
      <alignment vertical="center"/>
    </xf>
    <xf numFmtId="0" fontId="2" fillId="9" borderId="23" xfId="376" applyFont="1" applyFill="1" applyBorder="1" applyAlignment="1">
      <alignment horizontal="center" vertical="center" wrapText="1"/>
    </xf>
    <xf numFmtId="166" fontId="7" fillId="21" borderId="0" xfId="376" applyNumberFormat="1" applyFont="1" applyFill="1" applyBorder="1" applyAlignment="1">
      <alignment horizontal="center" vertical="center" wrapText="1"/>
    </xf>
    <xf numFmtId="166" fontId="7" fillId="11" borderId="0" xfId="376" applyNumberFormat="1" applyFont="1" applyFill="1" applyBorder="1" applyAlignment="1">
      <alignment horizontal="center" vertical="center" wrapText="1"/>
    </xf>
    <xf numFmtId="0" fontId="2" fillId="9" borderId="9" xfId="376" applyFont="1" applyFill="1" applyBorder="1" applyAlignment="1">
      <alignment horizontal="center" vertical="center" wrapText="1"/>
    </xf>
    <xf numFmtId="167" fontId="2" fillId="9" borderId="5" xfId="376" applyNumberFormat="1" applyFont="1" applyFill="1" applyBorder="1" applyAlignment="1">
      <alignment horizontal="center" vertical="center"/>
    </xf>
    <xf numFmtId="1" fontId="2" fillId="9" borderId="5" xfId="376" applyNumberFormat="1" applyFont="1" applyFill="1" applyBorder="1" applyAlignment="1">
      <alignment horizontal="center" vertical="center"/>
    </xf>
    <xf numFmtId="1" fontId="2" fillId="9" borderId="12" xfId="376" applyNumberFormat="1" applyFont="1" applyFill="1" applyBorder="1" applyAlignment="1">
      <alignment horizontal="center" vertical="center"/>
    </xf>
    <xf numFmtId="186" fontId="14" fillId="32" borderId="41" xfId="376" applyNumberFormat="1" applyFont="1" applyFill="1" applyBorder="1" applyAlignment="1" applyProtection="1">
      <alignment horizontal="center" vertical="center"/>
    </xf>
    <xf numFmtId="3" fontId="14" fillId="32" borderId="42" xfId="376" applyNumberFormat="1" applyFont="1" applyFill="1" applyBorder="1" applyAlignment="1">
      <alignment horizontal="center" vertical="center"/>
    </xf>
    <xf numFmtId="186" fontId="14" fillId="33" borderId="41" xfId="376" applyNumberFormat="1" applyFont="1" applyFill="1" applyBorder="1" applyAlignment="1" applyProtection="1">
      <alignment horizontal="center" vertical="center"/>
    </xf>
    <xf numFmtId="3" fontId="14" fillId="33" borderId="42" xfId="376" applyNumberFormat="1" applyFont="1" applyFill="1" applyBorder="1" applyAlignment="1">
      <alignment horizontal="center" vertical="center"/>
    </xf>
    <xf numFmtId="0" fontId="4" fillId="4" borderId="45" xfId="376" applyFont="1" applyFill="1" applyBorder="1" applyAlignment="1">
      <alignment horizontal="center" vertical="center"/>
    </xf>
    <xf numFmtId="0" fontId="4" fillId="4" borderId="19" xfId="376" applyFont="1" applyFill="1" applyBorder="1" applyAlignment="1">
      <alignment horizontal="center" vertical="center" wrapText="1"/>
    </xf>
    <xf numFmtId="0" fontId="4" fillId="4" borderId="20" xfId="376" applyFont="1" applyFill="1" applyBorder="1" applyAlignment="1">
      <alignment horizontal="center" vertical="center" wrapText="1"/>
    </xf>
    <xf numFmtId="0" fontId="4" fillId="5" borderId="45" xfId="376" applyFont="1" applyFill="1" applyBorder="1" applyAlignment="1">
      <alignment horizontal="center" vertical="center"/>
    </xf>
    <xf numFmtId="0" fontId="4" fillId="5" borderId="19" xfId="376" applyFont="1" applyFill="1" applyBorder="1" applyAlignment="1">
      <alignment horizontal="center" vertical="center" wrapText="1"/>
    </xf>
    <xf numFmtId="0" fontId="4" fillId="5" borderId="20" xfId="376" applyFont="1" applyFill="1" applyBorder="1" applyAlignment="1">
      <alignment horizontal="center" vertical="center" wrapText="1"/>
    </xf>
    <xf numFmtId="166" fontId="7" fillId="0" borderId="0" xfId="376" applyNumberFormat="1" applyFont="1" applyBorder="1" applyAlignment="1">
      <alignment horizontal="center" vertical="center"/>
    </xf>
    <xf numFmtId="166" fontId="7" fillId="0" borderId="11" xfId="376" applyNumberFormat="1" applyFont="1" applyBorder="1" applyAlignment="1">
      <alignment horizontal="center" vertical="center"/>
    </xf>
    <xf numFmtId="166" fontId="7" fillId="21" borderId="11" xfId="376" applyNumberFormat="1" applyFont="1" applyFill="1" applyBorder="1" applyAlignment="1">
      <alignment horizontal="center" vertical="center"/>
    </xf>
    <xf numFmtId="166" fontId="2" fillId="4" borderId="5" xfId="376" applyNumberFormat="1" applyFont="1" applyFill="1" applyBorder="1" applyAlignment="1">
      <alignment horizontal="center" vertical="center"/>
    </xf>
    <xf numFmtId="166" fontId="2" fillId="4" borderId="6" xfId="376" applyNumberFormat="1" applyFont="1" applyFill="1" applyBorder="1" applyAlignment="1">
      <alignment horizontal="center" vertical="center"/>
    </xf>
    <xf numFmtId="166" fontId="2" fillId="5" borderId="5" xfId="376" applyNumberFormat="1" applyFont="1" applyFill="1" applyBorder="1" applyAlignment="1">
      <alignment horizontal="center" vertical="center"/>
    </xf>
    <xf numFmtId="1" fontId="7" fillId="0" borderId="15" xfId="376" applyNumberFormat="1" applyFont="1" applyBorder="1" applyAlignment="1">
      <alignment horizontal="center" vertical="center"/>
    </xf>
    <xf numFmtId="1" fontId="7" fillId="6" borderId="15" xfId="376" applyNumberFormat="1" applyFont="1" applyFill="1" applyBorder="1" applyAlignment="1">
      <alignment horizontal="center" vertical="center"/>
    </xf>
    <xf numFmtId="1" fontId="2" fillId="3" borderId="12" xfId="376" applyNumberFormat="1" applyFont="1" applyFill="1" applyBorder="1" applyAlignment="1">
      <alignment horizontal="center" vertical="center"/>
    </xf>
    <xf numFmtId="1" fontId="13" fillId="0" borderId="7" xfId="376" applyNumberFormat="1" applyFont="1" applyFill="1" applyBorder="1" applyAlignment="1" applyProtection="1">
      <alignment horizontal="center" vertical="center"/>
    </xf>
    <xf numFmtId="1" fontId="13" fillId="21" borderId="7" xfId="376" applyNumberFormat="1" applyFont="1" applyFill="1" applyBorder="1" applyAlignment="1" applyProtection="1">
      <alignment horizontal="center" vertical="center"/>
    </xf>
    <xf numFmtId="1" fontId="13" fillId="11" borderId="7" xfId="376" applyNumberFormat="1" applyFont="1" applyFill="1" applyBorder="1" applyAlignment="1" applyProtection="1">
      <alignment horizontal="center" vertical="center"/>
    </xf>
    <xf numFmtId="1" fontId="2" fillId="5" borderId="2" xfId="376" applyNumberFormat="1" applyFont="1" applyFill="1" applyBorder="1" applyAlignment="1">
      <alignment horizontal="center" vertical="center"/>
    </xf>
    <xf numFmtId="0" fontId="4" fillId="9" borderId="12" xfId="376" applyFont="1" applyFill="1" applyBorder="1" applyAlignment="1">
      <alignment horizontal="center" vertical="center" wrapText="1"/>
    </xf>
    <xf numFmtId="0" fontId="4" fillId="9" borderId="2" xfId="376" applyFont="1" applyFill="1" applyBorder="1" applyAlignment="1">
      <alignment horizontal="center" vertical="center" wrapText="1"/>
    </xf>
    <xf numFmtId="0" fontId="53" fillId="9" borderId="5" xfId="376" applyFont="1" applyFill="1" applyBorder="1" applyAlignment="1">
      <alignment horizontal="center" vertical="center" wrapText="1"/>
    </xf>
    <xf numFmtId="0" fontId="4" fillId="9" borderId="6" xfId="376" applyFont="1" applyFill="1" applyBorder="1" applyAlignment="1">
      <alignment horizontal="center" vertical="center" wrapText="1"/>
    </xf>
    <xf numFmtId="0" fontId="4" fillId="9" borderId="5" xfId="376" applyFont="1" applyFill="1" applyBorder="1" applyAlignment="1">
      <alignment horizontal="center" vertical="center" wrapText="1"/>
    </xf>
    <xf numFmtId="0" fontId="7" fillId="19" borderId="15" xfId="376" applyFont="1" applyFill="1" applyBorder="1" applyAlignment="1">
      <alignment horizontal="center" vertical="center"/>
    </xf>
    <xf numFmtId="3" fontId="7" fillId="19" borderId="7" xfId="376" applyNumberFormat="1" applyFont="1" applyFill="1" applyBorder="1" applyAlignment="1">
      <alignment horizontal="center" vertical="center"/>
    </xf>
    <xf numFmtId="166" fontId="7" fillId="19" borderId="11" xfId="376" applyNumberFormat="1" applyFont="1" applyFill="1" applyBorder="1" applyAlignment="1">
      <alignment horizontal="center" vertical="center"/>
    </xf>
    <xf numFmtId="0" fontId="7" fillId="18" borderId="15" xfId="376" applyFont="1" applyFill="1" applyBorder="1" applyAlignment="1">
      <alignment horizontal="center" vertical="center"/>
    </xf>
    <xf numFmtId="3" fontId="7" fillId="18" borderId="7" xfId="376" applyNumberFormat="1" applyFont="1" applyFill="1" applyBorder="1" applyAlignment="1">
      <alignment horizontal="center" vertical="center"/>
    </xf>
    <xf numFmtId="166" fontId="7" fillId="18" borderId="11" xfId="376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66" fontId="7" fillId="11" borderId="11" xfId="376" applyNumberFormat="1" applyFont="1" applyFill="1" applyBorder="1" applyAlignment="1">
      <alignment horizontal="center" vertical="center"/>
    </xf>
    <xf numFmtId="166" fontId="2" fillId="5" borderId="6" xfId="376" applyNumberFormat="1" applyFont="1" applyFill="1" applyBorder="1" applyAlignment="1">
      <alignment horizontal="center" vertical="center"/>
    </xf>
    <xf numFmtId="169" fontId="23" fillId="0" borderId="0" xfId="0" applyNumberFormat="1" applyFont="1"/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69" fontId="62" fillId="0" borderId="47" xfId="598" applyNumberFormat="1" applyFont="1" applyBorder="1" applyAlignment="1">
      <alignment horizontal="right" vertical="center"/>
    </xf>
    <xf numFmtId="169" fontId="62" fillId="0" borderId="48" xfId="598" applyNumberFormat="1" applyFont="1" applyBorder="1" applyAlignment="1">
      <alignment horizontal="right" vertical="center"/>
    </xf>
    <xf numFmtId="169" fontId="62" fillId="0" borderId="49" xfId="598" applyNumberFormat="1" applyFont="1" applyBorder="1" applyAlignment="1">
      <alignment horizontal="right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169" fontId="23" fillId="2" borderId="0" xfId="0" applyNumberFormat="1" applyFont="1" applyFill="1" applyAlignment="1">
      <alignment horizontal="center"/>
    </xf>
    <xf numFmtId="1" fontId="27" fillId="21" borderId="15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169" fontId="23" fillId="0" borderId="0" xfId="0" applyNumberFormat="1" applyFont="1" applyFill="1" applyAlignment="1">
      <alignment horizontal="center" vertical="center" wrapText="1"/>
    </xf>
    <xf numFmtId="2" fontId="7" fillId="2" borderId="0" xfId="376" applyNumberFormat="1" applyFont="1" applyFill="1" applyAlignment="1">
      <alignment vertical="center"/>
    </xf>
    <xf numFmtId="166" fontId="7" fillId="2" borderId="0" xfId="376" applyNumberFormat="1" applyFont="1" applyFill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9" borderId="14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7" fillId="1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35" fillId="2" borderId="0" xfId="0" applyNumberFormat="1" applyFont="1" applyFill="1" applyAlignment="1">
      <alignment horizontal="center"/>
    </xf>
    <xf numFmtId="0" fontId="66" fillId="2" borderId="0" xfId="0" applyFont="1" applyFill="1" applyAlignment="1">
      <alignment vertical="center"/>
    </xf>
    <xf numFmtId="169" fontId="13" fillId="0" borderId="7" xfId="597" applyNumberFormat="1" applyFont="1" applyFill="1" applyBorder="1" applyAlignment="1">
      <alignment horizontal="center" vertical="center" wrapText="1"/>
    </xf>
    <xf numFmtId="169" fontId="13" fillId="0" borderId="0" xfId="597" applyNumberFormat="1" applyFont="1" applyFill="1" applyBorder="1" applyAlignment="1">
      <alignment horizontal="center" vertical="center" wrapText="1"/>
    </xf>
    <xf numFmtId="169" fontId="13" fillId="0" borderId="15" xfId="597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2" fillId="9" borderId="12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53" fillId="16" borderId="1" xfId="597" applyFont="1" applyFill="1" applyBorder="1" applyAlignment="1">
      <alignment horizontal="center" vertical="center" wrapText="1"/>
    </xf>
    <xf numFmtId="0" fontId="14" fillId="28" borderId="6" xfId="597" applyFont="1" applyFill="1" applyBorder="1" applyAlignment="1">
      <alignment horizontal="center" vertical="center" wrapText="1"/>
    </xf>
    <xf numFmtId="169" fontId="13" fillId="0" borderId="11" xfId="597" applyNumberFormat="1" applyFont="1" applyBorder="1" applyAlignment="1">
      <alignment horizontal="center" vertical="center" wrapText="1"/>
    </xf>
    <xf numFmtId="169" fontId="13" fillId="18" borderId="11" xfId="597" applyNumberFormat="1" applyFont="1" applyFill="1" applyBorder="1" applyAlignment="1">
      <alignment horizontal="center" vertical="center" wrapText="1"/>
    </xf>
    <xf numFmtId="169" fontId="13" fillId="0" borderId="11" xfId="597" applyNumberFormat="1" applyFont="1" applyFill="1" applyBorder="1" applyAlignment="1">
      <alignment horizontal="center" vertical="center" wrapText="1"/>
    </xf>
    <xf numFmtId="0" fontId="53" fillId="28" borderId="1" xfId="597" applyFont="1" applyFill="1" applyBorder="1" applyAlignment="1">
      <alignment horizontal="center" vertical="center" wrapText="1"/>
    </xf>
    <xf numFmtId="0" fontId="53" fillId="28" borderId="3" xfId="597" applyFont="1" applyFill="1" applyBorder="1" applyAlignment="1">
      <alignment horizontal="center" vertical="center" wrapText="1"/>
    </xf>
    <xf numFmtId="169" fontId="14" fillId="28" borderId="6" xfId="597" applyNumberFormat="1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7" fillId="0" borderId="0" xfId="376" applyFont="1" applyFill="1" applyBorder="1" applyAlignment="1">
      <alignment horizontal="center" vertical="center"/>
    </xf>
    <xf numFmtId="1" fontId="6" fillId="0" borderId="0" xfId="0" applyNumberFormat="1" applyFont="1"/>
    <xf numFmtId="169" fontId="23" fillId="0" borderId="0" xfId="0" applyNumberFormat="1" applyFont="1" applyAlignment="1">
      <alignment horizontal="center" vertical="center" wrapText="1"/>
    </xf>
    <xf numFmtId="1" fontId="23" fillId="0" borderId="0" xfId="0" applyNumberFormat="1" applyFont="1" applyFill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166" fontId="35" fillId="0" borderId="11" xfId="0" applyNumberFormat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7" fillId="0" borderId="14" xfId="376" applyFont="1" applyFill="1" applyBorder="1" applyAlignment="1">
      <alignment horizontal="center" vertical="center"/>
    </xf>
    <xf numFmtId="3" fontId="7" fillId="0" borderId="8" xfId="376" applyNumberFormat="1" applyFont="1" applyFill="1" applyBorder="1" applyAlignment="1">
      <alignment horizontal="center" vertical="center"/>
    </xf>
    <xf numFmtId="3" fontId="7" fillId="0" borderId="9" xfId="376" applyNumberFormat="1" applyFont="1" applyFill="1" applyBorder="1" applyAlignment="1">
      <alignment horizontal="center" vertical="center"/>
    </xf>
    <xf numFmtId="166" fontId="7" fillId="0" borderId="10" xfId="376" applyNumberFormat="1" applyFont="1" applyFill="1" applyBorder="1" applyAlignment="1">
      <alignment horizontal="center" vertical="center"/>
    </xf>
    <xf numFmtId="0" fontId="2" fillId="15" borderId="25" xfId="376" applyFont="1" applyFill="1" applyBorder="1" applyAlignment="1">
      <alignment horizontal="center" vertical="center"/>
    </xf>
    <xf numFmtId="1" fontId="7" fillId="21" borderId="9" xfId="376" applyNumberFormat="1" applyFont="1" applyFill="1" applyBorder="1" applyAlignment="1">
      <alignment horizontal="center" vertical="center"/>
    </xf>
    <xf numFmtId="166" fontId="7" fillId="21" borderId="9" xfId="376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1" fontId="23" fillId="7" borderId="11" xfId="0" applyNumberFormat="1" applyFont="1" applyFill="1" applyBorder="1" applyAlignment="1">
      <alignment horizontal="center" vertical="center"/>
    </xf>
    <xf numFmtId="1" fontId="23" fillId="0" borderId="13" xfId="0" applyNumberFormat="1" applyFont="1" applyFill="1" applyBorder="1" applyAlignment="1">
      <alignment horizontal="center" vertical="center"/>
    </xf>
    <xf numFmtId="1" fontId="23" fillId="0" borderId="15" xfId="0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0" fontId="38" fillId="28" borderId="5" xfId="0" applyFont="1" applyFill="1" applyBorder="1" applyAlignment="1">
      <alignment vertical="center"/>
    </xf>
    <xf numFmtId="0" fontId="38" fillId="28" borderId="6" xfId="0" applyFont="1" applyFill="1" applyBorder="1" applyAlignment="1">
      <alignment vertical="center"/>
    </xf>
    <xf numFmtId="0" fontId="38" fillId="16" borderId="2" xfId="0" applyFont="1" applyFill="1" applyBorder="1" applyAlignment="1">
      <alignment vertical="center"/>
    </xf>
    <xf numFmtId="0" fontId="38" fillId="16" borderId="5" xfId="0" applyFont="1" applyFill="1" applyBorder="1" applyAlignment="1">
      <alignment vertical="center"/>
    </xf>
    <xf numFmtId="0" fontId="38" fillId="16" borderId="6" xfId="0" applyFont="1" applyFill="1" applyBorder="1" applyAlignment="1">
      <alignment vertical="center"/>
    </xf>
    <xf numFmtId="0" fontId="53" fillId="16" borderId="3" xfId="597" applyFont="1" applyFill="1" applyBorder="1" applyAlignment="1">
      <alignment horizontal="center" vertical="center" wrapText="1"/>
    </xf>
    <xf numFmtId="169" fontId="13" fillId="0" borderId="13" xfId="597" applyNumberFormat="1" applyFont="1" applyBorder="1" applyAlignment="1">
      <alignment horizontal="center" vertical="center" wrapText="1"/>
    </xf>
    <xf numFmtId="1" fontId="7" fillId="0" borderId="9" xfId="376" applyNumberFormat="1" applyFont="1" applyFill="1" applyBorder="1" applyAlignment="1">
      <alignment horizontal="center" vertical="center"/>
    </xf>
    <xf numFmtId="0" fontId="7" fillId="0" borderId="9" xfId="376" applyFont="1" applyFill="1" applyBorder="1" applyAlignment="1">
      <alignment horizontal="center" vertical="center"/>
    </xf>
    <xf numFmtId="166" fontId="7" fillId="0" borderId="9" xfId="376" applyNumberFormat="1" applyFont="1" applyFill="1" applyBorder="1" applyAlignment="1">
      <alignment horizontal="center" vertical="center"/>
    </xf>
    <xf numFmtId="3" fontId="13" fillId="0" borderId="9" xfId="1" applyNumberFormat="1" applyFont="1" applyFill="1" applyBorder="1" applyAlignment="1">
      <alignment horizontal="center" vertical="center"/>
    </xf>
    <xf numFmtId="166" fontId="13" fillId="0" borderId="9" xfId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8" fillId="0" borderId="0" xfId="0" applyFont="1" applyFill="1" applyAlignment="1"/>
    <xf numFmtId="166" fontId="47" fillId="0" borderId="0" xfId="376" applyNumberFormat="1" applyFont="1" applyFill="1" applyAlignment="1">
      <alignment vertical="center"/>
    </xf>
    <xf numFmtId="0" fontId="9" fillId="2" borderId="0" xfId="376" applyFont="1" applyFill="1" applyAlignment="1">
      <alignment horizontal="left" vertical="center" wrapText="1"/>
    </xf>
    <xf numFmtId="0" fontId="9" fillId="2" borderId="0" xfId="376" applyFont="1" applyFill="1" applyAlignment="1">
      <alignment horizontal="left" vertical="top" wrapText="1"/>
    </xf>
    <xf numFmtId="0" fontId="46" fillId="29" borderId="0" xfId="376" applyFont="1" applyFill="1" applyAlignment="1">
      <alignment horizontal="center" vertical="center"/>
    </xf>
    <xf numFmtId="0" fontId="45" fillId="30" borderId="0" xfId="376" applyFont="1" applyFill="1" applyAlignment="1">
      <alignment horizontal="center" vertical="center"/>
    </xf>
    <xf numFmtId="0" fontId="40" fillId="10" borderId="1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left" vertical="center"/>
    </xf>
    <xf numFmtId="0" fontId="2" fillId="13" borderId="5" xfId="0" applyFont="1" applyFill="1" applyBorder="1" applyAlignment="1">
      <alignment horizontal="left" vertical="center"/>
    </xf>
    <xf numFmtId="0" fontId="2" fillId="13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47" fillId="0" borderId="0" xfId="1" applyFont="1" applyFill="1" applyAlignment="1">
      <alignment horizontal="left" vertical="center" wrapText="1"/>
    </xf>
    <xf numFmtId="0" fontId="4" fillId="0" borderId="0" xfId="1" applyFont="1" applyBorder="1" applyAlignment="1">
      <alignment horizontal="left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24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9" borderId="7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5" fillId="0" borderId="0" xfId="0" applyFont="1" applyFill="1" applyAlignment="1"/>
    <xf numFmtId="0" fontId="4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2" fillId="3" borderId="13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4" fillId="0" borderId="0" xfId="376" applyFont="1" applyBorder="1" applyAlignment="1">
      <alignment horizontal="left" vertical="center"/>
    </xf>
    <xf numFmtId="0" fontId="1" fillId="0" borderId="0" xfId="376" applyFont="1" applyFill="1" applyBorder="1" applyAlignment="1">
      <alignment horizontal="center" vertical="center"/>
    </xf>
    <xf numFmtId="0" fontId="2" fillId="0" borderId="0" xfId="376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vertical="center"/>
    </xf>
    <xf numFmtId="0" fontId="27" fillId="13" borderId="5" xfId="0" applyFont="1" applyFill="1" applyBorder="1" applyAlignment="1">
      <alignment vertical="center"/>
    </xf>
    <xf numFmtId="0" fontId="27" fillId="13" borderId="6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 wrapText="1"/>
    </xf>
    <xf numFmtId="1" fontId="27" fillId="2" borderId="7" xfId="0" applyNumberFormat="1" applyFont="1" applyFill="1" applyBorder="1" applyAlignment="1">
      <alignment horizontal="center" vertical="center"/>
    </xf>
    <xf numFmtId="1" fontId="27" fillId="2" borderId="0" xfId="0" applyNumberFormat="1" applyFont="1" applyFill="1" applyBorder="1" applyAlignment="1">
      <alignment horizontal="center" vertical="center"/>
    </xf>
    <xf numFmtId="0" fontId="2" fillId="28" borderId="2" xfId="0" applyFont="1" applyFill="1" applyBorder="1" applyAlignment="1">
      <alignment horizontal="center" vertical="center"/>
    </xf>
    <xf numFmtId="0" fontId="2" fillId="28" borderId="5" xfId="0" applyFont="1" applyFill="1" applyBorder="1" applyAlignment="1">
      <alignment horizontal="center" vertical="center"/>
    </xf>
    <xf numFmtId="0" fontId="2" fillId="28" borderId="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54" fillId="0" borderId="0" xfId="596" applyFont="1" applyBorder="1" applyAlignment="1">
      <alignment horizontal="left" wrapText="1"/>
    </xf>
    <xf numFmtId="0" fontId="13" fillId="0" borderId="0" xfId="596" applyFont="1" applyBorder="1" applyAlignment="1">
      <alignment horizontal="left" wrapText="1"/>
    </xf>
    <xf numFmtId="0" fontId="5" fillId="0" borderId="0" xfId="0" applyFont="1" applyFill="1" applyAlignment="1">
      <alignment horizontal="left" vertical="center"/>
    </xf>
    <xf numFmtId="0" fontId="2" fillId="27" borderId="2" xfId="0" applyFont="1" applyFill="1" applyBorder="1" applyAlignment="1">
      <alignment horizontal="left" vertical="center"/>
    </xf>
    <xf numFmtId="0" fontId="2" fillId="27" borderId="5" xfId="0" applyFont="1" applyFill="1" applyBorder="1" applyAlignment="1">
      <alignment horizontal="left" vertical="center"/>
    </xf>
    <xf numFmtId="0" fontId="2" fillId="27" borderId="6" xfId="0" applyFont="1" applyFill="1" applyBorder="1" applyAlignment="1">
      <alignment horizontal="left" vertical="center"/>
    </xf>
    <xf numFmtId="0" fontId="13" fillId="13" borderId="2" xfId="596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 wrapText="1"/>
    </xf>
    <xf numFmtId="0" fontId="2" fillId="15" borderId="15" xfId="0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/>
    </xf>
    <xf numFmtId="0" fontId="14" fillId="13" borderId="1" xfId="596" applyFont="1" applyFill="1" applyBorder="1" applyAlignment="1">
      <alignment horizontal="center" vertical="center" wrapText="1"/>
    </xf>
    <xf numFmtId="0" fontId="14" fillId="13" borderId="8" xfId="596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53" fillId="0" borderId="0" xfId="376" applyFont="1" applyBorder="1" applyAlignment="1">
      <alignment horizontal="left" vertical="center" wrapText="1"/>
    </xf>
    <xf numFmtId="0" fontId="54" fillId="0" borderId="0" xfId="376" applyFont="1" applyBorder="1" applyAlignment="1">
      <alignment horizontal="left" vertical="center" wrapText="1"/>
    </xf>
    <xf numFmtId="0" fontId="2" fillId="4" borderId="23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 vertical="center"/>
    </xf>
    <xf numFmtId="186" fontId="54" fillId="0" borderId="0" xfId="376" applyNumberFormat="1" applyFont="1" applyFill="1" applyBorder="1" applyAlignment="1" applyProtection="1">
      <alignment horizontal="left" vertical="center" wrapText="1"/>
    </xf>
    <xf numFmtId="0" fontId="2" fillId="3" borderId="13" xfId="376" applyFont="1" applyFill="1" applyBorder="1" applyAlignment="1">
      <alignment horizontal="center" vertical="center"/>
    </xf>
    <xf numFmtId="0" fontId="2" fillId="3" borderId="15" xfId="376" applyFont="1" applyFill="1" applyBorder="1" applyAlignment="1">
      <alignment horizontal="center" vertical="center"/>
    </xf>
    <xf numFmtId="0" fontId="2" fillId="3" borderId="46" xfId="376" applyFont="1" applyFill="1" applyBorder="1" applyAlignment="1">
      <alignment horizontal="center" vertical="center"/>
    </xf>
    <xf numFmtId="0" fontId="2" fillId="9" borderId="9" xfId="376" applyNumberFormat="1" applyFont="1" applyFill="1" applyBorder="1" applyAlignment="1">
      <alignment horizontal="center" vertical="center"/>
    </xf>
    <xf numFmtId="0" fontId="2" fillId="28" borderId="2" xfId="376" applyFont="1" applyFill="1" applyBorder="1" applyAlignment="1">
      <alignment horizontal="center" vertical="center"/>
    </xf>
    <xf numFmtId="0" fontId="2" fillId="28" borderId="6" xfId="376" applyFont="1" applyFill="1" applyBorder="1" applyAlignment="1">
      <alignment horizontal="center" vertical="center"/>
    </xf>
    <xf numFmtId="0" fontId="4" fillId="0" borderId="0" xfId="376" applyFont="1" applyFill="1" applyBorder="1" applyAlignment="1">
      <alignment horizontal="left" vertical="center" wrapText="1"/>
    </xf>
    <xf numFmtId="0" fontId="47" fillId="0" borderId="0" xfId="376" applyFont="1" applyFill="1" applyBorder="1" applyAlignment="1">
      <alignment horizontal="left" vertical="center" wrapText="1"/>
    </xf>
    <xf numFmtId="0" fontId="31" fillId="0" borderId="0" xfId="376" applyFont="1" applyFill="1" applyBorder="1" applyAlignment="1">
      <alignment horizontal="center" wrapText="1"/>
    </xf>
    <xf numFmtId="189" fontId="2" fillId="9" borderId="13" xfId="376" applyNumberFormat="1" applyFont="1" applyFill="1" applyBorder="1" applyAlignment="1">
      <alignment horizontal="center" vertical="center" wrapText="1"/>
    </xf>
    <xf numFmtId="189" fontId="2" fillId="9" borderId="15" xfId="376" applyNumberFormat="1" applyFont="1" applyFill="1" applyBorder="1" applyAlignment="1">
      <alignment horizontal="center" vertical="center" wrapText="1"/>
    </xf>
    <xf numFmtId="189" fontId="2" fillId="9" borderId="14" xfId="376" applyNumberFormat="1" applyFont="1" applyFill="1" applyBorder="1" applyAlignment="1">
      <alignment horizontal="center" vertical="center" wrapText="1"/>
    </xf>
    <xf numFmtId="0" fontId="32" fillId="0" borderId="0" xfId="376" applyFont="1" applyFill="1" applyBorder="1" applyAlignment="1">
      <alignment horizontal="center" vertical="center"/>
    </xf>
    <xf numFmtId="0" fontId="2" fillId="15" borderId="3" xfId="376" applyFont="1" applyFill="1" applyBorder="1" applyAlignment="1">
      <alignment horizontal="center" vertical="center" wrapText="1"/>
    </xf>
    <xf numFmtId="0" fontId="2" fillId="15" borderId="0" xfId="376" applyFont="1" applyFill="1" applyBorder="1" applyAlignment="1">
      <alignment horizontal="center" vertical="center" wrapText="1"/>
    </xf>
    <xf numFmtId="0" fontId="14" fillId="15" borderId="3" xfId="376" applyFont="1" applyFill="1" applyBorder="1" applyAlignment="1">
      <alignment horizontal="center" vertical="center" wrapText="1"/>
    </xf>
    <xf numFmtId="0" fontId="2" fillId="9" borderId="25" xfId="376" applyFont="1" applyFill="1" applyBorder="1" applyAlignment="1">
      <alignment horizontal="center" vertical="center"/>
    </xf>
    <xf numFmtId="0" fontId="2" fillId="5" borderId="25" xfId="376" applyFont="1" applyFill="1" applyBorder="1" applyAlignment="1">
      <alignment horizontal="center" vertical="center"/>
    </xf>
    <xf numFmtId="186" fontId="47" fillId="0" borderId="0" xfId="376" applyNumberFormat="1" applyFont="1" applyFill="1" applyBorder="1" applyAlignment="1" applyProtection="1">
      <alignment horizontal="left" vertical="center" wrapText="1"/>
    </xf>
    <xf numFmtId="186" fontId="58" fillId="0" borderId="0" xfId="376" applyNumberFormat="1" applyFont="1" applyFill="1" applyBorder="1" applyAlignment="1" applyProtection="1">
      <alignment horizontal="left" vertical="center" wrapText="1"/>
    </xf>
    <xf numFmtId="0" fontId="2" fillId="16" borderId="43" xfId="376" applyFont="1" applyFill="1" applyBorder="1" applyAlignment="1">
      <alignment horizontal="center" vertical="center"/>
    </xf>
    <xf numFmtId="0" fontId="2" fillId="16" borderId="25" xfId="376" applyFont="1" applyFill="1" applyBorder="1" applyAlignment="1">
      <alignment horizontal="center" vertical="center"/>
    </xf>
    <xf numFmtId="0" fontId="2" fillId="16" borderId="44" xfId="376" applyFont="1" applyFill="1" applyBorder="1" applyAlignment="1">
      <alignment horizontal="center" vertical="center"/>
    </xf>
    <xf numFmtId="0" fontId="2" fillId="10" borderId="43" xfId="376" applyFont="1" applyFill="1" applyBorder="1" applyAlignment="1">
      <alignment horizontal="center" vertical="center"/>
    </xf>
    <xf numFmtId="0" fontId="2" fillId="10" borderId="25" xfId="376" applyFont="1" applyFill="1" applyBorder="1" applyAlignment="1">
      <alignment horizontal="center" vertical="center"/>
    </xf>
    <xf numFmtId="0" fontId="2" fillId="10" borderId="44" xfId="376" applyFont="1" applyFill="1" applyBorder="1" applyAlignment="1">
      <alignment horizontal="center" vertical="center"/>
    </xf>
    <xf numFmtId="0" fontId="2" fillId="3" borderId="14" xfId="376" applyFont="1" applyFill="1" applyBorder="1" applyAlignment="1">
      <alignment horizontal="center" vertical="center"/>
    </xf>
    <xf numFmtId="0" fontId="2" fillId="13" borderId="12" xfId="376" applyFont="1" applyFill="1" applyBorder="1" applyAlignment="1">
      <alignment horizontal="center" vertical="center"/>
    </xf>
    <xf numFmtId="0" fontId="7" fillId="0" borderId="0" xfId="376" applyFont="1" applyFill="1" applyBorder="1" applyAlignment="1">
      <alignment horizontal="center" vertical="center"/>
    </xf>
    <xf numFmtId="0" fontId="7" fillId="0" borderId="0" xfId="376" applyFont="1" applyFill="1" applyAlignment="1">
      <alignment horizontal="left" vertical="center" wrapText="1"/>
    </xf>
    <xf numFmtId="186" fontId="53" fillId="0" borderId="0" xfId="376" applyNumberFormat="1" applyFont="1" applyFill="1" applyBorder="1" applyAlignment="1" applyProtection="1">
      <alignment horizontal="left" vertical="center" wrapText="1"/>
    </xf>
    <xf numFmtId="186" fontId="59" fillId="0" borderId="0" xfId="376" applyNumberFormat="1" applyFont="1" applyFill="1" applyBorder="1" applyAlignment="1" applyProtection="1">
      <alignment horizontal="left" vertical="center" wrapText="1"/>
    </xf>
  </cellXfs>
  <cellStyles count="599">
    <cellStyle name="Default" xfId="4" xr:uid="{00000000-0005-0000-0000-000000000000}"/>
    <cellStyle name="Euro" xfId="5" xr:uid="{00000000-0005-0000-0000-000001000000}"/>
    <cellStyle name="Euro 2" xfId="6" xr:uid="{00000000-0005-0000-0000-000002000000}"/>
    <cellStyle name="Euro 2 2" xfId="7" xr:uid="{00000000-0005-0000-0000-000003000000}"/>
    <cellStyle name="Euro 3" xfId="8" xr:uid="{00000000-0005-0000-0000-000004000000}"/>
    <cellStyle name="Euro 3 2" xfId="9" xr:uid="{00000000-0005-0000-0000-000005000000}"/>
    <cellStyle name="Euro 4" xfId="10" xr:uid="{00000000-0005-0000-0000-000006000000}"/>
    <cellStyle name="Euro 4 2" xfId="11" xr:uid="{00000000-0005-0000-0000-000007000000}"/>
    <cellStyle name="Euro 5" xfId="12" xr:uid="{00000000-0005-0000-0000-000008000000}"/>
    <cellStyle name="Euro 5 2" xfId="13" xr:uid="{00000000-0005-0000-0000-000009000000}"/>
    <cellStyle name="Euro 6" xfId="14" xr:uid="{00000000-0005-0000-0000-00000A000000}"/>
    <cellStyle name="Euro 7" xfId="15" xr:uid="{00000000-0005-0000-0000-00000B000000}"/>
    <cellStyle name="Euro 8" xfId="16" xr:uid="{00000000-0005-0000-0000-00000C000000}"/>
    <cellStyle name="Excel_BuiltIn_Comma" xfId="17" xr:uid="{00000000-0005-0000-0000-00000D000000}"/>
    <cellStyle name="Heading" xfId="18" xr:uid="{00000000-0005-0000-0000-00000E000000}"/>
    <cellStyle name="Heading1" xfId="19" xr:uid="{00000000-0005-0000-0000-00000F000000}"/>
    <cellStyle name="Millares [0] 2" xfId="20" xr:uid="{00000000-0005-0000-0000-000010000000}"/>
    <cellStyle name="Millares [0] 2 2" xfId="21" xr:uid="{00000000-0005-0000-0000-000011000000}"/>
    <cellStyle name="Millares [0] 2 2 2" xfId="22" xr:uid="{00000000-0005-0000-0000-000012000000}"/>
    <cellStyle name="Millares [0] 2 3" xfId="23" xr:uid="{00000000-0005-0000-0000-000013000000}"/>
    <cellStyle name="Millares [0] 2 3 2" xfId="24" xr:uid="{00000000-0005-0000-0000-000014000000}"/>
    <cellStyle name="Millares [0] 2 4" xfId="25" xr:uid="{00000000-0005-0000-0000-000015000000}"/>
    <cellStyle name="Millares [0] 2 4 2" xfId="26" xr:uid="{00000000-0005-0000-0000-000016000000}"/>
    <cellStyle name="Millares [0] 2 5" xfId="27" xr:uid="{00000000-0005-0000-0000-000017000000}"/>
    <cellStyle name="Millares [0] 2 5 2" xfId="28" xr:uid="{00000000-0005-0000-0000-000018000000}"/>
    <cellStyle name="Millares [0] 2 6" xfId="29" xr:uid="{00000000-0005-0000-0000-000019000000}"/>
    <cellStyle name="Millares [0] 3" xfId="30" xr:uid="{00000000-0005-0000-0000-00001A000000}"/>
    <cellStyle name="Millares [0] 3 2" xfId="31" xr:uid="{00000000-0005-0000-0000-00001B000000}"/>
    <cellStyle name="Millares [0] 4" xfId="32" xr:uid="{00000000-0005-0000-0000-00001C000000}"/>
    <cellStyle name="Millares [0] 5" xfId="33" xr:uid="{00000000-0005-0000-0000-00001D000000}"/>
    <cellStyle name="Millares [0] 6" xfId="34" xr:uid="{00000000-0005-0000-0000-00001E000000}"/>
    <cellStyle name="Millares 10" xfId="35" xr:uid="{00000000-0005-0000-0000-00001F000000}"/>
    <cellStyle name="Millares 10 2" xfId="36" xr:uid="{00000000-0005-0000-0000-000020000000}"/>
    <cellStyle name="Millares 10 3" xfId="37" xr:uid="{00000000-0005-0000-0000-000021000000}"/>
    <cellStyle name="Millares 11" xfId="38" xr:uid="{00000000-0005-0000-0000-000022000000}"/>
    <cellStyle name="Millares 11 2" xfId="39" xr:uid="{00000000-0005-0000-0000-000023000000}"/>
    <cellStyle name="Millares 11 3" xfId="40" xr:uid="{00000000-0005-0000-0000-000024000000}"/>
    <cellStyle name="Millares 12" xfId="41" xr:uid="{00000000-0005-0000-0000-000025000000}"/>
    <cellStyle name="Millares 12 2" xfId="42" xr:uid="{00000000-0005-0000-0000-000026000000}"/>
    <cellStyle name="Millares 12 2 2" xfId="43" xr:uid="{00000000-0005-0000-0000-000027000000}"/>
    <cellStyle name="Millares 12 2 2 2" xfId="44" xr:uid="{00000000-0005-0000-0000-000028000000}"/>
    <cellStyle name="Millares 12 3" xfId="45" xr:uid="{00000000-0005-0000-0000-000029000000}"/>
    <cellStyle name="Millares 13" xfId="46" xr:uid="{00000000-0005-0000-0000-00002A000000}"/>
    <cellStyle name="Millares 13 2" xfId="47" xr:uid="{00000000-0005-0000-0000-00002B000000}"/>
    <cellStyle name="Millares 13 2 2" xfId="48" xr:uid="{00000000-0005-0000-0000-00002C000000}"/>
    <cellStyle name="Millares 13 2 2 2" xfId="49" xr:uid="{00000000-0005-0000-0000-00002D000000}"/>
    <cellStyle name="Millares 13 3" xfId="50" xr:uid="{00000000-0005-0000-0000-00002E000000}"/>
    <cellStyle name="Millares 13 3 2" xfId="51" xr:uid="{00000000-0005-0000-0000-00002F000000}"/>
    <cellStyle name="Millares 13 3 2 2" xfId="52" xr:uid="{00000000-0005-0000-0000-000030000000}"/>
    <cellStyle name="Millares 13 3 3" xfId="53" xr:uid="{00000000-0005-0000-0000-000031000000}"/>
    <cellStyle name="Millares 13 4" xfId="54" xr:uid="{00000000-0005-0000-0000-000032000000}"/>
    <cellStyle name="Millares 13 4 2" xfId="55" xr:uid="{00000000-0005-0000-0000-000033000000}"/>
    <cellStyle name="Millares 14" xfId="56" xr:uid="{00000000-0005-0000-0000-000034000000}"/>
    <cellStyle name="Millares 14 2" xfId="57" xr:uid="{00000000-0005-0000-0000-000035000000}"/>
    <cellStyle name="Millares 14 2 2" xfId="58" xr:uid="{00000000-0005-0000-0000-000036000000}"/>
    <cellStyle name="Millares 14 2 2 2" xfId="59" xr:uid="{00000000-0005-0000-0000-000037000000}"/>
    <cellStyle name="Millares 14 3" xfId="60" xr:uid="{00000000-0005-0000-0000-000038000000}"/>
    <cellStyle name="Millares 14 3 2" xfId="61" xr:uid="{00000000-0005-0000-0000-000039000000}"/>
    <cellStyle name="Millares 15" xfId="62" xr:uid="{00000000-0005-0000-0000-00003A000000}"/>
    <cellStyle name="Millares 15 2" xfId="63" xr:uid="{00000000-0005-0000-0000-00003B000000}"/>
    <cellStyle name="Millares 15 2 2" xfId="64" xr:uid="{00000000-0005-0000-0000-00003C000000}"/>
    <cellStyle name="Millares 15 2 2 2" xfId="65" xr:uid="{00000000-0005-0000-0000-00003D000000}"/>
    <cellStyle name="Millares 15 3" xfId="66" xr:uid="{00000000-0005-0000-0000-00003E000000}"/>
    <cellStyle name="Millares 16" xfId="67" xr:uid="{00000000-0005-0000-0000-00003F000000}"/>
    <cellStyle name="Millares 16 2" xfId="68" xr:uid="{00000000-0005-0000-0000-000040000000}"/>
    <cellStyle name="Millares 16 2 2" xfId="3" xr:uid="{00000000-0005-0000-0000-000041000000}"/>
    <cellStyle name="Millares 16 3" xfId="69" xr:uid="{00000000-0005-0000-0000-000042000000}"/>
    <cellStyle name="Millares 17" xfId="70" xr:uid="{00000000-0005-0000-0000-000043000000}"/>
    <cellStyle name="Millares 17 2" xfId="71" xr:uid="{00000000-0005-0000-0000-000044000000}"/>
    <cellStyle name="Millares 17 2 2" xfId="72" xr:uid="{00000000-0005-0000-0000-000045000000}"/>
    <cellStyle name="Millares 17 3" xfId="73" xr:uid="{00000000-0005-0000-0000-000046000000}"/>
    <cellStyle name="Millares 18" xfId="74" xr:uid="{00000000-0005-0000-0000-000047000000}"/>
    <cellStyle name="Millares 18 2" xfId="75" xr:uid="{00000000-0005-0000-0000-000048000000}"/>
    <cellStyle name="Millares 18 3" xfId="76" xr:uid="{00000000-0005-0000-0000-000049000000}"/>
    <cellStyle name="Millares 19" xfId="77" xr:uid="{00000000-0005-0000-0000-00004A000000}"/>
    <cellStyle name="Millares 19 2" xfId="78" xr:uid="{00000000-0005-0000-0000-00004B000000}"/>
    <cellStyle name="Millares 19 3" xfId="79" xr:uid="{00000000-0005-0000-0000-00004C000000}"/>
    <cellStyle name="Millares 2" xfId="80" xr:uid="{00000000-0005-0000-0000-00004D000000}"/>
    <cellStyle name="Millares 2 2" xfId="81" xr:uid="{00000000-0005-0000-0000-00004E000000}"/>
    <cellStyle name="Millares 2 2 2" xfId="82" xr:uid="{00000000-0005-0000-0000-00004F000000}"/>
    <cellStyle name="Millares 2 2 2 2" xfId="83" xr:uid="{00000000-0005-0000-0000-000050000000}"/>
    <cellStyle name="Millares 2 2 2 2 2" xfId="84" xr:uid="{00000000-0005-0000-0000-000051000000}"/>
    <cellStyle name="Millares 2 2 3" xfId="85" xr:uid="{00000000-0005-0000-0000-000052000000}"/>
    <cellStyle name="Millares 2 2 3 2" xfId="86" xr:uid="{00000000-0005-0000-0000-000053000000}"/>
    <cellStyle name="Millares 2 2 3 2 2" xfId="87" xr:uid="{00000000-0005-0000-0000-000054000000}"/>
    <cellStyle name="Millares 2 2 3 3" xfId="88" xr:uid="{00000000-0005-0000-0000-000055000000}"/>
    <cellStyle name="Millares 2 2 4" xfId="89" xr:uid="{00000000-0005-0000-0000-000056000000}"/>
    <cellStyle name="Millares 2 2 4 2" xfId="90" xr:uid="{00000000-0005-0000-0000-000057000000}"/>
    <cellStyle name="Millares 2 2 5" xfId="91" xr:uid="{00000000-0005-0000-0000-000058000000}"/>
    <cellStyle name="Millares 2 2 5 2" xfId="92" xr:uid="{00000000-0005-0000-0000-000059000000}"/>
    <cellStyle name="Millares 2 2 6" xfId="93" xr:uid="{00000000-0005-0000-0000-00005A000000}"/>
    <cellStyle name="Millares 2 2 7" xfId="94" xr:uid="{00000000-0005-0000-0000-00005B000000}"/>
    <cellStyle name="Millares 2 2 7 2" xfId="95" xr:uid="{00000000-0005-0000-0000-00005C000000}"/>
    <cellStyle name="Millares 2 3" xfId="96" xr:uid="{00000000-0005-0000-0000-00005D000000}"/>
    <cellStyle name="Millares 2 3 2" xfId="97" xr:uid="{00000000-0005-0000-0000-00005E000000}"/>
    <cellStyle name="Millares 2 3 3" xfId="98" xr:uid="{00000000-0005-0000-0000-00005F000000}"/>
    <cellStyle name="Millares 2 4" xfId="99" xr:uid="{00000000-0005-0000-0000-000060000000}"/>
    <cellStyle name="Millares 2 4 2" xfId="100" xr:uid="{00000000-0005-0000-0000-000061000000}"/>
    <cellStyle name="Millares 2 4 3" xfId="101" xr:uid="{00000000-0005-0000-0000-000062000000}"/>
    <cellStyle name="Millares 2 4 3 2" xfId="102" xr:uid="{00000000-0005-0000-0000-000063000000}"/>
    <cellStyle name="Millares 2 5" xfId="103" xr:uid="{00000000-0005-0000-0000-000064000000}"/>
    <cellStyle name="Millares 2 5 2" xfId="104" xr:uid="{00000000-0005-0000-0000-000065000000}"/>
    <cellStyle name="Millares 2 6" xfId="105" xr:uid="{00000000-0005-0000-0000-000066000000}"/>
    <cellStyle name="Millares 2 7" xfId="106" xr:uid="{00000000-0005-0000-0000-000067000000}"/>
    <cellStyle name="Millares 2 8" xfId="107" xr:uid="{00000000-0005-0000-0000-000068000000}"/>
    <cellStyle name="Millares 20" xfId="108" xr:uid="{00000000-0005-0000-0000-000069000000}"/>
    <cellStyle name="Millares 20 2" xfId="109" xr:uid="{00000000-0005-0000-0000-00006A000000}"/>
    <cellStyle name="Millares 20 3" xfId="110" xr:uid="{00000000-0005-0000-0000-00006B000000}"/>
    <cellStyle name="Millares 21" xfId="111" xr:uid="{00000000-0005-0000-0000-00006C000000}"/>
    <cellStyle name="Millares 21 2" xfId="112" xr:uid="{00000000-0005-0000-0000-00006D000000}"/>
    <cellStyle name="Millares 21 3" xfId="113" xr:uid="{00000000-0005-0000-0000-00006E000000}"/>
    <cellStyle name="Millares 22" xfId="114" xr:uid="{00000000-0005-0000-0000-00006F000000}"/>
    <cellStyle name="Millares 22 2" xfId="115" xr:uid="{00000000-0005-0000-0000-000070000000}"/>
    <cellStyle name="Millares 22 3" xfId="116" xr:uid="{00000000-0005-0000-0000-000071000000}"/>
    <cellStyle name="Millares 23" xfId="117" xr:uid="{00000000-0005-0000-0000-000072000000}"/>
    <cellStyle name="Millares 23 2" xfId="118" xr:uid="{00000000-0005-0000-0000-000073000000}"/>
    <cellStyle name="Millares 23 3" xfId="119" xr:uid="{00000000-0005-0000-0000-000074000000}"/>
    <cellStyle name="Millares 24" xfId="120" xr:uid="{00000000-0005-0000-0000-000075000000}"/>
    <cellStyle name="Millares 24 2" xfId="121" xr:uid="{00000000-0005-0000-0000-000076000000}"/>
    <cellStyle name="Millares 24 3" xfId="122" xr:uid="{00000000-0005-0000-0000-000077000000}"/>
    <cellStyle name="Millares 25" xfId="123" xr:uid="{00000000-0005-0000-0000-000078000000}"/>
    <cellStyle name="Millares 25 2" xfId="124" xr:uid="{00000000-0005-0000-0000-000079000000}"/>
    <cellStyle name="Millares 25 3" xfId="125" xr:uid="{00000000-0005-0000-0000-00007A000000}"/>
    <cellStyle name="Millares 26" xfId="126" xr:uid="{00000000-0005-0000-0000-00007B000000}"/>
    <cellStyle name="Millares 26 2" xfId="127" xr:uid="{00000000-0005-0000-0000-00007C000000}"/>
    <cellStyle name="Millares 26 3" xfId="128" xr:uid="{00000000-0005-0000-0000-00007D000000}"/>
    <cellStyle name="Millares 27" xfId="129" xr:uid="{00000000-0005-0000-0000-00007E000000}"/>
    <cellStyle name="Millares 27 2" xfId="130" xr:uid="{00000000-0005-0000-0000-00007F000000}"/>
    <cellStyle name="Millares 27 3" xfId="131" xr:uid="{00000000-0005-0000-0000-000080000000}"/>
    <cellStyle name="Millares 28" xfId="132" xr:uid="{00000000-0005-0000-0000-000081000000}"/>
    <cellStyle name="Millares 28 2" xfId="133" xr:uid="{00000000-0005-0000-0000-000082000000}"/>
    <cellStyle name="Millares 28 3" xfId="134" xr:uid="{00000000-0005-0000-0000-000083000000}"/>
    <cellStyle name="Millares 29" xfId="135" xr:uid="{00000000-0005-0000-0000-000084000000}"/>
    <cellStyle name="Millares 29 2" xfId="136" xr:uid="{00000000-0005-0000-0000-000085000000}"/>
    <cellStyle name="Millares 29 3" xfId="137" xr:uid="{00000000-0005-0000-0000-000086000000}"/>
    <cellStyle name="Millares 3" xfId="138" xr:uid="{00000000-0005-0000-0000-000087000000}"/>
    <cellStyle name="Millares 3 10" xfId="139" xr:uid="{00000000-0005-0000-0000-000088000000}"/>
    <cellStyle name="Millares 3 2" xfId="140" xr:uid="{00000000-0005-0000-0000-000089000000}"/>
    <cellStyle name="Millares 3 2 2" xfId="141" xr:uid="{00000000-0005-0000-0000-00008A000000}"/>
    <cellStyle name="Millares 3 2 2 2" xfId="142" xr:uid="{00000000-0005-0000-0000-00008B000000}"/>
    <cellStyle name="Millares 3 2 2 2 2" xfId="143" xr:uid="{00000000-0005-0000-0000-00008C000000}"/>
    <cellStyle name="Millares 3 2 3" xfId="144" xr:uid="{00000000-0005-0000-0000-00008D000000}"/>
    <cellStyle name="Millares 3 2 3 2" xfId="145" xr:uid="{00000000-0005-0000-0000-00008E000000}"/>
    <cellStyle name="Millares 3 3" xfId="146" xr:uid="{00000000-0005-0000-0000-00008F000000}"/>
    <cellStyle name="Millares 3 3 2" xfId="147" xr:uid="{00000000-0005-0000-0000-000090000000}"/>
    <cellStyle name="Millares 3 3 3" xfId="148" xr:uid="{00000000-0005-0000-0000-000091000000}"/>
    <cellStyle name="Millares 3 3 3 2" xfId="149" xr:uid="{00000000-0005-0000-0000-000092000000}"/>
    <cellStyle name="Millares 3 4" xfId="150" xr:uid="{00000000-0005-0000-0000-000093000000}"/>
    <cellStyle name="Millares 3 4 2" xfId="151" xr:uid="{00000000-0005-0000-0000-000094000000}"/>
    <cellStyle name="Millares 3 4 3" xfId="152" xr:uid="{00000000-0005-0000-0000-000095000000}"/>
    <cellStyle name="Millares 3 5" xfId="153" xr:uid="{00000000-0005-0000-0000-000096000000}"/>
    <cellStyle name="Millares 3 5 2" xfId="154" xr:uid="{00000000-0005-0000-0000-000097000000}"/>
    <cellStyle name="Millares 3 6" xfId="155" xr:uid="{00000000-0005-0000-0000-000098000000}"/>
    <cellStyle name="Millares 3 7" xfId="156" xr:uid="{00000000-0005-0000-0000-000099000000}"/>
    <cellStyle name="Millares 3 8" xfId="157" xr:uid="{00000000-0005-0000-0000-00009A000000}"/>
    <cellStyle name="Millares 3 9" xfId="158" xr:uid="{00000000-0005-0000-0000-00009B000000}"/>
    <cellStyle name="Millares 30" xfId="159" xr:uid="{00000000-0005-0000-0000-00009C000000}"/>
    <cellStyle name="Millares 30 2" xfId="160" xr:uid="{00000000-0005-0000-0000-00009D000000}"/>
    <cellStyle name="Millares 30 3" xfId="161" xr:uid="{00000000-0005-0000-0000-00009E000000}"/>
    <cellStyle name="Millares 30 3 2" xfId="162" xr:uid="{00000000-0005-0000-0000-00009F000000}"/>
    <cellStyle name="Millares 31" xfId="163" xr:uid="{00000000-0005-0000-0000-0000A0000000}"/>
    <cellStyle name="Millares 31 2" xfId="164" xr:uid="{00000000-0005-0000-0000-0000A1000000}"/>
    <cellStyle name="Millares 31 3" xfId="165" xr:uid="{00000000-0005-0000-0000-0000A2000000}"/>
    <cellStyle name="Millares 31 3 2" xfId="166" xr:uid="{00000000-0005-0000-0000-0000A3000000}"/>
    <cellStyle name="Millares 32" xfId="167" xr:uid="{00000000-0005-0000-0000-0000A4000000}"/>
    <cellStyle name="Millares 32 2" xfId="168" xr:uid="{00000000-0005-0000-0000-0000A5000000}"/>
    <cellStyle name="Millares 32 3" xfId="169" xr:uid="{00000000-0005-0000-0000-0000A6000000}"/>
    <cellStyle name="Millares 32 3 2" xfId="170" xr:uid="{00000000-0005-0000-0000-0000A7000000}"/>
    <cellStyle name="Millares 33" xfId="171" xr:uid="{00000000-0005-0000-0000-0000A8000000}"/>
    <cellStyle name="Millares 33 2" xfId="172" xr:uid="{00000000-0005-0000-0000-0000A9000000}"/>
    <cellStyle name="Millares 33 2 2" xfId="173" xr:uid="{00000000-0005-0000-0000-0000AA000000}"/>
    <cellStyle name="Millares 33 2 2 2" xfId="174" xr:uid="{00000000-0005-0000-0000-0000AB000000}"/>
    <cellStyle name="Millares 33 3" xfId="175" xr:uid="{00000000-0005-0000-0000-0000AC000000}"/>
    <cellStyle name="Millares 33 3 2" xfId="176" xr:uid="{00000000-0005-0000-0000-0000AD000000}"/>
    <cellStyle name="Millares 34" xfId="177" xr:uid="{00000000-0005-0000-0000-0000AE000000}"/>
    <cellStyle name="Millares 34 2" xfId="178" xr:uid="{00000000-0005-0000-0000-0000AF000000}"/>
    <cellStyle name="Millares 34 3" xfId="179" xr:uid="{00000000-0005-0000-0000-0000B0000000}"/>
    <cellStyle name="Millares 34 3 2" xfId="180" xr:uid="{00000000-0005-0000-0000-0000B1000000}"/>
    <cellStyle name="Millares 35" xfId="181" xr:uid="{00000000-0005-0000-0000-0000B2000000}"/>
    <cellStyle name="Millares 35 2" xfId="182" xr:uid="{00000000-0005-0000-0000-0000B3000000}"/>
    <cellStyle name="Millares 35 3" xfId="183" xr:uid="{00000000-0005-0000-0000-0000B4000000}"/>
    <cellStyle name="Millares 35 3 2" xfId="184" xr:uid="{00000000-0005-0000-0000-0000B5000000}"/>
    <cellStyle name="Millares 36" xfId="185" xr:uid="{00000000-0005-0000-0000-0000B6000000}"/>
    <cellStyle name="Millares 36 2" xfId="186" xr:uid="{00000000-0005-0000-0000-0000B7000000}"/>
    <cellStyle name="Millares 36 3" xfId="187" xr:uid="{00000000-0005-0000-0000-0000B8000000}"/>
    <cellStyle name="Millares 37" xfId="188" xr:uid="{00000000-0005-0000-0000-0000B9000000}"/>
    <cellStyle name="Millares 38" xfId="189" xr:uid="{00000000-0005-0000-0000-0000BA000000}"/>
    <cellStyle name="Millares 39" xfId="190" xr:uid="{00000000-0005-0000-0000-0000BB000000}"/>
    <cellStyle name="Millares 4" xfId="191" xr:uid="{00000000-0005-0000-0000-0000BC000000}"/>
    <cellStyle name="Millares 4 10" xfId="192" xr:uid="{00000000-0005-0000-0000-0000BD000000}"/>
    <cellStyle name="Millares 4 10 2" xfId="193" xr:uid="{00000000-0005-0000-0000-0000BE000000}"/>
    <cellStyle name="Millares 4 2" xfId="194" xr:uid="{00000000-0005-0000-0000-0000BF000000}"/>
    <cellStyle name="Millares 4 2 2" xfId="195" xr:uid="{00000000-0005-0000-0000-0000C0000000}"/>
    <cellStyle name="Millares 4 2 3" xfId="196" xr:uid="{00000000-0005-0000-0000-0000C1000000}"/>
    <cellStyle name="Millares 4 2 3 2" xfId="197" xr:uid="{00000000-0005-0000-0000-0000C2000000}"/>
    <cellStyle name="Millares 4 3" xfId="198" xr:uid="{00000000-0005-0000-0000-0000C3000000}"/>
    <cellStyle name="Millares 4 3 2" xfId="199" xr:uid="{00000000-0005-0000-0000-0000C4000000}"/>
    <cellStyle name="Millares 4 4" xfId="200" xr:uid="{00000000-0005-0000-0000-0000C5000000}"/>
    <cellStyle name="Millares 4 4 2" xfId="201" xr:uid="{00000000-0005-0000-0000-0000C6000000}"/>
    <cellStyle name="Millares 4 5" xfId="202" xr:uid="{00000000-0005-0000-0000-0000C7000000}"/>
    <cellStyle name="Millares 4 5 2" xfId="203" xr:uid="{00000000-0005-0000-0000-0000C8000000}"/>
    <cellStyle name="Millares 4 6" xfId="204" xr:uid="{00000000-0005-0000-0000-0000C9000000}"/>
    <cellStyle name="Millares 4 7" xfId="205" xr:uid="{00000000-0005-0000-0000-0000CA000000}"/>
    <cellStyle name="Millares 4 8" xfId="206" xr:uid="{00000000-0005-0000-0000-0000CB000000}"/>
    <cellStyle name="Millares 4 9" xfId="207" xr:uid="{00000000-0005-0000-0000-0000CC000000}"/>
    <cellStyle name="Millares 40" xfId="208" xr:uid="{00000000-0005-0000-0000-0000CD000000}"/>
    <cellStyle name="Millares 41" xfId="209" xr:uid="{00000000-0005-0000-0000-0000CE000000}"/>
    <cellStyle name="Millares 42" xfId="210" xr:uid="{00000000-0005-0000-0000-0000CF000000}"/>
    <cellStyle name="Millares 43" xfId="211" xr:uid="{00000000-0005-0000-0000-0000D0000000}"/>
    <cellStyle name="Millares 44" xfId="212" xr:uid="{00000000-0005-0000-0000-0000D1000000}"/>
    <cellStyle name="Millares 45" xfId="213" xr:uid="{00000000-0005-0000-0000-0000D2000000}"/>
    <cellStyle name="Millares 46" xfId="214" xr:uid="{00000000-0005-0000-0000-0000D3000000}"/>
    <cellStyle name="Millares 47" xfId="215" xr:uid="{00000000-0005-0000-0000-0000D4000000}"/>
    <cellStyle name="Millares 48" xfId="216" xr:uid="{00000000-0005-0000-0000-0000D5000000}"/>
    <cellStyle name="Millares 49" xfId="217" xr:uid="{00000000-0005-0000-0000-0000D6000000}"/>
    <cellStyle name="Millares 5" xfId="218" xr:uid="{00000000-0005-0000-0000-0000D7000000}"/>
    <cellStyle name="Millares 5 2" xfId="219" xr:uid="{00000000-0005-0000-0000-0000D8000000}"/>
    <cellStyle name="Millares 5 2 2" xfId="220" xr:uid="{00000000-0005-0000-0000-0000D9000000}"/>
    <cellStyle name="Millares 5 2 3" xfId="221" xr:uid="{00000000-0005-0000-0000-0000DA000000}"/>
    <cellStyle name="Millares 5 2 3 2" xfId="222" xr:uid="{00000000-0005-0000-0000-0000DB000000}"/>
    <cellStyle name="Millares 5 3" xfId="223" xr:uid="{00000000-0005-0000-0000-0000DC000000}"/>
    <cellStyle name="Millares 5 3 2" xfId="224" xr:uid="{00000000-0005-0000-0000-0000DD000000}"/>
    <cellStyle name="Millares 5 4" xfId="225" xr:uid="{00000000-0005-0000-0000-0000DE000000}"/>
    <cellStyle name="Millares 5 4 2" xfId="226" xr:uid="{00000000-0005-0000-0000-0000DF000000}"/>
    <cellStyle name="Millares 5 5" xfId="227" xr:uid="{00000000-0005-0000-0000-0000E0000000}"/>
    <cellStyle name="Millares 5 5 2" xfId="228" xr:uid="{00000000-0005-0000-0000-0000E1000000}"/>
    <cellStyle name="Millares 5 6" xfId="229" xr:uid="{00000000-0005-0000-0000-0000E2000000}"/>
    <cellStyle name="Millares 5 7" xfId="230" xr:uid="{00000000-0005-0000-0000-0000E3000000}"/>
    <cellStyle name="Millares 5 8" xfId="231" xr:uid="{00000000-0005-0000-0000-0000E4000000}"/>
    <cellStyle name="Millares 5 8 2" xfId="232" xr:uid="{00000000-0005-0000-0000-0000E5000000}"/>
    <cellStyle name="Millares 50" xfId="233" xr:uid="{00000000-0005-0000-0000-0000E6000000}"/>
    <cellStyle name="Millares 51" xfId="234" xr:uid="{00000000-0005-0000-0000-0000E7000000}"/>
    <cellStyle name="Millares 52" xfId="235" xr:uid="{00000000-0005-0000-0000-0000E8000000}"/>
    <cellStyle name="Millares 53" xfId="236" xr:uid="{00000000-0005-0000-0000-0000E9000000}"/>
    <cellStyle name="Millares 54" xfId="237" xr:uid="{00000000-0005-0000-0000-0000EA000000}"/>
    <cellStyle name="Millares 55" xfId="238" xr:uid="{00000000-0005-0000-0000-0000EB000000}"/>
    <cellStyle name="Millares 56" xfId="239" xr:uid="{00000000-0005-0000-0000-0000EC000000}"/>
    <cellStyle name="Millares 57" xfId="240" xr:uid="{00000000-0005-0000-0000-0000ED000000}"/>
    <cellStyle name="Millares 58" xfId="241" xr:uid="{00000000-0005-0000-0000-0000EE000000}"/>
    <cellStyle name="Millares 59" xfId="242" xr:uid="{00000000-0005-0000-0000-0000EF000000}"/>
    <cellStyle name="Millares 6" xfId="243" xr:uid="{00000000-0005-0000-0000-0000F0000000}"/>
    <cellStyle name="Millares 6 2" xfId="244" xr:uid="{00000000-0005-0000-0000-0000F1000000}"/>
    <cellStyle name="Millares 6 2 2" xfId="245" xr:uid="{00000000-0005-0000-0000-0000F2000000}"/>
    <cellStyle name="Millares 6 2 2 2" xfId="246" xr:uid="{00000000-0005-0000-0000-0000F3000000}"/>
    <cellStyle name="Millares 6 3" xfId="247" xr:uid="{00000000-0005-0000-0000-0000F4000000}"/>
    <cellStyle name="Millares 6 3 2" xfId="248" xr:uid="{00000000-0005-0000-0000-0000F5000000}"/>
    <cellStyle name="Millares 60" xfId="249" xr:uid="{00000000-0005-0000-0000-0000F6000000}"/>
    <cellStyle name="Millares 61" xfId="250" xr:uid="{00000000-0005-0000-0000-0000F7000000}"/>
    <cellStyle name="Millares 62" xfId="251" xr:uid="{00000000-0005-0000-0000-0000F8000000}"/>
    <cellStyle name="Millares 63" xfId="252" xr:uid="{00000000-0005-0000-0000-0000F9000000}"/>
    <cellStyle name="Millares 64" xfId="253" xr:uid="{00000000-0005-0000-0000-0000FA000000}"/>
    <cellStyle name="Millares 65" xfId="254" xr:uid="{00000000-0005-0000-0000-0000FB000000}"/>
    <cellStyle name="Millares 66" xfId="255" xr:uid="{00000000-0005-0000-0000-0000FC000000}"/>
    <cellStyle name="Millares 67" xfId="256" xr:uid="{00000000-0005-0000-0000-0000FD000000}"/>
    <cellStyle name="Millares 68" xfId="257" xr:uid="{00000000-0005-0000-0000-0000FE000000}"/>
    <cellStyle name="Millares 69" xfId="258" xr:uid="{00000000-0005-0000-0000-0000FF000000}"/>
    <cellStyle name="Millares 7" xfId="259" xr:uid="{00000000-0005-0000-0000-000000010000}"/>
    <cellStyle name="Millares 7 2" xfId="260" xr:uid="{00000000-0005-0000-0000-000001010000}"/>
    <cellStyle name="Millares 7 2 2" xfId="261" xr:uid="{00000000-0005-0000-0000-000002010000}"/>
    <cellStyle name="Millares 7 2 2 2" xfId="262" xr:uid="{00000000-0005-0000-0000-000003010000}"/>
    <cellStyle name="Millares 7 3" xfId="263" xr:uid="{00000000-0005-0000-0000-000004010000}"/>
    <cellStyle name="Millares 7 3 2" xfId="264" xr:uid="{00000000-0005-0000-0000-000005010000}"/>
    <cellStyle name="Millares 7 4" xfId="265" xr:uid="{00000000-0005-0000-0000-000006010000}"/>
    <cellStyle name="Millares 7 4 2" xfId="266" xr:uid="{00000000-0005-0000-0000-000007010000}"/>
    <cellStyle name="Millares 7 4 2 2" xfId="267" xr:uid="{00000000-0005-0000-0000-000008010000}"/>
    <cellStyle name="Millares 7 4 2 2 2" xfId="268" xr:uid="{00000000-0005-0000-0000-000009010000}"/>
    <cellStyle name="Millares 7 4 2 2 2 2" xfId="269" xr:uid="{00000000-0005-0000-0000-00000A010000}"/>
    <cellStyle name="Millares 7 4 2 2 3" xfId="270" xr:uid="{00000000-0005-0000-0000-00000B010000}"/>
    <cellStyle name="Millares 7 4 2 3" xfId="271" xr:uid="{00000000-0005-0000-0000-00000C010000}"/>
    <cellStyle name="Millares 7 4 2 3 2" xfId="272" xr:uid="{00000000-0005-0000-0000-00000D010000}"/>
    <cellStyle name="Millares 7 4 2 4" xfId="273" xr:uid="{00000000-0005-0000-0000-00000E010000}"/>
    <cellStyle name="Millares 7 4 3" xfId="274" xr:uid="{00000000-0005-0000-0000-00000F010000}"/>
    <cellStyle name="Millares 7 4 3 2" xfId="275" xr:uid="{00000000-0005-0000-0000-000010010000}"/>
    <cellStyle name="Millares 7 4 4" xfId="276" xr:uid="{00000000-0005-0000-0000-000011010000}"/>
    <cellStyle name="Millares 7 5" xfId="277" xr:uid="{00000000-0005-0000-0000-000012010000}"/>
    <cellStyle name="Millares 7 5 2" xfId="278" xr:uid="{00000000-0005-0000-0000-000013010000}"/>
    <cellStyle name="Millares 7 5 2 2" xfId="279" xr:uid="{00000000-0005-0000-0000-000014010000}"/>
    <cellStyle name="Millares 7 5 3" xfId="280" xr:uid="{00000000-0005-0000-0000-000015010000}"/>
    <cellStyle name="Millares 7 5 3 2" xfId="281" xr:uid="{00000000-0005-0000-0000-000016010000}"/>
    <cellStyle name="Millares 7 5 3 2 2" xfId="282" xr:uid="{00000000-0005-0000-0000-000017010000}"/>
    <cellStyle name="Millares 7 5 3 3" xfId="283" xr:uid="{00000000-0005-0000-0000-000018010000}"/>
    <cellStyle name="Millares 7 5 4" xfId="284" xr:uid="{00000000-0005-0000-0000-000019010000}"/>
    <cellStyle name="Millares 7 6" xfId="285" xr:uid="{00000000-0005-0000-0000-00001A010000}"/>
    <cellStyle name="Millares 7 6 2" xfId="286" xr:uid="{00000000-0005-0000-0000-00001B010000}"/>
    <cellStyle name="Millares 70" xfId="287" xr:uid="{00000000-0005-0000-0000-00001C010000}"/>
    <cellStyle name="Millares 71" xfId="288" xr:uid="{00000000-0005-0000-0000-00001D010000}"/>
    <cellStyle name="Millares 72" xfId="289" xr:uid="{00000000-0005-0000-0000-00001E010000}"/>
    <cellStyle name="Millares 73" xfId="290" xr:uid="{00000000-0005-0000-0000-00001F010000}"/>
    <cellStyle name="Millares 74" xfId="291" xr:uid="{00000000-0005-0000-0000-000020010000}"/>
    <cellStyle name="Millares 75" xfId="292" xr:uid="{00000000-0005-0000-0000-000021010000}"/>
    <cellStyle name="Millares 76" xfId="293" xr:uid="{00000000-0005-0000-0000-000022010000}"/>
    <cellStyle name="Millares 77" xfId="294" xr:uid="{00000000-0005-0000-0000-000023010000}"/>
    <cellStyle name="Millares 78" xfId="295" xr:uid="{00000000-0005-0000-0000-000024010000}"/>
    <cellStyle name="Millares 79" xfId="296" xr:uid="{00000000-0005-0000-0000-000025010000}"/>
    <cellStyle name="Millares 8" xfId="297" xr:uid="{00000000-0005-0000-0000-000026010000}"/>
    <cellStyle name="Millares 8 2" xfId="298" xr:uid="{00000000-0005-0000-0000-000027010000}"/>
    <cellStyle name="Millares 8 2 2" xfId="299" xr:uid="{00000000-0005-0000-0000-000028010000}"/>
    <cellStyle name="Millares 8 2 2 2" xfId="300" xr:uid="{00000000-0005-0000-0000-000029010000}"/>
    <cellStyle name="Millares 8 2 3" xfId="301" xr:uid="{00000000-0005-0000-0000-00002A010000}"/>
    <cellStyle name="Millares 8 2 3 2" xfId="302" xr:uid="{00000000-0005-0000-0000-00002B010000}"/>
    <cellStyle name="Millares 8 3" xfId="303" xr:uid="{00000000-0005-0000-0000-00002C010000}"/>
    <cellStyle name="Millares 8 3 2" xfId="304" xr:uid="{00000000-0005-0000-0000-00002D010000}"/>
    <cellStyle name="Millares 8 4" xfId="305" xr:uid="{00000000-0005-0000-0000-00002E010000}"/>
    <cellStyle name="Millares 8 4 2" xfId="306" xr:uid="{00000000-0005-0000-0000-00002F010000}"/>
    <cellStyle name="Millares 80" xfId="307" xr:uid="{00000000-0005-0000-0000-000030010000}"/>
    <cellStyle name="Millares 81" xfId="308" xr:uid="{00000000-0005-0000-0000-000031010000}"/>
    <cellStyle name="Millares 82" xfId="309" xr:uid="{00000000-0005-0000-0000-000032010000}"/>
    <cellStyle name="Millares 83" xfId="310" xr:uid="{00000000-0005-0000-0000-000033010000}"/>
    <cellStyle name="Millares 84" xfId="311" xr:uid="{00000000-0005-0000-0000-000034010000}"/>
    <cellStyle name="Millares 85" xfId="312" xr:uid="{00000000-0005-0000-0000-000035010000}"/>
    <cellStyle name="Millares 86" xfId="313" xr:uid="{00000000-0005-0000-0000-000036010000}"/>
    <cellStyle name="Millares 87" xfId="314" xr:uid="{00000000-0005-0000-0000-000037010000}"/>
    <cellStyle name="Millares 88" xfId="315" xr:uid="{00000000-0005-0000-0000-000038010000}"/>
    <cellStyle name="Millares 89" xfId="316" xr:uid="{00000000-0005-0000-0000-000039010000}"/>
    <cellStyle name="Millares 9" xfId="317" xr:uid="{00000000-0005-0000-0000-00003A010000}"/>
    <cellStyle name="Millares 9 2" xfId="318" xr:uid="{00000000-0005-0000-0000-00003B010000}"/>
    <cellStyle name="Millares 9 2 2" xfId="319" xr:uid="{00000000-0005-0000-0000-00003C010000}"/>
    <cellStyle name="Millares 9 2 2 2" xfId="320" xr:uid="{00000000-0005-0000-0000-00003D010000}"/>
    <cellStyle name="Millares 9 2 3" xfId="321" xr:uid="{00000000-0005-0000-0000-00003E010000}"/>
    <cellStyle name="Millares 9 2 3 2" xfId="322" xr:uid="{00000000-0005-0000-0000-00003F010000}"/>
    <cellStyle name="Millares 9 3" xfId="323" xr:uid="{00000000-0005-0000-0000-000040010000}"/>
    <cellStyle name="Millares 9 3 2" xfId="324" xr:uid="{00000000-0005-0000-0000-000041010000}"/>
    <cellStyle name="Millares 9 4" xfId="325" xr:uid="{00000000-0005-0000-0000-000042010000}"/>
    <cellStyle name="Millares 9 4 2" xfId="326" xr:uid="{00000000-0005-0000-0000-000043010000}"/>
    <cellStyle name="Millares 90" xfId="327" xr:uid="{00000000-0005-0000-0000-000044010000}"/>
    <cellStyle name="Millares 91" xfId="328" xr:uid="{00000000-0005-0000-0000-000045010000}"/>
    <cellStyle name="Millares 92" xfId="329" xr:uid="{00000000-0005-0000-0000-000046010000}"/>
    <cellStyle name="Millares 93" xfId="330" xr:uid="{00000000-0005-0000-0000-000047010000}"/>
    <cellStyle name="Millares 94" xfId="331" xr:uid="{00000000-0005-0000-0000-000048010000}"/>
    <cellStyle name="Millares 95" xfId="332" xr:uid="{00000000-0005-0000-0000-000049010000}"/>
    <cellStyle name="Millares 96" xfId="333" xr:uid="{00000000-0005-0000-0000-00004A010000}"/>
    <cellStyle name="Millares 97" xfId="334" xr:uid="{00000000-0005-0000-0000-00004B010000}"/>
    <cellStyle name="Millares 99" xfId="335" xr:uid="{00000000-0005-0000-0000-00004C010000}"/>
    <cellStyle name="Millares 99 2" xfId="336" xr:uid="{00000000-0005-0000-0000-00004D010000}"/>
    <cellStyle name="Moneda 2" xfId="337" xr:uid="{00000000-0005-0000-0000-00004E010000}"/>
    <cellStyle name="Moneda 2 2" xfId="338" xr:uid="{00000000-0005-0000-0000-00004F010000}"/>
    <cellStyle name="Moneda 2 2 2" xfId="339" xr:uid="{00000000-0005-0000-0000-000050010000}"/>
    <cellStyle name="Moneda 2 3" xfId="340" xr:uid="{00000000-0005-0000-0000-000051010000}"/>
    <cellStyle name="Normal" xfId="0" builtinId="0"/>
    <cellStyle name="Normal 10" xfId="341" xr:uid="{00000000-0005-0000-0000-000053010000}"/>
    <cellStyle name="Normal 10 2" xfId="342" xr:uid="{00000000-0005-0000-0000-000054010000}"/>
    <cellStyle name="Normal 10 3" xfId="343" xr:uid="{00000000-0005-0000-0000-000055010000}"/>
    <cellStyle name="Normal 10 3 2" xfId="344" xr:uid="{00000000-0005-0000-0000-000056010000}"/>
    <cellStyle name="Normal 11" xfId="345" xr:uid="{00000000-0005-0000-0000-000057010000}"/>
    <cellStyle name="Normal 11 2" xfId="346" xr:uid="{00000000-0005-0000-0000-000058010000}"/>
    <cellStyle name="Normal 11 2 2" xfId="347" xr:uid="{00000000-0005-0000-0000-000059010000}"/>
    <cellStyle name="Normal 11 3" xfId="348" xr:uid="{00000000-0005-0000-0000-00005A010000}"/>
    <cellStyle name="Normal 12" xfId="349" xr:uid="{00000000-0005-0000-0000-00005B010000}"/>
    <cellStyle name="Normal 12 2" xfId="350" xr:uid="{00000000-0005-0000-0000-00005C010000}"/>
    <cellStyle name="Normal 12 3" xfId="351" xr:uid="{00000000-0005-0000-0000-00005D010000}"/>
    <cellStyle name="Normal 12 3 2" xfId="352" xr:uid="{00000000-0005-0000-0000-00005E010000}"/>
    <cellStyle name="Normal 13" xfId="353" xr:uid="{00000000-0005-0000-0000-00005F010000}"/>
    <cellStyle name="Normal 13 2" xfId="354" xr:uid="{00000000-0005-0000-0000-000060010000}"/>
    <cellStyle name="Normal 13 2 2" xfId="355" xr:uid="{00000000-0005-0000-0000-000061010000}"/>
    <cellStyle name="Normal 13 2 2 2" xfId="356" xr:uid="{00000000-0005-0000-0000-000062010000}"/>
    <cellStyle name="Normal 13 3" xfId="357" xr:uid="{00000000-0005-0000-0000-000063010000}"/>
    <cellStyle name="Normal 13 3 2" xfId="358" xr:uid="{00000000-0005-0000-0000-000064010000}"/>
    <cellStyle name="Normal 13 3 2 2" xfId="359" xr:uid="{00000000-0005-0000-0000-000065010000}"/>
    <cellStyle name="Normal 13 3 3" xfId="360" xr:uid="{00000000-0005-0000-0000-000066010000}"/>
    <cellStyle name="Normal 13 4" xfId="361" xr:uid="{00000000-0005-0000-0000-000067010000}"/>
    <cellStyle name="Normal 13 4 2" xfId="362" xr:uid="{00000000-0005-0000-0000-000068010000}"/>
    <cellStyle name="Normal 14" xfId="363" xr:uid="{00000000-0005-0000-0000-000069010000}"/>
    <cellStyle name="Normal 14 2" xfId="364" xr:uid="{00000000-0005-0000-0000-00006A010000}"/>
    <cellStyle name="Normal 14 3" xfId="365" xr:uid="{00000000-0005-0000-0000-00006B010000}"/>
    <cellStyle name="Normal 14 3 2" xfId="366" xr:uid="{00000000-0005-0000-0000-00006C010000}"/>
    <cellStyle name="Normal 15" xfId="367" xr:uid="{00000000-0005-0000-0000-00006D010000}"/>
    <cellStyle name="Normal 15 2" xfId="368" xr:uid="{00000000-0005-0000-0000-00006E010000}"/>
    <cellStyle name="Normal 15 3" xfId="369" xr:uid="{00000000-0005-0000-0000-00006F010000}"/>
    <cellStyle name="Normal 16" xfId="370" xr:uid="{00000000-0005-0000-0000-000070010000}"/>
    <cellStyle name="Normal 16 2" xfId="371" xr:uid="{00000000-0005-0000-0000-000071010000}"/>
    <cellStyle name="Normal 16 2 2" xfId="372" xr:uid="{00000000-0005-0000-0000-000072010000}"/>
    <cellStyle name="Normal 16 2 2 2" xfId="373" xr:uid="{00000000-0005-0000-0000-000073010000}"/>
    <cellStyle name="Normal 16 2 3" xfId="374" xr:uid="{00000000-0005-0000-0000-000074010000}"/>
    <cellStyle name="Normal 16 3" xfId="375" xr:uid="{00000000-0005-0000-0000-000075010000}"/>
    <cellStyle name="Normal 16 4" xfId="376" xr:uid="{00000000-0005-0000-0000-000076010000}"/>
    <cellStyle name="Normal 17" xfId="377" xr:uid="{00000000-0005-0000-0000-000077010000}"/>
    <cellStyle name="Normal 18" xfId="378" xr:uid="{00000000-0005-0000-0000-000078010000}"/>
    <cellStyle name="Normal 19" xfId="379" xr:uid="{00000000-0005-0000-0000-000079010000}"/>
    <cellStyle name="Normal 2" xfId="380" xr:uid="{00000000-0005-0000-0000-00007A010000}"/>
    <cellStyle name="Normal 2 10" xfId="381" xr:uid="{00000000-0005-0000-0000-00007B010000}"/>
    <cellStyle name="Normal 2 10 2" xfId="382" xr:uid="{00000000-0005-0000-0000-00007C010000}"/>
    <cellStyle name="Normal 2 11" xfId="383" xr:uid="{00000000-0005-0000-0000-00007D010000}"/>
    <cellStyle name="Normal 2 11 2" xfId="384" xr:uid="{00000000-0005-0000-0000-00007E010000}"/>
    <cellStyle name="Normal 2 12" xfId="385" xr:uid="{00000000-0005-0000-0000-00007F010000}"/>
    <cellStyle name="Normal 2 13" xfId="386" xr:uid="{00000000-0005-0000-0000-000080010000}"/>
    <cellStyle name="Normal 2 2" xfId="387" xr:uid="{00000000-0005-0000-0000-000081010000}"/>
    <cellStyle name="Normal 2 2 2" xfId="388" xr:uid="{00000000-0005-0000-0000-000082010000}"/>
    <cellStyle name="Normal 2 2 2 2" xfId="1" xr:uid="{00000000-0005-0000-0000-000083010000}"/>
    <cellStyle name="Normal 2 2 2 3" xfId="389" xr:uid="{00000000-0005-0000-0000-000084010000}"/>
    <cellStyle name="Normal 2 2 2 4" xfId="390" xr:uid="{00000000-0005-0000-0000-000085010000}"/>
    <cellStyle name="Normal 2 2 2 5" xfId="391" xr:uid="{00000000-0005-0000-0000-000086010000}"/>
    <cellStyle name="Normal 2 2 2 6" xfId="392" xr:uid="{00000000-0005-0000-0000-000087010000}"/>
    <cellStyle name="Normal 2 2 3" xfId="393" xr:uid="{00000000-0005-0000-0000-000088010000}"/>
    <cellStyle name="Normal 2 2 4" xfId="394" xr:uid="{00000000-0005-0000-0000-000089010000}"/>
    <cellStyle name="Normal 2 2 5" xfId="395" xr:uid="{00000000-0005-0000-0000-00008A010000}"/>
    <cellStyle name="Normal 2 2 6" xfId="396" xr:uid="{00000000-0005-0000-0000-00008B010000}"/>
    <cellStyle name="Normal 2 2 6 2" xfId="397" xr:uid="{00000000-0005-0000-0000-00008C010000}"/>
    <cellStyle name="Normal 2 2 7" xfId="398" xr:uid="{00000000-0005-0000-0000-00008D010000}"/>
    <cellStyle name="Normal 2 2 7 2" xfId="399" xr:uid="{00000000-0005-0000-0000-00008E010000}"/>
    <cellStyle name="Normal 2 2 8" xfId="400" xr:uid="{00000000-0005-0000-0000-00008F010000}"/>
    <cellStyle name="Normal 2 2 8 2" xfId="401" xr:uid="{00000000-0005-0000-0000-000090010000}"/>
    <cellStyle name="Normal 2 3" xfId="402" xr:uid="{00000000-0005-0000-0000-000091010000}"/>
    <cellStyle name="Normal 2 3 2" xfId="403" xr:uid="{00000000-0005-0000-0000-000092010000}"/>
    <cellStyle name="Normal 2 3 2 2" xfId="404" xr:uid="{00000000-0005-0000-0000-000093010000}"/>
    <cellStyle name="Normal 2 3 3" xfId="405" xr:uid="{00000000-0005-0000-0000-000094010000}"/>
    <cellStyle name="Normal 2 3 3 2" xfId="406" xr:uid="{00000000-0005-0000-0000-000095010000}"/>
    <cellStyle name="Normal 2 3 4" xfId="407" xr:uid="{00000000-0005-0000-0000-000096010000}"/>
    <cellStyle name="Normal 2 3 4 2" xfId="408" xr:uid="{00000000-0005-0000-0000-000097010000}"/>
    <cellStyle name="Normal 2 3 5" xfId="409" xr:uid="{00000000-0005-0000-0000-000098010000}"/>
    <cellStyle name="Normal 2 3 5 2" xfId="410" xr:uid="{00000000-0005-0000-0000-000099010000}"/>
    <cellStyle name="Normal 2 3 6" xfId="411" xr:uid="{00000000-0005-0000-0000-00009A010000}"/>
    <cellStyle name="Normal 2 3 7" xfId="412" xr:uid="{00000000-0005-0000-0000-00009B010000}"/>
    <cellStyle name="Normal 2 4" xfId="413" xr:uid="{00000000-0005-0000-0000-00009C010000}"/>
    <cellStyle name="Normal 2 4 2" xfId="414" xr:uid="{00000000-0005-0000-0000-00009D010000}"/>
    <cellStyle name="Normal 2 4 2 2" xfId="415" xr:uid="{00000000-0005-0000-0000-00009E010000}"/>
    <cellStyle name="Normal 2 4 2 2 2" xfId="416" xr:uid="{00000000-0005-0000-0000-00009F010000}"/>
    <cellStyle name="Normal 2 4 2 3" xfId="417" xr:uid="{00000000-0005-0000-0000-0000A0010000}"/>
    <cellStyle name="Normal 2 4 2 3 2" xfId="418" xr:uid="{00000000-0005-0000-0000-0000A1010000}"/>
    <cellStyle name="Normal 2 4 3" xfId="419" xr:uid="{00000000-0005-0000-0000-0000A2010000}"/>
    <cellStyle name="Normal 2 4 3 2" xfId="420" xr:uid="{00000000-0005-0000-0000-0000A3010000}"/>
    <cellStyle name="Normal 2 4 4" xfId="421" xr:uid="{00000000-0005-0000-0000-0000A4010000}"/>
    <cellStyle name="Normal 2 4 4 2" xfId="422" xr:uid="{00000000-0005-0000-0000-0000A5010000}"/>
    <cellStyle name="Normal 2 5" xfId="423" xr:uid="{00000000-0005-0000-0000-0000A6010000}"/>
    <cellStyle name="Normal 2 5 2" xfId="424" xr:uid="{00000000-0005-0000-0000-0000A7010000}"/>
    <cellStyle name="Normal 2 5 3" xfId="425" xr:uid="{00000000-0005-0000-0000-0000A8010000}"/>
    <cellStyle name="Normal 2 5 3 2" xfId="426" xr:uid="{00000000-0005-0000-0000-0000A9010000}"/>
    <cellStyle name="Normal 2 6" xfId="427" xr:uid="{00000000-0005-0000-0000-0000AA010000}"/>
    <cellStyle name="Normal 2 6 2" xfId="428" xr:uid="{00000000-0005-0000-0000-0000AB010000}"/>
    <cellStyle name="Normal 2 7" xfId="429" xr:uid="{00000000-0005-0000-0000-0000AC010000}"/>
    <cellStyle name="Normal 2 8" xfId="430" xr:uid="{00000000-0005-0000-0000-0000AD010000}"/>
    <cellStyle name="Normal 2 9" xfId="431" xr:uid="{00000000-0005-0000-0000-0000AE010000}"/>
    <cellStyle name="Normal 20" xfId="432" xr:uid="{00000000-0005-0000-0000-0000AF010000}"/>
    <cellStyle name="Normal 21" xfId="433" xr:uid="{00000000-0005-0000-0000-0000B0010000}"/>
    <cellStyle name="Normal 22" xfId="434" xr:uid="{00000000-0005-0000-0000-0000B1010000}"/>
    <cellStyle name="Normal 23" xfId="435" xr:uid="{00000000-0005-0000-0000-0000B2010000}"/>
    <cellStyle name="Normal 24" xfId="436" xr:uid="{00000000-0005-0000-0000-0000B3010000}"/>
    <cellStyle name="Normal 24 2" xfId="437" xr:uid="{00000000-0005-0000-0000-0000B4010000}"/>
    <cellStyle name="Normal 25" xfId="438" xr:uid="{00000000-0005-0000-0000-0000B5010000}"/>
    <cellStyle name="Normal 25 2" xfId="439" xr:uid="{00000000-0005-0000-0000-0000B6010000}"/>
    <cellStyle name="Normal 26" xfId="440" xr:uid="{00000000-0005-0000-0000-0000B7010000}"/>
    <cellStyle name="Normal 26 2" xfId="441" xr:uid="{00000000-0005-0000-0000-0000B8010000}"/>
    <cellStyle name="Normal 27" xfId="442" xr:uid="{00000000-0005-0000-0000-0000B9010000}"/>
    <cellStyle name="Normal 27 2" xfId="443" xr:uid="{00000000-0005-0000-0000-0000BA010000}"/>
    <cellStyle name="Normal 28" xfId="444" xr:uid="{00000000-0005-0000-0000-0000BB010000}"/>
    <cellStyle name="Normal 29" xfId="445" xr:uid="{00000000-0005-0000-0000-0000BC010000}"/>
    <cellStyle name="Normal 3" xfId="446" xr:uid="{00000000-0005-0000-0000-0000BD010000}"/>
    <cellStyle name="Normal 3 10" xfId="447" xr:uid="{00000000-0005-0000-0000-0000BE010000}"/>
    <cellStyle name="Normal 3 2" xfId="448" xr:uid="{00000000-0005-0000-0000-0000BF010000}"/>
    <cellStyle name="Normal 3 2 2" xfId="449" xr:uid="{00000000-0005-0000-0000-0000C0010000}"/>
    <cellStyle name="Normal 3 2 2 2" xfId="450" xr:uid="{00000000-0005-0000-0000-0000C1010000}"/>
    <cellStyle name="Normal 3 2 2 2 2" xfId="451" xr:uid="{00000000-0005-0000-0000-0000C2010000}"/>
    <cellStyle name="Normal 3 2 3" xfId="452" xr:uid="{00000000-0005-0000-0000-0000C3010000}"/>
    <cellStyle name="Normal 3 2 3 2" xfId="453" xr:uid="{00000000-0005-0000-0000-0000C4010000}"/>
    <cellStyle name="Normal 3 2 4" xfId="454" xr:uid="{00000000-0005-0000-0000-0000C5010000}"/>
    <cellStyle name="Normal 3 2 4 2" xfId="455" xr:uid="{00000000-0005-0000-0000-0000C6010000}"/>
    <cellStyle name="Normal 3 2 4 2 2" xfId="456" xr:uid="{00000000-0005-0000-0000-0000C7010000}"/>
    <cellStyle name="Normal 3 2 4 2 2 2" xfId="457" xr:uid="{00000000-0005-0000-0000-0000C8010000}"/>
    <cellStyle name="Normal 3 2 4 2 2 2 2" xfId="458" xr:uid="{00000000-0005-0000-0000-0000C9010000}"/>
    <cellStyle name="Normal 3 2 4 2 2 3" xfId="459" xr:uid="{00000000-0005-0000-0000-0000CA010000}"/>
    <cellStyle name="Normal 3 2 4 2 3" xfId="460" xr:uid="{00000000-0005-0000-0000-0000CB010000}"/>
    <cellStyle name="Normal 3 2 4 2 3 2" xfId="461" xr:uid="{00000000-0005-0000-0000-0000CC010000}"/>
    <cellStyle name="Normal 3 2 4 2 4" xfId="462" xr:uid="{00000000-0005-0000-0000-0000CD010000}"/>
    <cellStyle name="Normal 3 2 4 3" xfId="463" xr:uid="{00000000-0005-0000-0000-0000CE010000}"/>
    <cellStyle name="Normal 3 2 4 3 2" xfId="464" xr:uid="{00000000-0005-0000-0000-0000CF010000}"/>
    <cellStyle name="Normal 3 2 4 4" xfId="465" xr:uid="{00000000-0005-0000-0000-0000D0010000}"/>
    <cellStyle name="Normal 3 2 5" xfId="466" xr:uid="{00000000-0005-0000-0000-0000D1010000}"/>
    <cellStyle name="Normal 3 2 5 2" xfId="467" xr:uid="{00000000-0005-0000-0000-0000D2010000}"/>
    <cellStyle name="Normal 3 2 5 2 2" xfId="468" xr:uid="{00000000-0005-0000-0000-0000D3010000}"/>
    <cellStyle name="Normal 3 2 5 3" xfId="469" xr:uid="{00000000-0005-0000-0000-0000D4010000}"/>
    <cellStyle name="Normal 3 2 5 3 2" xfId="470" xr:uid="{00000000-0005-0000-0000-0000D5010000}"/>
    <cellStyle name="Normal 3 2 5 3 2 2" xfId="471" xr:uid="{00000000-0005-0000-0000-0000D6010000}"/>
    <cellStyle name="Normal 3 2 5 3 3" xfId="472" xr:uid="{00000000-0005-0000-0000-0000D7010000}"/>
    <cellStyle name="Normal 3 2 5 4" xfId="473" xr:uid="{00000000-0005-0000-0000-0000D8010000}"/>
    <cellStyle name="Normal 3 2 6" xfId="474" xr:uid="{00000000-0005-0000-0000-0000D9010000}"/>
    <cellStyle name="Normal 3 2 6 2" xfId="475" xr:uid="{00000000-0005-0000-0000-0000DA010000}"/>
    <cellStyle name="Normal 3 3" xfId="476" xr:uid="{00000000-0005-0000-0000-0000DB010000}"/>
    <cellStyle name="Normal 3 3 2" xfId="477" xr:uid="{00000000-0005-0000-0000-0000DC010000}"/>
    <cellStyle name="Normal 3 3 2 2" xfId="478" xr:uid="{00000000-0005-0000-0000-0000DD010000}"/>
    <cellStyle name="Normal 3 3 2 2 2" xfId="479" xr:uid="{00000000-0005-0000-0000-0000DE010000}"/>
    <cellStyle name="Normal 3 3 3" xfId="480" xr:uid="{00000000-0005-0000-0000-0000DF010000}"/>
    <cellStyle name="Normal 3 3 3 2" xfId="481" xr:uid="{00000000-0005-0000-0000-0000E0010000}"/>
    <cellStyle name="Normal 3 4" xfId="482" xr:uid="{00000000-0005-0000-0000-0000E1010000}"/>
    <cellStyle name="Normal 3 4 2" xfId="483" xr:uid="{00000000-0005-0000-0000-0000E2010000}"/>
    <cellStyle name="Normal 3 4 3" xfId="484" xr:uid="{00000000-0005-0000-0000-0000E3010000}"/>
    <cellStyle name="Normal 3 4 3 2" xfId="485" xr:uid="{00000000-0005-0000-0000-0000E4010000}"/>
    <cellStyle name="Normal 3 5" xfId="486" xr:uid="{00000000-0005-0000-0000-0000E5010000}"/>
    <cellStyle name="Normal 3 5 2" xfId="487" xr:uid="{00000000-0005-0000-0000-0000E6010000}"/>
    <cellStyle name="Normal 3 5 3" xfId="488" xr:uid="{00000000-0005-0000-0000-0000E7010000}"/>
    <cellStyle name="Normal 3 5 3 2" xfId="489" xr:uid="{00000000-0005-0000-0000-0000E8010000}"/>
    <cellStyle name="Normal 3 6" xfId="2" xr:uid="{00000000-0005-0000-0000-0000E9010000}"/>
    <cellStyle name="Normal 3 6 2" xfId="490" xr:uid="{00000000-0005-0000-0000-0000EA010000}"/>
    <cellStyle name="Normal 3 6 3" xfId="491" xr:uid="{00000000-0005-0000-0000-0000EB010000}"/>
    <cellStyle name="Normal 3 7" xfId="492" xr:uid="{00000000-0005-0000-0000-0000EC010000}"/>
    <cellStyle name="Normal 3 8" xfId="493" xr:uid="{00000000-0005-0000-0000-0000ED010000}"/>
    <cellStyle name="Normal 3 9" xfId="494" xr:uid="{00000000-0005-0000-0000-0000EE010000}"/>
    <cellStyle name="Normal 30" xfId="495" xr:uid="{00000000-0005-0000-0000-0000EF010000}"/>
    <cellStyle name="Normal 31" xfId="496" xr:uid="{00000000-0005-0000-0000-0000F0010000}"/>
    <cellStyle name="Normal 31 2" xfId="497" xr:uid="{00000000-0005-0000-0000-0000F1010000}"/>
    <cellStyle name="Normal 4" xfId="498" xr:uid="{00000000-0005-0000-0000-0000F2010000}"/>
    <cellStyle name="Normal 4 2" xfId="499" xr:uid="{00000000-0005-0000-0000-0000F3010000}"/>
    <cellStyle name="Normal 4 2 2" xfId="500" xr:uid="{00000000-0005-0000-0000-0000F4010000}"/>
    <cellStyle name="Normal 4 2 2 2" xfId="501" xr:uid="{00000000-0005-0000-0000-0000F5010000}"/>
    <cellStyle name="Normal 4 2 3" xfId="502" xr:uid="{00000000-0005-0000-0000-0000F6010000}"/>
    <cellStyle name="Normal 4 2 3 2" xfId="503" xr:uid="{00000000-0005-0000-0000-0000F7010000}"/>
    <cellStyle name="Normal 4 3" xfId="504" xr:uid="{00000000-0005-0000-0000-0000F8010000}"/>
    <cellStyle name="Normal 4 4" xfId="505" xr:uid="{00000000-0005-0000-0000-0000F9010000}"/>
    <cellStyle name="Normal 4 4 2" xfId="506" xr:uid="{00000000-0005-0000-0000-0000FA010000}"/>
    <cellStyle name="Normal 5" xfId="507" xr:uid="{00000000-0005-0000-0000-0000FB010000}"/>
    <cellStyle name="Normal 5 2" xfId="508" xr:uid="{00000000-0005-0000-0000-0000FC010000}"/>
    <cellStyle name="Normal 5 2 2" xfId="509" xr:uid="{00000000-0005-0000-0000-0000FD010000}"/>
    <cellStyle name="Normal 5 2 2 2" xfId="510" xr:uid="{00000000-0005-0000-0000-0000FE010000}"/>
    <cellStyle name="Normal 5 2 3" xfId="511" xr:uid="{00000000-0005-0000-0000-0000FF010000}"/>
    <cellStyle name="Normal 5 3" xfId="512" xr:uid="{00000000-0005-0000-0000-000000020000}"/>
    <cellStyle name="Normal 5 3 2" xfId="513" xr:uid="{00000000-0005-0000-0000-000001020000}"/>
    <cellStyle name="Normal 5 4" xfId="514" xr:uid="{00000000-0005-0000-0000-000002020000}"/>
    <cellStyle name="Normal 5 4 2" xfId="515" xr:uid="{00000000-0005-0000-0000-000003020000}"/>
    <cellStyle name="Normal 5 4 3" xfId="516" xr:uid="{00000000-0005-0000-0000-000004020000}"/>
    <cellStyle name="Normal 5 5" xfId="517" xr:uid="{00000000-0005-0000-0000-000005020000}"/>
    <cellStyle name="Normal 5 5 2" xfId="518" xr:uid="{00000000-0005-0000-0000-000006020000}"/>
    <cellStyle name="Normal 5 5 2 2" xfId="519" xr:uid="{00000000-0005-0000-0000-000007020000}"/>
    <cellStyle name="Normal 5 5 2 2 2" xfId="520" xr:uid="{00000000-0005-0000-0000-000008020000}"/>
    <cellStyle name="Normal 5 5 2 2 2 2" xfId="521" xr:uid="{00000000-0005-0000-0000-000009020000}"/>
    <cellStyle name="Normal 5 5 2 2 3" xfId="522" xr:uid="{00000000-0005-0000-0000-00000A020000}"/>
    <cellStyle name="Normal 5 5 2 3" xfId="523" xr:uid="{00000000-0005-0000-0000-00000B020000}"/>
    <cellStyle name="Normal 5 5 2 3 2" xfId="524" xr:uid="{00000000-0005-0000-0000-00000C020000}"/>
    <cellStyle name="Normal 5 5 2 4" xfId="525" xr:uid="{00000000-0005-0000-0000-00000D020000}"/>
    <cellStyle name="Normal 5 5 2 4 2" xfId="526" xr:uid="{00000000-0005-0000-0000-00000E020000}"/>
    <cellStyle name="Normal 5 5 2 5" xfId="527" xr:uid="{00000000-0005-0000-0000-00000F020000}"/>
    <cellStyle name="Normal 5 5 3" xfId="528" xr:uid="{00000000-0005-0000-0000-000010020000}"/>
    <cellStyle name="Normal 5 5 3 2" xfId="529" xr:uid="{00000000-0005-0000-0000-000011020000}"/>
    <cellStyle name="Normal 5 5 4" xfId="530" xr:uid="{00000000-0005-0000-0000-000012020000}"/>
    <cellStyle name="Normal 5 6" xfId="531" xr:uid="{00000000-0005-0000-0000-000013020000}"/>
    <cellStyle name="Normal 5 6 2" xfId="532" xr:uid="{00000000-0005-0000-0000-000014020000}"/>
    <cellStyle name="Normal 5 6 2 2" xfId="533" xr:uid="{00000000-0005-0000-0000-000015020000}"/>
    <cellStyle name="Normal 5 6 3" xfId="534" xr:uid="{00000000-0005-0000-0000-000016020000}"/>
    <cellStyle name="Normal 5 6 3 2" xfId="535" xr:uid="{00000000-0005-0000-0000-000017020000}"/>
    <cellStyle name="Normal 5 6 3 2 2" xfId="536" xr:uid="{00000000-0005-0000-0000-000018020000}"/>
    <cellStyle name="Normal 5 6 3 3" xfId="537" xr:uid="{00000000-0005-0000-0000-000019020000}"/>
    <cellStyle name="Normal 5 6 4" xfId="538" xr:uid="{00000000-0005-0000-0000-00001A020000}"/>
    <cellStyle name="Normal 5 6 4 2" xfId="539" xr:uid="{00000000-0005-0000-0000-00001B020000}"/>
    <cellStyle name="Normal 5 6 5" xfId="540" xr:uid="{00000000-0005-0000-0000-00001C020000}"/>
    <cellStyle name="Normal 5 6 5 2" xfId="541" xr:uid="{00000000-0005-0000-0000-00001D020000}"/>
    <cellStyle name="Normal 5 6 6" xfId="542" xr:uid="{00000000-0005-0000-0000-00001E020000}"/>
    <cellStyle name="Normal 5 7" xfId="543" xr:uid="{00000000-0005-0000-0000-00001F020000}"/>
    <cellStyle name="Normal 5 7 2" xfId="544" xr:uid="{00000000-0005-0000-0000-000020020000}"/>
    <cellStyle name="Normal 6" xfId="545" xr:uid="{00000000-0005-0000-0000-000021020000}"/>
    <cellStyle name="Normal 6 2" xfId="546" xr:uid="{00000000-0005-0000-0000-000022020000}"/>
    <cellStyle name="Normal 6 2 2" xfId="547" xr:uid="{00000000-0005-0000-0000-000023020000}"/>
    <cellStyle name="Normal 6 3" xfId="548" xr:uid="{00000000-0005-0000-0000-000024020000}"/>
    <cellStyle name="Normal 6 4" xfId="549" xr:uid="{00000000-0005-0000-0000-000025020000}"/>
    <cellStyle name="Normal 7" xfId="550" xr:uid="{00000000-0005-0000-0000-000026020000}"/>
    <cellStyle name="Normal 7 2" xfId="551" xr:uid="{00000000-0005-0000-0000-000027020000}"/>
    <cellStyle name="Normal 7 2 2" xfId="552" xr:uid="{00000000-0005-0000-0000-000028020000}"/>
    <cellStyle name="Normal 7 2 2 2" xfId="553" xr:uid="{00000000-0005-0000-0000-000029020000}"/>
    <cellStyle name="Normal 7 3" xfId="554" xr:uid="{00000000-0005-0000-0000-00002A020000}"/>
    <cellStyle name="Normal 7 3 2" xfId="555" xr:uid="{00000000-0005-0000-0000-00002B020000}"/>
    <cellStyle name="Normal 8" xfId="556" xr:uid="{00000000-0005-0000-0000-00002C020000}"/>
    <cellStyle name="Normal 8 2" xfId="557" xr:uid="{00000000-0005-0000-0000-00002D020000}"/>
    <cellStyle name="Normal 8 2 2" xfId="558" xr:uid="{00000000-0005-0000-0000-00002E020000}"/>
    <cellStyle name="Normal 8 2 2 2" xfId="559" xr:uid="{00000000-0005-0000-0000-00002F020000}"/>
    <cellStyle name="Normal 8 3" xfId="560" xr:uid="{00000000-0005-0000-0000-000030020000}"/>
    <cellStyle name="Normal 8 3 2" xfId="561" xr:uid="{00000000-0005-0000-0000-000031020000}"/>
    <cellStyle name="Normal 9" xfId="562" xr:uid="{00000000-0005-0000-0000-000032020000}"/>
    <cellStyle name="Normal 9 2" xfId="563" xr:uid="{00000000-0005-0000-0000-000033020000}"/>
    <cellStyle name="Normal 9 2 2" xfId="564" xr:uid="{00000000-0005-0000-0000-000034020000}"/>
    <cellStyle name="Normal 9 2 2 2" xfId="565" xr:uid="{00000000-0005-0000-0000-000035020000}"/>
    <cellStyle name="Normal 9 2 2 2 2" xfId="566" xr:uid="{00000000-0005-0000-0000-000036020000}"/>
    <cellStyle name="Normal 9 2 2 2 2 2" xfId="567" xr:uid="{00000000-0005-0000-0000-000037020000}"/>
    <cellStyle name="Normal 9 2 2 2 3" xfId="568" xr:uid="{00000000-0005-0000-0000-000038020000}"/>
    <cellStyle name="Normal 9 2 2 3" xfId="569" xr:uid="{00000000-0005-0000-0000-000039020000}"/>
    <cellStyle name="Normal 9 2 2 3 2" xfId="570" xr:uid="{00000000-0005-0000-0000-00003A020000}"/>
    <cellStyle name="Normal 9 2 2 4" xfId="571" xr:uid="{00000000-0005-0000-0000-00003B020000}"/>
    <cellStyle name="Normal 9 2 2 4 2" xfId="572" xr:uid="{00000000-0005-0000-0000-00003C020000}"/>
    <cellStyle name="Normal 9 2 2 5" xfId="573" xr:uid="{00000000-0005-0000-0000-00003D020000}"/>
    <cellStyle name="Normal 9 2 3" xfId="574" xr:uid="{00000000-0005-0000-0000-00003E020000}"/>
    <cellStyle name="Normal 9 2 3 2" xfId="575" xr:uid="{00000000-0005-0000-0000-00003F020000}"/>
    <cellStyle name="Normal 9 2 4" xfId="576" xr:uid="{00000000-0005-0000-0000-000040020000}"/>
    <cellStyle name="Normal 9 2 5" xfId="577" xr:uid="{00000000-0005-0000-0000-000041020000}"/>
    <cellStyle name="Normal 9 2 5 2" xfId="578" xr:uid="{00000000-0005-0000-0000-000042020000}"/>
    <cellStyle name="Normal 9 3" xfId="579" xr:uid="{00000000-0005-0000-0000-000043020000}"/>
    <cellStyle name="Normal 9 3 2" xfId="580" xr:uid="{00000000-0005-0000-0000-000044020000}"/>
    <cellStyle name="Normal 9 3 2 2" xfId="581" xr:uid="{00000000-0005-0000-0000-000045020000}"/>
    <cellStyle name="Normal 9 3 3" xfId="582" xr:uid="{00000000-0005-0000-0000-000046020000}"/>
    <cellStyle name="Normal 9 3 3 2" xfId="583" xr:uid="{00000000-0005-0000-0000-000047020000}"/>
    <cellStyle name="Normal 9 3 3 2 2" xfId="584" xr:uid="{00000000-0005-0000-0000-000048020000}"/>
    <cellStyle name="Normal 9 3 3 3" xfId="585" xr:uid="{00000000-0005-0000-0000-000049020000}"/>
    <cellStyle name="Normal 9 3 4" xfId="586" xr:uid="{00000000-0005-0000-0000-00004A020000}"/>
    <cellStyle name="Normal 9 3 4 2" xfId="587" xr:uid="{00000000-0005-0000-0000-00004B020000}"/>
    <cellStyle name="Normal 9 3 5" xfId="588" xr:uid="{00000000-0005-0000-0000-00004C020000}"/>
    <cellStyle name="Normal 9 3 5 2" xfId="589" xr:uid="{00000000-0005-0000-0000-00004D020000}"/>
    <cellStyle name="Normal 9 3 6" xfId="590" xr:uid="{00000000-0005-0000-0000-00004E020000}"/>
    <cellStyle name="Normal 9 4" xfId="591" xr:uid="{00000000-0005-0000-0000-00004F020000}"/>
    <cellStyle name="Normal 9 4 2" xfId="592" xr:uid="{00000000-0005-0000-0000-000050020000}"/>
    <cellStyle name="Normal_Hoja1" xfId="597" xr:uid="{00000000-0005-0000-0000-000051020000}"/>
    <cellStyle name="Normal_Hoja1_1" xfId="598" xr:uid="{00000000-0005-0000-0000-000052020000}"/>
    <cellStyle name="Normal_Hoja2" xfId="596" xr:uid="{00000000-0005-0000-0000-000053020000}"/>
    <cellStyle name="Result" xfId="593" xr:uid="{00000000-0005-0000-0000-000054020000}"/>
    <cellStyle name="Result2" xfId="594" xr:uid="{00000000-0005-0000-0000-000055020000}"/>
    <cellStyle name="TableStyleLight1" xfId="595" xr:uid="{00000000-0005-0000-0000-00005602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22</xdr:row>
      <xdr:rowOff>0</xdr:rowOff>
    </xdr:from>
    <xdr:to>
      <xdr:col>0</xdr:col>
      <xdr:colOff>1819276</xdr:colOff>
      <xdr:row>29</xdr:row>
      <xdr:rowOff>186672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591175"/>
          <a:ext cx="1800226" cy="1786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1867161</xdr:colOff>
      <xdr:row>28</xdr:row>
      <xdr:rowOff>162203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38650"/>
          <a:ext cx="1867161" cy="19910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66675</xdr:rowOff>
    </xdr:from>
    <xdr:to>
      <xdr:col>0</xdr:col>
      <xdr:colOff>1848108</xdr:colOff>
      <xdr:row>34</xdr:row>
      <xdr:rowOff>200299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86450"/>
          <a:ext cx="1848108" cy="19624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36</xdr:row>
      <xdr:rowOff>66674</xdr:rowOff>
    </xdr:from>
    <xdr:to>
      <xdr:col>1</xdr:col>
      <xdr:colOff>238126</xdr:colOff>
      <xdr:row>41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1" y="9410699"/>
          <a:ext cx="31813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1. Concepción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Misiones	15. Pdte. Hayes   </a:t>
          </a:r>
          <a:endParaRPr lang="es-ES" sz="1000"/>
        </a:p>
        <a:p>
          <a:r>
            <a:rPr lang="es-ES" sz="1000"/>
            <a:t>2. San Pedro	9. Paraguarí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16. Boquerón</a:t>
          </a:r>
          <a:endParaRPr lang="es-ES" sz="1000"/>
        </a:p>
        <a:p>
          <a:r>
            <a:rPr lang="es-ES" sz="1000"/>
            <a:t>3. Cordillera	10. Alto Paraná	17. Alto Paraguay  </a:t>
          </a:r>
        </a:p>
        <a:p>
          <a:r>
            <a:rPr lang="es-ES" sz="1000"/>
            <a:t>4. Guaira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Central	18. Capital              </a:t>
          </a:r>
          <a:endParaRPr lang="es-ES" sz="1000"/>
        </a:p>
        <a:p>
          <a:r>
            <a:rPr lang="es-ES" sz="1000"/>
            <a:t>5. Caaguazú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 Ñeembucu	50. Extranjeros</a:t>
          </a:r>
          <a:endParaRPr lang="es-ES" sz="1000"/>
        </a:p>
        <a:p>
          <a:r>
            <a:rPr lang="es-ES" sz="1000"/>
            <a:t>6. Caazapa	13. Amambay           </a:t>
          </a:r>
        </a:p>
        <a:p>
          <a:r>
            <a:rPr lang="es-ES" sz="1000"/>
            <a:t>7. Itapúa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 Canindeyu      </a:t>
          </a:r>
          <a:r>
            <a:rPr lang="es-ES" sz="1000"/>
            <a:t>      </a:t>
          </a:r>
        </a:p>
        <a:p>
          <a:pPr>
            <a:lnSpc>
              <a:spcPts val="1100"/>
            </a:lnSpc>
          </a:pPr>
          <a:endParaRPr lang="es-ES" sz="10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19049</xdr:rowOff>
    </xdr:from>
    <xdr:to>
      <xdr:col>4</xdr:col>
      <xdr:colOff>190500</xdr:colOff>
      <xdr:row>55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 txBox="1"/>
      </xdr:nvSpPr>
      <xdr:spPr>
        <a:xfrm>
          <a:off x="9525" y="11534774"/>
          <a:ext cx="2933700" cy="1162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1. Concepción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Misiones	15. Pdte. Hayes   </a:t>
          </a:r>
          <a:endParaRPr lang="es-ES" sz="1000"/>
        </a:p>
        <a:p>
          <a:r>
            <a:rPr lang="es-ES" sz="1000"/>
            <a:t>2. San Pedro	9. Paraguarí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16. Boquerón</a:t>
          </a:r>
          <a:endParaRPr lang="es-ES" sz="1000"/>
        </a:p>
        <a:p>
          <a:r>
            <a:rPr lang="es-ES" sz="1000"/>
            <a:t>3. Cordillera	10. Alto Paraná	17. Alto Paraguay  </a:t>
          </a:r>
        </a:p>
        <a:p>
          <a:r>
            <a:rPr lang="es-ES" sz="1000"/>
            <a:t>4. Guaira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Central	18. Capital              </a:t>
          </a:r>
          <a:endParaRPr lang="es-ES" sz="1000"/>
        </a:p>
        <a:p>
          <a:r>
            <a:rPr lang="es-ES" sz="1000"/>
            <a:t>5. Caaguazú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 Ñeembucu	50. Extranjeros</a:t>
          </a:r>
          <a:endParaRPr lang="es-ES" sz="1000"/>
        </a:p>
        <a:p>
          <a:r>
            <a:rPr lang="es-ES" sz="1000"/>
            <a:t>6. Caazapa	13. Amambay           </a:t>
          </a:r>
        </a:p>
        <a:p>
          <a:r>
            <a:rPr lang="es-ES" sz="1000"/>
            <a:t>7. Itapúa	</a:t>
          </a:r>
          <a:r>
            <a:rPr lang="es-E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 Canindeyu      </a:t>
          </a:r>
          <a:r>
            <a:rPr lang="es-ES" sz="1000"/>
            <a:t>      </a:t>
          </a:r>
        </a:p>
        <a:p>
          <a:pPr>
            <a:lnSpc>
              <a:spcPts val="1100"/>
            </a:lnSpc>
          </a:pPr>
          <a:endParaRPr lang="es-ES" sz="10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28575</xdr:rowOff>
    </xdr:from>
    <xdr:to>
      <xdr:col>5</xdr:col>
      <xdr:colOff>76200</xdr:colOff>
      <xdr:row>36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9525" y="6334125"/>
          <a:ext cx="297180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/>
            <a:t>HR:</a:t>
          </a:r>
          <a:r>
            <a:rPr lang="es-ES" sz="800"/>
            <a:t> Hospital Regional</a:t>
          </a:r>
        </a:p>
        <a:p>
          <a:r>
            <a:rPr lang="es-ES" sz="800" b="1"/>
            <a:t>HD:</a:t>
          </a:r>
          <a:r>
            <a:rPr lang="es-ES" sz="800"/>
            <a:t> Hospital</a:t>
          </a:r>
          <a:r>
            <a:rPr lang="es-ES" sz="800" baseline="0"/>
            <a:t> Distrital</a:t>
          </a:r>
          <a:endParaRPr lang="es-ES" sz="8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HG: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Hospital General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HGMI: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Hospital General Materno Infantil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Hospital Especializado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Centro Especializado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HMI: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Hospital Materno Infantil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Centro de Salud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Puesto de Salud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USF: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Unidad de Salud de la Familia</a:t>
          </a:r>
        </a:p>
        <a:p>
          <a:r>
            <a:rPr lang="es-ES" sz="8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DISP.: </a:t>
          </a:r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Dispensario</a:t>
          </a:r>
        </a:p>
        <a:p>
          <a:r>
            <a:rPr lang="es-ES" sz="8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LABO: Laboratorios</a:t>
          </a:r>
          <a:endParaRPr lang="es-ES" sz="800" b="0" baseline="0"/>
        </a:p>
        <a:p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47</xdr:row>
      <xdr:rowOff>257175</xdr:rowOff>
    </xdr:from>
    <xdr:to>
      <xdr:col>13</xdr:col>
      <xdr:colOff>114300</xdr:colOff>
      <xdr:row>48</xdr:row>
      <xdr:rowOff>57150</xdr:rowOff>
    </xdr:to>
    <xdr:sp macro="" textlink="" fLocksText="0">
      <xdr:nvSpPr>
        <xdr:cNvPr id="2" name="2 CuadroTexto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 txBox="1">
          <a:spLocks noChangeArrowheads="1"/>
        </xdr:cNvSpPr>
      </xdr:nvSpPr>
      <xdr:spPr bwMode="auto">
        <a:xfrm>
          <a:off x="5334000" y="8953500"/>
          <a:ext cx="4686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 cap="sq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</xdr:colOff>
      <xdr:row>27</xdr:row>
      <xdr:rowOff>57150</xdr:rowOff>
    </xdr:from>
    <xdr:to>
      <xdr:col>7</xdr:col>
      <xdr:colOff>57150</xdr:colOff>
      <xdr:row>46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43700"/>
          <a:ext cx="6162674" cy="437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1800226</xdr:colOff>
      <xdr:row>30</xdr:row>
      <xdr:rowOff>186672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81650"/>
          <a:ext cx="1800226" cy="1786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1800226</xdr:colOff>
      <xdr:row>30</xdr:row>
      <xdr:rowOff>186672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0"/>
          <a:ext cx="1800226" cy="1786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1800226</xdr:colOff>
      <xdr:row>32</xdr:row>
      <xdr:rowOff>186672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00750"/>
          <a:ext cx="1800226" cy="1786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1800226</xdr:colOff>
      <xdr:row>26</xdr:row>
      <xdr:rowOff>186672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14825"/>
          <a:ext cx="1800226" cy="1786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1</xdr:col>
      <xdr:colOff>324274</xdr:colOff>
      <xdr:row>29</xdr:row>
      <xdr:rowOff>181253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7275"/>
          <a:ext cx="3038899" cy="19910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9525</xdr:rowOff>
    </xdr:from>
    <xdr:to>
      <xdr:col>0</xdr:col>
      <xdr:colOff>1724266</xdr:colOff>
      <xdr:row>31</xdr:row>
      <xdr:rowOff>114570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14950"/>
          <a:ext cx="1724266" cy="19338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28575</xdr:rowOff>
    </xdr:from>
    <xdr:to>
      <xdr:col>0</xdr:col>
      <xdr:colOff>1857634</xdr:colOff>
      <xdr:row>32</xdr:row>
      <xdr:rowOff>181252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48300"/>
          <a:ext cx="1857634" cy="19814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1848108</xdr:colOff>
      <xdr:row>37</xdr:row>
      <xdr:rowOff>143150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24525"/>
          <a:ext cx="1848108" cy="197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2"/>
  <sheetViews>
    <sheetView showGridLines="0" tabSelected="1" zoomScaleNormal="100" zoomScaleSheetLayoutView="100" workbookViewId="0">
      <selection activeCell="E15" sqref="E15"/>
    </sheetView>
  </sheetViews>
  <sheetFormatPr baseColWidth="10" defaultColWidth="11.42578125" defaultRowHeight="15.75"/>
  <cols>
    <col min="1" max="1" width="13.42578125" style="397" customWidth="1"/>
    <col min="2" max="8" width="11.42578125" style="396"/>
    <col min="9" max="9" width="11.42578125" style="399"/>
    <col min="10" max="10" width="11.42578125" style="395"/>
    <col min="11" max="16384" width="11.42578125" style="396"/>
  </cols>
  <sheetData>
    <row r="1" spans="1:9" ht="25.5" customHeight="1">
      <c r="A1" s="800" t="s">
        <v>519</v>
      </c>
      <c r="B1" s="800"/>
      <c r="C1" s="800"/>
      <c r="D1" s="800"/>
      <c r="E1" s="800"/>
      <c r="F1" s="800"/>
      <c r="G1" s="800"/>
      <c r="H1" s="800"/>
      <c r="I1" s="800"/>
    </row>
    <row r="2" spans="1:9" ht="27" customHeight="1">
      <c r="A2" s="801" t="s">
        <v>610</v>
      </c>
      <c r="B2" s="801"/>
      <c r="C2" s="801"/>
      <c r="D2" s="801"/>
      <c r="E2" s="801"/>
      <c r="F2" s="801"/>
      <c r="G2" s="801"/>
      <c r="H2" s="801"/>
      <c r="I2" s="801"/>
    </row>
    <row r="3" spans="1:9" s="395" customFormat="1">
      <c r="A3" s="397"/>
      <c r="B3" s="396"/>
      <c r="C3" s="396"/>
      <c r="D3" s="396"/>
      <c r="E3" s="396"/>
      <c r="F3" s="396"/>
      <c r="G3" s="396"/>
      <c r="H3" s="396"/>
      <c r="I3" s="398"/>
    </row>
    <row r="4" spans="1:9" s="395" customFormat="1" ht="51" customHeight="1">
      <c r="A4" s="798" t="s">
        <v>611</v>
      </c>
      <c r="B4" s="798"/>
      <c r="C4" s="798"/>
      <c r="D4" s="798"/>
      <c r="E4" s="798"/>
      <c r="F4" s="798"/>
      <c r="G4" s="798"/>
      <c r="H4" s="798"/>
      <c r="I4" s="798"/>
    </row>
    <row r="5" spans="1:9" s="395" customFormat="1" ht="76.5" customHeight="1">
      <c r="A5" s="798" t="s">
        <v>604</v>
      </c>
      <c r="B5" s="798"/>
      <c r="C5" s="798"/>
      <c r="D5" s="798"/>
      <c r="E5" s="798"/>
      <c r="F5" s="798"/>
      <c r="G5" s="798"/>
      <c r="H5" s="798"/>
      <c r="I5" s="798"/>
    </row>
    <row r="6" spans="1:9" s="395" customFormat="1" ht="91.5" customHeight="1">
      <c r="A6" s="798" t="s">
        <v>570</v>
      </c>
      <c r="B6" s="798"/>
      <c r="C6" s="798"/>
      <c r="D6" s="798"/>
      <c r="E6" s="798"/>
      <c r="F6" s="798"/>
      <c r="G6" s="798"/>
      <c r="H6" s="798"/>
      <c r="I6" s="798"/>
    </row>
    <row r="7" spans="1:9" s="395" customFormat="1" ht="51" customHeight="1">
      <c r="A7" s="799" t="s">
        <v>571</v>
      </c>
      <c r="B7" s="799"/>
      <c r="C7" s="799"/>
      <c r="D7" s="799"/>
      <c r="E7" s="799"/>
      <c r="F7" s="799"/>
      <c r="G7" s="799"/>
      <c r="H7" s="799"/>
      <c r="I7" s="799"/>
    </row>
    <row r="8" spans="1:9" s="395" customFormat="1" ht="21" customHeight="1">
      <c r="A8" s="799" t="s">
        <v>572</v>
      </c>
      <c r="B8" s="799"/>
      <c r="C8" s="799"/>
      <c r="D8" s="799"/>
      <c r="E8" s="799"/>
      <c r="F8" s="799"/>
      <c r="G8" s="799"/>
      <c r="H8" s="799"/>
      <c r="I8" s="799"/>
    </row>
    <row r="9" spans="1:9" s="395" customFormat="1">
      <c r="A9" s="400"/>
      <c r="B9" s="396"/>
      <c r="C9" s="396"/>
      <c r="D9" s="396"/>
      <c r="E9" s="396"/>
      <c r="F9" s="396"/>
      <c r="G9" s="396"/>
      <c r="H9" s="396"/>
      <c r="I9" s="399"/>
    </row>
    <row r="10" spans="1:9" s="395" customFormat="1">
      <c r="A10" s="400"/>
      <c r="B10" s="396"/>
      <c r="C10" s="396"/>
      <c r="D10" s="396"/>
      <c r="E10" s="396"/>
      <c r="F10" s="396"/>
      <c r="G10" s="396"/>
      <c r="H10" s="396"/>
      <c r="I10" s="399"/>
    </row>
    <row r="11" spans="1:9" s="395" customFormat="1">
      <c r="A11" s="400"/>
      <c r="B11" s="396"/>
      <c r="C11" s="396"/>
      <c r="D11" s="396"/>
      <c r="E11" s="396"/>
      <c r="F11" s="396"/>
      <c r="G11" s="396"/>
      <c r="H11" s="396"/>
      <c r="I11" s="399"/>
    </row>
    <row r="12" spans="1:9" s="395" customFormat="1">
      <c r="A12" s="400"/>
      <c r="B12" s="396"/>
      <c r="C12" s="396"/>
      <c r="D12" s="396"/>
      <c r="E12" s="396"/>
      <c r="F12" s="396"/>
      <c r="G12" s="396"/>
      <c r="H12" s="396"/>
      <c r="I12" s="399"/>
    </row>
  </sheetData>
  <sheetProtection selectLockedCells="1" selectUnlockedCells="1"/>
  <mergeCells count="7">
    <mergeCell ref="A6:I6"/>
    <mergeCell ref="A7:I7"/>
    <mergeCell ref="A8:I8"/>
    <mergeCell ref="A1:I1"/>
    <mergeCell ref="A2:I2"/>
    <mergeCell ref="A4:I4"/>
    <mergeCell ref="A5:I5"/>
  </mergeCells>
  <pageMargins left="0.43307086614173229" right="0.43307086614173229" top="0.35433070866141736" bottom="0.98425196850393704" header="0.70866141732283472" footer="0.51181102362204722"/>
  <pageSetup paperSize="9" scale="90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Y23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L26" sqref="L26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25" t="s">
        <v>383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</row>
    <row r="2" spans="1:25" s="264" customFormat="1" ht="18" customHeight="1">
      <c r="A2" s="825" t="s">
        <v>98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7.25" customHeight="1">
      <c r="A5" s="846" t="s">
        <v>63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0"/>
    </row>
    <row r="6" spans="1:25" ht="17.25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5" t="s">
        <v>7</v>
      </c>
      <c r="W7" s="761" t="s">
        <v>6</v>
      </c>
      <c r="X7" s="763" t="s">
        <v>33</v>
      </c>
      <c r="Y7" s="765" t="s">
        <v>7</v>
      </c>
    </row>
    <row r="8" spans="1:25" ht="26.25" customHeight="1">
      <c r="A8" s="124" t="s">
        <v>65</v>
      </c>
      <c r="B8" s="100">
        <v>512</v>
      </c>
      <c r="C8" s="125">
        <f t="shared" ref="C8:C18" si="0">B8/$B$19*100</f>
        <v>31.049120679199515</v>
      </c>
      <c r="D8" s="125">
        <f>B8/116181*1000</f>
        <v>4.4069167936237426</v>
      </c>
      <c r="E8" s="100">
        <v>391</v>
      </c>
      <c r="F8" s="125">
        <f t="shared" ref="F8:F18" si="1">E8/$E$19*100</f>
        <v>25.689881734559787</v>
      </c>
      <c r="G8" s="126">
        <f>E8/111146*1000</f>
        <v>3.5178953808504128</v>
      </c>
      <c r="H8" s="100">
        <v>445</v>
      </c>
      <c r="I8" s="125">
        <f t="shared" ref="I8:I18" si="2">H8/$H$19*100</f>
        <v>30.458590006844627</v>
      </c>
      <c r="J8" s="125">
        <f>H8/115895*1000</f>
        <v>3.8396824712023814</v>
      </c>
      <c r="K8" s="100">
        <v>432</v>
      </c>
      <c r="L8" s="125">
        <f t="shared" ref="L8:L18" si="3">K8/$K$19*100</f>
        <v>29.24847664184157</v>
      </c>
      <c r="M8" s="126">
        <f>K8/111642*1000</f>
        <v>3.869511474176385</v>
      </c>
      <c r="N8" s="100">
        <v>381</v>
      </c>
      <c r="O8" s="125">
        <f t="shared" ref="O8:O18" si="4">N8/$N$19*100</f>
        <v>29.128440366972473</v>
      </c>
      <c r="P8" s="126">
        <f>N8/107911*1000</f>
        <v>3.5306873256665212</v>
      </c>
      <c r="Q8" s="100">
        <v>403</v>
      </c>
      <c r="R8" s="125">
        <f>Q8/$Q$19*100</f>
        <v>32.060461416070005</v>
      </c>
      <c r="S8" s="126">
        <f>Q8/102722*1000</f>
        <v>3.9232102178695896</v>
      </c>
      <c r="T8" s="100">
        <v>430</v>
      </c>
      <c r="U8" s="125">
        <f>T8/$T$19*100</f>
        <v>30.518097941802697</v>
      </c>
      <c r="V8" s="126">
        <f>T8/103766*1000</f>
        <v>4.1439392479232113</v>
      </c>
      <c r="W8" s="100">
        <v>319</v>
      </c>
      <c r="X8" s="125">
        <f>W8/$W$19*100</f>
        <v>25.078616352201262</v>
      </c>
      <c r="Y8" s="126">
        <f>W8/98305*1000</f>
        <v>3.2450027974162046</v>
      </c>
    </row>
    <row r="9" spans="1:25" ht="26.25" customHeight="1">
      <c r="A9" s="127" t="s">
        <v>86</v>
      </c>
      <c r="B9" s="108">
        <v>497</v>
      </c>
      <c r="C9" s="109">
        <f t="shared" si="0"/>
        <v>30.139478471801091</v>
      </c>
      <c r="D9" s="109">
        <f>B9/116181*1000</f>
        <v>4.2778079031855469</v>
      </c>
      <c r="E9" s="113">
        <v>502</v>
      </c>
      <c r="F9" s="114">
        <f t="shared" si="1"/>
        <v>32.982917214191851</v>
      </c>
      <c r="G9" s="116">
        <f t="shared" ref="G9:G19" si="5">E9/111146*1000</f>
        <v>4.5165817933168988</v>
      </c>
      <c r="H9" s="108">
        <v>500</v>
      </c>
      <c r="I9" s="109">
        <f t="shared" si="2"/>
        <v>34.223134839151264</v>
      </c>
      <c r="J9" s="109">
        <f t="shared" ref="J9:J18" si="6">H9/115895*1000</f>
        <v>4.314249967643125</v>
      </c>
      <c r="K9" s="113">
        <v>494</v>
      </c>
      <c r="L9" s="114">
        <f t="shared" si="3"/>
        <v>33.446174678402166</v>
      </c>
      <c r="M9" s="116">
        <f t="shared" ref="M9:M19" si="7">K9/111642*1000</f>
        <v>4.4248580283405889</v>
      </c>
      <c r="N9" s="108">
        <v>445</v>
      </c>
      <c r="O9" s="109">
        <f t="shared" si="4"/>
        <v>34.021406727828747</v>
      </c>
      <c r="P9" s="111">
        <f t="shared" ref="P9:P19" si="8">N9/107911*1000</f>
        <v>4.1237686612115541</v>
      </c>
      <c r="Q9" s="113">
        <v>445</v>
      </c>
      <c r="R9" s="114">
        <f t="shared" ref="R9:R18" si="9">Q9/$Q$19*100</f>
        <v>35.401750198886241</v>
      </c>
      <c r="S9" s="116">
        <f t="shared" ref="S9:S19" si="10">Q9/102722*1000</f>
        <v>4.3320807616674122</v>
      </c>
      <c r="T9" s="108">
        <v>508</v>
      </c>
      <c r="U9" s="109">
        <f t="shared" ref="U9:U18" si="11">T9/$T$19*100</f>
        <v>36.053938963804114</v>
      </c>
      <c r="V9" s="111">
        <f t="shared" ref="V9:V19" si="12">T9/103766*1000</f>
        <v>4.8956305533604461</v>
      </c>
      <c r="W9" s="113">
        <v>436</v>
      </c>
      <c r="X9" s="114">
        <f t="shared" ref="X9:X18" si="13">W9/$W$19*100</f>
        <v>34.276729559748425</v>
      </c>
      <c r="Y9" s="116">
        <f t="shared" ref="Y9:Y19" si="14">W9/98305*1000</f>
        <v>4.4351762372208938</v>
      </c>
    </row>
    <row r="10" spans="1:25" ht="26.25" customHeight="1">
      <c r="A10" s="124" t="s">
        <v>87</v>
      </c>
      <c r="B10" s="99">
        <v>121</v>
      </c>
      <c r="C10" s="106">
        <f t="shared" si="0"/>
        <v>7.3377804730139484</v>
      </c>
      <c r="D10" s="106">
        <f>B10/116181*1000</f>
        <v>1.0414783828681109</v>
      </c>
      <c r="E10" s="99">
        <v>102</v>
      </c>
      <c r="F10" s="106">
        <f t="shared" si="1"/>
        <v>6.7017082785808144</v>
      </c>
      <c r="G10" s="107">
        <f t="shared" si="5"/>
        <v>0.91771183848271642</v>
      </c>
      <c r="H10" s="99">
        <v>105</v>
      </c>
      <c r="I10" s="106">
        <f t="shared" si="2"/>
        <v>7.1868583162217652</v>
      </c>
      <c r="J10" s="106">
        <f t="shared" si="6"/>
        <v>0.90599249320505637</v>
      </c>
      <c r="K10" s="99">
        <v>106</v>
      </c>
      <c r="L10" s="106">
        <f t="shared" si="3"/>
        <v>7.1767095463777926</v>
      </c>
      <c r="M10" s="107">
        <f t="shared" si="7"/>
        <v>0.94946346357105749</v>
      </c>
      <c r="N10" s="99">
        <v>89</v>
      </c>
      <c r="O10" s="106">
        <f t="shared" si="4"/>
        <v>6.8042813455657489</v>
      </c>
      <c r="P10" s="107">
        <f t="shared" si="8"/>
        <v>0.82475373224231074</v>
      </c>
      <c r="Q10" s="99">
        <v>83</v>
      </c>
      <c r="R10" s="106">
        <f t="shared" si="9"/>
        <v>6.6030230708035003</v>
      </c>
      <c r="S10" s="107">
        <f t="shared" si="10"/>
        <v>0.80800607464807928</v>
      </c>
      <c r="T10" s="99">
        <v>91</v>
      </c>
      <c r="U10" s="106">
        <f t="shared" si="11"/>
        <v>6.4584811923349887</v>
      </c>
      <c r="V10" s="107">
        <f t="shared" si="12"/>
        <v>0.87697318967677274</v>
      </c>
      <c r="W10" s="99">
        <v>98</v>
      </c>
      <c r="X10" s="106">
        <f t="shared" si="13"/>
        <v>7.7044025157232703</v>
      </c>
      <c r="Y10" s="107">
        <f t="shared" si="14"/>
        <v>0.99689741111845787</v>
      </c>
    </row>
    <row r="11" spans="1:25" ht="18" customHeight="1">
      <c r="A11" s="127" t="s">
        <v>88</v>
      </c>
      <c r="B11" s="108">
        <v>85</v>
      </c>
      <c r="C11" s="109">
        <f t="shared" si="0"/>
        <v>5.1546391752577314</v>
      </c>
      <c r="D11" s="109">
        <f>B11/116181*1000</f>
        <v>0.7316170458164416</v>
      </c>
      <c r="E11" s="113">
        <v>98</v>
      </c>
      <c r="F11" s="114">
        <f t="shared" si="1"/>
        <v>6.438896189224705</v>
      </c>
      <c r="G11" s="116">
        <f t="shared" si="5"/>
        <v>0.8817231389343746</v>
      </c>
      <c r="H11" s="108">
        <v>60</v>
      </c>
      <c r="I11" s="109">
        <f t="shared" si="2"/>
        <v>4.1067761806981515</v>
      </c>
      <c r="J11" s="109">
        <f t="shared" si="6"/>
        <v>0.51770999611717505</v>
      </c>
      <c r="K11" s="113">
        <v>51</v>
      </c>
      <c r="L11" s="114">
        <f t="shared" si="3"/>
        <v>3.4529451591062967</v>
      </c>
      <c r="M11" s="116">
        <f t="shared" si="7"/>
        <v>0.45681732681248993</v>
      </c>
      <c r="N11" s="108">
        <v>53</v>
      </c>
      <c r="O11" s="109">
        <f t="shared" si="4"/>
        <v>4.0519877675840981</v>
      </c>
      <c r="P11" s="111">
        <f t="shared" si="8"/>
        <v>0.49114548099822997</v>
      </c>
      <c r="Q11" s="113">
        <v>48</v>
      </c>
      <c r="R11" s="114">
        <f t="shared" si="9"/>
        <v>3.8186157517899764</v>
      </c>
      <c r="S11" s="116">
        <f t="shared" si="10"/>
        <v>0.46728062148322658</v>
      </c>
      <c r="T11" s="108">
        <v>50</v>
      </c>
      <c r="U11" s="109">
        <f t="shared" si="11"/>
        <v>3.5486160397444997</v>
      </c>
      <c r="V11" s="111">
        <f t="shared" si="12"/>
        <v>0.48185340092130374</v>
      </c>
      <c r="W11" s="113">
        <v>45</v>
      </c>
      <c r="X11" s="114">
        <f t="shared" si="13"/>
        <v>3.5377358490566038</v>
      </c>
      <c r="Y11" s="116">
        <f t="shared" si="14"/>
        <v>0.45775901530949592</v>
      </c>
    </row>
    <row r="12" spans="1:25" ht="18" customHeight="1">
      <c r="A12" s="124" t="s">
        <v>89</v>
      </c>
      <c r="B12" s="99">
        <v>45</v>
      </c>
      <c r="C12" s="106">
        <f t="shared" si="0"/>
        <v>2.7289266221952699</v>
      </c>
      <c r="D12" s="106">
        <f t="shared" ref="D12:D17" si="15">B12/116181*1000</f>
        <v>0.3873266713145867</v>
      </c>
      <c r="E12" s="99">
        <v>57</v>
      </c>
      <c r="F12" s="106">
        <f t="shared" si="1"/>
        <v>3.7450722733245727</v>
      </c>
      <c r="G12" s="107">
        <f t="shared" si="5"/>
        <v>0.51283896856387101</v>
      </c>
      <c r="H12" s="99">
        <v>32</v>
      </c>
      <c r="I12" s="106">
        <f t="shared" si="2"/>
        <v>2.1902806297056809</v>
      </c>
      <c r="J12" s="106">
        <f t="shared" si="6"/>
        <v>0.27611199792916002</v>
      </c>
      <c r="K12" s="99">
        <v>37</v>
      </c>
      <c r="L12" s="106">
        <f t="shared" si="3"/>
        <v>2.5050778605280972</v>
      </c>
      <c r="M12" s="107">
        <f t="shared" si="7"/>
        <v>0.33141649200121814</v>
      </c>
      <c r="N12" s="99">
        <v>40</v>
      </c>
      <c r="O12" s="106">
        <f t="shared" si="4"/>
        <v>3.0581039755351682</v>
      </c>
      <c r="P12" s="107">
        <f t="shared" si="8"/>
        <v>0.3706758347156453</v>
      </c>
      <c r="Q12" s="99">
        <v>16</v>
      </c>
      <c r="R12" s="106">
        <f t="shared" si="9"/>
        <v>1.2728719172633254</v>
      </c>
      <c r="S12" s="107">
        <f t="shared" si="10"/>
        <v>0.15576020716107553</v>
      </c>
      <c r="T12" s="99">
        <v>24</v>
      </c>
      <c r="U12" s="106">
        <f t="shared" si="11"/>
        <v>1.7033356990773598</v>
      </c>
      <c r="V12" s="107">
        <f t="shared" si="12"/>
        <v>0.23128963244222578</v>
      </c>
      <c r="W12" s="99">
        <v>51</v>
      </c>
      <c r="X12" s="106">
        <f t="shared" si="13"/>
        <v>4.0094339622641506</v>
      </c>
      <c r="Y12" s="107">
        <f t="shared" si="14"/>
        <v>0.51879355068409549</v>
      </c>
    </row>
    <row r="13" spans="1:25" ht="26.25" customHeight="1">
      <c r="A13" s="127" t="s">
        <v>90</v>
      </c>
      <c r="B13" s="108">
        <v>35</v>
      </c>
      <c r="C13" s="109">
        <f t="shared" si="0"/>
        <v>2.1224984839296543</v>
      </c>
      <c r="D13" s="109">
        <f t="shared" si="15"/>
        <v>0.30125407768912305</v>
      </c>
      <c r="E13" s="113">
        <v>44</v>
      </c>
      <c r="F13" s="114">
        <f t="shared" si="1"/>
        <v>2.8909329829172141</v>
      </c>
      <c r="G13" s="116">
        <f t="shared" si="5"/>
        <v>0.39587569503176001</v>
      </c>
      <c r="H13" s="108">
        <v>24</v>
      </c>
      <c r="I13" s="109">
        <f t="shared" si="2"/>
        <v>1.6427104722792609</v>
      </c>
      <c r="J13" s="109">
        <f t="shared" si="6"/>
        <v>0.20708399844687</v>
      </c>
      <c r="K13" s="113">
        <v>37</v>
      </c>
      <c r="L13" s="114">
        <f t="shared" si="3"/>
        <v>2.5050778605280972</v>
      </c>
      <c r="M13" s="116">
        <f t="shared" si="7"/>
        <v>0.33141649200121814</v>
      </c>
      <c r="N13" s="108">
        <v>24</v>
      </c>
      <c r="O13" s="109">
        <f t="shared" si="4"/>
        <v>1.834862385321101</v>
      </c>
      <c r="P13" s="111">
        <f t="shared" si="8"/>
        <v>0.22240550082938718</v>
      </c>
      <c r="Q13" s="113">
        <v>22</v>
      </c>
      <c r="R13" s="114">
        <f t="shared" si="9"/>
        <v>1.7501988862370723</v>
      </c>
      <c r="S13" s="116">
        <f t="shared" si="10"/>
        <v>0.21417028484647882</v>
      </c>
      <c r="T13" s="108">
        <v>19</v>
      </c>
      <c r="U13" s="109">
        <f t="shared" si="11"/>
        <v>1.3484740951029099</v>
      </c>
      <c r="V13" s="111">
        <f t="shared" si="12"/>
        <v>0.1831042923500954</v>
      </c>
      <c r="W13" s="113">
        <v>11</v>
      </c>
      <c r="X13" s="114">
        <f t="shared" si="13"/>
        <v>0.86477987421383651</v>
      </c>
      <c r="Y13" s="116">
        <f t="shared" si="14"/>
        <v>0.11189664818676569</v>
      </c>
    </row>
    <row r="14" spans="1:25" ht="18" customHeight="1">
      <c r="A14" s="124" t="s">
        <v>91</v>
      </c>
      <c r="B14" s="99">
        <v>18</v>
      </c>
      <c r="C14" s="106">
        <f t="shared" si="0"/>
        <v>1.0915706488781078</v>
      </c>
      <c r="D14" s="106">
        <f t="shared" si="15"/>
        <v>0.1549306685258347</v>
      </c>
      <c r="E14" s="99">
        <v>17</v>
      </c>
      <c r="F14" s="106">
        <f t="shared" si="1"/>
        <v>1.1169513797634691</v>
      </c>
      <c r="G14" s="107">
        <f t="shared" si="5"/>
        <v>0.15295197308045275</v>
      </c>
      <c r="H14" s="99">
        <v>17</v>
      </c>
      <c r="I14" s="106">
        <f t="shared" si="2"/>
        <v>1.1635865845311431</v>
      </c>
      <c r="J14" s="106">
        <f t="shared" si="6"/>
        <v>0.14668449889986626</v>
      </c>
      <c r="K14" s="99">
        <v>19</v>
      </c>
      <c r="L14" s="106">
        <f t="shared" si="3"/>
        <v>1.2863913337846988</v>
      </c>
      <c r="M14" s="107">
        <f t="shared" si="7"/>
        <v>0.17018684724386879</v>
      </c>
      <c r="N14" s="99">
        <v>15</v>
      </c>
      <c r="O14" s="106">
        <f t="shared" si="4"/>
        <v>1.1467889908256881</v>
      </c>
      <c r="P14" s="107">
        <f t="shared" si="8"/>
        <v>0.13900343801836698</v>
      </c>
      <c r="Q14" s="99">
        <v>16</v>
      </c>
      <c r="R14" s="106">
        <f t="shared" si="9"/>
        <v>1.2728719172633254</v>
      </c>
      <c r="S14" s="107">
        <f t="shared" si="10"/>
        <v>0.15576020716107553</v>
      </c>
      <c r="T14" s="99">
        <v>14</v>
      </c>
      <c r="U14" s="106">
        <f t="shared" si="11"/>
        <v>0.99361249112845995</v>
      </c>
      <c r="V14" s="107">
        <f t="shared" si="12"/>
        <v>0.13491895225796505</v>
      </c>
      <c r="W14" s="99">
        <v>11</v>
      </c>
      <c r="X14" s="106">
        <f t="shared" si="13"/>
        <v>0.86477987421383651</v>
      </c>
      <c r="Y14" s="107">
        <f t="shared" si="14"/>
        <v>0.11189664818676569</v>
      </c>
    </row>
    <row r="15" spans="1:25" ht="18" customHeight="1">
      <c r="A15" s="127" t="s">
        <v>92</v>
      </c>
      <c r="B15" s="108">
        <v>5</v>
      </c>
      <c r="C15" s="109">
        <f t="shared" si="0"/>
        <v>0.3032140691328078</v>
      </c>
      <c r="D15" s="109">
        <f t="shared" si="15"/>
        <v>4.3036296812731856E-2</v>
      </c>
      <c r="E15" s="113">
        <v>9</v>
      </c>
      <c r="F15" s="114">
        <f t="shared" si="1"/>
        <v>0.59132720105124836</v>
      </c>
      <c r="G15" s="116">
        <f t="shared" si="5"/>
        <v>8.0974573983769102E-2</v>
      </c>
      <c r="H15" s="108">
        <v>6</v>
      </c>
      <c r="I15" s="109">
        <f t="shared" si="2"/>
        <v>0.41067761806981523</v>
      </c>
      <c r="J15" s="109">
        <f t="shared" si="6"/>
        <v>5.1770999611717501E-2</v>
      </c>
      <c r="K15" s="113">
        <v>8</v>
      </c>
      <c r="L15" s="114">
        <f t="shared" si="3"/>
        <v>0.54163845633039942</v>
      </c>
      <c r="M15" s="116">
        <f t="shared" si="7"/>
        <v>7.1657619892155286E-2</v>
      </c>
      <c r="N15" s="108">
        <v>1</v>
      </c>
      <c r="O15" s="109">
        <f t="shared" si="4"/>
        <v>7.64525993883792E-2</v>
      </c>
      <c r="P15" s="111">
        <f t="shared" si="8"/>
        <v>9.2668958678911329E-3</v>
      </c>
      <c r="Q15" s="113">
        <v>5</v>
      </c>
      <c r="R15" s="114">
        <f t="shared" si="9"/>
        <v>0.39777247414478922</v>
      </c>
      <c r="S15" s="116">
        <f t="shared" si="10"/>
        <v>4.8675064737836102E-2</v>
      </c>
      <c r="T15" s="108">
        <v>5</v>
      </c>
      <c r="U15" s="109">
        <f t="shared" si="11"/>
        <v>0.35486160397444994</v>
      </c>
      <c r="V15" s="111">
        <f t="shared" si="12"/>
        <v>4.8185340092130366E-2</v>
      </c>
      <c r="W15" s="113">
        <v>3</v>
      </c>
      <c r="X15" s="114">
        <f t="shared" si="13"/>
        <v>0.23584905660377359</v>
      </c>
      <c r="Y15" s="116">
        <f t="shared" si="14"/>
        <v>3.0517267687299732E-2</v>
      </c>
    </row>
    <row r="16" spans="1:25" ht="18" customHeight="1">
      <c r="A16" s="124" t="s">
        <v>93</v>
      </c>
      <c r="B16" s="99">
        <v>0</v>
      </c>
      <c r="C16" s="106">
        <f t="shared" si="0"/>
        <v>0</v>
      </c>
      <c r="D16" s="106">
        <f t="shared" si="15"/>
        <v>0</v>
      </c>
      <c r="E16" s="99">
        <v>0</v>
      </c>
      <c r="F16" s="106">
        <f t="shared" si="1"/>
        <v>0</v>
      </c>
      <c r="G16" s="107">
        <f t="shared" si="5"/>
        <v>0</v>
      </c>
      <c r="H16" s="99">
        <v>0</v>
      </c>
      <c r="I16" s="106">
        <f t="shared" si="2"/>
        <v>0</v>
      </c>
      <c r="J16" s="106">
        <f t="shared" si="6"/>
        <v>0</v>
      </c>
      <c r="K16" s="99">
        <v>0</v>
      </c>
      <c r="L16" s="106">
        <f t="shared" si="3"/>
        <v>0</v>
      </c>
      <c r="M16" s="107">
        <f t="shared" si="7"/>
        <v>0</v>
      </c>
      <c r="N16" s="99">
        <v>0</v>
      </c>
      <c r="O16" s="106">
        <f t="shared" si="4"/>
        <v>0</v>
      </c>
      <c r="P16" s="107">
        <f t="shared" si="8"/>
        <v>0</v>
      </c>
      <c r="Q16" s="99">
        <v>0</v>
      </c>
      <c r="R16" s="106">
        <f t="shared" si="9"/>
        <v>0</v>
      </c>
      <c r="S16" s="107">
        <f t="shared" si="10"/>
        <v>0</v>
      </c>
      <c r="T16" s="99">
        <v>0</v>
      </c>
      <c r="U16" s="106">
        <f t="shared" si="11"/>
        <v>0</v>
      </c>
      <c r="V16" s="107">
        <f t="shared" si="12"/>
        <v>0</v>
      </c>
      <c r="W16" s="99">
        <v>0</v>
      </c>
      <c r="X16" s="106">
        <f t="shared" si="13"/>
        <v>0</v>
      </c>
      <c r="Y16" s="107">
        <f t="shared" si="14"/>
        <v>0</v>
      </c>
    </row>
    <row r="17" spans="1:25" ht="38.25" customHeight="1">
      <c r="A17" s="127" t="s">
        <v>94</v>
      </c>
      <c r="B17" s="108">
        <v>49</v>
      </c>
      <c r="C17" s="109">
        <f t="shared" si="0"/>
        <v>2.9714978775015157</v>
      </c>
      <c r="D17" s="109">
        <f t="shared" si="15"/>
        <v>0.4217557087647722</v>
      </c>
      <c r="E17" s="113">
        <v>49</v>
      </c>
      <c r="F17" s="114">
        <f t="shared" si="1"/>
        <v>3.2194480946123525</v>
      </c>
      <c r="G17" s="116">
        <f t="shared" si="5"/>
        <v>0.4408615694671873</v>
      </c>
      <c r="H17" s="108">
        <v>31</v>
      </c>
      <c r="I17" s="109">
        <f t="shared" si="2"/>
        <v>2.1218343600273788</v>
      </c>
      <c r="J17" s="109">
        <f t="shared" si="6"/>
        <v>0.26748349799387378</v>
      </c>
      <c r="K17" s="113">
        <v>39</v>
      </c>
      <c r="L17" s="114">
        <f t="shared" si="3"/>
        <v>2.6404874746106972</v>
      </c>
      <c r="M17" s="116">
        <f t="shared" si="7"/>
        <v>0.34933089697425701</v>
      </c>
      <c r="N17" s="108">
        <v>36</v>
      </c>
      <c r="O17" s="109">
        <f t="shared" si="4"/>
        <v>2.7522935779816518</v>
      </c>
      <c r="P17" s="111">
        <f t="shared" si="8"/>
        <v>0.33360825124408078</v>
      </c>
      <c r="Q17" s="113">
        <v>20</v>
      </c>
      <c r="R17" s="114">
        <f t="shared" si="9"/>
        <v>1.5910898965791569</v>
      </c>
      <c r="S17" s="116">
        <f t="shared" si="10"/>
        <v>0.19470025895134441</v>
      </c>
      <c r="T17" s="108">
        <v>50</v>
      </c>
      <c r="U17" s="109">
        <f t="shared" si="11"/>
        <v>3.5486160397444997</v>
      </c>
      <c r="V17" s="111">
        <f t="shared" si="12"/>
        <v>0.48185340092130374</v>
      </c>
      <c r="W17" s="113">
        <v>42</v>
      </c>
      <c r="X17" s="114">
        <f t="shared" si="13"/>
        <v>3.3018867924528301</v>
      </c>
      <c r="Y17" s="116">
        <f t="shared" si="14"/>
        <v>0.42724174762219624</v>
      </c>
    </row>
    <row r="18" spans="1:25" ht="18" customHeight="1">
      <c r="A18" s="124" t="s">
        <v>85</v>
      </c>
      <c r="B18" s="99">
        <v>282</v>
      </c>
      <c r="C18" s="106">
        <f t="shared" si="0"/>
        <v>17.101273499090357</v>
      </c>
      <c r="D18" s="106">
        <f>B18/116181*1000</f>
        <v>2.4272471402380766</v>
      </c>
      <c r="E18" s="99">
        <v>253</v>
      </c>
      <c r="F18" s="106">
        <f t="shared" si="1"/>
        <v>16.62286465177398</v>
      </c>
      <c r="G18" s="107">
        <f t="shared" si="5"/>
        <v>2.2762852464326202</v>
      </c>
      <c r="H18" s="99">
        <v>241</v>
      </c>
      <c r="I18" s="106">
        <f t="shared" si="2"/>
        <v>16.495550992470911</v>
      </c>
      <c r="J18" s="106">
        <f t="shared" si="6"/>
        <v>2.0794684844039861</v>
      </c>
      <c r="K18" s="99">
        <v>254</v>
      </c>
      <c r="L18" s="106">
        <f t="shared" si="3"/>
        <v>17.197020988490184</v>
      </c>
      <c r="M18" s="107">
        <f t="shared" si="7"/>
        <v>2.2751294315759303</v>
      </c>
      <c r="N18" s="99">
        <v>224</v>
      </c>
      <c r="O18" s="106">
        <f t="shared" si="4"/>
        <v>17.12538226299694</v>
      </c>
      <c r="P18" s="107">
        <f t="shared" si="8"/>
        <v>2.0757846744076138</v>
      </c>
      <c r="Q18" s="99">
        <v>199</v>
      </c>
      <c r="R18" s="106">
        <f t="shared" si="9"/>
        <v>15.831344470962611</v>
      </c>
      <c r="S18" s="107">
        <f t="shared" si="10"/>
        <v>1.9372675765658767</v>
      </c>
      <c r="T18" s="99">
        <v>218</v>
      </c>
      <c r="U18" s="106">
        <f t="shared" si="11"/>
        <v>15.47196593328602</v>
      </c>
      <c r="V18" s="107">
        <f t="shared" si="12"/>
        <v>2.100880828016884</v>
      </c>
      <c r="W18" s="99">
        <v>256</v>
      </c>
      <c r="X18" s="106">
        <f t="shared" si="13"/>
        <v>20.125786163522015</v>
      </c>
      <c r="Y18" s="107">
        <f t="shared" si="14"/>
        <v>2.6041401759829101</v>
      </c>
    </row>
    <row r="19" spans="1:25" ht="24.95" customHeight="1">
      <c r="A19" s="91" t="s">
        <v>36</v>
      </c>
      <c r="B19" s="66">
        <f>SUM(B8:B18)</f>
        <v>1649</v>
      </c>
      <c r="C19" s="67">
        <f>+SUM(C8:C18)</f>
        <v>100</v>
      </c>
      <c r="D19" s="67">
        <f>B19/116181*1000</f>
        <v>14.193370688838968</v>
      </c>
      <c r="E19" s="4">
        <f>SUM(E8:E18)</f>
        <v>1522</v>
      </c>
      <c r="F19" s="130">
        <f>+SUM(F8:F18)</f>
        <v>99.999999999999972</v>
      </c>
      <c r="G19" s="131">
        <f t="shared" si="5"/>
        <v>13.693700178144063</v>
      </c>
      <c r="H19" s="66">
        <f>SUM(H8:H18)</f>
        <v>1461</v>
      </c>
      <c r="I19" s="67">
        <f>+SUM(I8:I18)</f>
        <v>99.999999999999986</v>
      </c>
      <c r="J19" s="67">
        <f>H19/115895*1000</f>
        <v>12.606238405453212</v>
      </c>
      <c r="K19" s="4">
        <f>SUM(K8:K18)</f>
        <v>1477</v>
      </c>
      <c r="L19" s="130">
        <f>+SUM(L8:L18)</f>
        <v>100</v>
      </c>
      <c r="M19" s="131">
        <f t="shared" si="7"/>
        <v>13.229788072589168</v>
      </c>
      <c r="N19" s="66">
        <f>SUM(N8:N18)</f>
        <v>1308</v>
      </c>
      <c r="O19" s="67">
        <f>+SUM(O8:O18)</f>
        <v>99.999999999999986</v>
      </c>
      <c r="P19" s="69">
        <f t="shared" si="8"/>
        <v>12.1210997952016</v>
      </c>
      <c r="Q19" s="4">
        <f>SUM(Q8:Q18)</f>
        <v>1257</v>
      </c>
      <c r="R19" s="130">
        <f>+SUM(R8:R18)</f>
        <v>100.00000000000001</v>
      </c>
      <c r="S19" s="131">
        <f t="shared" si="10"/>
        <v>12.236911275091996</v>
      </c>
      <c r="T19" s="66">
        <f>SUM(T8:T18)</f>
        <v>1409</v>
      </c>
      <c r="U19" s="67">
        <f>+SUM(U8:U18)</f>
        <v>100</v>
      </c>
      <c r="V19" s="69">
        <f t="shared" si="12"/>
        <v>13.57862883796234</v>
      </c>
      <c r="W19" s="4">
        <f>SUM(W8:W18)</f>
        <v>1272</v>
      </c>
      <c r="X19" s="130">
        <f>+SUM(X8:X18)</f>
        <v>100</v>
      </c>
      <c r="Y19" s="131">
        <f t="shared" si="14"/>
        <v>12.939321499415087</v>
      </c>
    </row>
    <row r="20" spans="1:25" ht="5.25" customHeight="1">
      <c r="B20" s="92"/>
      <c r="C20" s="92"/>
      <c r="D20" s="120"/>
      <c r="F20" s="120"/>
      <c r="G20" s="117"/>
      <c r="H20" s="92"/>
      <c r="I20" s="92"/>
      <c r="J20" s="120"/>
      <c r="L20" s="120"/>
      <c r="M20" s="117"/>
      <c r="N20" s="92"/>
      <c r="O20" s="92"/>
      <c r="P20" s="120"/>
      <c r="R20" s="120"/>
      <c r="S20" s="117"/>
      <c r="T20" s="92"/>
      <c r="U20" s="92"/>
      <c r="V20" s="120"/>
      <c r="X20" s="120"/>
      <c r="Y20" s="117"/>
    </row>
    <row r="21" spans="1:25" ht="12" customHeight="1">
      <c r="A21" s="855" t="s">
        <v>395</v>
      </c>
      <c r="B21" s="855"/>
      <c r="C21" s="855"/>
      <c r="D21" s="855"/>
      <c r="E21" s="855"/>
      <c r="F21" s="855"/>
      <c r="G21" s="855"/>
      <c r="H21" s="855"/>
      <c r="I21" s="855"/>
      <c r="J21" s="95"/>
      <c r="K21" s="95"/>
      <c r="L21" s="95"/>
      <c r="N21" s="95"/>
      <c r="O21" s="95"/>
      <c r="P21" s="95"/>
      <c r="Q21" s="95"/>
      <c r="R21" s="95"/>
      <c r="T21" s="95"/>
      <c r="U21" s="95"/>
      <c r="V21" s="95"/>
      <c r="W21" s="95"/>
      <c r="X21" s="95"/>
    </row>
    <row r="22" spans="1:25" ht="12" customHeight="1">
      <c r="A22" s="132" t="s">
        <v>28</v>
      </c>
      <c r="B22" s="653"/>
      <c r="C22" s="653"/>
      <c r="D22" s="653"/>
      <c r="E22" s="653"/>
      <c r="F22" s="653"/>
      <c r="G22" s="653"/>
      <c r="H22" s="653"/>
      <c r="I22" s="653"/>
      <c r="J22" s="95"/>
      <c r="K22" s="95"/>
      <c r="L22" s="95"/>
      <c r="N22" s="95"/>
      <c r="O22" s="95"/>
      <c r="P22" s="95"/>
      <c r="Q22" s="95"/>
      <c r="R22" s="95"/>
      <c r="T22" s="95"/>
      <c r="U22" s="95"/>
      <c r="V22" s="95"/>
      <c r="W22" s="95"/>
      <c r="X22" s="95"/>
    </row>
    <row r="23" spans="1:25" ht="12" customHeight="1">
      <c r="A23" s="664" t="s">
        <v>560</v>
      </c>
      <c r="B23" s="653"/>
      <c r="C23" s="653"/>
      <c r="D23" s="653"/>
      <c r="E23" s="653"/>
      <c r="F23" s="653"/>
      <c r="G23" s="653"/>
      <c r="H23" s="653"/>
      <c r="I23" s="653"/>
      <c r="J23" s="95"/>
      <c r="K23" s="95"/>
      <c r="L23" s="95"/>
      <c r="N23" s="95"/>
      <c r="O23" s="95"/>
      <c r="P23" s="95"/>
      <c r="Q23" s="95"/>
      <c r="R23" s="95"/>
      <c r="T23" s="95"/>
      <c r="U23" s="95"/>
      <c r="V23" s="95"/>
      <c r="W23" s="95"/>
      <c r="X23" s="95"/>
    </row>
  </sheetData>
  <mergeCells count="15">
    <mergeCell ref="W6:Y6"/>
    <mergeCell ref="B5:Y5"/>
    <mergeCell ref="T6:V6"/>
    <mergeCell ref="Q6:S6"/>
    <mergeCell ref="A21:I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CS42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29" sqref="A29:AE29"/>
    </sheetView>
  </sheetViews>
  <sheetFormatPr baseColWidth="10" defaultColWidth="11.42578125" defaultRowHeight="18" customHeight="1"/>
  <cols>
    <col min="1" max="1" width="18.7109375" style="119" customWidth="1"/>
    <col min="2" max="2" width="4" style="175" customWidth="1"/>
    <col min="3" max="12" width="4" style="176" customWidth="1"/>
    <col min="13" max="13" width="6.7109375" style="97" customWidth="1"/>
    <col min="14" max="14" width="4" style="121" customWidth="1"/>
    <col min="15" max="24" width="4" style="97" customWidth="1"/>
    <col min="25" max="25" width="5.7109375" style="97" customWidth="1"/>
    <col min="26" max="26" width="4" style="175" customWidth="1"/>
    <col min="27" max="36" width="4" style="176" customWidth="1"/>
    <col min="37" max="37" width="5.7109375" style="97" customWidth="1"/>
    <col min="38" max="38" width="4" style="121" customWidth="1"/>
    <col min="39" max="48" width="4" style="97" customWidth="1"/>
    <col min="49" max="49" width="5.7109375" style="97" customWidth="1"/>
    <col min="50" max="51" width="4" style="97" customWidth="1"/>
    <col min="52" max="52" width="4" style="121" customWidth="1"/>
    <col min="53" max="60" width="4" style="97" customWidth="1"/>
    <col min="61" max="61" width="5.7109375" style="95" customWidth="1"/>
    <col min="62" max="62" width="4" style="121" customWidth="1"/>
    <col min="63" max="72" width="4" style="97" customWidth="1"/>
    <col min="73" max="73" width="5.7109375" style="97" customWidth="1"/>
    <col min="74" max="75" width="4" style="97" customWidth="1"/>
    <col min="76" max="76" width="4" style="121" customWidth="1"/>
    <col min="77" max="84" width="4" style="97" customWidth="1"/>
    <col min="85" max="85" width="5.7109375" style="95" customWidth="1"/>
    <col min="86" max="86" width="4" style="121" customWidth="1"/>
    <col min="87" max="96" width="4" style="97" customWidth="1"/>
    <col min="97" max="97" width="5.7109375" style="97" customWidth="1"/>
    <col min="98" max="168" width="6.28515625" style="95" customWidth="1"/>
    <col min="169" max="16384" width="11.42578125" style="95"/>
  </cols>
  <sheetData>
    <row r="1" spans="1:97" s="264" customFormat="1" ht="18" customHeight="1">
      <c r="A1" s="844" t="s">
        <v>384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844"/>
      <c r="AN1" s="844"/>
      <c r="AO1" s="844"/>
      <c r="AP1" s="844"/>
      <c r="AQ1" s="844"/>
      <c r="AR1" s="844"/>
      <c r="AS1" s="844"/>
      <c r="AT1" s="844"/>
      <c r="AU1" s="844"/>
      <c r="AV1" s="844"/>
      <c r="AW1" s="844"/>
      <c r="AX1" s="844"/>
      <c r="AY1" s="844"/>
      <c r="AZ1" s="844"/>
      <c r="BA1" s="844"/>
      <c r="BB1" s="844"/>
      <c r="BC1" s="844"/>
      <c r="BD1" s="844"/>
      <c r="BE1" s="844"/>
      <c r="BF1" s="844"/>
      <c r="BG1" s="844"/>
      <c r="BH1" s="844"/>
    </row>
    <row r="2" spans="1:97" s="264" customFormat="1" ht="18" customHeight="1">
      <c r="A2" s="825" t="s">
        <v>468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825"/>
      <c r="BB2" s="825"/>
      <c r="BC2" s="825"/>
      <c r="BD2" s="825"/>
      <c r="BE2" s="825"/>
      <c r="BF2" s="825"/>
      <c r="BG2" s="825"/>
      <c r="BH2" s="825"/>
    </row>
    <row r="3" spans="1:97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826"/>
      <c r="AW3" s="826"/>
      <c r="AX3" s="826"/>
      <c r="AY3" s="826"/>
      <c r="AZ3" s="826"/>
      <c r="BA3" s="826"/>
      <c r="BB3" s="826"/>
      <c r="BC3" s="826"/>
      <c r="BD3" s="826"/>
      <c r="BE3" s="826"/>
      <c r="BF3" s="826"/>
      <c r="BG3" s="826"/>
      <c r="BH3" s="826"/>
    </row>
    <row r="4" spans="1:97" ht="3.95" customHeight="1">
      <c r="A4" s="845"/>
      <c r="B4" s="84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8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Z4" s="97"/>
      <c r="BA4" s="96"/>
      <c r="BB4" s="96"/>
      <c r="BC4" s="96"/>
      <c r="BD4" s="96"/>
      <c r="BE4" s="96"/>
      <c r="BF4" s="96"/>
      <c r="BG4" s="96"/>
      <c r="BH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X4" s="97"/>
      <c r="BY4" s="96"/>
      <c r="BZ4" s="96"/>
      <c r="CA4" s="96"/>
      <c r="CB4" s="96"/>
      <c r="CC4" s="96"/>
      <c r="CD4" s="96"/>
      <c r="CE4" s="96"/>
      <c r="CF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</row>
    <row r="5" spans="1:97" ht="18" customHeight="1">
      <c r="A5" s="846" t="s">
        <v>0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3"/>
      <c r="CL5" s="853"/>
      <c r="CM5" s="853"/>
      <c r="CN5" s="853"/>
      <c r="CO5" s="853"/>
      <c r="CP5" s="853"/>
      <c r="CQ5" s="853"/>
      <c r="CR5" s="853"/>
      <c r="CS5" s="854"/>
    </row>
    <row r="6" spans="1:97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51"/>
      <c r="N6" s="803">
        <v>2016</v>
      </c>
      <c r="O6" s="831"/>
      <c r="P6" s="831"/>
      <c r="Q6" s="831"/>
      <c r="R6" s="831"/>
      <c r="S6" s="831"/>
      <c r="T6" s="831"/>
      <c r="U6" s="831"/>
      <c r="V6" s="831"/>
      <c r="W6" s="831"/>
      <c r="X6" s="831"/>
      <c r="Y6" s="850"/>
      <c r="Z6" s="812">
        <v>2017</v>
      </c>
      <c r="AA6" s="836"/>
      <c r="AB6" s="836"/>
      <c r="AC6" s="836"/>
      <c r="AD6" s="836"/>
      <c r="AE6" s="836"/>
      <c r="AF6" s="836"/>
      <c r="AG6" s="836"/>
      <c r="AH6" s="836"/>
      <c r="AI6" s="836"/>
      <c r="AJ6" s="836"/>
      <c r="AK6" s="851"/>
      <c r="AL6" s="803">
        <v>2018</v>
      </c>
      <c r="AM6" s="831"/>
      <c r="AN6" s="831"/>
      <c r="AO6" s="831"/>
      <c r="AP6" s="831"/>
      <c r="AQ6" s="831"/>
      <c r="AR6" s="831"/>
      <c r="AS6" s="831"/>
      <c r="AT6" s="831"/>
      <c r="AU6" s="831"/>
      <c r="AV6" s="831"/>
      <c r="AW6" s="850"/>
      <c r="AX6" s="812">
        <v>2019</v>
      </c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51"/>
      <c r="BJ6" s="803">
        <v>2020</v>
      </c>
      <c r="BK6" s="831"/>
      <c r="BL6" s="831"/>
      <c r="BM6" s="831"/>
      <c r="BN6" s="831"/>
      <c r="BO6" s="831"/>
      <c r="BP6" s="831"/>
      <c r="BQ6" s="831"/>
      <c r="BR6" s="831"/>
      <c r="BS6" s="831"/>
      <c r="BT6" s="831"/>
      <c r="BU6" s="850"/>
      <c r="BV6" s="812">
        <v>2021</v>
      </c>
      <c r="BW6" s="836"/>
      <c r="BX6" s="836"/>
      <c r="BY6" s="836"/>
      <c r="BZ6" s="836"/>
      <c r="CA6" s="836"/>
      <c r="CB6" s="836"/>
      <c r="CC6" s="836"/>
      <c r="CD6" s="836"/>
      <c r="CE6" s="836"/>
      <c r="CF6" s="836"/>
      <c r="CG6" s="851"/>
      <c r="CH6" s="803">
        <v>2022</v>
      </c>
      <c r="CI6" s="831"/>
      <c r="CJ6" s="831"/>
      <c r="CK6" s="831"/>
      <c r="CL6" s="831"/>
      <c r="CM6" s="831"/>
      <c r="CN6" s="831"/>
      <c r="CO6" s="831"/>
      <c r="CP6" s="831"/>
      <c r="CQ6" s="831"/>
      <c r="CR6" s="831"/>
      <c r="CS6" s="850"/>
    </row>
    <row r="7" spans="1:97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479">
        <v>11</v>
      </c>
      <c r="M7" s="377" t="s">
        <v>34</v>
      </c>
      <c r="N7" s="21">
        <v>1</v>
      </c>
      <c r="O7" s="22">
        <v>2</v>
      </c>
      <c r="P7" s="22">
        <v>3</v>
      </c>
      <c r="Q7" s="22">
        <v>4</v>
      </c>
      <c r="R7" s="22">
        <v>5</v>
      </c>
      <c r="S7" s="22">
        <v>6</v>
      </c>
      <c r="T7" s="22">
        <v>7</v>
      </c>
      <c r="U7" s="22">
        <v>8</v>
      </c>
      <c r="V7" s="22">
        <v>9</v>
      </c>
      <c r="W7" s="22">
        <v>10</v>
      </c>
      <c r="X7" s="22">
        <v>11</v>
      </c>
      <c r="Y7" s="27" t="s">
        <v>34</v>
      </c>
      <c r="Z7" s="478">
        <v>1</v>
      </c>
      <c r="AA7" s="479">
        <v>2</v>
      </c>
      <c r="AB7" s="479">
        <v>3</v>
      </c>
      <c r="AC7" s="479">
        <v>4</v>
      </c>
      <c r="AD7" s="479">
        <v>5</v>
      </c>
      <c r="AE7" s="479">
        <v>6</v>
      </c>
      <c r="AF7" s="479">
        <v>7</v>
      </c>
      <c r="AG7" s="479">
        <v>8</v>
      </c>
      <c r="AH7" s="479">
        <v>9</v>
      </c>
      <c r="AI7" s="479">
        <v>10</v>
      </c>
      <c r="AJ7" s="479">
        <v>11</v>
      </c>
      <c r="AK7" s="377" t="s">
        <v>34</v>
      </c>
      <c r="AL7" s="21">
        <v>1</v>
      </c>
      <c r="AM7" s="22">
        <v>2</v>
      </c>
      <c r="AN7" s="22">
        <v>3</v>
      </c>
      <c r="AO7" s="22">
        <v>4</v>
      </c>
      <c r="AP7" s="22">
        <v>5</v>
      </c>
      <c r="AQ7" s="22">
        <v>6</v>
      </c>
      <c r="AR7" s="22">
        <v>7</v>
      </c>
      <c r="AS7" s="22">
        <v>8</v>
      </c>
      <c r="AT7" s="22">
        <v>9</v>
      </c>
      <c r="AU7" s="22">
        <v>10</v>
      </c>
      <c r="AV7" s="22">
        <v>11</v>
      </c>
      <c r="AW7" s="27" t="s">
        <v>34</v>
      </c>
      <c r="AX7" s="478">
        <v>1</v>
      </c>
      <c r="AY7" s="479">
        <v>2</v>
      </c>
      <c r="AZ7" s="479">
        <v>3</v>
      </c>
      <c r="BA7" s="479">
        <v>4</v>
      </c>
      <c r="BB7" s="479">
        <v>5</v>
      </c>
      <c r="BC7" s="479">
        <v>6</v>
      </c>
      <c r="BD7" s="479">
        <v>7</v>
      </c>
      <c r="BE7" s="479">
        <v>8</v>
      </c>
      <c r="BF7" s="479">
        <v>9</v>
      </c>
      <c r="BG7" s="479">
        <v>10</v>
      </c>
      <c r="BH7" s="479">
        <v>11</v>
      </c>
      <c r="BI7" s="377" t="s">
        <v>34</v>
      </c>
      <c r="BJ7" s="21">
        <v>1</v>
      </c>
      <c r="BK7" s="22">
        <v>2</v>
      </c>
      <c r="BL7" s="22">
        <v>3</v>
      </c>
      <c r="BM7" s="22">
        <v>4</v>
      </c>
      <c r="BN7" s="22">
        <v>5</v>
      </c>
      <c r="BO7" s="22">
        <v>6</v>
      </c>
      <c r="BP7" s="22">
        <v>7</v>
      </c>
      <c r="BQ7" s="22">
        <v>8</v>
      </c>
      <c r="BR7" s="22">
        <v>9</v>
      </c>
      <c r="BS7" s="22">
        <v>10</v>
      </c>
      <c r="BT7" s="22">
        <v>11</v>
      </c>
      <c r="BU7" s="605" t="s">
        <v>34</v>
      </c>
      <c r="BV7" s="478">
        <v>1</v>
      </c>
      <c r="BW7" s="479">
        <v>2</v>
      </c>
      <c r="BX7" s="479">
        <v>3</v>
      </c>
      <c r="BY7" s="479">
        <v>4</v>
      </c>
      <c r="BZ7" s="479">
        <v>5</v>
      </c>
      <c r="CA7" s="479">
        <v>6</v>
      </c>
      <c r="CB7" s="479">
        <v>7</v>
      </c>
      <c r="CC7" s="479">
        <v>8</v>
      </c>
      <c r="CD7" s="479">
        <v>9</v>
      </c>
      <c r="CE7" s="479">
        <v>10</v>
      </c>
      <c r="CF7" s="479">
        <v>11</v>
      </c>
      <c r="CG7" s="687" t="s">
        <v>34</v>
      </c>
      <c r="CH7" s="766">
        <v>1</v>
      </c>
      <c r="CI7" s="767">
        <v>2</v>
      </c>
      <c r="CJ7" s="767">
        <v>3</v>
      </c>
      <c r="CK7" s="767">
        <v>4</v>
      </c>
      <c r="CL7" s="767">
        <v>5</v>
      </c>
      <c r="CM7" s="767">
        <v>6</v>
      </c>
      <c r="CN7" s="767">
        <v>7</v>
      </c>
      <c r="CO7" s="767">
        <v>8</v>
      </c>
      <c r="CP7" s="767">
        <v>9</v>
      </c>
      <c r="CQ7" s="767">
        <v>10</v>
      </c>
      <c r="CR7" s="767">
        <v>11</v>
      </c>
      <c r="CS7" s="769" t="s">
        <v>34</v>
      </c>
    </row>
    <row r="8" spans="1:97" ht="18" customHeight="1">
      <c r="A8" s="87" t="s">
        <v>8</v>
      </c>
      <c r="B8" s="156">
        <v>11</v>
      </c>
      <c r="C8" s="157">
        <v>24</v>
      </c>
      <c r="D8" s="158">
        <v>6</v>
      </c>
      <c r="E8" s="157">
        <v>8</v>
      </c>
      <c r="F8" s="158">
        <v>1</v>
      </c>
      <c r="G8" s="158">
        <v>3</v>
      </c>
      <c r="H8" s="158">
        <v>2</v>
      </c>
      <c r="I8" s="158">
        <v>0</v>
      </c>
      <c r="J8" s="158">
        <v>0</v>
      </c>
      <c r="K8" s="158">
        <v>1</v>
      </c>
      <c r="L8" s="158">
        <v>20</v>
      </c>
      <c r="M8" s="159">
        <f>+SUM(B8:L8)</f>
        <v>76</v>
      </c>
      <c r="N8" s="156">
        <v>17</v>
      </c>
      <c r="O8" s="160">
        <v>33</v>
      </c>
      <c r="P8" s="158">
        <v>9</v>
      </c>
      <c r="Q8" s="157">
        <v>4</v>
      </c>
      <c r="R8" s="158">
        <v>3</v>
      </c>
      <c r="S8" s="158">
        <v>2</v>
      </c>
      <c r="T8" s="158">
        <v>3</v>
      </c>
      <c r="U8" s="158">
        <v>0</v>
      </c>
      <c r="V8" s="158">
        <v>0</v>
      </c>
      <c r="W8" s="158">
        <v>6</v>
      </c>
      <c r="X8" s="158">
        <v>15</v>
      </c>
      <c r="Y8" s="161">
        <f>+SUM(N8:X8)</f>
        <v>92</v>
      </c>
      <c r="Z8" s="156">
        <v>15</v>
      </c>
      <c r="AA8" s="157">
        <v>27</v>
      </c>
      <c r="AB8" s="158">
        <v>7</v>
      </c>
      <c r="AC8" s="157">
        <v>5</v>
      </c>
      <c r="AD8" s="158">
        <v>0</v>
      </c>
      <c r="AE8" s="158">
        <v>3</v>
      </c>
      <c r="AF8" s="158">
        <v>2</v>
      </c>
      <c r="AG8" s="158">
        <v>0</v>
      </c>
      <c r="AH8" s="158">
        <v>0</v>
      </c>
      <c r="AI8" s="158">
        <v>1</v>
      </c>
      <c r="AJ8" s="158">
        <v>5</v>
      </c>
      <c r="AK8" s="159">
        <f>+SUM(Z8:AJ8)</f>
        <v>65</v>
      </c>
      <c r="AL8" s="156">
        <v>20</v>
      </c>
      <c r="AM8" s="160">
        <v>16</v>
      </c>
      <c r="AN8" s="158">
        <v>5</v>
      </c>
      <c r="AO8" s="157">
        <v>3</v>
      </c>
      <c r="AP8" s="158">
        <v>1</v>
      </c>
      <c r="AQ8" s="158">
        <v>4</v>
      </c>
      <c r="AR8" s="158">
        <v>0</v>
      </c>
      <c r="AS8" s="158">
        <v>1</v>
      </c>
      <c r="AT8" s="158">
        <v>0</v>
      </c>
      <c r="AU8" s="158">
        <v>3</v>
      </c>
      <c r="AV8" s="158">
        <v>12</v>
      </c>
      <c r="AW8" s="161">
        <f>+SUM(AL8:AV8)</f>
        <v>65</v>
      </c>
      <c r="AX8" s="156">
        <v>10</v>
      </c>
      <c r="AY8" s="157">
        <v>26</v>
      </c>
      <c r="AZ8" s="158">
        <v>2</v>
      </c>
      <c r="BA8" s="157">
        <v>4</v>
      </c>
      <c r="BB8" s="158">
        <v>1</v>
      </c>
      <c r="BC8" s="158">
        <v>1</v>
      </c>
      <c r="BD8" s="158">
        <v>2</v>
      </c>
      <c r="BE8" s="158">
        <v>0</v>
      </c>
      <c r="BF8" s="158">
        <v>0</v>
      </c>
      <c r="BG8" s="158">
        <v>0</v>
      </c>
      <c r="BH8" s="158">
        <v>10</v>
      </c>
      <c r="BI8" s="159">
        <f>+SUM(AX8:BH8)</f>
        <v>56</v>
      </c>
      <c r="BJ8" s="156">
        <v>11</v>
      </c>
      <c r="BK8" s="160">
        <v>24</v>
      </c>
      <c r="BL8" s="158">
        <v>6</v>
      </c>
      <c r="BM8" s="157">
        <v>3</v>
      </c>
      <c r="BN8" s="158">
        <v>1</v>
      </c>
      <c r="BO8" s="158">
        <v>0</v>
      </c>
      <c r="BP8" s="158">
        <v>1</v>
      </c>
      <c r="BQ8" s="158">
        <v>0</v>
      </c>
      <c r="BR8" s="158">
        <v>0</v>
      </c>
      <c r="BS8" s="158">
        <v>1</v>
      </c>
      <c r="BT8" s="158">
        <v>4</v>
      </c>
      <c r="BU8" s="161">
        <f>+SUM(BJ8:BT8)</f>
        <v>51</v>
      </c>
      <c r="BV8" s="156">
        <v>23</v>
      </c>
      <c r="BW8" s="157">
        <v>24</v>
      </c>
      <c r="BX8" s="158">
        <v>3</v>
      </c>
      <c r="BY8" s="157">
        <v>1</v>
      </c>
      <c r="BZ8" s="158">
        <v>1</v>
      </c>
      <c r="CA8" s="158">
        <v>3</v>
      </c>
      <c r="CB8" s="158">
        <v>0</v>
      </c>
      <c r="CC8" s="158">
        <v>0</v>
      </c>
      <c r="CD8" s="158">
        <v>0</v>
      </c>
      <c r="CE8" s="158">
        <v>5</v>
      </c>
      <c r="CF8" s="158">
        <v>12</v>
      </c>
      <c r="CG8" s="161">
        <f>+SUM(BV8:CF8)</f>
        <v>72</v>
      </c>
      <c r="CH8" s="156">
        <v>18</v>
      </c>
      <c r="CI8" s="160">
        <v>19</v>
      </c>
      <c r="CJ8" s="158">
        <v>3</v>
      </c>
      <c r="CK8" s="157">
        <v>1</v>
      </c>
      <c r="CL8" s="158">
        <v>1</v>
      </c>
      <c r="CM8" s="158">
        <v>0</v>
      </c>
      <c r="CN8" s="158">
        <v>0</v>
      </c>
      <c r="CO8" s="158">
        <v>0</v>
      </c>
      <c r="CP8" s="158">
        <v>0</v>
      </c>
      <c r="CQ8" s="158">
        <v>2</v>
      </c>
      <c r="CR8" s="158">
        <v>5</v>
      </c>
      <c r="CS8" s="161">
        <f>+SUM(CH8:CR8)</f>
        <v>49</v>
      </c>
    </row>
    <row r="9" spans="1:97" ht="18" customHeight="1">
      <c r="A9" s="88" t="s">
        <v>9</v>
      </c>
      <c r="B9" s="482">
        <v>33</v>
      </c>
      <c r="C9" s="483">
        <v>15</v>
      </c>
      <c r="D9" s="483">
        <v>16</v>
      </c>
      <c r="E9" s="483">
        <v>4</v>
      </c>
      <c r="F9" s="483">
        <v>4</v>
      </c>
      <c r="G9" s="483">
        <v>1</v>
      </c>
      <c r="H9" s="483">
        <v>0</v>
      </c>
      <c r="I9" s="483">
        <v>0</v>
      </c>
      <c r="J9" s="483">
        <v>0</v>
      </c>
      <c r="K9" s="483">
        <v>2</v>
      </c>
      <c r="L9" s="483">
        <v>15</v>
      </c>
      <c r="M9" s="272">
        <f t="shared" ref="M9:M27" si="0">+SUM(B9:L9)</f>
        <v>90</v>
      </c>
      <c r="N9" s="164">
        <v>28</v>
      </c>
      <c r="O9" s="134">
        <v>26</v>
      </c>
      <c r="P9" s="134">
        <v>7</v>
      </c>
      <c r="Q9" s="134">
        <v>3</v>
      </c>
      <c r="R9" s="134">
        <v>6</v>
      </c>
      <c r="S9" s="134">
        <v>1</v>
      </c>
      <c r="T9" s="134">
        <v>0</v>
      </c>
      <c r="U9" s="134">
        <v>1</v>
      </c>
      <c r="V9" s="134">
        <v>0</v>
      </c>
      <c r="W9" s="134">
        <v>3</v>
      </c>
      <c r="X9" s="134">
        <v>8</v>
      </c>
      <c r="Y9" s="165">
        <f t="shared" ref="Y9:Y27" si="1">+SUM(N9:X9)</f>
        <v>83</v>
      </c>
      <c r="Z9" s="482">
        <v>29</v>
      </c>
      <c r="AA9" s="483">
        <v>36</v>
      </c>
      <c r="AB9" s="483">
        <v>5</v>
      </c>
      <c r="AC9" s="483">
        <v>2</v>
      </c>
      <c r="AD9" s="483">
        <v>4</v>
      </c>
      <c r="AE9" s="483">
        <v>0</v>
      </c>
      <c r="AF9" s="483">
        <v>2</v>
      </c>
      <c r="AG9" s="483">
        <v>0</v>
      </c>
      <c r="AH9" s="483">
        <v>0</v>
      </c>
      <c r="AI9" s="483">
        <v>0</v>
      </c>
      <c r="AJ9" s="483">
        <v>18</v>
      </c>
      <c r="AK9" s="272">
        <f t="shared" ref="AK9:AK27" si="2">+SUM(Z9:AJ9)</f>
        <v>96</v>
      </c>
      <c r="AL9" s="164">
        <v>23</v>
      </c>
      <c r="AM9" s="134">
        <v>37</v>
      </c>
      <c r="AN9" s="134">
        <v>7</v>
      </c>
      <c r="AO9" s="134">
        <v>2</v>
      </c>
      <c r="AP9" s="134">
        <v>1</v>
      </c>
      <c r="AQ9" s="134">
        <v>1</v>
      </c>
      <c r="AR9" s="134">
        <v>0</v>
      </c>
      <c r="AS9" s="134">
        <v>0</v>
      </c>
      <c r="AT9" s="134">
        <v>0</v>
      </c>
      <c r="AU9" s="134">
        <v>2</v>
      </c>
      <c r="AV9" s="134">
        <v>8</v>
      </c>
      <c r="AW9" s="165">
        <f t="shared" ref="AW9:AW27" si="3">+SUM(AL9:AV9)</f>
        <v>81</v>
      </c>
      <c r="AX9" s="482">
        <v>20</v>
      </c>
      <c r="AY9" s="483">
        <v>28</v>
      </c>
      <c r="AZ9" s="483">
        <v>10</v>
      </c>
      <c r="BA9" s="483">
        <v>4</v>
      </c>
      <c r="BB9" s="483">
        <v>1</v>
      </c>
      <c r="BC9" s="483">
        <v>3</v>
      </c>
      <c r="BD9" s="483">
        <v>1</v>
      </c>
      <c r="BE9" s="483">
        <v>0</v>
      </c>
      <c r="BF9" s="483">
        <v>0</v>
      </c>
      <c r="BG9" s="483">
        <v>1</v>
      </c>
      <c r="BH9" s="483">
        <v>11</v>
      </c>
      <c r="BI9" s="272">
        <f t="shared" ref="BI9:BI27" si="4">+SUM(AX9:BH9)</f>
        <v>79</v>
      </c>
      <c r="BJ9" s="164">
        <v>22</v>
      </c>
      <c r="BK9" s="134">
        <v>33</v>
      </c>
      <c r="BL9" s="134">
        <v>3</v>
      </c>
      <c r="BM9" s="134">
        <v>2</v>
      </c>
      <c r="BN9" s="134">
        <v>2</v>
      </c>
      <c r="BO9" s="134">
        <v>1</v>
      </c>
      <c r="BP9" s="134">
        <v>0</v>
      </c>
      <c r="BQ9" s="134">
        <v>0</v>
      </c>
      <c r="BR9" s="134">
        <v>0</v>
      </c>
      <c r="BS9" s="134">
        <v>1</v>
      </c>
      <c r="BT9" s="134">
        <v>10</v>
      </c>
      <c r="BU9" s="165">
        <f t="shared" ref="BU9:BU27" si="5">+SUM(BJ9:BT9)</f>
        <v>74</v>
      </c>
      <c r="BV9" s="482">
        <v>21</v>
      </c>
      <c r="BW9" s="483">
        <v>38</v>
      </c>
      <c r="BX9" s="483">
        <v>11</v>
      </c>
      <c r="BY9" s="483">
        <v>1</v>
      </c>
      <c r="BZ9" s="483">
        <v>0</v>
      </c>
      <c r="CA9" s="483">
        <v>0</v>
      </c>
      <c r="CB9" s="483">
        <v>0</v>
      </c>
      <c r="CC9" s="483">
        <v>0</v>
      </c>
      <c r="CD9" s="483">
        <v>0</v>
      </c>
      <c r="CE9" s="483">
        <v>1</v>
      </c>
      <c r="CF9" s="483">
        <v>15</v>
      </c>
      <c r="CG9" s="272">
        <f t="shared" ref="CG9:CG27" si="6">+SUM(BV9:CF9)</f>
        <v>87</v>
      </c>
      <c r="CH9" s="164">
        <v>25</v>
      </c>
      <c r="CI9" s="134">
        <v>30</v>
      </c>
      <c r="CJ9" s="134">
        <v>4</v>
      </c>
      <c r="CK9" s="134">
        <v>2</v>
      </c>
      <c r="CL9" s="134">
        <v>3</v>
      </c>
      <c r="CM9" s="134">
        <v>1</v>
      </c>
      <c r="CN9" s="134">
        <v>1</v>
      </c>
      <c r="CO9" s="134">
        <v>0</v>
      </c>
      <c r="CP9" s="134">
        <v>0</v>
      </c>
      <c r="CQ9" s="134">
        <v>2</v>
      </c>
      <c r="CR9" s="134">
        <v>20</v>
      </c>
      <c r="CS9" s="165">
        <f t="shared" ref="CS9:CS27" si="7">+SUM(CH9:CR9)</f>
        <v>88</v>
      </c>
    </row>
    <row r="10" spans="1:97" ht="18" customHeight="1">
      <c r="A10" s="87" t="s">
        <v>10</v>
      </c>
      <c r="B10" s="166">
        <v>18</v>
      </c>
      <c r="C10" s="167">
        <v>27</v>
      </c>
      <c r="D10" s="168">
        <v>6</v>
      </c>
      <c r="E10" s="167">
        <v>8</v>
      </c>
      <c r="F10" s="168">
        <v>1</v>
      </c>
      <c r="G10" s="168">
        <v>0</v>
      </c>
      <c r="H10" s="168">
        <v>1</v>
      </c>
      <c r="I10" s="168">
        <v>0</v>
      </c>
      <c r="J10" s="168">
        <v>0</v>
      </c>
      <c r="K10" s="168">
        <v>2</v>
      </c>
      <c r="L10" s="168">
        <v>14</v>
      </c>
      <c r="M10" s="169">
        <f t="shared" si="0"/>
        <v>77</v>
      </c>
      <c r="N10" s="166">
        <v>18</v>
      </c>
      <c r="O10" s="167">
        <v>25</v>
      </c>
      <c r="P10" s="168">
        <v>4</v>
      </c>
      <c r="Q10" s="167">
        <v>5</v>
      </c>
      <c r="R10" s="168">
        <v>2</v>
      </c>
      <c r="S10" s="168">
        <v>0</v>
      </c>
      <c r="T10" s="168">
        <v>0</v>
      </c>
      <c r="U10" s="168">
        <v>0</v>
      </c>
      <c r="V10" s="168">
        <v>0</v>
      </c>
      <c r="W10" s="168">
        <v>1</v>
      </c>
      <c r="X10" s="168">
        <v>14</v>
      </c>
      <c r="Y10" s="170">
        <f t="shared" si="1"/>
        <v>69</v>
      </c>
      <c r="Z10" s="166">
        <v>18</v>
      </c>
      <c r="AA10" s="167">
        <v>26</v>
      </c>
      <c r="AB10" s="168">
        <v>2</v>
      </c>
      <c r="AC10" s="167">
        <v>2</v>
      </c>
      <c r="AD10" s="168">
        <v>2</v>
      </c>
      <c r="AE10" s="168">
        <v>0</v>
      </c>
      <c r="AF10" s="168">
        <v>0</v>
      </c>
      <c r="AG10" s="168">
        <v>0</v>
      </c>
      <c r="AH10" s="168">
        <v>0</v>
      </c>
      <c r="AI10" s="168">
        <v>0</v>
      </c>
      <c r="AJ10" s="168">
        <v>6</v>
      </c>
      <c r="AK10" s="169">
        <f t="shared" si="2"/>
        <v>56</v>
      </c>
      <c r="AL10" s="166">
        <v>14</v>
      </c>
      <c r="AM10" s="167">
        <v>12</v>
      </c>
      <c r="AN10" s="168">
        <v>1</v>
      </c>
      <c r="AO10" s="167">
        <v>3</v>
      </c>
      <c r="AP10" s="168">
        <v>1</v>
      </c>
      <c r="AQ10" s="168">
        <v>0</v>
      </c>
      <c r="AR10" s="168">
        <v>0</v>
      </c>
      <c r="AS10" s="168">
        <v>0</v>
      </c>
      <c r="AT10" s="168">
        <v>0</v>
      </c>
      <c r="AU10" s="168">
        <v>0</v>
      </c>
      <c r="AV10" s="168">
        <v>13</v>
      </c>
      <c r="AW10" s="170">
        <f t="shared" si="3"/>
        <v>44</v>
      </c>
      <c r="AX10" s="166">
        <v>19</v>
      </c>
      <c r="AY10" s="167">
        <v>19</v>
      </c>
      <c r="AZ10" s="168">
        <v>3</v>
      </c>
      <c r="BA10" s="167">
        <v>2</v>
      </c>
      <c r="BB10" s="168">
        <v>3</v>
      </c>
      <c r="BC10" s="168">
        <v>0</v>
      </c>
      <c r="BD10" s="168">
        <v>0</v>
      </c>
      <c r="BE10" s="168">
        <v>0</v>
      </c>
      <c r="BF10" s="168">
        <v>0</v>
      </c>
      <c r="BG10" s="168">
        <v>1</v>
      </c>
      <c r="BH10" s="168">
        <v>5</v>
      </c>
      <c r="BI10" s="169">
        <f t="shared" si="4"/>
        <v>52</v>
      </c>
      <c r="BJ10" s="166">
        <v>11</v>
      </c>
      <c r="BK10" s="167">
        <v>17</v>
      </c>
      <c r="BL10" s="168">
        <v>6</v>
      </c>
      <c r="BM10" s="167">
        <v>1</v>
      </c>
      <c r="BN10" s="168">
        <v>0</v>
      </c>
      <c r="BO10" s="168">
        <v>0</v>
      </c>
      <c r="BP10" s="168">
        <v>0</v>
      </c>
      <c r="BQ10" s="168">
        <v>1</v>
      </c>
      <c r="BR10" s="168">
        <v>0</v>
      </c>
      <c r="BS10" s="168">
        <v>1</v>
      </c>
      <c r="BT10" s="168">
        <v>8</v>
      </c>
      <c r="BU10" s="170">
        <f t="shared" si="5"/>
        <v>45</v>
      </c>
      <c r="BV10" s="166">
        <v>20</v>
      </c>
      <c r="BW10" s="167">
        <v>13</v>
      </c>
      <c r="BX10" s="168">
        <v>5</v>
      </c>
      <c r="BY10" s="167">
        <v>1</v>
      </c>
      <c r="BZ10" s="168">
        <v>1</v>
      </c>
      <c r="CA10" s="168">
        <v>0</v>
      </c>
      <c r="CB10" s="168">
        <v>0</v>
      </c>
      <c r="CC10" s="168">
        <v>1</v>
      </c>
      <c r="CD10" s="168">
        <v>0</v>
      </c>
      <c r="CE10" s="168">
        <v>4</v>
      </c>
      <c r="CF10" s="168">
        <v>3</v>
      </c>
      <c r="CG10" s="169">
        <f t="shared" si="6"/>
        <v>48</v>
      </c>
      <c r="CH10" s="166">
        <v>12</v>
      </c>
      <c r="CI10" s="167">
        <v>24</v>
      </c>
      <c r="CJ10" s="168">
        <v>5</v>
      </c>
      <c r="CK10" s="167">
        <v>1</v>
      </c>
      <c r="CL10" s="168">
        <v>1</v>
      </c>
      <c r="CM10" s="168">
        <v>0</v>
      </c>
      <c r="CN10" s="168">
        <v>1</v>
      </c>
      <c r="CO10" s="168">
        <v>0</v>
      </c>
      <c r="CP10" s="168">
        <v>0</v>
      </c>
      <c r="CQ10" s="168">
        <v>1</v>
      </c>
      <c r="CR10" s="168">
        <v>10</v>
      </c>
      <c r="CS10" s="170">
        <f t="shared" si="7"/>
        <v>55</v>
      </c>
    </row>
    <row r="11" spans="1:97" ht="18" customHeight="1">
      <c r="A11" s="88" t="s">
        <v>11</v>
      </c>
      <c r="B11" s="482">
        <v>17</v>
      </c>
      <c r="C11" s="483">
        <v>13</v>
      </c>
      <c r="D11" s="483">
        <v>1</v>
      </c>
      <c r="E11" s="483">
        <v>4</v>
      </c>
      <c r="F11" s="483">
        <v>0</v>
      </c>
      <c r="G11" s="483">
        <v>2</v>
      </c>
      <c r="H11" s="483">
        <v>0</v>
      </c>
      <c r="I11" s="483">
        <v>0</v>
      </c>
      <c r="J11" s="483">
        <v>0</v>
      </c>
      <c r="K11" s="483">
        <v>0</v>
      </c>
      <c r="L11" s="483">
        <v>5</v>
      </c>
      <c r="M11" s="272">
        <f t="shared" si="0"/>
        <v>42</v>
      </c>
      <c r="N11" s="164">
        <v>13</v>
      </c>
      <c r="O11" s="134">
        <v>17</v>
      </c>
      <c r="P11" s="134">
        <v>2</v>
      </c>
      <c r="Q11" s="134">
        <v>4</v>
      </c>
      <c r="R11" s="134">
        <v>1</v>
      </c>
      <c r="S11" s="134">
        <v>0</v>
      </c>
      <c r="T11" s="134">
        <v>0</v>
      </c>
      <c r="U11" s="134">
        <v>2</v>
      </c>
      <c r="V11" s="134">
        <v>0</v>
      </c>
      <c r="W11" s="134">
        <v>1</v>
      </c>
      <c r="X11" s="134">
        <v>7</v>
      </c>
      <c r="Y11" s="165">
        <f t="shared" si="1"/>
        <v>47</v>
      </c>
      <c r="Z11" s="482">
        <v>10</v>
      </c>
      <c r="AA11" s="483">
        <v>14</v>
      </c>
      <c r="AB11" s="483">
        <v>1</v>
      </c>
      <c r="AC11" s="483">
        <v>1</v>
      </c>
      <c r="AD11" s="483">
        <v>0</v>
      </c>
      <c r="AE11" s="483">
        <v>2</v>
      </c>
      <c r="AF11" s="483">
        <v>0</v>
      </c>
      <c r="AG11" s="483">
        <v>0</v>
      </c>
      <c r="AH11" s="483">
        <v>0</v>
      </c>
      <c r="AI11" s="483">
        <v>1</v>
      </c>
      <c r="AJ11" s="483">
        <v>5</v>
      </c>
      <c r="AK11" s="272">
        <f t="shared" si="2"/>
        <v>34</v>
      </c>
      <c r="AL11" s="164">
        <v>10</v>
      </c>
      <c r="AM11" s="134">
        <v>19</v>
      </c>
      <c r="AN11" s="134">
        <v>3</v>
      </c>
      <c r="AO11" s="134">
        <v>0</v>
      </c>
      <c r="AP11" s="134">
        <v>1</v>
      </c>
      <c r="AQ11" s="134">
        <v>4</v>
      </c>
      <c r="AR11" s="134">
        <v>0</v>
      </c>
      <c r="AS11" s="134">
        <v>0</v>
      </c>
      <c r="AT11" s="134">
        <v>0</v>
      </c>
      <c r="AU11" s="134">
        <v>0</v>
      </c>
      <c r="AV11" s="134">
        <v>6</v>
      </c>
      <c r="AW11" s="165">
        <f t="shared" si="3"/>
        <v>43</v>
      </c>
      <c r="AX11" s="482">
        <v>7</v>
      </c>
      <c r="AY11" s="483">
        <v>12</v>
      </c>
      <c r="AZ11" s="483">
        <v>4</v>
      </c>
      <c r="BA11" s="483">
        <v>1</v>
      </c>
      <c r="BB11" s="483">
        <v>2</v>
      </c>
      <c r="BC11" s="483">
        <v>0</v>
      </c>
      <c r="BD11" s="483">
        <v>0</v>
      </c>
      <c r="BE11" s="483">
        <v>0</v>
      </c>
      <c r="BF11" s="483">
        <v>0</v>
      </c>
      <c r="BG11" s="483">
        <v>1</v>
      </c>
      <c r="BH11" s="483">
        <v>5</v>
      </c>
      <c r="BI11" s="272">
        <f t="shared" si="4"/>
        <v>32</v>
      </c>
      <c r="BJ11" s="164">
        <v>7</v>
      </c>
      <c r="BK11" s="134">
        <v>23</v>
      </c>
      <c r="BL11" s="134">
        <v>1</v>
      </c>
      <c r="BM11" s="134">
        <v>0</v>
      </c>
      <c r="BN11" s="134">
        <v>1</v>
      </c>
      <c r="BO11" s="134">
        <v>0</v>
      </c>
      <c r="BP11" s="134">
        <v>0</v>
      </c>
      <c r="BQ11" s="134">
        <v>0</v>
      </c>
      <c r="BR11" s="134">
        <v>0</v>
      </c>
      <c r="BS11" s="134">
        <v>3</v>
      </c>
      <c r="BT11" s="134">
        <v>6</v>
      </c>
      <c r="BU11" s="165">
        <f t="shared" si="5"/>
        <v>41</v>
      </c>
      <c r="BV11" s="482">
        <v>12</v>
      </c>
      <c r="BW11" s="483">
        <v>9</v>
      </c>
      <c r="BX11" s="483">
        <v>1</v>
      </c>
      <c r="BY11" s="483">
        <v>0</v>
      </c>
      <c r="BZ11" s="483">
        <v>1</v>
      </c>
      <c r="CA11" s="483">
        <v>1</v>
      </c>
      <c r="CB11" s="483">
        <v>1</v>
      </c>
      <c r="CC11" s="483">
        <v>0</v>
      </c>
      <c r="CD11" s="483">
        <v>0</v>
      </c>
      <c r="CE11" s="483">
        <v>2</v>
      </c>
      <c r="CF11" s="483">
        <v>3</v>
      </c>
      <c r="CG11" s="272">
        <f t="shared" si="6"/>
        <v>30</v>
      </c>
      <c r="CH11" s="164">
        <v>8</v>
      </c>
      <c r="CI11" s="134">
        <v>16</v>
      </c>
      <c r="CJ11" s="134">
        <v>3</v>
      </c>
      <c r="CK11" s="134">
        <v>1</v>
      </c>
      <c r="CL11" s="134">
        <v>3</v>
      </c>
      <c r="CM11" s="134">
        <v>0</v>
      </c>
      <c r="CN11" s="134">
        <v>0</v>
      </c>
      <c r="CO11" s="134">
        <v>0</v>
      </c>
      <c r="CP11" s="134">
        <v>0</v>
      </c>
      <c r="CQ11" s="134">
        <v>1</v>
      </c>
      <c r="CR11" s="134">
        <v>10</v>
      </c>
      <c r="CS11" s="165">
        <f t="shared" si="7"/>
        <v>42</v>
      </c>
    </row>
    <row r="12" spans="1:97" ht="18" customHeight="1">
      <c r="A12" s="87" t="s">
        <v>12</v>
      </c>
      <c r="B12" s="166">
        <v>21</v>
      </c>
      <c r="C12" s="167">
        <v>37</v>
      </c>
      <c r="D12" s="168">
        <v>12</v>
      </c>
      <c r="E12" s="167">
        <v>5</v>
      </c>
      <c r="F12" s="168">
        <v>5</v>
      </c>
      <c r="G12" s="168">
        <v>5</v>
      </c>
      <c r="H12" s="168">
        <v>0</v>
      </c>
      <c r="I12" s="168">
        <v>1</v>
      </c>
      <c r="J12" s="168">
        <v>0</v>
      </c>
      <c r="K12" s="168">
        <v>2</v>
      </c>
      <c r="L12" s="168">
        <v>18</v>
      </c>
      <c r="M12" s="169">
        <f t="shared" si="0"/>
        <v>106</v>
      </c>
      <c r="N12" s="166">
        <v>25</v>
      </c>
      <c r="O12" s="167">
        <v>27</v>
      </c>
      <c r="P12" s="168">
        <v>9</v>
      </c>
      <c r="Q12" s="167">
        <v>4</v>
      </c>
      <c r="R12" s="168">
        <v>9</v>
      </c>
      <c r="S12" s="168">
        <v>4</v>
      </c>
      <c r="T12" s="168">
        <v>2</v>
      </c>
      <c r="U12" s="168">
        <v>0</v>
      </c>
      <c r="V12" s="168">
        <v>0</v>
      </c>
      <c r="W12" s="168">
        <v>1</v>
      </c>
      <c r="X12" s="168">
        <v>14</v>
      </c>
      <c r="Y12" s="170">
        <f t="shared" si="1"/>
        <v>95</v>
      </c>
      <c r="Z12" s="166">
        <v>31</v>
      </c>
      <c r="AA12" s="167">
        <v>27</v>
      </c>
      <c r="AB12" s="168">
        <v>5</v>
      </c>
      <c r="AC12" s="167">
        <v>1</v>
      </c>
      <c r="AD12" s="168">
        <v>3</v>
      </c>
      <c r="AE12" s="168">
        <v>1</v>
      </c>
      <c r="AF12" s="168">
        <v>2</v>
      </c>
      <c r="AG12" s="168">
        <v>0</v>
      </c>
      <c r="AH12" s="168">
        <v>0</v>
      </c>
      <c r="AI12" s="168">
        <v>4</v>
      </c>
      <c r="AJ12" s="168">
        <v>19</v>
      </c>
      <c r="AK12" s="169">
        <f t="shared" si="2"/>
        <v>93</v>
      </c>
      <c r="AL12" s="166">
        <v>32</v>
      </c>
      <c r="AM12" s="167">
        <v>27</v>
      </c>
      <c r="AN12" s="168">
        <v>9</v>
      </c>
      <c r="AO12" s="167">
        <v>2</v>
      </c>
      <c r="AP12" s="168">
        <v>6</v>
      </c>
      <c r="AQ12" s="168">
        <v>5</v>
      </c>
      <c r="AR12" s="168">
        <v>3</v>
      </c>
      <c r="AS12" s="168">
        <v>1</v>
      </c>
      <c r="AT12" s="168">
        <v>0</v>
      </c>
      <c r="AU12" s="168">
        <v>4</v>
      </c>
      <c r="AV12" s="168">
        <v>16</v>
      </c>
      <c r="AW12" s="170">
        <f t="shared" si="3"/>
        <v>105</v>
      </c>
      <c r="AX12" s="166">
        <v>19</v>
      </c>
      <c r="AY12" s="167">
        <v>31</v>
      </c>
      <c r="AZ12" s="168">
        <v>13</v>
      </c>
      <c r="BA12" s="167">
        <v>4</v>
      </c>
      <c r="BB12" s="168">
        <v>6</v>
      </c>
      <c r="BC12" s="168">
        <v>5</v>
      </c>
      <c r="BD12" s="168">
        <v>0</v>
      </c>
      <c r="BE12" s="168">
        <v>0</v>
      </c>
      <c r="BF12" s="168">
        <v>0</v>
      </c>
      <c r="BG12" s="168">
        <v>4</v>
      </c>
      <c r="BH12" s="168">
        <v>15</v>
      </c>
      <c r="BI12" s="169">
        <f t="shared" si="4"/>
        <v>97</v>
      </c>
      <c r="BJ12" s="166">
        <v>27</v>
      </c>
      <c r="BK12" s="167">
        <v>29</v>
      </c>
      <c r="BL12" s="168">
        <v>7</v>
      </c>
      <c r="BM12" s="167">
        <v>2</v>
      </c>
      <c r="BN12" s="168">
        <v>2</v>
      </c>
      <c r="BO12" s="168">
        <v>5</v>
      </c>
      <c r="BP12" s="168">
        <v>2</v>
      </c>
      <c r="BQ12" s="168">
        <v>0</v>
      </c>
      <c r="BR12" s="168">
        <v>0</v>
      </c>
      <c r="BS12" s="168">
        <v>0</v>
      </c>
      <c r="BT12" s="168">
        <v>15</v>
      </c>
      <c r="BU12" s="170">
        <f t="shared" si="5"/>
        <v>89</v>
      </c>
      <c r="BV12" s="166">
        <v>33</v>
      </c>
      <c r="BW12" s="167">
        <v>37</v>
      </c>
      <c r="BX12" s="168">
        <v>8</v>
      </c>
      <c r="BY12" s="167">
        <v>5</v>
      </c>
      <c r="BZ12" s="168">
        <v>2</v>
      </c>
      <c r="CA12" s="168">
        <v>2</v>
      </c>
      <c r="CB12" s="168">
        <v>0</v>
      </c>
      <c r="CC12" s="168">
        <v>1</v>
      </c>
      <c r="CD12" s="168">
        <v>0</v>
      </c>
      <c r="CE12" s="168">
        <v>2</v>
      </c>
      <c r="CF12" s="168">
        <v>27</v>
      </c>
      <c r="CG12" s="169">
        <f t="shared" si="6"/>
        <v>117</v>
      </c>
      <c r="CH12" s="166">
        <v>23</v>
      </c>
      <c r="CI12" s="167">
        <v>27</v>
      </c>
      <c r="CJ12" s="168">
        <v>15</v>
      </c>
      <c r="CK12" s="167">
        <v>3</v>
      </c>
      <c r="CL12" s="168">
        <v>10</v>
      </c>
      <c r="CM12" s="168">
        <v>0</v>
      </c>
      <c r="CN12" s="168">
        <v>3</v>
      </c>
      <c r="CO12" s="168">
        <v>1</v>
      </c>
      <c r="CP12" s="168">
        <v>0</v>
      </c>
      <c r="CQ12" s="168">
        <v>0</v>
      </c>
      <c r="CR12" s="168">
        <v>25</v>
      </c>
      <c r="CS12" s="170">
        <f t="shared" si="7"/>
        <v>107</v>
      </c>
    </row>
    <row r="13" spans="1:97" ht="18" customHeight="1">
      <c r="A13" s="88" t="s">
        <v>13</v>
      </c>
      <c r="B13" s="482">
        <v>7</v>
      </c>
      <c r="C13" s="483">
        <v>22</v>
      </c>
      <c r="D13" s="483">
        <v>0</v>
      </c>
      <c r="E13" s="483">
        <v>1</v>
      </c>
      <c r="F13" s="483">
        <v>4</v>
      </c>
      <c r="G13" s="483">
        <v>0</v>
      </c>
      <c r="H13" s="483">
        <v>0</v>
      </c>
      <c r="I13" s="483">
        <v>1</v>
      </c>
      <c r="J13" s="483">
        <v>0</v>
      </c>
      <c r="K13" s="483">
        <v>0</v>
      </c>
      <c r="L13" s="483">
        <v>3</v>
      </c>
      <c r="M13" s="272">
        <f t="shared" si="0"/>
        <v>38</v>
      </c>
      <c r="N13" s="164">
        <v>9</v>
      </c>
      <c r="O13" s="134">
        <v>14</v>
      </c>
      <c r="P13" s="134">
        <v>4</v>
      </c>
      <c r="Q13" s="134">
        <v>1</v>
      </c>
      <c r="R13" s="134">
        <v>0</v>
      </c>
      <c r="S13" s="134">
        <v>0</v>
      </c>
      <c r="T13" s="134">
        <v>0</v>
      </c>
      <c r="U13" s="134">
        <v>0</v>
      </c>
      <c r="V13" s="134">
        <v>0</v>
      </c>
      <c r="W13" s="134">
        <v>2</v>
      </c>
      <c r="X13" s="134">
        <v>4</v>
      </c>
      <c r="Y13" s="165">
        <f t="shared" si="1"/>
        <v>34</v>
      </c>
      <c r="Z13" s="482">
        <v>6</v>
      </c>
      <c r="AA13" s="483">
        <v>9</v>
      </c>
      <c r="AB13" s="483">
        <v>5</v>
      </c>
      <c r="AC13" s="483">
        <v>4</v>
      </c>
      <c r="AD13" s="483">
        <v>0</v>
      </c>
      <c r="AE13" s="483">
        <v>2</v>
      </c>
      <c r="AF13" s="483">
        <v>0</v>
      </c>
      <c r="AG13" s="483">
        <v>0</v>
      </c>
      <c r="AH13" s="483">
        <v>0</v>
      </c>
      <c r="AI13" s="483">
        <v>1</v>
      </c>
      <c r="AJ13" s="483">
        <v>5</v>
      </c>
      <c r="AK13" s="272">
        <f t="shared" si="2"/>
        <v>32</v>
      </c>
      <c r="AL13" s="164">
        <v>10</v>
      </c>
      <c r="AM13" s="134">
        <v>4</v>
      </c>
      <c r="AN13" s="134">
        <v>4</v>
      </c>
      <c r="AO13" s="134">
        <v>0</v>
      </c>
      <c r="AP13" s="134">
        <v>3</v>
      </c>
      <c r="AQ13" s="134">
        <v>1</v>
      </c>
      <c r="AR13" s="134">
        <v>2</v>
      </c>
      <c r="AS13" s="134">
        <v>0</v>
      </c>
      <c r="AT13" s="134">
        <v>0</v>
      </c>
      <c r="AU13" s="134">
        <v>2</v>
      </c>
      <c r="AV13" s="134">
        <v>6</v>
      </c>
      <c r="AW13" s="165">
        <f t="shared" si="3"/>
        <v>32</v>
      </c>
      <c r="AX13" s="482">
        <v>14</v>
      </c>
      <c r="AY13" s="483">
        <v>8</v>
      </c>
      <c r="AZ13" s="483">
        <v>1</v>
      </c>
      <c r="BA13" s="483">
        <v>0</v>
      </c>
      <c r="BB13" s="483">
        <v>0</v>
      </c>
      <c r="BC13" s="483">
        <v>0</v>
      </c>
      <c r="BD13" s="483">
        <v>2</v>
      </c>
      <c r="BE13" s="483">
        <v>0</v>
      </c>
      <c r="BF13" s="483">
        <v>0</v>
      </c>
      <c r="BG13" s="483">
        <v>1</v>
      </c>
      <c r="BH13" s="483">
        <v>7</v>
      </c>
      <c r="BI13" s="272">
        <f t="shared" si="4"/>
        <v>33</v>
      </c>
      <c r="BJ13" s="164">
        <v>16</v>
      </c>
      <c r="BK13" s="134">
        <v>11</v>
      </c>
      <c r="BL13" s="134">
        <v>4</v>
      </c>
      <c r="BM13" s="134">
        <v>1</v>
      </c>
      <c r="BN13" s="134">
        <v>1</v>
      </c>
      <c r="BO13" s="134">
        <v>0</v>
      </c>
      <c r="BP13" s="134">
        <v>0</v>
      </c>
      <c r="BQ13" s="134">
        <v>0</v>
      </c>
      <c r="BR13" s="134">
        <v>0</v>
      </c>
      <c r="BS13" s="134">
        <v>0</v>
      </c>
      <c r="BT13" s="134">
        <v>3</v>
      </c>
      <c r="BU13" s="165">
        <f t="shared" si="5"/>
        <v>36</v>
      </c>
      <c r="BV13" s="482">
        <v>8</v>
      </c>
      <c r="BW13" s="483">
        <v>11</v>
      </c>
      <c r="BX13" s="483">
        <v>3</v>
      </c>
      <c r="BY13" s="483">
        <v>2</v>
      </c>
      <c r="BZ13" s="483">
        <v>1</v>
      </c>
      <c r="CA13" s="483">
        <v>1</v>
      </c>
      <c r="CB13" s="483">
        <v>1</v>
      </c>
      <c r="CC13" s="483">
        <v>0</v>
      </c>
      <c r="CD13" s="483">
        <v>0</v>
      </c>
      <c r="CE13" s="483">
        <v>3</v>
      </c>
      <c r="CF13" s="483">
        <v>5</v>
      </c>
      <c r="CG13" s="272">
        <f t="shared" si="6"/>
        <v>35</v>
      </c>
      <c r="CH13" s="164">
        <v>9</v>
      </c>
      <c r="CI13" s="134">
        <v>11</v>
      </c>
      <c r="CJ13" s="134">
        <v>4</v>
      </c>
      <c r="CK13" s="134">
        <v>3</v>
      </c>
      <c r="CL13" s="134">
        <v>1</v>
      </c>
      <c r="CM13" s="134">
        <v>1</v>
      </c>
      <c r="CN13" s="134">
        <v>0</v>
      </c>
      <c r="CO13" s="134">
        <v>0</v>
      </c>
      <c r="CP13" s="134">
        <v>0</v>
      </c>
      <c r="CQ13" s="134">
        <v>1</v>
      </c>
      <c r="CR13" s="134">
        <v>3</v>
      </c>
      <c r="CS13" s="165">
        <f t="shared" si="7"/>
        <v>33</v>
      </c>
    </row>
    <row r="14" spans="1:97" ht="18" customHeight="1">
      <c r="A14" s="87" t="s">
        <v>14</v>
      </c>
      <c r="B14" s="166">
        <v>36</v>
      </c>
      <c r="C14" s="167">
        <v>19</v>
      </c>
      <c r="D14" s="168">
        <v>4</v>
      </c>
      <c r="E14" s="167">
        <v>3</v>
      </c>
      <c r="F14" s="168">
        <v>3</v>
      </c>
      <c r="G14" s="168">
        <v>2</v>
      </c>
      <c r="H14" s="168">
        <v>0</v>
      </c>
      <c r="I14" s="168">
        <v>0</v>
      </c>
      <c r="J14" s="168">
        <v>0</v>
      </c>
      <c r="K14" s="168">
        <v>5</v>
      </c>
      <c r="L14" s="168">
        <v>12</v>
      </c>
      <c r="M14" s="169">
        <f t="shared" si="0"/>
        <v>84</v>
      </c>
      <c r="N14" s="166">
        <v>27</v>
      </c>
      <c r="O14" s="167">
        <v>26</v>
      </c>
      <c r="P14" s="168">
        <v>4</v>
      </c>
      <c r="Q14" s="167">
        <v>5</v>
      </c>
      <c r="R14" s="168">
        <v>5</v>
      </c>
      <c r="S14" s="168">
        <v>2</v>
      </c>
      <c r="T14" s="168">
        <v>0</v>
      </c>
      <c r="U14" s="168">
        <v>0</v>
      </c>
      <c r="V14" s="168">
        <v>0</v>
      </c>
      <c r="W14" s="168">
        <v>2</v>
      </c>
      <c r="X14" s="168">
        <v>11</v>
      </c>
      <c r="Y14" s="170">
        <f t="shared" si="1"/>
        <v>82</v>
      </c>
      <c r="Z14" s="166">
        <v>27</v>
      </c>
      <c r="AA14" s="167">
        <v>24</v>
      </c>
      <c r="AB14" s="168">
        <v>6</v>
      </c>
      <c r="AC14" s="167">
        <v>3</v>
      </c>
      <c r="AD14" s="168">
        <v>1</v>
      </c>
      <c r="AE14" s="168">
        <v>2</v>
      </c>
      <c r="AF14" s="168">
        <v>0</v>
      </c>
      <c r="AG14" s="168">
        <v>0</v>
      </c>
      <c r="AH14" s="168">
        <v>0</v>
      </c>
      <c r="AI14" s="168">
        <v>0</v>
      </c>
      <c r="AJ14" s="168">
        <v>17</v>
      </c>
      <c r="AK14" s="169">
        <f t="shared" si="2"/>
        <v>80</v>
      </c>
      <c r="AL14" s="166">
        <v>26</v>
      </c>
      <c r="AM14" s="167">
        <v>25</v>
      </c>
      <c r="AN14" s="168">
        <v>7</v>
      </c>
      <c r="AO14" s="167">
        <v>7</v>
      </c>
      <c r="AP14" s="168">
        <v>5</v>
      </c>
      <c r="AQ14" s="168">
        <v>2</v>
      </c>
      <c r="AR14" s="168">
        <v>0</v>
      </c>
      <c r="AS14" s="168">
        <v>0</v>
      </c>
      <c r="AT14" s="168">
        <v>0</v>
      </c>
      <c r="AU14" s="168">
        <v>1</v>
      </c>
      <c r="AV14" s="168">
        <v>23</v>
      </c>
      <c r="AW14" s="170">
        <f t="shared" si="3"/>
        <v>96</v>
      </c>
      <c r="AX14" s="166">
        <v>28</v>
      </c>
      <c r="AY14" s="167">
        <v>20</v>
      </c>
      <c r="AZ14" s="168">
        <v>5</v>
      </c>
      <c r="BA14" s="167">
        <v>3</v>
      </c>
      <c r="BB14" s="168">
        <v>7</v>
      </c>
      <c r="BC14" s="168">
        <v>1</v>
      </c>
      <c r="BD14" s="168">
        <v>1</v>
      </c>
      <c r="BE14" s="168">
        <v>0</v>
      </c>
      <c r="BF14" s="168">
        <v>0</v>
      </c>
      <c r="BG14" s="168">
        <v>1</v>
      </c>
      <c r="BH14" s="168">
        <v>20</v>
      </c>
      <c r="BI14" s="169">
        <f t="shared" si="4"/>
        <v>86</v>
      </c>
      <c r="BJ14" s="166">
        <v>25</v>
      </c>
      <c r="BK14" s="167">
        <v>20</v>
      </c>
      <c r="BL14" s="168">
        <v>4</v>
      </c>
      <c r="BM14" s="167">
        <v>3</v>
      </c>
      <c r="BN14" s="168">
        <v>0</v>
      </c>
      <c r="BO14" s="168">
        <v>2</v>
      </c>
      <c r="BP14" s="168">
        <v>1</v>
      </c>
      <c r="BQ14" s="168">
        <v>0</v>
      </c>
      <c r="BR14" s="168">
        <v>0</v>
      </c>
      <c r="BS14" s="168">
        <v>3</v>
      </c>
      <c r="BT14" s="168">
        <v>14</v>
      </c>
      <c r="BU14" s="170">
        <f t="shared" si="5"/>
        <v>72</v>
      </c>
      <c r="BV14" s="166">
        <v>26</v>
      </c>
      <c r="BW14" s="167">
        <v>26</v>
      </c>
      <c r="BX14" s="168">
        <v>6</v>
      </c>
      <c r="BY14" s="167">
        <v>3</v>
      </c>
      <c r="BZ14" s="168">
        <v>0</v>
      </c>
      <c r="CA14" s="168">
        <v>4</v>
      </c>
      <c r="CB14" s="168">
        <v>0</v>
      </c>
      <c r="CC14" s="168">
        <v>1</v>
      </c>
      <c r="CD14" s="168">
        <v>0</v>
      </c>
      <c r="CE14" s="168">
        <v>4</v>
      </c>
      <c r="CF14" s="168">
        <v>11</v>
      </c>
      <c r="CG14" s="169">
        <f t="shared" si="6"/>
        <v>81</v>
      </c>
      <c r="CH14" s="166">
        <v>23</v>
      </c>
      <c r="CI14" s="167">
        <v>24</v>
      </c>
      <c r="CJ14" s="168">
        <v>7</v>
      </c>
      <c r="CK14" s="167">
        <v>1</v>
      </c>
      <c r="CL14" s="168">
        <v>2</v>
      </c>
      <c r="CM14" s="168">
        <v>2</v>
      </c>
      <c r="CN14" s="168">
        <v>0</v>
      </c>
      <c r="CO14" s="168">
        <v>0</v>
      </c>
      <c r="CP14" s="168">
        <v>0</v>
      </c>
      <c r="CQ14" s="168">
        <v>1</v>
      </c>
      <c r="CR14" s="168">
        <v>17</v>
      </c>
      <c r="CS14" s="170">
        <f t="shared" si="7"/>
        <v>77</v>
      </c>
    </row>
    <row r="15" spans="1:97" ht="18" customHeight="1">
      <c r="A15" s="88" t="s">
        <v>15</v>
      </c>
      <c r="B15" s="482">
        <v>7</v>
      </c>
      <c r="C15" s="483">
        <v>4</v>
      </c>
      <c r="D15" s="483">
        <v>1</v>
      </c>
      <c r="E15" s="483">
        <v>0</v>
      </c>
      <c r="F15" s="483">
        <v>0</v>
      </c>
      <c r="G15" s="483">
        <v>0</v>
      </c>
      <c r="H15" s="483">
        <v>0</v>
      </c>
      <c r="I15" s="483">
        <v>0</v>
      </c>
      <c r="J15" s="483">
        <v>0</v>
      </c>
      <c r="K15" s="483">
        <v>1</v>
      </c>
      <c r="L15" s="483">
        <v>5</v>
      </c>
      <c r="M15" s="272">
        <f t="shared" si="0"/>
        <v>18</v>
      </c>
      <c r="N15" s="164">
        <v>9</v>
      </c>
      <c r="O15" s="134">
        <v>4</v>
      </c>
      <c r="P15" s="134">
        <v>4</v>
      </c>
      <c r="Q15" s="134">
        <v>2</v>
      </c>
      <c r="R15" s="134">
        <v>0</v>
      </c>
      <c r="S15" s="134">
        <v>1</v>
      </c>
      <c r="T15" s="134">
        <v>0</v>
      </c>
      <c r="U15" s="134">
        <v>1</v>
      </c>
      <c r="V15" s="134">
        <v>0</v>
      </c>
      <c r="W15" s="134">
        <v>0</v>
      </c>
      <c r="X15" s="134">
        <v>4</v>
      </c>
      <c r="Y15" s="165">
        <f t="shared" si="1"/>
        <v>25</v>
      </c>
      <c r="Z15" s="482">
        <v>8</v>
      </c>
      <c r="AA15" s="483">
        <v>6</v>
      </c>
      <c r="AB15" s="483">
        <v>1</v>
      </c>
      <c r="AC15" s="483">
        <v>1</v>
      </c>
      <c r="AD15" s="483">
        <v>0</v>
      </c>
      <c r="AE15" s="483">
        <v>1</v>
      </c>
      <c r="AF15" s="483">
        <v>0</v>
      </c>
      <c r="AG15" s="483">
        <v>0</v>
      </c>
      <c r="AH15" s="483">
        <v>0</v>
      </c>
      <c r="AI15" s="483">
        <v>0</v>
      </c>
      <c r="AJ15" s="483">
        <v>2</v>
      </c>
      <c r="AK15" s="272">
        <f t="shared" si="2"/>
        <v>19</v>
      </c>
      <c r="AL15" s="164">
        <v>6</v>
      </c>
      <c r="AM15" s="134">
        <v>6</v>
      </c>
      <c r="AN15" s="134">
        <v>3</v>
      </c>
      <c r="AO15" s="134">
        <v>1</v>
      </c>
      <c r="AP15" s="134">
        <v>0</v>
      </c>
      <c r="AQ15" s="134">
        <v>0</v>
      </c>
      <c r="AR15" s="134">
        <v>0</v>
      </c>
      <c r="AS15" s="134">
        <v>0</v>
      </c>
      <c r="AT15" s="134">
        <v>0</v>
      </c>
      <c r="AU15" s="134">
        <v>0</v>
      </c>
      <c r="AV15" s="134">
        <v>3</v>
      </c>
      <c r="AW15" s="165">
        <f t="shared" si="3"/>
        <v>19</v>
      </c>
      <c r="AX15" s="482">
        <v>5</v>
      </c>
      <c r="AY15" s="483">
        <v>4</v>
      </c>
      <c r="AZ15" s="483">
        <v>2</v>
      </c>
      <c r="BA15" s="483">
        <v>2</v>
      </c>
      <c r="BB15" s="483">
        <v>0</v>
      </c>
      <c r="BC15" s="483">
        <v>0</v>
      </c>
      <c r="BD15" s="483">
        <v>0</v>
      </c>
      <c r="BE15" s="483">
        <v>0</v>
      </c>
      <c r="BF15" s="483">
        <v>0</v>
      </c>
      <c r="BG15" s="483">
        <v>0</v>
      </c>
      <c r="BH15" s="483">
        <v>5</v>
      </c>
      <c r="BI15" s="272">
        <f t="shared" si="4"/>
        <v>18</v>
      </c>
      <c r="BJ15" s="164">
        <v>4</v>
      </c>
      <c r="BK15" s="134">
        <v>3</v>
      </c>
      <c r="BL15" s="134">
        <v>0</v>
      </c>
      <c r="BM15" s="134">
        <v>1</v>
      </c>
      <c r="BN15" s="134">
        <v>0</v>
      </c>
      <c r="BO15" s="134">
        <v>0</v>
      </c>
      <c r="BP15" s="134">
        <v>0</v>
      </c>
      <c r="BQ15" s="134">
        <v>0</v>
      </c>
      <c r="BR15" s="134">
        <v>0</v>
      </c>
      <c r="BS15" s="134">
        <v>0</v>
      </c>
      <c r="BT15" s="134">
        <v>5</v>
      </c>
      <c r="BU15" s="165">
        <f t="shared" si="5"/>
        <v>13</v>
      </c>
      <c r="BV15" s="482">
        <v>4</v>
      </c>
      <c r="BW15" s="483">
        <v>5</v>
      </c>
      <c r="BX15" s="483">
        <v>0</v>
      </c>
      <c r="BY15" s="483">
        <v>0</v>
      </c>
      <c r="BZ15" s="483">
        <v>0</v>
      </c>
      <c r="CA15" s="483">
        <v>0</v>
      </c>
      <c r="CB15" s="483">
        <v>0</v>
      </c>
      <c r="CC15" s="483">
        <v>0</v>
      </c>
      <c r="CD15" s="483">
        <v>0</v>
      </c>
      <c r="CE15" s="483">
        <v>0</v>
      </c>
      <c r="CF15" s="483">
        <v>4</v>
      </c>
      <c r="CG15" s="272">
        <f t="shared" si="6"/>
        <v>13</v>
      </c>
      <c r="CH15" s="164">
        <v>6</v>
      </c>
      <c r="CI15" s="134">
        <v>7</v>
      </c>
      <c r="CJ15" s="134">
        <v>3</v>
      </c>
      <c r="CK15" s="134">
        <v>0</v>
      </c>
      <c r="CL15" s="134">
        <v>0</v>
      </c>
      <c r="CM15" s="134">
        <v>0</v>
      </c>
      <c r="CN15" s="134">
        <v>0</v>
      </c>
      <c r="CO15" s="134">
        <v>0</v>
      </c>
      <c r="CP15" s="134">
        <v>0</v>
      </c>
      <c r="CQ15" s="134">
        <v>2</v>
      </c>
      <c r="CR15" s="134">
        <v>6</v>
      </c>
      <c r="CS15" s="165">
        <f t="shared" si="7"/>
        <v>24</v>
      </c>
    </row>
    <row r="16" spans="1:97" ht="18" customHeight="1">
      <c r="A16" s="90" t="s">
        <v>16</v>
      </c>
      <c r="B16" s="166">
        <v>17</v>
      </c>
      <c r="C16" s="168">
        <v>14</v>
      </c>
      <c r="D16" s="168">
        <v>4</v>
      </c>
      <c r="E16" s="168">
        <v>6</v>
      </c>
      <c r="F16" s="168">
        <v>1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9</v>
      </c>
      <c r="M16" s="170">
        <f t="shared" si="0"/>
        <v>51</v>
      </c>
      <c r="N16" s="166">
        <v>8</v>
      </c>
      <c r="O16" s="167">
        <v>9</v>
      </c>
      <c r="P16" s="168">
        <v>3</v>
      </c>
      <c r="Q16" s="167">
        <v>2</v>
      </c>
      <c r="R16" s="168">
        <v>0</v>
      </c>
      <c r="S16" s="168">
        <v>2</v>
      </c>
      <c r="T16" s="168">
        <v>0</v>
      </c>
      <c r="U16" s="168">
        <v>1</v>
      </c>
      <c r="V16" s="168">
        <v>0</v>
      </c>
      <c r="W16" s="168">
        <v>1</v>
      </c>
      <c r="X16" s="168">
        <v>9</v>
      </c>
      <c r="Y16" s="170">
        <f t="shared" si="1"/>
        <v>35</v>
      </c>
      <c r="Z16" s="166">
        <v>13</v>
      </c>
      <c r="AA16" s="168">
        <v>17</v>
      </c>
      <c r="AB16" s="168">
        <v>1</v>
      </c>
      <c r="AC16" s="168">
        <v>0</v>
      </c>
      <c r="AD16" s="168">
        <v>0</v>
      </c>
      <c r="AE16" s="168">
        <v>0</v>
      </c>
      <c r="AF16" s="168">
        <v>0</v>
      </c>
      <c r="AG16" s="168">
        <v>0</v>
      </c>
      <c r="AH16" s="168">
        <v>0</v>
      </c>
      <c r="AI16" s="168">
        <v>4</v>
      </c>
      <c r="AJ16" s="168">
        <v>7</v>
      </c>
      <c r="AK16" s="170">
        <f t="shared" si="2"/>
        <v>42</v>
      </c>
      <c r="AL16" s="166">
        <v>15</v>
      </c>
      <c r="AM16" s="167">
        <v>13</v>
      </c>
      <c r="AN16" s="168">
        <v>3</v>
      </c>
      <c r="AO16" s="167">
        <v>2</v>
      </c>
      <c r="AP16" s="168">
        <v>2</v>
      </c>
      <c r="AQ16" s="168">
        <v>0</v>
      </c>
      <c r="AR16" s="168">
        <v>1</v>
      </c>
      <c r="AS16" s="168">
        <v>0</v>
      </c>
      <c r="AT16" s="168">
        <v>0</v>
      </c>
      <c r="AU16" s="168">
        <v>0</v>
      </c>
      <c r="AV16" s="168">
        <v>6</v>
      </c>
      <c r="AW16" s="170">
        <f t="shared" si="3"/>
        <v>42</v>
      </c>
      <c r="AX16" s="166">
        <v>8</v>
      </c>
      <c r="AY16" s="168">
        <v>10</v>
      </c>
      <c r="AZ16" s="168">
        <v>2</v>
      </c>
      <c r="BA16" s="168">
        <v>1</v>
      </c>
      <c r="BB16" s="168">
        <v>2</v>
      </c>
      <c r="BC16" s="168">
        <v>0</v>
      </c>
      <c r="BD16" s="168">
        <v>0</v>
      </c>
      <c r="BE16" s="168">
        <v>0</v>
      </c>
      <c r="BF16" s="168">
        <v>0</v>
      </c>
      <c r="BG16" s="168">
        <v>2</v>
      </c>
      <c r="BH16" s="168">
        <v>3</v>
      </c>
      <c r="BI16" s="170">
        <f t="shared" si="4"/>
        <v>28</v>
      </c>
      <c r="BJ16" s="166">
        <v>7</v>
      </c>
      <c r="BK16" s="167">
        <v>19</v>
      </c>
      <c r="BL16" s="168">
        <v>0</v>
      </c>
      <c r="BM16" s="167">
        <v>0</v>
      </c>
      <c r="BN16" s="168">
        <v>0</v>
      </c>
      <c r="BO16" s="168">
        <v>0</v>
      </c>
      <c r="BP16" s="168">
        <v>0</v>
      </c>
      <c r="BQ16" s="168">
        <v>0</v>
      </c>
      <c r="BR16" s="168">
        <v>0</v>
      </c>
      <c r="BS16" s="168">
        <v>0</v>
      </c>
      <c r="BT16" s="168">
        <v>6</v>
      </c>
      <c r="BU16" s="170">
        <f t="shared" si="5"/>
        <v>32</v>
      </c>
      <c r="BV16" s="166">
        <v>14</v>
      </c>
      <c r="BW16" s="168">
        <v>14</v>
      </c>
      <c r="BX16" s="168">
        <v>3</v>
      </c>
      <c r="BY16" s="168">
        <v>1</v>
      </c>
      <c r="BZ16" s="168">
        <v>0</v>
      </c>
      <c r="CA16" s="168">
        <v>1</v>
      </c>
      <c r="CB16" s="168">
        <v>1</v>
      </c>
      <c r="CC16" s="168">
        <v>0</v>
      </c>
      <c r="CD16" s="168">
        <v>0</v>
      </c>
      <c r="CE16" s="168">
        <v>0</v>
      </c>
      <c r="CF16" s="168">
        <v>6</v>
      </c>
      <c r="CG16" s="170">
        <f t="shared" si="6"/>
        <v>40</v>
      </c>
      <c r="CH16" s="166">
        <v>7</v>
      </c>
      <c r="CI16" s="167">
        <v>16</v>
      </c>
      <c r="CJ16" s="168">
        <v>2</v>
      </c>
      <c r="CK16" s="167">
        <v>2</v>
      </c>
      <c r="CL16" s="168">
        <v>1</v>
      </c>
      <c r="CM16" s="168">
        <v>0</v>
      </c>
      <c r="CN16" s="168">
        <v>0</v>
      </c>
      <c r="CO16" s="168">
        <v>0</v>
      </c>
      <c r="CP16" s="168">
        <v>0</v>
      </c>
      <c r="CQ16" s="168">
        <v>2</v>
      </c>
      <c r="CR16" s="168">
        <v>4</v>
      </c>
      <c r="CS16" s="170">
        <f t="shared" si="7"/>
        <v>34</v>
      </c>
    </row>
    <row r="17" spans="1:97" ht="18" customHeight="1">
      <c r="A17" s="88" t="s">
        <v>17</v>
      </c>
      <c r="B17" s="482">
        <v>81</v>
      </c>
      <c r="C17" s="483">
        <v>100</v>
      </c>
      <c r="D17" s="483">
        <v>20</v>
      </c>
      <c r="E17" s="483">
        <v>15</v>
      </c>
      <c r="F17" s="483">
        <v>8</v>
      </c>
      <c r="G17" s="483">
        <v>10</v>
      </c>
      <c r="H17" s="483">
        <v>6</v>
      </c>
      <c r="I17" s="483">
        <v>1</v>
      </c>
      <c r="J17" s="483">
        <v>0</v>
      </c>
      <c r="K17" s="483">
        <v>5</v>
      </c>
      <c r="L17" s="483">
        <v>44</v>
      </c>
      <c r="M17" s="272">
        <f t="shared" si="0"/>
        <v>290</v>
      </c>
      <c r="N17" s="164">
        <v>56</v>
      </c>
      <c r="O17" s="134">
        <v>73</v>
      </c>
      <c r="P17" s="134">
        <v>15</v>
      </c>
      <c r="Q17" s="134">
        <v>14</v>
      </c>
      <c r="R17" s="134">
        <v>12</v>
      </c>
      <c r="S17" s="134">
        <v>14</v>
      </c>
      <c r="T17" s="134">
        <v>5</v>
      </c>
      <c r="U17" s="134">
        <v>2</v>
      </c>
      <c r="V17" s="134">
        <v>0</v>
      </c>
      <c r="W17" s="134">
        <v>5</v>
      </c>
      <c r="X17" s="134">
        <v>42</v>
      </c>
      <c r="Y17" s="165">
        <f t="shared" si="1"/>
        <v>238</v>
      </c>
      <c r="Z17" s="482">
        <v>70</v>
      </c>
      <c r="AA17" s="483">
        <v>96</v>
      </c>
      <c r="AB17" s="483">
        <v>20</v>
      </c>
      <c r="AC17" s="483">
        <v>10</v>
      </c>
      <c r="AD17" s="483">
        <v>2</v>
      </c>
      <c r="AE17" s="483">
        <v>2</v>
      </c>
      <c r="AF17" s="483">
        <v>4</v>
      </c>
      <c r="AG17" s="483">
        <v>2</v>
      </c>
      <c r="AH17" s="483">
        <v>0</v>
      </c>
      <c r="AI17" s="483">
        <v>4</v>
      </c>
      <c r="AJ17" s="483">
        <v>43</v>
      </c>
      <c r="AK17" s="272">
        <f t="shared" si="2"/>
        <v>253</v>
      </c>
      <c r="AL17" s="164">
        <v>53</v>
      </c>
      <c r="AM17" s="134">
        <v>82</v>
      </c>
      <c r="AN17" s="134">
        <v>18</v>
      </c>
      <c r="AO17" s="134">
        <v>6</v>
      </c>
      <c r="AP17" s="134">
        <v>0</v>
      </c>
      <c r="AQ17" s="134">
        <v>9</v>
      </c>
      <c r="AR17" s="134">
        <v>3</v>
      </c>
      <c r="AS17" s="134">
        <v>3</v>
      </c>
      <c r="AT17" s="134">
        <v>0</v>
      </c>
      <c r="AU17" s="134">
        <v>4</v>
      </c>
      <c r="AV17" s="134">
        <v>39</v>
      </c>
      <c r="AW17" s="165">
        <f t="shared" si="3"/>
        <v>217</v>
      </c>
      <c r="AX17" s="482">
        <v>52</v>
      </c>
      <c r="AY17" s="483">
        <v>81</v>
      </c>
      <c r="AZ17" s="483">
        <v>8</v>
      </c>
      <c r="BA17" s="483">
        <v>6</v>
      </c>
      <c r="BB17" s="483">
        <v>5</v>
      </c>
      <c r="BC17" s="483">
        <v>7</v>
      </c>
      <c r="BD17" s="483">
        <v>8</v>
      </c>
      <c r="BE17" s="483">
        <v>0</v>
      </c>
      <c r="BF17" s="483">
        <v>0</v>
      </c>
      <c r="BG17" s="483">
        <v>3</v>
      </c>
      <c r="BH17" s="483">
        <v>35</v>
      </c>
      <c r="BI17" s="272">
        <f t="shared" si="4"/>
        <v>205</v>
      </c>
      <c r="BJ17" s="164">
        <v>55</v>
      </c>
      <c r="BK17" s="134">
        <v>66</v>
      </c>
      <c r="BL17" s="134">
        <v>12</v>
      </c>
      <c r="BM17" s="134">
        <v>2</v>
      </c>
      <c r="BN17" s="134">
        <v>1</v>
      </c>
      <c r="BO17" s="134">
        <v>6</v>
      </c>
      <c r="BP17" s="134">
        <v>5</v>
      </c>
      <c r="BQ17" s="134">
        <v>1</v>
      </c>
      <c r="BR17" s="134">
        <v>0</v>
      </c>
      <c r="BS17" s="134">
        <v>1</v>
      </c>
      <c r="BT17" s="134">
        <v>33</v>
      </c>
      <c r="BU17" s="165">
        <f t="shared" si="5"/>
        <v>182</v>
      </c>
      <c r="BV17" s="482">
        <v>57</v>
      </c>
      <c r="BW17" s="483">
        <v>83</v>
      </c>
      <c r="BX17" s="483">
        <v>13</v>
      </c>
      <c r="BY17" s="483">
        <v>8</v>
      </c>
      <c r="BZ17" s="483">
        <v>5</v>
      </c>
      <c r="CA17" s="483">
        <v>1</v>
      </c>
      <c r="CB17" s="483">
        <v>3</v>
      </c>
      <c r="CC17" s="483">
        <v>0</v>
      </c>
      <c r="CD17" s="483">
        <v>0</v>
      </c>
      <c r="CE17" s="483">
        <v>2</v>
      </c>
      <c r="CF17" s="483">
        <v>35</v>
      </c>
      <c r="CG17" s="272">
        <f t="shared" si="6"/>
        <v>207</v>
      </c>
      <c r="CH17" s="164">
        <v>51</v>
      </c>
      <c r="CI17" s="134">
        <v>65</v>
      </c>
      <c r="CJ17" s="134">
        <v>9</v>
      </c>
      <c r="CK17" s="134">
        <v>1</v>
      </c>
      <c r="CL17" s="134">
        <v>7</v>
      </c>
      <c r="CM17" s="134">
        <v>4</v>
      </c>
      <c r="CN17" s="134">
        <v>2</v>
      </c>
      <c r="CO17" s="134">
        <v>0</v>
      </c>
      <c r="CP17" s="134">
        <v>0</v>
      </c>
      <c r="CQ17" s="134">
        <v>4</v>
      </c>
      <c r="CR17" s="134">
        <v>43</v>
      </c>
      <c r="CS17" s="165">
        <f t="shared" si="7"/>
        <v>186</v>
      </c>
    </row>
    <row r="18" spans="1:97" ht="18" customHeight="1">
      <c r="A18" s="90" t="s">
        <v>18</v>
      </c>
      <c r="B18" s="166">
        <v>168</v>
      </c>
      <c r="C18" s="168">
        <v>129</v>
      </c>
      <c r="D18" s="168">
        <v>29</v>
      </c>
      <c r="E18" s="168">
        <v>21</v>
      </c>
      <c r="F18" s="168">
        <v>6</v>
      </c>
      <c r="G18" s="168">
        <v>7</v>
      </c>
      <c r="H18" s="168">
        <v>3</v>
      </c>
      <c r="I18" s="168">
        <v>0</v>
      </c>
      <c r="J18" s="168">
        <v>0</v>
      </c>
      <c r="K18" s="168">
        <v>14</v>
      </c>
      <c r="L18" s="168">
        <v>69</v>
      </c>
      <c r="M18" s="170">
        <f t="shared" si="0"/>
        <v>446</v>
      </c>
      <c r="N18" s="166">
        <v>130</v>
      </c>
      <c r="O18" s="167">
        <v>146</v>
      </c>
      <c r="P18" s="168">
        <v>21</v>
      </c>
      <c r="Q18" s="167">
        <v>35</v>
      </c>
      <c r="R18" s="168">
        <v>7</v>
      </c>
      <c r="S18" s="168">
        <v>7</v>
      </c>
      <c r="T18" s="168">
        <v>1</v>
      </c>
      <c r="U18" s="168">
        <v>0</v>
      </c>
      <c r="V18" s="168">
        <v>0</v>
      </c>
      <c r="W18" s="168">
        <v>14</v>
      </c>
      <c r="X18" s="168">
        <v>69</v>
      </c>
      <c r="Y18" s="170">
        <f t="shared" si="1"/>
        <v>430</v>
      </c>
      <c r="Z18" s="166">
        <v>143</v>
      </c>
      <c r="AA18" s="168">
        <v>117</v>
      </c>
      <c r="AB18" s="168">
        <v>24</v>
      </c>
      <c r="AC18" s="168">
        <v>15</v>
      </c>
      <c r="AD18" s="168">
        <v>12</v>
      </c>
      <c r="AE18" s="168">
        <v>5</v>
      </c>
      <c r="AF18" s="168">
        <v>4</v>
      </c>
      <c r="AG18" s="168">
        <v>2</v>
      </c>
      <c r="AH18" s="168">
        <v>0</v>
      </c>
      <c r="AI18" s="168">
        <v>7</v>
      </c>
      <c r="AJ18" s="168">
        <v>67</v>
      </c>
      <c r="AK18" s="170">
        <f t="shared" si="2"/>
        <v>396</v>
      </c>
      <c r="AL18" s="166">
        <v>144</v>
      </c>
      <c r="AM18" s="167">
        <v>156</v>
      </c>
      <c r="AN18" s="168">
        <v>31</v>
      </c>
      <c r="AO18" s="167">
        <v>14</v>
      </c>
      <c r="AP18" s="168">
        <v>5</v>
      </c>
      <c r="AQ18" s="168">
        <v>3</v>
      </c>
      <c r="AR18" s="168">
        <v>3</v>
      </c>
      <c r="AS18" s="168">
        <v>2</v>
      </c>
      <c r="AT18" s="168">
        <v>0</v>
      </c>
      <c r="AU18" s="168">
        <v>17</v>
      </c>
      <c r="AV18" s="168">
        <v>77</v>
      </c>
      <c r="AW18" s="170">
        <f t="shared" si="3"/>
        <v>452</v>
      </c>
      <c r="AX18" s="166">
        <v>126</v>
      </c>
      <c r="AY18" s="168">
        <v>115</v>
      </c>
      <c r="AZ18" s="168">
        <v>21</v>
      </c>
      <c r="BA18" s="168">
        <v>18</v>
      </c>
      <c r="BB18" s="168">
        <v>6</v>
      </c>
      <c r="BC18" s="168">
        <v>0</v>
      </c>
      <c r="BD18" s="168">
        <v>0</v>
      </c>
      <c r="BE18" s="168">
        <v>1</v>
      </c>
      <c r="BF18" s="168">
        <v>0</v>
      </c>
      <c r="BG18" s="168">
        <v>15</v>
      </c>
      <c r="BH18" s="168">
        <v>57</v>
      </c>
      <c r="BI18" s="170">
        <f t="shared" si="4"/>
        <v>359</v>
      </c>
      <c r="BJ18" s="166">
        <v>141</v>
      </c>
      <c r="BK18" s="167">
        <v>112</v>
      </c>
      <c r="BL18" s="168">
        <v>23</v>
      </c>
      <c r="BM18" s="167">
        <v>17</v>
      </c>
      <c r="BN18" s="168">
        <v>3</v>
      </c>
      <c r="BO18" s="168">
        <v>2</v>
      </c>
      <c r="BP18" s="168">
        <v>1</v>
      </c>
      <c r="BQ18" s="168">
        <v>0</v>
      </c>
      <c r="BR18" s="168">
        <v>0</v>
      </c>
      <c r="BS18" s="168">
        <v>6</v>
      </c>
      <c r="BT18" s="168">
        <v>52</v>
      </c>
      <c r="BU18" s="170">
        <f t="shared" si="5"/>
        <v>357</v>
      </c>
      <c r="BV18" s="166">
        <v>127</v>
      </c>
      <c r="BW18" s="168">
        <v>141</v>
      </c>
      <c r="BX18" s="168">
        <v>22</v>
      </c>
      <c r="BY18" s="168">
        <v>23</v>
      </c>
      <c r="BZ18" s="168">
        <v>6</v>
      </c>
      <c r="CA18" s="168">
        <v>0</v>
      </c>
      <c r="CB18" s="168">
        <v>1</v>
      </c>
      <c r="CC18" s="168">
        <v>1</v>
      </c>
      <c r="CD18" s="168">
        <v>0</v>
      </c>
      <c r="CE18" s="168">
        <v>14</v>
      </c>
      <c r="CF18" s="168">
        <v>51</v>
      </c>
      <c r="CG18" s="170">
        <f t="shared" si="6"/>
        <v>386</v>
      </c>
      <c r="CH18" s="166">
        <v>81</v>
      </c>
      <c r="CI18" s="167">
        <v>113</v>
      </c>
      <c r="CJ18" s="168">
        <v>24</v>
      </c>
      <c r="CK18" s="167">
        <v>24</v>
      </c>
      <c r="CL18" s="168">
        <v>11</v>
      </c>
      <c r="CM18" s="168">
        <v>2</v>
      </c>
      <c r="CN18" s="168">
        <v>0</v>
      </c>
      <c r="CO18" s="168">
        <v>0</v>
      </c>
      <c r="CP18" s="168">
        <v>0</v>
      </c>
      <c r="CQ18" s="168">
        <v>13</v>
      </c>
      <c r="CR18" s="168">
        <v>68</v>
      </c>
      <c r="CS18" s="170">
        <f t="shared" si="7"/>
        <v>336</v>
      </c>
    </row>
    <row r="19" spans="1:97" ht="18" customHeight="1">
      <c r="A19" s="88" t="s">
        <v>19</v>
      </c>
      <c r="B19" s="482">
        <v>5</v>
      </c>
      <c r="C19" s="483">
        <v>3</v>
      </c>
      <c r="D19" s="483">
        <v>0</v>
      </c>
      <c r="E19" s="483">
        <v>0</v>
      </c>
      <c r="F19" s="483">
        <v>2</v>
      </c>
      <c r="G19" s="483">
        <v>0</v>
      </c>
      <c r="H19" s="483">
        <v>0</v>
      </c>
      <c r="I19" s="483">
        <v>0</v>
      </c>
      <c r="J19" s="483">
        <v>0</v>
      </c>
      <c r="K19" s="483">
        <v>1</v>
      </c>
      <c r="L19" s="483">
        <v>1</v>
      </c>
      <c r="M19" s="272">
        <f t="shared" si="0"/>
        <v>12</v>
      </c>
      <c r="N19" s="164">
        <v>2</v>
      </c>
      <c r="O19" s="134">
        <v>3</v>
      </c>
      <c r="P19" s="134">
        <v>0</v>
      </c>
      <c r="Q19" s="134">
        <v>1</v>
      </c>
      <c r="R19" s="134">
        <v>1</v>
      </c>
      <c r="S19" s="134">
        <v>0</v>
      </c>
      <c r="T19" s="134">
        <v>0</v>
      </c>
      <c r="U19" s="134">
        <v>0</v>
      </c>
      <c r="V19" s="134">
        <v>0</v>
      </c>
      <c r="W19" s="134">
        <v>1</v>
      </c>
      <c r="X19" s="134">
        <v>2</v>
      </c>
      <c r="Y19" s="165">
        <f t="shared" si="1"/>
        <v>10</v>
      </c>
      <c r="Z19" s="482">
        <v>2</v>
      </c>
      <c r="AA19" s="483">
        <v>5</v>
      </c>
      <c r="AB19" s="483">
        <v>1</v>
      </c>
      <c r="AC19" s="483">
        <v>0</v>
      </c>
      <c r="AD19" s="483">
        <v>0</v>
      </c>
      <c r="AE19" s="483">
        <v>0</v>
      </c>
      <c r="AF19" s="483">
        <v>0</v>
      </c>
      <c r="AG19" s="483">
        <v>0</v>
      </c>
      <c r="AH19" s="483">
        <v>0</v>
      </c>
      <c r="AI19" s="483">
        <v>0</v>
      </c>
      <c r="AJ19" s="483">
        <v>2</v>
      </c>
      <c r="AK19" s="272">
        <f t="shared" si="2"/>
        <v>10</v>
      </c>
      <c r="AL19" s="164">
        <v>1</v>
      </c>
      <c r="AM19" s="134">
        <v>5</v>
      </c>
      <c r="AN19" s="134">
        <v>1</v>
      </c>
      <c r="AO19" s="134">
        <v>1</v>
      </c>
      <c r="AP19" s="134">
        <v>0</v>
      </c>
      <c r="AQ19" s="134">
        <v>0</v>
      </c>
      <c r="AR19" s="134">
        <v>0</v>
      </c>
      <c r="AS19" s="134">
        <v>0</v>
      </c>
      <c r="AT19" s="134">
        <v>0</v>
      </c>
      <c r="AU19" s="134">
        <v>0</v>
      </c>
      <c r="AV19" s="134">
        <v>1</v>
      </c>
      <c r="AW19" s="165">
        <f t="shared" si="3"/>
        <v>9</v>
      </c>
      <c r="AX19" s="482">
        <v>2</v>
      </c>
      <c r="AY19" s="483">
        <v>2</v>
      </c>
      <c r="AZ19" s="483">
        <v>0</v>
      </c>
      <c r="BA19" s="483">
        <v>0</v>
      </c>
      <c r="BB19" s="483">
        <v>0</v>
      </c>
      <c r="BC19" s="483">
        <v>0</v>
      </c>
      <c r="BD19" s="483">
        <v>0</v>
      </c>
      <c r="BE19" s="483">
        <v>0</v>
      </c>
      <c r="BF19" s="483">
        <v>0</v>
      </c>
      <c r="BG19" s="483">
        <v>0</v>
      </c>
      <c r="BH19" s="483">
        <v>3</v>
      </c>
      <c r="BI19" s="272">
        <f t="shared" si="4"/>
        <v>7</v>
      </c>
      <c r="BJ19" s="164">
        <v>2</v>
      </c>
      <c r="BK19" s="134">
        <v>2</v>
      </c>
      <c r="BL19" s="134">
        <v>0</v>
      </c>
      <c r="BM19" s="134">
        <v>1</v>
      </c>
      <c r="BN19" s="134">
        <v>0</v>
      </c>
      <c r="BO19" s="134">
        <v>0</v>
      </c>
      <c r="BP19" s="134">
        <v>0</v>
      </c>
      <c r="BQ19" s="134">
        <v>0</v>
      </c>
      <c r="BR19" s="134">
        <v>0</v>
      </c>
      <c r="BS19" s="134">
        <v>1</v>
      </c>
      <c r="BT19" s="134">
        <v>2</v>
      </c>
      <c r="BU19" s="165">
        <f t="shared" si="5"/>
        <v>8</v>
      </c>
      <c r="BV19" s="482">
        <v>9</v>
      </c>
      <c r="BW19" s="483">
        <v>4</v>
      </c>
      <c r="BX19" s="483">
        <v>0</v>
      </c>
      <c r="BY19" s="483">
        <v>1</v>
      </c>
      <c r="BZ19" s="483">
        <v>0</v>
      </c>
      <c r="CA19" s="483">
        <v>0</v>
      </c>
      <c r="CB19" s="483">
        <v>1</v>
      </c>
      <c r="CC19" s="483">
        <v>0</v>
      </c>
      <c r="CD19" s="483">
        <v>0</v>
      </c>
      <c r="CE19" s="483">
        <v>1</v>
      </c>
      <c r="CF19" s="483">
        <v>0</v>
      </c>
      <c r="CG19" s="272">
        <f t="shared" si="6"/>
        <v>16</v>
      </c>
      <c r="CH19" s="164">
        <v>4</v>
      </c>
      <c r="CI19" s="134">
        <v>5</v>
      </c>
      <c r="CJ19" s="134">
        <v>0</v>
      </c>
      <c r="CK19" s="134">
        <v>0</v>
      </c>
      <c r="CL19" s="134">
        <v>1</v>
      </c>
      <c r="CM19" s="134">
        <v>0</v>
      </c>
      <c r="CN19" s="134">
        <v>0</v>
      </c>
      <c r="CO19" s="134">
        <v>0</v>
      </c>
      <c r="CP19" s="134">
        <v>0</v>
      </c>
      <c r="CQ19" s="134">
        <v>0</v>
      </c>
      <c r="CR19" s="134">
        <v>1</v>
      </c>
      <c r="CS19" s="165">
        <f t="shared" si="7"/>
        <v>11</v>
      </c>
    </row>
    <row r="20" spans="1:97" ht="18" customHeight="1">
      <c r="A20" s="90" t="s">
        <v>20</v>
      </c>
      <c r="B20" s="166">
        <v>11</v>
      </c>
      <c r="C20" s="168">
        <v>17</v>
      </c>
      <c r="D20" s="168">
        <v>4</v>
      </c>
      <c r="E20" s="168">
        <v>1</v>
      </c>
      <c r="F20" s="168">
        <v>1</v>
      </c>
      <c r="G20" s="168">
        <v>0</v>
      </c>
      <c r="H20" s="168">
        <v>2</v>
      </c>
      <c r="I20" s="168">
        <v>0</v>
      </c>
      <c r="J20" s="168">
        <v>0</v>
      </c>
      <c r="K20" s="168">
        <v>1</v>
      </c>
      <c r="L20" s="168">
        <v>13</v>
      </c>
      <c r="M20" s="170">
        <f t="shared" si="0"/>
        <v>50</v>
      </c>
      <c r="N20" s="166">
        <v>7</v>
      </c>
      <c r="O20" s="167">
        <v>17</v>
      </c>
      <c r="P20" s="168">
        <v>5</v>
      </c>
      <c r="Q20" s="167">
        <v>2</v>
      </c>
      <c r="R20" s="168">
        <v>2</v>
      </c>
      <c r="S20" s="168">
        <v>0</v>
      </c>
      <c r="T20" s="168">
        <v>2</v>
      </c>
      <c r="U20" s="168">
        <v>2</v>
      </c>
      <c r="V20" s="168">
        <v>0</v>
      </c>
      <c r="W20" s="168">
        <v>2</v>
      </c>
      <c r="X20" s="168">
        <v>12</v>
      </c>
      <c r="Y20" s="170">
        <f t="shared" si="1"/>
        <v>51</v>
      </c>
      <c r="Z20" s="166">
        <v>11</v>
      </c>
      <c r="AA20" s="168">
        <v>17</v>
      </c>
      <c r="AB20" s="168">
        <v>4</v>
      </c>
      <c r="AC20" s="168">
        <v>3</v>
      </c>
      <c r="AD20" s="168">
        <v>2</v>
      </c>
      <c r="AE20" s="168">
        <v>2</v>
      </c>
      <c r="AF20" s="168">
        <v>2</v>
      </c>
      <c r="AG20" s="168">
        <v>0</v>
      </c>
      <c r="AH20" s="168">
        <v>0</v>
      </c>
      <c r="AI20" s="168">
        <v>0</v>
      </c>
      <c r="AJ20" s="168">
        <v>8</v>
      </c>
      <c r="AK20" s="170">
        <f t="shared" si="2"/>
        <v>49</v>
      </c>
      <c r="AL20" s="166">
        <v>13</v>
      </c>
      <c r="AM20" s="167">
        <v>19</v>
      </c>
      <c r="AN20" s="168">
        <v>3</v>
      </c>
      <c r="AO20" s="167">
        <v>1</v>
      </c>
      <c r="AP20" s="168">
        <v>4</v>
      </c>
      <c r="AQ20" s="168">
        <v>2</v>
      </c>
      <c r="AR20" s="168">
        <v>1</v>
      </c>
      <c r="AS20" s="168">
        <v>0</v>
      </c>
      <c r="AT20" s="168">
        <v>0</v>
      </c>
      <c r="AU20" s="168">
        <v>1</v>
      </c>
      <c r="AV20" s="168">
        <v>5</v>
      </c>
      <c r="AW20" s="170">
        <f t="shared" si="3"/>
        <v>49</v>
      </c>
      <c r="AX20" s="166">
        <v>8</v>
      </c>
      <c r="AY20" s="168">
        <v>15</v>
      </c>
      <c r="AZ20" s="168">
        <v>4</v>
      </c>
      <c r="BA20" s="168">
        <v>0</v>
      </c>
      <c r="BB20" s="168">
        <v>1</v>
      </c>
      <c r="BC20" s="168">
        <v>2</v>
      </c>
      <c r="BD20" s="168">
        <v>0</v>
      </c>
      <c r="BE20" s="168">
        <v>0</v>
      </c>
      <c r="BF20" s="168">
        <v>0</v>
      </c>
      <c r="BG20" s="168">
        <v>0</v>
      </c>
      <c r="BH20" s="168">
        <v>7</v>
      </c>
      <c r="BI20" s="170">
        <f t="shared" si="4"/>
        <v>37</v>
      </c>
      <c r="BJ20" s="166">
        <v>11</v>
      </c>
      <c r="BK20" s="167">
        <v>16</v>
      </c>
      <c r="BL20" s="168">
        <v>3</v>
      </c>
      <c r="BM20" s="167">
        <v>1</v>
      </c>
      <c r="BN20" s="168">
        <v>2</v>
      </c>
      <c r="BO20" s="168">
        <v>0</v>
      </c>
      <c r="BP20" s="168">
        <v>2</v>
      </c>
      <c r="BQ20" s="168">
        <v>1</v>
      </c>
      <c r="BR20" s="168">
        <v>0</v>
      </c>
      <c r="BS20" s="168">
        <v>1</v>
      </c>
      <c r="BT20" s="168">
        <v>6</v>
      </c>
      <c r="BU20" s="170">
        <f t="shared" si="5"/>
        <v>43</v>
      </c>
      <c r="BV20" s="166">
        <v>13</v>
      </c>
      <c r="BW20" s="168">
        <v>15</v>
      </c>
      <c r="BX20" s="168">
        <v>1</v>
      </c>
      <c r="BY20" s="168">
        <v>1</v>
      </c>
      <c r="BZ20" s="168">
        <v>3</v>
      </c>
      <c r="CA20" s="168">
        <v>1</v>
      </c>
      <c r="CB20" s="168">
        <v>1</v>
      </c>
      <c r="CC20" s="168">
        <v>0</v>
      </c>
      <c r="CD20" s="168">
        <v>0</v>
      </c>
      <c r="CE20" s="168">
        <v>2</v>
      </c>
      <c r="CF20" s="168">
        <v>11</v>
      </c>
      <c r="CG20" s="170">
        <f t="shared" si="6"/>
        <v>48</v>
      </c>
      <c r="CH20" s="166">
        <v>6</v>
      </c>
      <c r="CI20" s="167">
        <v>9</v>
      </c>
      <c r="CJ20" s="168">
        <v>3</v>
      </c>
      <c r="CK20" s="167">
        <v>2</v>
      </c>
      <c r="CL20" s="168">
        <v>2</v>
      </c>
      <c r="CM20" s="168">
        <v>0</v>
      </c>
      <c r="CN20" s="168">
        <v>1</v>
      </c>
      <c r="CO20" s="168">
        <v>0</v>
      </c>
      <c r="CP20" s="168">
        <v>0</v>
      </c>
      <c r="CQ20" s="168">
        <v>3</v>
      </c>
      <c r="CR20" s="168">
        <v>5</v>
      </c>
      <c r="CS20" s="170">
        <f t="shared" si="7"/>
        <v>31</v>
      </c>
    </row>
    <row r="21" spans="1:97" ht="18" customHeight="1">
      <c r="A21" s="88" t="s">
        <v>21</v>
      </c>
      <c r="B21" s="482">
        <v>12</v>
      </c>
      <c r="C21" s="483">
        <v>16</v>
      </c>
      <c r="D21" s="483">
        <v>8</v>
      </c>
      <c r="E21" s="483">
        <v>1</v>
      </c>
      <c r="F21" s="483">
        <v>3</v>
      </c>
      <c r="G21" s="483">
        <v>0</v>
      </c>
      <c r="H21" s="483">
        <v>2</v>
      </c>
      <c r="I21" s="483">
        <v>0</v>
      </c>
      <c r="J21" s="483">
        <v>0</v>
      </c>
      <c r="K21" s="483">
        <v>0</v>
      </c>
      <c r="L21" s="483">
        <v>14</v>
      </c>
      <c r="M21" s="272">
        <f t="shared" si="0"/>
        <v>56</v>
      </c>
      <c r="N21" s="164">
        <v>11</v>
      </c>
      <c r="O21" s="134">
        <v>20</v>
      </c>
      <c r="P21" s="134">
        <v>3</v>
      </c>
      <c r="Q21" s="134">
        <v>1</v>
      </c>
      <c r="R21" s="134">
        <v>3</v>
      </c>
      <c r="S21" s="134">
        <v>2</v>
      </c>
      <c r="T21" s="134">
        <v>2</v>
      </c>
      <c r="U21" s="134">
        <v>0</v>
      </c>
      <c r="V21" s="134">
        <v>0</v>
      </c>
      <c r="W21" s="134">
        <v>1</v>
      </c>
      <c r="X21" s="134">
        <v>5</v>
      </c>
      <c r="Y21" s="165">
        <f t="shared" si="1"/>
        <v>48</v>
      </c>
      <c r="Z21" s="482">
        <v>15</v>
      </c>
      <c r="AA21" s="483">
        <v>16</v>
      </c>
      <c r="AB21" s="483">
        <v>9</v>
      </c>
      <c r="AC21" s="483">
        <v>0</v>
      </c>
      <c r="AD21" s="483">
        <v>2</v>
      </c>
      <c r="AE21" s="483">
        <v>0</v>
      </c>
      <c r="AF21" s="483">
        <v>0</v>
      </c>
      <c r="AG21" s="483">
        <v>1</v>
      </c>
      <c r="AH21" s="483">
        <v>0</v>
      </c>
      <c r="AI21" s="483">
        <v>0</v>
      </c>
      <c r="AJ21" s="483">
        <v>6</v>
      </c>
      <c r="AK21" s="272">
        <f t="shared" si="2"/>
        <v>49</v>
      </c>
      <c r="AL21" s="164">
        <v>16</v>
      </c>
      <c r="AM21" s="134">
        <v>17</v>
      </c>
      <c r="AN21" s="134">
        <v>3</v>
      </c>
      <c r="AO21" s="134">
        <v>3</v>
      </c>
      <c r="AP21" s="134">
        <v>2</v>
      </c>
      <c r="AQ21" s="134">
        <v>0</v>
      </c>
      <c r="AR21" s="134">
        <v>1</v>
      </c>
      <c r="AS21" s="134">
        <v>0</v>
      </c>
      <c r="AT21" s="134">
        <v>0</v>
      </c>
      <c r="AU21" s="134">
        <v>0</v>
      </c>
      <c r="AV21" s="134">
        <v>5</v>
      </c>
      <c r="AW21" s="165">
        <f t="shared" si="3"/>
        <v>47</v>
      </c>
      <c r="AX21" s="482">
        <v>15</v>
      </c>
      <c r="AY21" s="483">
        <v>21</v>
      </c>
      <c r="AZ21" s="483">
        <v>5</v>
      </c>
      <c r="BA21" s="483">
        <v>0</v>
      </c>
      <c r="BB21" s="483">
        <v>1</v>
      </c>
      <c r="BC21" s="483">
        <v>1</v>
      </c>
      <c r="BD21" s="483">
        <v>0</v>
      </c>
      <c r="BE21" s="483">
        <v>0</v>
      </c>
      <c r="BF21" s="483">
        <v>0</v>
      </c>
      <c r="BG21" s="483">
        <v>0</v>
      </c>
      <c r="BH21" s="483">
        <v>10</v>
      </c>
      <c r="BI21" s="272">
        <f t="shared" si="4"/>
        <v>53</v>
      </c>
      <c r="BJ21" s="164">
        <v>10</v>
      </c>
      <c r="BK21" s="134">
        <v>22</v>
      </c>
      <c r="BL21" s="134">
        <v>4</v>
      </c>
      <c r="BM21" s="134">
        <v>2</v>
      </c>
      <c r="BN21" s="134">
        <v>1</v>
      </c>
      <c r="BO21" s="134">
        <v>3</v>
      </c>
      <c r="BP21" s="134">
        <v>2</v>
      </c>
      <c r="BQ21" s="134">
        <v>0</v>
      </c>
      <c r="BR21" s="134">
        <v>0</v>
      </c>
      <c r="BS21" s="134">
        <v>1</v>
      </c>
      <c r="BT21" s="134">
        <v>5</v>
      </c>
      <c r="BU21" s="165">
        <f t="shared" si="5"/>
        <v>50</v>
      </c>
      <c r="BV21" s="482">
        <v>9</v>
      </c>
      <c r="BW21" s="483">
        <v>16</v>
      </c>
      <c r="BX21" s="483">
        <v>3</v>
      </c>
      <c r="BY21" s="483">
        <v>1</v>
      </c>
      <c r="BZ21" s="483">
        <v>2</v>
      </c>
      <c r="CA21" s="483">
        <v>0</v>
      </c>
      <c r="CB21" s="483">
        <v>1</v>
      </c>
      <c r="CC21" s="483">
        <v>1</v>
      </c>
      <c r="CD21" s="483">
        <v>0</v>
      </c>
      <c r="CE21" s="483">
        <v>2</v>
      </c>
      <c r="CF21" s="483">
        <v>15</v>
      </c>
      <c r="CG21" s="272">
        <f t="shared" si="6"/>
        <v>50</v>
      </c>
      <c r="CH21" s="164">
        <v>16</v>
      </c>
      <c r="CI21" s="134">
        <v>23</v>
      </c>
      <c r="CJ21" s="134">
        <v>3</v>
      </c>
      <c r="CK21" s="134">
        <v>1</v>
      </c>
      <c r="CL21" s="134">
        <v>3</v>
      </c>
      <c r="CM21" s="134">
        <v>1</v>
      </c>
      <c r="CN21" s="134">
        <v>1</v>
      </c>
      <c r="CO21" s="134">
        <v>0</v>
      </c>
      <c r="CP21" s="134">
        <v>0</v>
      </c>
      <c r="CQ21" s="134">
        <v>3</v>
      </c>
      <c r="CR21" s="134">
        <v>10</v>
      </c>
      <c r="CS21" s="165">
        <f t="shared" si="7"/>
        <v>61</v>
      </c>
    </row>
    <row r="22" spans="1:97" ht="18" customHeight="1">
      <c r="A22" s="11" t="s">
        <v>22</v>
      </c>
      <c r="B22" s="166">
        <v>8</v>
      </c>
      <c r="C22" s="168">
        <v>12</v>
      </c>
      <c r="D22" s="168">
        <v>4</v>
      </c>
      <c r="E22" s="168">
        <v>2</v>
      </c>
      <c r="F22" s="168">
        <v>2</v>
      </c>
      <c r="G22" s="168">
        <v>3</v>
      </c>
      <c r="H22" s="168">
        <v>1</v>
      </c>
      <c r="I22" s="168">
        <v>0</v>
      </c>
      <c r="J22" s="168">
        <v>0</v>
      </c>
      <c r="K22" s="168">
        <v>7</v>
      </c>
      <c r="L22" s="168">
        <v>5</v>
      </c>
      <c r="M22" s="170">
        <f t="shared" si="0"/>
        <v>44</v>
      </c>
      <c r="N22" s="166">
        <v>5</v>
      </c>
      <c r="O22" s="167">
        <v>10</v>
      </c>
      <c r="P22" s="168">
        <v>3</v>
      </c>
      <c r="Q22" s="167">
        <v>3</v>
      </c>
      <c r="R22" s="168">
        <v>1</v>
      </c>
      <c r="S22" s="168">
        <v>3</v>
      </c>
      <c r="T22" s="168">
        <v>2</v>
      </c>
      <c r="U22" s="168">
        <v>0</v>
      </c>
      <c r="V22" s="168">
        <v>0</v>
      </c>
      <c r="W22" s="168">
        <v>3</v>
      </c>
      <c r="X22" s="168">
        <v>7</v>
      </c>
      <c r="Y22" s="170">
        <f t="shared" si="1"/>
        <v>37</v>
      </c>
      <c r="Z22" s="166">
        <v>6</v>
      </c>
      <c r="AA22" s="168">
        <v>19</v>
      </c>
      <c r="AB22" s="168">
        <v>5</v>
      </c>
      <c r="AC22" s="168">
        <v>2</v>
      </c>
      <c r="AD22" s="168">
        <v>2</v>
      </c>
      <c r="AE22" s="168">
        <v>2</v>
      </c>
      <c r="AF22" s="168">
        <v>1</v>
      </c>
      <c r="AG22" s="168">
        <v>0</v>
      </c>
      <c r="AH22" s="168">
        <v>0</v>
      </c>
      <c r="AI22" s="168">
        <v>3</v>
      </c>
      <c r="AJ22" s="168">
        <v>11</v>
      </c>
      <c r="AK22" s="170">
        <f t="shared" si="2"/>
        <v>51</v>
      </c>
      <c r="AL22" s="166">
        <v>4</v>
      </c>
      <c r="AM22" s="167">
        <v>11</v>
      </c>
      <c r="AN22" s="168">
        <v>1</v>
      </c>
      <c r="AO22" s="167">
        <v>2</v>
      </c>
      <c r="AP22" s="168">
        <v>1</v>
      </c>
      <c r="AQ22" s="168">
        <v>1</v>
      </c>
      <c r="AR22" s="168">
        <v>0</v>
      </c>
      <c r="AS22" s="168">
        <v>0</v>
      </c>
      <c r="AT22" s="168">
        <v>0</v>
      </c>
      <c r="AU22" s="168">
        <v>2</v>
      </c>
      <c r="AV22" s="168">
        <v>8</v>
      </c>
      <c r="AW22" s="170">
        <f t="shared" si="3"/>
        <v>30</v>
      </c>
      <c r="AX22" s="166">
        <v>8</v>
      </c>
      <c r="AY22" s="168">
        <v>10</v>
      </c>
      <c r="AZ22" s="168">
        <v>4</v>
      </c>
      <c r="BA22" s="168">
        <v>0</v>
      </c>
      <c r="BB22" s="168">
        <v>2</v>
      </c>
      <c r="BC22" s="168">
        <v>3</v>
      </c>
      <c r="BD22" s="168">
        <v>0</v>
      </c>
      <c r="BE22" s="168">
        <v>0</v>
      </c>
      <c r="BF22" s="168">
        <v>0</v>
      </c>
      <c r="BG22" s="168">
        <v>3</v>
      </c>
      <c r="BH22" s="168">
        <v>6</v>
      </c>
      <c r="BI22" s="170">
        <f t="shared" si="4"/>
        <v>36</v>
      </c>
      <c r="BJ22" s="166">
        <v>10</v>
      </c>
      <c r="BK22" s="167">
        <v>8</v>
      </c>
      <c r="BL22" s="168">
        <v>3</v>
      </c>
      <c r="BM22" s="167">
        <v>4</v>
      </c>
      <c r="BN22" s="168">
        <v>0</v>
      </c>
      <c r="BO22" s="168">
        <v>2</v>
      </c>
      <c r="BP22" s="168">
        <v>1</v>
      </c>
      <c r="BQ22" s="168">
        <v>1</v>
      </c>
      <c r="BR22" s="168">
        <v>0</v>
      </c>
      <c r="BS22" s="168">
        <v>1</v>
      </c>
      <c r="BT22" s="168">
        <v>9</v>
      </c>
      <c r="BU22" s="170">
        <f t="shared" si="5"/>
        <v>39</v>
      </c>
      <c r="BV22" s="166">
        <v>12</v>
      </c>
      <c r="BW22" s="168">
        <v>23</v>
      </c>
      <c r="BX22" s="168">
        <v>7</v>
      </c>
      <c r="BY22" s="168">
        <v>0</v>
      </c>
      <c r="BZ22" s="168">
        <v>1</v>
      </c>
      <c r="CA22" s="168">
        <v>3</v>
      </c>
      <c r="CB22" s="168">
        <v>2</v>
      </c>
      <c r="CC22" s="168">
        <v>0</v>
      </c>
      <c r="CD22" s="168">
        <v>0</v>
      </c>
      <c r="CE22" s="168">
        <v>2</v>
      </c>
      <c r="CF22" s="168">
        <v>6</v>
      </c>
      <c r="CG22" s="170">
        <f t="shared" si="6"/>
        <v>56</v>
      </c>
      <c r="CH22" s="166">
        <v>7</v>
      </c>
      <c r="CI22" s="167">
        <v>13</v>
      </c>
      <c r="CJ22" s="168">
        <v>7</v>
      </c>
      <c r="CK22" s="167">
        <v>1</v>
      </c>
      <c r="CL22" s="168">
        <v>1</v>
      </c>
      <c r="CM22" s="168">
        <v>0</v>
      </c>
      <c r="CN22" s="168">
        <v>1</v>
      </c>
      <c r="CO22" s="168">
        <v>0</v>
      </c>
      <c r="CP22" s="168">
        <v>0</v>
      </c>
      <c r="CQ22" s="168">
        <v>2</v>
      </c>
      <c r="CR22" s="168">
        <v>7</v>
      </c>
      <c r="CS22" s="170">
        <f t="shared" si="7"/>
        <v>39</v>
      </c>
    </row>
    <row r="23" spans="1:97" ht="18" customHeight="1">
      <c r="A23" s="88" t="s">
        <v>23</v>
      </c>
      <c r="B23" s="482">
        <v>7</v>
      </c>
      <c r="C23" s="483">
        <v>7</v>
      </c>
      <c r="D23" s="483">
        <v>4</v>
      </c>
      <c r="E23" s="483">
        <v>2</v>
      </c>
      <c r="F23" s="483">
        <v>3</v>
      </c>
      <c r="G23" s="483">
        <v>0</v>
      </c>
      <c r="H23" s="483">
        <v>1</v>
      </c>
      <c r="I23" s="483">
        <v>0</v>
      </c>
      <c r="J23" s="483">
        <v>0</v>
      </c>
      <c r="K23" s="483">
        <v>1</v>
      </c>
      <c r="L23" s="483">
        <v>8</v>
      </c>
      <c r="M23" s="272">
        <f t="shared" si="0"/>
        <v>33</v>
      </c>
      <c r="N23" s="164">
        <v>5</v>
      </c>
      <c r="O23" s="134">
        <v>9</v>
      </c>
      <c r="P23" s="134">
        <v>1</v>
      </c>
      <c r="Q23" s="134">
        <v>2</v>
      </c>
      <c r="R23" s="134">
        <v>1</v>
      </c>
      <c r="S23" s="134">
        <v>5</v>
      </c>
      <c r="T23" s="134">
        <v>0</v>
      </c>
      <c r="U23" s="134">
        <v>0</v>
      </c>
      <c r="V23" s="134">
        <v>0</v>
      </c>
      <c r="W23" s="134">
        <v>0</v>
      </c>
      <c r="X23" s="134">
        <v>9</v>
      </c>
      <c r="Y23" s="165">
        <f t="shared" si="1"/>
        <v>32</v>
      </c>
      <c r="Z23" s="482">
        <v>4</v>
      </c>
      <c r="AA23" s="483">
        <v>15</v>
      </c>
      <c r="AB23" s="483">
        <v>4</v>
      </c>
      <c r="AC23" s="483">
        <v>3</v>
      </c>
      <c r="AD23" s="483">
        <v>1</v>
      </c>
      <c r="AE23" s="483">
        <v>0</v>
      </c>
      <c r="AF23" s="483">
        <v>0</v>
      </c>
      <c r="AG23" s="483">
        <v>0</v>
      </c>
      <c r="AH23" s="483">
        <v>0</v>
      </c>
      <c r="AI23" s="483">
        <v>0</v>
      </c>
      <c r="AJ23" s="483">
        <v>6</v>
      </c>
      <c r="AK23" s="272">
        <f t="shared" si="2"/>
        <v>33</v>
      </c>
      <c r="AL23" s="164">
        <v>6</v>
      </c>
      <c r="AM23" s="134">
        <v>11</v>
      </c>
      <c r="AN23" s="134">
        <v>3</v>
      </c>
      <c r="AO23" s="134">
        <v>0</v>
      </c>
      <c r="AP23" s="134">
        <v>2</v>
      </c>
      <c r="AQ23" s="134">
        <v>3</v>
      </c>
      <c r="AR23" s="134">
        <v>3</v>
      </c>
      <c r="AS23" s="134">
        <v>0</v>
      </c>
      <c r="AT23" s="134">
        <v>0</v>
      </c>
      <c r="AU23" s="134">
        <v>0</v>
      </c>
      <c r="AV23" s="134">
        <v>7</v>
      </c>
      <c r="AW23" s="165">
        <f t="shared" si="3"/>
        <v>35</v>
      </c>
      <c r="AX23" s="482">
        <v>5</v>
      </c>
      <c r="AY23" s="483">
        <v>10</v>
      </c>
      <c r="AZ23" s="483">
        <v>2</v>
      </c>
      <c r="BA23" s="483">
        <v>1</v>
      </c>
      <c r="BB23" s="483">
        <v>0</v>
      </c>
      <c r="BC23" s="483">
        <v>0</v>
      </c>
      <c r="BD23" s="483">
        <v>0</v>
      </c>
      <c r="BE23" s="483">
        <v>0</v>
      </c>
      <c r="BF23" s="483">
        <v>0</v>
      </c>
      <c r="BG23" s="483">
        <v>0</v>
      </c>
      <c r="BH23" s="483">
        <v>5</v>
      </c>
      <c r="BI23" s="272">
        <f t="shared" si="4"/>
        <v>23</v>
      </c>
      <c r="BJ23" s="164">
        <v>4</v>
      </c>
      <c r="BK23" s="134">
        <v>7</v>
      </c>
      <c r="BL23" s="134">
        <v>3</v>
      </c>
      <c r="BM23" s="134">
        <v>2</v>
      </c>
      <c r="BN23" s="134">
        <v>2</v>
      </c>
      <c r="BO23" s="134">
        <v>0</v>
      </c>
      <c r="BP23" s="134">
        <v>0</v>
      </c>
      <c r="BQ23" s="134">
        <v>0</v>
      </c>
      <c r="BR23" s="134">
        <v>0</v>
      </c>
      <c r="BS23" s="134">
        <v>0</v>
      </c>
      <c r="BT23" s="134">
        <v>5</v>
      </c>
      <c r="BU23" s="165">
        <f t="shared" si="5"/>
        <v>23</v>
      </c>
      <c r="BV23" s="482">
        <v>12</v>
      </c>
      <c r="BW23" s="483">
        <v>14</v>
      </c>
      <c r="BX23" s="483">
        <v>2</v>
      </c>
      <c r="BY23" s="483">
        <v>1</v>
      </c>
      <c r="BZ23" s="483">
        <v>0</v>
      </c>
      <c r="CA23" s="483">
        <v>1</v>
      </c>
      <c r="CB23" s="483">
        <v>1</v>
      </c>
      <c r="CC23" s="483">
        <v>0</v>
      </c>
      <c r="CD23" s="483">
        <v>0</v>
      </c>
      <c r="CE23" s="483">
        <v>1</v>
      </c>
      <c r="CF23" s="483">
        <v>6</v>
      </c>
      <c r="CG23" s="272">
        <f t="shared" si="6"/>
        <v>38</v>
      </c>
      <c r="CH23" s="164">
        <v>6</v>
      </c>
      <c r="CI23" s="134">
        <v>11</v>
      </c>
      <c r="CJ23" s="134">
        <v>1</v>
      </c>
      <c r="CK23" s="134">
        <v>2</v>
      </c>
      <c r="CL23" s="134">
        <v>4</v>
      </c>
      <c r="CM23" s="134">
        <v>0</v>
      </c>
      <c r="CN23" s="134">
        <v>1</v>
      </c>
      <c r="CO23" s="134">
        <v>1</v>
      </c>
      <c r="CP23" s="134">
        <v>0</v>
      </c>
      <c r="CQ23" s="134">
        <v>0</v>
      </c>
      <c r="CR23" s="134">
        <v>8</v>
      </c>
      <c r="CS23" s="165">
        <f t="shared" si="7"/>
        <v>34</v>
      </c>
    </row>
    <row r="24" spans="1:97" ht="18" customHeight="1">
      <c r="A24" s="11" t="s">
        <v>24</v>
      </c>
      <c r="B24" s="166">
        <v>3</v>
      </c>
      <c r="C24" s="168">
        <v>2</v>
      </c>
      <c r="D24" s="168">
        <v>0</v>
      </c>
      <c r="E24" s="168">
        <v>1</v>
      </c>
      <c r="F24" s="168">
        <v>0</v>
      </c>
      <c r="G24" s="168">
        <v>0</v>
      </c>
      <c r="H24" s="168">
        <v>0</v>
      </c>
      <c r="I24" s="168">
        <v>0</v>
      </c>
      <c r="J24" s="168">
        <v>0</v>
      </c>
      <c r="K24" s="168">
        <v>0</v>
      </c>
      <c r="L24" s="168">
        <v>1</v>
      </c>
      <c r="M24" s="170">
        <f t="shared" si="0"/>
        <v>7</v>
      </c>
      <c r="N24" s="166">
        <v>2</v>
      </c>
      <c r="O24" s="167">
        <v>0</v>
      </c>
      <c r="P24" s="168">
        <v>0</v>
      </c>
      <c r="Q24" s="167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1</v>
      </c>
      <c r="X24" s="168">
        <v>1</v>
      </c>
      <c r="Y24" s="170">
        <f t="shared" si="1"/>
        <v>4</v>
      </c>
      <c r="Z24" s="166">
        <v>1</v>
      </c>
      <c r="AA24" s="168">
        <v>6</v>
      </c>
      <c r="AB24" s="168">
        <v>1</v>
      </c>
      <c r="AC24" s="168">
        <v>1</v>
      </c>
      <c r="AD24" s="168">
        <v>0</v>
      </c>
      <c r="AE24" s="168">
        <v>0</v>
      </c>
      <c r="AF24" s="168">
        <v>0</v>
      </c>
      <c r="AG24" s="168">
        <v>0</v>
      </c>
      <c r="AH24" s="168">
        <v>0</v>
      </c>
      <c r="AI24" s="168">
        <v>2</v>
      </c>
      <c r="AJ24" s="168">
        <v>1</v>
      </c>
      <c r="AK24" s="170">
        <f t="shared" si="2"/>
        <v>12</v>
      </c>
      <c r="AL24" s="166">
        <v>1</v>
      </c>
      <c r="AM24" s="167">
        <v>0</v>
      </c>
      <c r="AN24" s="168">
        <v>1</v>
      </c>
      <c r="AO24" s="167">
        <v>1</v>
      </c>
      <c r="AP24" s="168">
        <v>0</v>
      </c>
      <c r="AQ24" s="168">
        <v>0</v>
      </c>
      <c r="AR24" s="168">
        <v>1</v>
      </c>
      <c r="AS24" s="168">
        <v>0</v>
      </c>
      <c r="AT24" s="168">
        <v>0</v>
      </c>
      <c r="AU24" s="168">
        <v>0</v>
      </c>
      <c r="AV24" s="168">
        <v>2</v>
      </c>
      <c r="AW24" s="170">
        <f t="shared" si="3"/>
        <v>6</v>
      </c>
      <c r="AX24" s="166">
        <v>1</v>
      </c>
      <c r="AY24" s="168">
        <v>2</v>
      </c>
      <c r="AZ24" s="168">
        <v>0</v>
      </c>
      <c r="BA24" s="168">
        <v>2</v>
      </c>
      <c r="BB24" s="168">
        <v>0</v>
      </c>
      <c r="BC24" s="168">
        <v>0</v>
      </c>
      <c r="BD24" s="168">
        <v>0</v>
      </c>
      <c r="BE24" s="168">
        <v>0</v>
      </c>
      <c r="BF24" s="168">
        <v>0</v>
      </c>
      <c r="BG24" s="168">
        <v>0</v>
      </c>
      <c r="BH24" s="168">
        <v>1</v>
      </c>
      <c r="BI24" s="170">
        <f t="shared" si="4"/>
        <v>6</v>
      </c>
      <c r="BJ24" s="166">
        <v>3</v>
      </c>
      <c r="BK24" s="167">
        <v>2</v>
      </c>
      <c r="BL24" s="168">
        <v>0</v>
      </c>
      <c r="BM24" s="167">
        <v>0</v>
      </c>
      <c r="BN24" s="168">
        <v>0</v>
      </c>
      <c r="BO24" s="168">
        <v>1</v>
      </c>
      <c r="BP24" s="168">
        <v>0</v>
      </c>
      <c r="BQ24" s="168">
        <v>0</v>
      </c>
      <c r="BR24" s="168">
        <v>0</v>
      </c>
      <c r="BS24" s="168">
        <v>0</v>
      </c>
      <c r="BT24" s="168">
        <v>2</v>
      </c>
      <c r="BU24" s="170">
        <f t="shared" si="5"/>
        <v>8</v>
      </c>
      <c r="BV24" s="166">
        <v>3</v>
      </c>
      <c r="BW24" s="168">
        <v>9</v>
      </c>
      <c r="BX24" s="168">
        <v>0</v>
      </c>
      <c r="BY24" s="168">
        <v>1</v>
      </c>
      <c r="BZ24" s="168">
        <v>0</v>
      </c>
      <c r="CA24" s="168">
        <v>0</v>
      </c>
      <c r="CB24" s="168">
        <v>1</v>
      </c>
      <c r="CC24" s="168">
        <v>0</v>
      </c>
      <c r="CD24" s="168">
        <v>0</v>
      </c>
      <c r="CE24" s="168">
        <v>0</v>
      </c>
      <c r="CF24" s="168">
        <v>1</v>
      </c>
      <c r="CG24" s="170">
        <f t="shared" si="6"/>
        <v>15</v>
      </c>
      <c r="CH24" s="166">
        <v>0</v>
      </c>
      <c r="CI24" s="167">
        <v>4</v>
      </c>
      <c r="CJ24" s="168">
        <v>2</v>
      </c>
      <c r="CK24" s="167">
        <v>0</v>
      </c>
      <c r="CL24" s="168">
        <v>0</v>
      </c>
      <c r="CM24" s="168">
        <v>0</v>
      </c>
      <c r="CN24" s="168">
        <v>0</v>
      </c>
      <c r="CO24" s="168">
        <v>0</v>
      </c>
      <c r="CP24" s="168">
        <v>0</v>
      </c>
      <c r="CQ24" s="168">
        <v>1</v>
      </c>
      <c r="CR24" s="168">
        <v>1</v>
      </c>
      <c r="CS24" s="170">
        <f t="shared" si="7"/>
        <v>8</v>
      </c>
    </row>
    <row r="25" spans="1:97" ht="18" customHeight="1">
      <c r="A25" s="88" t="s">
        <v>25</v>
      </c>
      <c r="B25" s="482">
        <v>49</v>
      </c>
      <c r="C25" s="483">
        <v>35</v>
      </c>
      <c r="D25" s="483">
        <v>2</v>
      </c>
      <c r="E25" s="483">
        <v>2</v>
      </c>
      <c r="F25" s="483">
        <v>1</v>
      </c>
      <c r="G25" s="483">
        <v>2</v>
      </c>
      <c r="H25" s="483">
        <v>0</v>
      </c>
      <c r="I25" s="483">
        <v>2</v>
      </c>
      <c r="J25" s="483">
        <v>0</v>
      </c>
      <c r="K25" s="483">
        <v>7</v>
      </c>
      <c r="L25" s="483">
        <v>26</v>
      </c>
      <c r="M25" s="272">
        <f t="shared" si="0"/>
        <v>126</v>
      </c>
      <c r="N25" s="164">
        <v>19</v>
      </c>
      <c r="O25" s="134">
        <v>42</v>
      </c>
      <c r="P25" s="134">
        <v>8</v>
      </c>
      <c r="Q25" s="134">
        <v>10</v>
      </c>
      <c r="R25" s="134">
        <v>4</v>
      </c>
      <c r="S25" s="134">
        <v>1</v>
      </c>
      <c r="T25" s="134">
        <v>0</v>
      </c>
      <c r="U25" s="134">
        <v>0</v>
      </c>
      <c r="V25" s="134">
        <v>0</v>
      </c>
      <c r="W25" s="134">
        <v>5</v>
      </c>
      <c r="X25" s="134">
        <v>20</v>
      </c>
      <c r="Y25" s="165">
        <f t="shared" si="1"/>
        <v>109</v>
      </c>
      <c r="Z25" s="482">
        <v>36</v>
      </c>
      <c r="AA25" s="483">
        <v>23</v>
      </c>
      <c r="AB25" s="483">
        <v>4</v>
      </c>
      <c r="AC25" s="483">
        <v>7</v>
      </c>
      <c r="AD25" s="483">
        <v>1</v>
      </c>
      <c r="AE25" s="483">
        <v>2</v>
      </c>
      <c r="AF25" s="483">
        <v>0</v>
      </c>
      <c r="AG25" s="483">
        <v>1</v>
      </c>
      <c r="AH25" s="483">
        <v>0</v>
      </c>
      <c r="AI25" s="483">
        <v>4</v>
      </c>
      <c r="AJ25" s="483">
        <v>13</v>
      </c>
      <c r="AK25" s="272">
        <f t="shared" si="2"/>
        <v>91</v>
      </c>
      <c r="AL25" s="164">
        <v>37</v>
      </c>
      <c r="AM25" s="134">
        <v>34</v>
      </c>
      <c r="AN25" s="134">
        <v>3</v>
      </c>
      <c r="AO25" s="134">
        <v>3</v>
      </c>
      <c r="AP25" s="134">
        <v>3</v>
      </c>
      <c r="AQ25" s="134">
        <v>1</v>
      </c>
      <c r="AR25" s="134">
        <v>1</v>
      </c>
      <c r="AS25" s="134">
        <v>1</v>
      </c>
      <c r="AT25" s="134">
        <v>0</v>
      </c>
      <c r="AU25" s="134">
        <v>3</v>
      </c>
      <c r="AV25" s="134">
        <v>16</v>
      </c>
      <c r="AW25" s="165">
        <f t="shared" si="3"/>
        <v>102</v>
      </c>
      <c r="AX25" s="482">
        <v>34</v>
      </c>
      <c r="AY25" s="483">
        <v>30</v>
      </c>
      <c r="AZ25" s="483">
        <v>3</v>
      </c>
      <c r="BA25" s="483">
        <v>5</v>
      </c>
      <c r="BB25" s="483">
        <v>3</v>
      </c>
      <c r="BC25" s="483">
        <v>1</v>
      </c>
      <c r="BD25" s="483">
        <v>1</v>
      </c>
      <c r="BE25" s="483">
        <v>0</v>
      </c>
      <c r="BF25" s="483">
        <v>0</v>
      </c>
      <c r="BG25" s="483">
        <v>4</v>
      </c>
      <c r="BH25" s="483">
        <v>19</v>
      </c>
      <c r="BI25" s="272">
        <f t="shared" si="4"/>
        <v>100</v>
      </c>
      <c r="BJ25" s="164">
        <v>37</v>
      </c>
      <c r="BK25" s="134">
        <v>31</v>
      </c>
      <c r="BL25" s="134">
        <v>4</v>
      </c>
      <c r="BM25" s="134">
        <v>6</v>
      </c>
      <c r="BN25" s="134">
        <v>0</v>
      </c>
      <c r="BO25" s="134">
        <v>0</v>
      </c>
      <c r="BP25" s="134">
        <v>1</v>
      </c>
      <c r="BQ25" s="134">
        <v>1</v>
      </c>
      <c r="BR25" s="134">
        <v>0</v>
      </c>
      <c r="BS25" s="134">
        <v>0</v>
      </c>
      <c r="BT25" s="134">
        <v>14</v>
      </c>
      <c r="BU25" s="165">
        <f t="shared" si="5"/>
        <v>94</v>
      </c>
      <c r="BV25" s="482">
        <v>26</v>
      </c>
      <c r="BW25" s="483">
        <v>26</v>
      </c>
      <c r="BX25" s="483">
        <v>3</v>
      </c>
      <c r="BY25" s="483">
        <v>0</v>
      </c>
      <c r="BZ25" s="483">
        <v>1</v>
      </c>
      <c r="CA25" s="483">
        <v>1</v>
      </c>
      <c r="CB25" s="483">
        <v>0</v>
      </c>
      <c r="CC25" s="483">
        <v>0</v>
      </c>
      <c r="CD25" s="483">
        <v>0</v>
      </c>
      <c r="CE25" s="483">
        <v>5</v>
      </c>
      <c r="CF25" s="483">
        <v>7</v>
      </c>
      <c r="CG25" s="272">
        <f t="shared" si="6"/>
        <v>69</v>
      </c>
      <c r="CH25" s="164">
        <v>17</v>
      </c>
      <c r="CI25" s="134">
        <v>19</v>
      </c>
      <c r="CJ25" s="134">
        <v>3</v>
      </c>
      <c r="CK25" s="134">
        <v>0</v>
      </c>
      <c r="CL25" s="134">
        <v>0</v>
      </c>
      <c r="CM25" s="134">
        <v>0</v>
      </c>
      <c r="CN25" s="134">
        <v>0</v>
      </c>
      <c r="CO25" s="134">
        <v>1</v>
      </c>
      <c r="CP25" s="134">
        <v>0</v>
      </c>
      <c r="CQ25" s="134">
        <v>4</v>
      </c>
      <c r="CR25" s="134">
        <v>13</v>
      </c>
      <c r="CS25" s="165">
        <f t="shared" si="7"/>
        <v>57</v>
      </c>
    </row>
    <row r="26" spans="1:97" ht="18" customHeight="1">
      <c r="A26" s="90" t="s">
        <v>26</v>
      </c>
      <c r="B26" s="171">
        <v>1</v>
      </c>
      <c r="C26" s="172">
        <v>1</v>
      </c>
      <c r="D26" s="172">
        <v>0</v>
      </c>
      <c r="E26" s="172">
        <v>1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3">
        <f t="shared" si="0"/>
        <v>3</v>
      </c>
      <c r="N26" s="166">
        <v>0</v>
      </c>
      <c r="O26" s="167">
        <v>1</v>
      </c>
      <c r="P26" s="168">
        <v>0</v>
      </c>
      <c r="Q26" s="167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70">
        <f t="shared" si="1"/>
        <v>1</v>
      </c>
      <c r="Z26" s="171">
        <v>0</v>
      </c>
      <c r="AA26" s="172">
        <v>0</v>
      </c>
      <c r="AB26" s="172">
        <v>0</v>
      </c>
      <c r="AC26" s="172">
        <v>0</v>
      </c>
      <c r="AD26" s="172">
        <v>0</v>
      </c>
      <c r="AE26" s="172">
        <v>0</v>
      </c>
      <c r="AF26" s="172">
        <v>0</v>
      </c>
      <c r="AG26" s="172">
        <v>0</v>
      </c>
      <c r="AH26" s="172">
        <v>0</v>
      </c>
      <c r="AI26" s="172">
        <v>0</v>
      </c>
      <c r="AJ26" s="172">
        <v>0</v>
      </c>
      <c r="AK26" s="173">
        <f t="shared" si="2"/>
        <v>0</v>
      </c>
      <c r="AL26" s="166">
        <v>1</v>
      </c>
      <c r="AM26" s="167">
        <v>0</v>
      </c>
      <c r="AN26" s="168">
        <v>0</v>
      </c>
      <c r="AO26" s="167">
        <v>0</v>
      </c>
      <c r="AP26" s="168">
        <v>0</v>
      </c>
      <c r="AQ26" s="168">
        <v>1</v>
      </c>
      <c r="AR26" s="168">
        <v>0</v>
      </c>
      <c r="AS26" s="168">
        <v>0</v>
      </c>
      <c r="AT26" s="168">
        <v>0</v>
      </c>
      <c r="AU26" s="168">
        <v>0</v>
      </c>
      <c r="AV26" s="168">
        <v>1</v>
      </c>
      <c r="AW26" s="170">
        <f t="shared" si="3"/>
        <v>3</v>
      </c>
      <c r="AX26" s="171">
        <v>0</v>
      </c>
      <c r="AY26" s="172">
        <v>1</v>
      </c>
      <c r="AZ26" s="172">
        <v>0</v>
      </c>
      <c r="BA26" s="172">
        <v>0</v>
      </c>
      <c r="BB26" s="172">
        <v>0</v>
      </c>
      <c r="BC26" s="172">
        <v>0</v>
      </c>
      <c r="BD26" s="172">
        <v>0</v>
      </c>
      <c r="BE26" s="172">
        <v>0</v>
      </c>
      <c r="BF26" s="172">
        <v>0</v>
      </c>
      <c r="BG26" s="172">
        <v>0</v>
      </c>
      <c r="BH26" s="172">
        <v>0</v>
      </c>
      <c r="BI26" s="173">
        <f t="shared" si="4"/>
        <v>1</v>
      </c>
      <c r="BJ26" s="166">
        <v>0</v>
      </c>
      <c r="BK26" s="167">
        <v>0</v>
      </c>
      <c r="BL26" s="168">
        <v>0</v>
      </c>
      <c r="BM26" s="167">
        <v>0</v>
      </c>
      <c r="BN26" s="168">
        <v>0</v>
      </c>
      <c r="BO26" s="168">
        <v>0</v>
      </c>
      <c r="BP26" s="168">
        <v>0</v>
      </c>
      <c r="BQ26" s="168">
        <v>0</v>
      </c>
      <c r="BR26" s="168">
        <v>0</v>
      </c>
      <c r="BS26" s="168">
        <v>0</v>
      </c>
      <c r="BT26" s="168">
        <v>0</v>
      </c>
      <c r="BU26" s="170">
        <f t="shared" si="5"/>
        <v>0</v>
      </c>
      <c r="BV26" s="171">
        <v>1</v>
      </c>
      <c r="BW26" s="172">
        <v>0</v>
      </c>
      <c r="BX26" s="172">
        <v>0</v>
      </c>
      <c r="BY26" s="172">
        <v>0</v>
      </c>
      <c r="BZ26" s="172">
        <v>0</v>
      </c>
      <c r="CA26" s="172">
        <v>0</v>
      </c>
      <c r="CB26" s="172">
        <v>0</v>
      </c>
      <c r="CC26" s="172">
        <v>0</v>
      </c>
      <c r="CD26" s="172">
        <v>0</v>
      </c>
      <c r="CE26" s="172">
        <v>0</v>
      </c>
      <c r="CF26" s="172">
        <v>0</v>
      </c>
      <c r="CG26" s="173">
        <f t="shared" si="6"/>
        <v>1</v>
      </c>
      <c r="CH26" s="166">
        <v>0</v>
      </c>
      <c r="CI26" s="167">
        <v>0</v>
      </c>
      <c r="CJ26" s="168">
        <v>0</v>
      </c>
      <c r="CK26" s="167">
        <v>0</v>
      </c>
      <c r="CL26" s="168">
        <v>0</v>
      </c>
      <c r="CM26" s="168">
        <v>0</v>
      </c>
      <c r="CN26" s="168">
        <v>0</v>
      </c>
      <c r="CO26" s="168">
        <v>0</v>
      </c>
      <c r="CP26" s="168">
        <v>0</v>
      </c>
      <c r="CQ26" s="168">
        <v>0</v>
      </c>
      <c r="CR26" s="168">
        <v>0</v>
      </c>
      <c r="CS26" s="170">
        <f t="shared" si="7"/>
        <v>0</v>
      </c>
    </row>
    <row r="27" spans="1:97" ht="24.95" customHeight="1">
      <c r="A27" s="91" t="s">
        <v>36</v>
      </c>
      <c r="B27" s="480">
        <f t="shared" ref="B27:L27" si="8">+SUM(B8:B26)</f>
        <v>512</v>
      </c>
      <c r="C27" s="481">
        <f t="shared" si="8"/>
        <v>497</v>
      </c>
      <c r="D27" s="481">
        <f t="shared" si="8"/>
        <v>121</v>
      </c>
      <c r="E27" s="481">
        <f t="shared" si="8"/>
        <v>85</v>
      </c>
      <c r="F27" s="481">
        <f t="shared" si="8"/>
        <v>45</v>
      </c>
      <c r="G27" s="481">
        <f t="shared" si="8"/>
        <v>35</v>
      </c>
      <c r="H27" s="481">
        <f t="shared" si="8"/>
        <v>18</v>
      </c>
      <c r="I27" s="481">
        <f t="shared" si="8"/>
        <v>5</v>
      </c>
      <c r="J27" s="481">
        <f t="shared" si="8"/>
        <v>0</v>
      </c>
      <c r="K27" s="481">
        <f t="shared" si="8"/>
        <v>49</v>
      </c>
      <c r="L27" s="481">
        <f t="shared" si="8"/>
        <v>282</v>
      </c>
      <c r="M27" s="50">
        <f t="shared" si="0"/>
        <v>1649</v>
      </c>
      <c r="N27" s="23">
        <f>+SUM(N8:N26)</f>
        <v>391</v>
      </c>
      <c r="O27" s="24">
        <f t="shared" ref="O27:X27" si="9">+SUM(O8:O26)</f>
        <v>502</v>
      </c>
      <c r="P27" s="24">
        <f t="shared" si="9"/>
        <v>102</v>
      </c>
      <c r="Q27" s="24">
        <f t="shared" si="9"/>
        <v>98</v>
      </c>
      <c r="R27" s="24">
        <f t="shared" si="9"/>
        <v>57</v>
      </c>
      <c r="S27" s="24">
        <f t="shared" si="9"/>
        <v>44</v>
      </c>
      <c r="T27" s="24">
        <f>+SUM(T8:T26)</f>
        <v>17</v>
      </c>
      <c r="U27" s="24">
        <f>+SUM(U8:U26)</f>
        <v>9</v>
      </c>
      <c r="V27" s="24">
        <f>+SUM(V8:V26)</f>
        <v>0</v>
      </c>
      <c r="W27" s="24">
        <f>+SUM(W8:W26)</f>
        <v>49</v>
      </c>
      <c r="X27" s="24">
        <f t="shared" si="9"/>
        <v>253</v>
      </c>
      <c r="Y27" s="25">
        <f t="shared" si="1"/>
        <v>1522</v>
      </c>
      <c r="Z27" s="480">
        <f>+SUM(Z8:Z26)</f>
        <v>445</v>
      </c>
      <c r="AA27" s="481">
        <f t="shared" ref="AA27:AJ27" si="10">+SUM(AA8:AA26)</f>
        <v>500</v>
      </c>
      <c r="AB27" s="481">
        <f t="shared" si="10"/>
        <v>105</v>
      </c>
      <c r="AC27" s="481">
        <f t="shared" si="10"/>
        <v>60</v>
      </c>
      <c r="AD27" s="481">
        <f t="shared" si="10"/>
        <v>32</v>
      </c>
      <c r="AE27" s="481">
        <f t="shared" si="10"/>
        <v>24</v>
      </c>
      <c r="AF27" s="481">
        <f>+SUM(AF8:AF26)</f>
        <v>17</v>
      </c>
      <c r="AG27" s="481">
        <f>+SUM(AG8:AG26)</f>
        <v>6</v>
      </c>
      <c r="AH27" s="481">
        <f t="shared" si="10"/>
        <v>0</v>
      </c>
      <c r="AI27" s="481">
        <f t="shared" si="10"/>
        <v>31</v>
      </c>
      <c r="AJ27" s="481">
        <f t="shared" si="10"/>
        <v>241</v>
      </c>
      <c r="AK27" s="50">
        <f t="shared" si="2"/>
        <v>1461</v>
      </c>
      <c r="AL27" s="23">
        <f>+SUM(AL8:AL26)</f>
        <v>432</v>
      </c>
      <c r="AM27" s="24">
        <f t="shared" ref="AM27:AV27" si="11">+SUM(AM8:AM26)</f>
        <v>494</v>
      </c>
      <c r="AN27" s="24">
        <f t="shared" si="11"/>
        <v>106</v>
      </c>
      <c r="AO27" s="24">
        <f t="shared" si="11"/>
        <v>51</v>
      </c>
      <c r="AP27" s="24">
        <f t="shared" si="11"/>
        <v>37</v>
      </c>
      <c r="AQ27" s="24">
        <f>+SUM(AQ8:AQ26)</f>
        <v>37</v>
      </c>
      <c r="AR27" s="24">
        <f>+SUM(AR8:AR26)</f>
        <v>19</v>
      </c>
      <c r="AS27" s="24">
        <f t="shared" si="11"/>
        <v>8</v>
      </c>
      <c r="AT27" s="24">
        <f t="shared" si="11"/>
        <v>0</v>
      </c>
      <c r="AU27" s="24">
        <f t="shared" si="11"/>
        <v>39</v>
      </c>
      <c r="AV27" s="24">
        <f t="shared" si="11"/>
        <v>254</v>
      </c>
      <c r="AW27" s="25">
        <f t="shared" si="3"/>
        <v>1477</v>
      </c>
      <c r="AX27" s="480">
        <f>+SUM(AX8:AX26)</f>
        <v>381</v>
      </c>
      <c r="AY27" s="481">
        <f t="shared" ref="AY27:BH27" si="12">+SUM(AY8:AY26)</f>
        <v>445</v>
      </c>
      <c r="AZ27" s="481">
        <f t="shared" si="12"/>
        <v>89</v>
      </c>
      <c r="BA27" s="481">
        <f t="shared" si="12"/>
        <v>53</v>
      </c>
      <c r="BB27" s="481">
        <f>+SUM(BB8:BB26)</f>
        <v>40</v>
      </c>
      <c r="BC27" s="481">
        <f>+SUM(BC8:BC26)</f>
        <v>24</v>
      </c>
      <c r="BD27" s="481">
        <f t="shared" si="12"/>
        <v>15</v>
      </c>
      <c r="BE27" s="481">
        <f t="shared" si="12"/>
        <v>1</v>
      </c>
      <c r="BF27" s="481">
        <f t="shared" si="12"/>
        <v>0</v>
      </c>
      <c r="BG27" s="481">
        <f t="shared" si="12"/>
        <v>36</v>
      </c>
      <c r="BH27" s="481">
        <f t="shared" si="12"/>
        <v>224</v>
      </c>
      <c r="BI27" s="50">
        <f t="shared" si="4"/>
        <v>1308</v>
      </c>
      <c r="BJ27" s="23">
        <f>+SUM(BJ8:BJ26)</f>
        <v>403</v>
      </c>
      <c r="BK27" s="24">
        <f t="shared" ref="BK27:BT27" si="13">+SUM(BK8:BK26)</f>
        <v>445</v>
      </c>
      <c r="BL27" s="24">
        <f t="shared" si="13"/>
        <v>83</v>
      </c>
      <c r="BM27" s="24">
        <f t="shared" si="13"/>
        <v>48</v>
      </c>
      <c r="BN27" s="24">
        <f t="shared" si="13"/>
        <v>16</v>
      </c>
      <c r="BO27" s="24">
        <f t="shared" si="13"/>
        <v>22</v>
      </c>
      <c r="BP27" s="24">
        <f t="shared" si="13"/>
        <v>16</v>
      </c>
      <c r="BQ27" s="24">
        <f t="shared" si="13"/>
        <v>5</v>
      </c>
      <c r="BR27" s="24">
        <f t="shared" si="13"/>
        <v>0</v>
      </c>
      <c r="BS27" s="24">
        <f t="shared" si="13"/>
        <v>20</v>
      </c>
      <c r="BT27" s="24">
        <f t="shared" si="13"/>
        <v>199</v>
      </c>
      <c r="BU27" s="25">
        <f t="shared" si="5"/>
        <v>1257</v>
      </c>
      <c r="BV27" s="480">
        <f>+SUM(BV8:BV26)</f>
        <v>430</v>
      </c>
      <c r="BW27" s="481">
        <f t="shared" ref="BW27:BY27" si="14">+SUM(BW8:BW26)</f>
        <v>508</v>
      </c>
      <c r="BX27" s="481">
        <f t="shared" si="14"/>
        <v>91</v>
      </c>
      <c r="BY27" s="481">
        <f t="shared" si="14"/>
        <v>50</v>
      </c>
      <c r="BZ27" s="481">
        <f>+SUM(BZ8:BZ26)</f>
        <v>24</v>
      </c>
      <c r="CA27" s="481">
        <f>+SUM(CA8:CA26)</f>
        <v>19</v>
      </c>
      <c r="CB27" s="481">
        <f t="shared" ref="CB27:CF27" si="15">+SUM(CB8:CB26)</f>
        <v>14</v>
      </c>
      <c r="CC27" s="481">
        <f t="shared" si="15"/>
        <v>5</v>
      </c>
      <c r="CD27" s="481">
        <f t="shared" si="15"/>
        <v>0</v>
      </c>
      <c r="CE27" s="481">
        <f t="shared" si="15"/>
        <v>50</v>
      </c>
      <c r="CF27" s="481">
        <f t="shared" si="15"/>
        <v>218</v>
      </c>
      <c r="CG27" s="50">
        <f t="shared" si="6"/>
        <v>1409</v>
      </c>
      <c r="CH27" s="23">
        <f>+SUM(CH8:CH26)</f>
        <v>319</v>
      </c>
      <c r="CI27" s="24">
        <f t="shared" ref="CI27:CR27" si="16">+SUM(CI8:CI26)</f>
        <v>436</v>
      </c>
      <c r="CJ27" s="24">
        <f t="shared" si="16"/>
        <v>98</v>
      </c>
      <c r="CK27" s="24">
        <f t="shared" si="16"/>
        <v>45</v>
      </c>
      <c r="CL27" s="24">
        <f t="shared" si="16"/>
        <v>51</v>
      </c>
      <c r="CM27" s="24">
        <f t="shared" si="16"/>
        <v>11</v>
      </c>
      <c r="CN27" s="24">
        <f t="shared" si="16"/>
        <v>11</v>
      </c>
      <c r="CO27" s="24">
        <f t="shared" si="16"/>
        <v>3</v>
      </c>
      <c r="CP27" s="24">
        <f t="shared" si="16"/>
        <v>0</v>
      </c>
      <c r="CQ27" s="24">
        <f t="shared" si="16"/>
        <v>42</v>
      </c>
      <c r="CR27" s="24">
        <f t="shared" si="16"/>
        <v>256</v>
      </c>
      <c r="CS27" s="25">
        <f t="shared" si="7"/>
        <v>1272</v>
      </c>
    </row>
    <row r="28" spans="1:97" ht="4.5" customHeight="1">
      <c r="B28" s="152"/>
      <c r="C28" s="174"/>
      <c r="D28" s="152"/>
      <c r="E28" s="174"/>
      <c r="F28" s="152"/>
      <c r="G28" s="174"/>
      <c r="H28" s="174"/>
      <c r="I28" s="174"/>
      <c r="J28" s="174"/>
      <c r="K28" s="174"/>
      <c r="L28" s="174"/>
      <c r="M28" s="117"/>
      <c r="N28" s="92"/>
      <c r="O28" s="120"/>
      <c r="P28" s="92"/>
      <c r="Q28" s="120"/>
      <c r="R28" s="92"/>
      <c r="S28" s="120"/>
      <c r="T28" s="120"/>
      <c r="U28" s="120"/>
      <c r="V28" s="120"/>
      <c r="W28" s="120"/>
      <c r="X28" s="120"/>
      <c r="Y28" s="117"/>
      <c r="Z28" s="152"/>
      <c r="AA28" s="174"/>
      <c r="AB28" s="152"/>
      <c r="AC28" s="174"/>
      <c r="AD28" s="152"/>
      <c r="AE28" s="174"/>
      <c r="AF28" s="174"/>
      <c r="AG28" s="174"/>
      <c r="AH28" s="174"/>
      <c r="AI28" s="174"/>
      <c r="AJ28" s="174"/>
      <c r="AK28" s="117"/>
      <c r="AL28" s="92"/>
      <c r="AM28" s="120"/>
      <c r="AN28" s="92"/>
      <c r="AO28" s="120"/>
      <c r="AP28" s="92"/>
      <c r="AQ28" s="92"/>
      <c r="AR28" s="120"/>
      <c r="AS28" s="120"/>
      <c r="AT28" s="120"/>
      <c r="AU28" s="120"/>
      <c r="AV28" s="120"/>
      <c r="AW28" s="117"/>
      <c r="AX28" s="117"/>
      <c r="AZ28" s="92"/>
      <c r="BA28" s="120"/>
      <c r="BB28" s="120"/>
      <c r="BC28" s="92"/>
      <c r="BD28" s="120"/>
      <c r="BE28" s="92"/>
      <c r="BF28" s="120"/>
      <c r="BG28" s="120"/>
      <c r="BH28" s="117"/>
      <c r="BJ28" s="92"/>
      <c r="BK28" s="120"/>
      <c r="BL28" s="92"/>
      <c r="BM28" s="120"/>
      <c r="BN28" s="92"/>
      <c r="BO28" s="92"/>
      <c r="BP28" s="120"/>
      <c r="BQ28" s="120"/>
      <c r="BR28" s="120"/>
      <c r="BS28" s="120"/>
      <c r="BT28" s="120"/>
      <c r="BU28" s="117"/>
      <c r="BV28" s="117"/>
      <c r="BX28" s="92"/>
      <c r="BY28" s="120"/>
      <c r="BZ28" s="120"/>
      <c r="CA28" s="92"/>
      <c r="CB28" s="120"/>
      <c r="CC28" s="92"/>
      <c r="CD28" s="120"/>
      <c r="CE28" s="120"/>
      <c r="CF28" s="117"/>
      <c r="CH28" s="92"/>
      <c r="CI28" s="120"/>
      <c r="CJ28" s="92"/>
      <c r="CK28" s="120"/>
      <c r="CL28" s="92"/>
      <c r="CM28" s="92"/>
      <c r="CN28" s="120"/>
      <c r="CO28" s="120"/>
      <c r="CP28" s="120"/>
      <c r="CQ28" s="120"/>
      <c r="CR28" s="120"/>
      <c r="CS28" s="117"/>
    </row>
    <row r="29" spans="1:97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422"/>
      <c r="AG29" s="401"/>
      <c r="AH29" s="401"/>
      <c r="AI29" s="401"/>
      <c r="AJ29" s="401"/>
      <c r="AK29" s="401"/>
      <c r="AL29" s="401"/>
      <c r="AM29" s="401"/>
      <c r="AN29" s="401"/>
      <c r="AO29" s="401"/>
      <c r="AP29" s="401"/>
      <c r="AQ29" s="401"/>
      <c r="AR29" s="401"/>
      <c r="AS29" s="401"/>
      <c r="AT29" s="401"/>
      <c r="AU29" s="401"/>
      <c r="AV29" s="401"/>
      <c r="AW29" s="401"/>
      <c r="AX29" s="401"/>
      <c r="AY29" s="401"/>
      <c r="AZ29" s="401"/>
      <c r="BA29" s="401"/>
      <c r="BB29" s="401"/>
      <c r="BC29" s="401"/>
      <c r="BD29" s="401"/>
      <c r="BE29" s="401"/>
      <c r="BF29" s="401"/>
      <c r="BG29" s="401"/>
      <c r="BH29" s="401"/>
      <c r="BJ29" s="401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1"/>
      <c r="CR29" s="401"/>
      <c r="CS29" s="401"/>
    </row>
    <row r="30" spans="1:97" s="402" customFormat="1" ht="12" customHeight="1">
      <c r="A30" s="664" t="s">
        <v>560</v>
      </c>
      <c r="B30" s="411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01"/>
      <c r="N30" s="407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11"/>
      <c r="AA30" s="412"/>
      <c r="AB30" s="412"/>
      <c r="AC30" s="412"/>
      <c r="AD30" s="412"/>
      <c r="AE30" s="412"/>
      <c r="AF30" s="412"/>
      <c r="AG30" s="412"/>
      <c r="AH30" s="412"/>
      <c r="AI30" s="412"/>
      <c r="AJ30" s="412"/>
      <c r="AK30" s="401"/>
      <c r="AL30" s="407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7"/>
      <c r="BA30" s="401"/>
      <c r="BB30" s="401"/>
      <c r="BC30" s="401"/>
      <c r="BD30" s="401"/>
      <c r="BE30" s="401"/>
      <c r="BF30" s="401"/>
      <c r="BG30" s="401"/>
      <c r="BH30" s="401"/>
      <c r="BJ30" s="407"/>
      <c r="BK30" s="401"/>
      <c r="BL30" s="401"/>
      <c r="BM30" s="401"/>
      <c r="BN30" s="401"/>
      <c r="BO30" s="401"/>
      <c r="BP30" s="401"/>
      <c r="BQ30" s="401"/>
      <c r="BR30" s="401"/>
      <c r="BS30" s="401"/>
      <c r="BT30" s="401"/>
      <c r="BU30" s="401"/>
      <c r="BV30" s="401"/>
      <c r="BW30" s="401"/>
      <c r="BX30" s="407"/>
      <c r="BY30" s="401"/>
      <c r="BZ30" s="401"/>
      <c r="CA30" s="401"/>
      <c r="CB30" s="401"/>
      <c r="CC30" s="401"/>
      <c r="CD30" s="401"/>
      <c r="CE30" s="401"/>
      <c r="CF30" s="401"/>
      <c r="CH30" s="407"/>
      <c r="CI30" s="401"/>
      <c r="CJ30" s="401"/>
      <c r="CK30" s="401"/>
      <c r="CL30" s="401"/>
      <c r="CM30" s="401"/>
      <c r="CN30" s="401"/>
      <c r="CO30" s="401"/>
      <c r="CP30" s="401"/>
      <c r="CQ30" s="401"/>
      <c r="CR30" s="401"/>
      <c r="CS30" s="401"/>
    </row>
    <row r="31" spans="1:97" s="402" customFormat="1" ht="12" customHeight="1">
      <c r="A31" s="413" t="s">
        <v>230</v>
      </c>
      <c r="B31" s="411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01"/>
      <c r="N31" s="407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11"/>
      <c r="AA31" s="412"/>
      <c r="AB31" s="412"/>
      <c r="AC31" s="412"/>
      <c r="AD31" s="412"/>
      <c r="AE31" s="412"/>
      <c r="AF31" s="412"/>
      <c r="AG31" s="412"/>
      <c r="AH31" s="412"/>
      <c r="AI31" s="412"/>
      <c r="AJ31" s="412"/>
      <c r="AK31" s="401"/>
      <c r="AL31" s="407"/>
      <c r="AM31" s="401"/>
      <c r="AN31" s="401"/>
      <c r="AO31" s="401"/>
      <c r="AP31" s="401"/>
      <c r="AQ31" s="401"/>
      <c r="AR31" s="401"/>
      <c r="AS31" s="401"/>
      <c r="AT31" s="401"/>
      <c r="AU31" s="401"/>
      <c r="AV31" s="401"/>
      <c r="AW31" s="401"/>
      <c r="AX31" s="401"/>
      <c r="AY31" s="401"/>
      <c r="AZ31" s="407"/>
      <c r="BA31" s="401"/>
      <c r="BB31" s="401"/>
      <c r="BC31" s="401"/>
      <c r="BD31" s="401"/>
      <c r="BE31" s="401"/>
      <c r="BF31" s="401"/>
      <c r="BG31" s="401"/>
      <c r="BH31" s="401"/>
      <c r="BJ31" s="407"/>
      <c r="BK31" s="401"/>
      <c r="BL31" s="401"/>
      <c r="BM31" s="401"/>
      <c r="BN31" s="401"/>
      <c r="BO31" s="401"/>
      <c r="BP31" s="401"/>
      <c r="BQ31" s="401"/>
      <c r="BR31" s="401"/>
      <c r="BS31" s="401"/>
      <c r="BT31" s="401"/>
      <c r="BU31" s="401"/>
      <c r="BV31" s="401"/>
      <c r="BW31" s="401"/>
      <c r="BX31" s="407"/>
      <c r="BY31" s="401"/>
      <c r="BZ31" s="401"/>
      <c r="CA31" s="401"/>
      <c r="CB31" s="401"/>
      <c r="CC31" s="401"/>
      <c r="CD31" s="401"/>
      <c r="CE31" s="401"/>
      <c r="CF31" s="401"/>
      <c r="CH31" s="407"/>
      <c r="CI31" s="401"/>
      <c r="CJ31" s="401"/>
      <c r="CK31" s="401"/>
      <c r="CL31" s="401"/>
      <c r="CM31" s="401"/>
      <c r="CN31" s="401"/>
      <c r="CO31" s="401"/>
      <c r="CP31" s="401"/>
      <c r="CQ31" s="401"/>
      <c r="CR31" s="401"/>
      <c r="CS31" s="401"/>
    </row>
    <row r="32" spans="1:97" s="402" customFormat="1" ht="12" customHeight="1">
      <c r="A32" s="409" t="s">
        <v>65</v>
      </c>
      <c r="B32" s="411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01"/>
      <c r="N32" s="407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11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01"/>
      <c r="AL32" s="407"/>
      <c r="AM32" s="401"/>
      <c r="AN32" s="401"/>
      <c r="AO32" s="401"/>
      <c r="AP32" s="401"/>
      <c r="AQ32" s="401"/>
      <c r="AR32" s="401"/>
      <c r="AS32" s="401"/>
      <c r="AT32" s="401"/>
      <c r="AU32" s="401"/>
      <c r="AV32" s="401"/>
      <c r="AW32" s="401"/>
      <c r="AX32" s="401"/>
      <c r="AY32" s="401"/>
      <c r="AZ32" s="407"/>
      <c r="BA32" s="401"/>
      <c r="BB32" s="401"/>
      <c r="BC32" s="401"/>
      <c r="BD32" s="401"/>
      <c r="BE32" s="401"/>
      <c r="BF32" s="401"/>
      <c r="BG32" s="401"/>
      <c r="BH32" s="401"/>
      <c r="BJ32" s="407"/>
      <c r="BK32" s="401"/>
      <c r="BL32" s="401"/>
      <c r="BM32" s="401"/>
      <c r="BN32" s="401"/>
      <c r="BO32" s="401"/>
      <c r="BP32" s="401"/>
      <c r="BQ32" s="401"/>
      <c r="BR32" s="401"/>
      <c r="BS32" s="401"/>
      <c r="BT32" s="401"/>
      <c r="BU32" s="401"/>
      <c r="BV32" s="401"/>
      <c r="BW32" s="401"/>
      <c r="BX32" s="407"/>
      <c r="BY32" s="401"/>
      <c r="BZ32" s="401"/>
      <c r="CA32" s="401"/>
      <c r="CB32" s="401"/>
      <c r="CC32" s="401"/>
      <c r="CD32" s="401"/>
      <c r="CE32" s="401"/>
      <c r="CF32" s="401"/>
      <c r="CH32" s="407"/>
      <c r="CI32" s="401"/>
      <c r="CJ32" s="401"/>
      <c r="CK32" s="401"/>
      <c r="CL32" s="401"/>
      <c r="CM32" s="401"/>
      <c r="CN32" s="401"/>
      <c r="CO32" s="401"/>
      <c r="CP32" s="401"/>
      <c r="CQ32" s="401"/>
      <c r="CR32" s="401"/>
      <c r="CS32" s="401"/>
    </row>
    <row r="33" spans="1:97" s="402" customFormat="1" ht="12" customHeight="1">
      <c r="A33" s="409" t="s">
        <v>86</v>
      </c>
      <c r="B33" s="411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01"/>
      <c r="N33" s="407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11"/>
      <c r="AA33" s="412"/>
      <c r="AB33" s="412"/>
      <c r="AC33" s="412"/>
      <c r="AD33" s="412"/>
      <c r="AE33" s="412"/>
      <c r="AF33" s="412"/>
      <c r="AG33" s="412"/>
      <c r="AH33" s="412"/>
      <c r="AI33" s="412"/>
      <c r="AJ33" s="412"/>
      <c r="AK33" s="401"/>
      <c r="AL33" s="407"/>
      <c r="AM33" s="401"/>
      <c r="AN33" s="401"/>
      <c r="AO33" s="401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/>
      <c r="AZ33" s="407"/>
      <c r="BA33" s="401"/>
      <c r="BB33" s="401"/>
      <c r="BC33" s="401"/>
      <c r="BD33" s="401"/>
      <c r="BE33" s="401"/>
      <c r="BF33" s="401"/>
      <c r="BG33" s="401"/>
      <c r="BH33" s="401"/>
      <c r="BJ33" s="407"/>
      <c r="BK33" s="401"/>
      <c r="BL33" s="401"/>
      <c r="BM33" s="401"/>
      <c r="BN33" s="401"/>
      <c r="BO33" s="401"/>
      <c r="BP33" s="401"/>
      <c r="BQ33" s="401"/>
      <c r="BR33" s="401"/>
      <c r="BS33" s="401"/>
      <c r="BT33" s="401"/>
      <c r="BU33" s="401"/>
      <c r="BV33" s="401"/>
      <c r="BW33" s="401"/>
      <c r="BX33" s="407"/>
      <c r="BY33" s="401"/>
      <c r="BZ33" s="401"/>
      <c r="CA33" s="401"/>
      <c r="CB33" s="401"/>
      <c r="CC33" s="401"/>
      <c r="CD33" s="401"/>
      <c r="CE33" s="401"/>
      <c r="CF33" s="401"/>
      <c r="CH33" s="407"/>
      <c r="CI33" s="401"/>
      <c r="CJ33" s="401"/>
      <c r="CK33" s="401"/>
      <c r="CL33" s="401"/>
      <c r="CM33" s="401"/>
      <c r="CN33" s="401"/>
      <c r="CO33" s="401"/>
      <c r="CP33" s="401"/>
      <c r="CQ33" s="401"/>
      <c r="CR33" s="401"/>
      <c r="CS33" s="401"/>
    </row>
    <row r="34" spans="1:97" s="401" customFormat="1" ht="12" customHeight="1">
      <c r="A34" s="409" t="s">
        <v>87</v>
      </c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N34" s="407"/>
      <c r="Z34" s="411"/>
      <c r="AA34" s="412"/>
      <c r="AB34" s="412"/>
      <c r="AC34" s="412"/>
      <c r="AD34" s="412"/>
      <c r="AE34" s="412"/>
      <c r="AF34" s="412"/>
      <c r="AG34" s="412"/>
      <c r="AH34" s="412"/>
      <c r="AI34" s="412"/>
      <c r="AJ34" s="412"/>
      <c r="AL34" s="407"/>
      <c r="AZ34" s="407"/>
      <c r="BE34" s="414"/>
      <c r="BJ34" s="407"/>
      <c r="BX34" s="407"/>
      <c r="CC34" s="414"/>
      <c r="CH34" s="407"/>
    </row>
    <row r="35" spans="1:97" s="402" customFormat="1" ht="12" customHeight="1">
      <c r="A35" s="409" t="s">
        <v>88</v>
      </c>
      <c r="B35" s="411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01"/>
      <c r="N35" s="407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11"/>
      <c r="AA35" s="412"/>
      <c r="AB35" s="412"/>
      <c r="AC35" s="412"/>
      <c r="AD35" s="412"/>
      <c r="AE35" s="412"/>
      <c r="AF35" s="412"/>
      <c r="AG35" s="412"/>
      <c r="AH35" s="412"/>
      <c r="AI35" s="412"/>
      <c r="AJ35" s="412"/>
      <c r="AK35" s="401"/>
      <c r="AL35" s="407"/>
      <c r="AM35" s="401"/>
      <c r="AN35" s="401"/>
      <c r="AO35" s="401"/>
      <c r="AP35" s="401"/>
      <c r="AQ35" s="401"/>
      <c r="AR35" s="401"/>
      <c r="AS35" s="401"/>
      <c r="AT35" s="401"/>
      <c r="AU35" s="401"/>
      <c r="AV35" s="401"/>
      <c r="AW35" s="401"/>
      <c r="AX35" s="401"/>
      <c r="AY35" s="401"/>
      <c r="AZ35" s="407"/>
      <c r="BA35" s="401"/>
      <c r="BB35" s="401"/>
      <c r="BC35" s="401"/>
      <c r="BD35" s="401"/>
      <c r="BE35" s="401"/>
      <c r="BF35" s="401"/>
      <c r="BG35" s="401"/>
      <c r="BH35" s="401"/>
      <c r="BJ35" s="407"/>
      <c r="BK35" s="401"/>
      <c r="BL35" s="401"/>
      <c r="BM35" s="401"/>
      <c r="BN35" s="401"/>
      <c r="BO35" s="401"/>
      <c r="BP35" s="401"/>
      <c r="BQ35" s="401"/>
      <c r="BR35" s="401"/>
      <c r="BS35" s="401"/>
      <c r="BT35" s="401"/>
      <c r="BU35" s="401"/>
      <c r="BV35" s="401"/>
      <c r="BW35" s="401"/>
      <c r="BX35" s="407"/>
      <c r="BY35" s="401"/>
      <c r="BZ35" s="401"/>
      <c r="CA35" s="401"/>
      <c r="CB35" s="401"/>
      <c r="CC35" s="401"/>
      <c r="CD35" s="401"/>
      <c r="CE35" s="401"/>
      <c r="CF35" s="401"/>
      <c r="CH35" s="407"/>
      <c r="CI35" s="401"/>
      <c r="CJ35" s="401"/>
      <c r="CK35" s="401"/>
      <c r="CL35" s="401"/>
      <c r="CM35" s="401"/>
      <c r="CN35" s="401"/>
      <c r="CO35" s="401"/>
      <c r="CP35" s="401"/>
      <c r="CQ35" s="401"/>
      <c r="CR35" s="401"/>
      <c r="CS35" s="401"/>
    </row>
    <row r="36" spans="1:97" s="402" customFormat="1" ht="12" customHeight="1">
      <c r="A36" s="409" t="s">
        <v>89</v>
      </c>
      <c r="B36" s="411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01"/>
      <c r="N36" s="407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11"/>
      <c r="AA36" s="412"/>
      <c r="AB36" s="412"/>
      <c r="AC36" s="412"/>
      <c r="AD36" s="412"/>
      <c r="AE36" s="412"/>
      <c r="AF36" s="412"/>
      <c r="AG36" s="412"/>
      <c r="AH36" s="412"/>
      <c r="AI36" s="412"/>
      <c r="AJ36" s="412"/>
      <c r="AK36" s="401"/>
      <c r="AL36" s="407"/>
      <c r="AM36" s="401"/>
      <c r="AN36" s="401"/>
      <c r="AO36" s="401"/>
      <c r="AP36" s="401"/>
      <c r="AQ36" s="401"/>
      <c r="AR36" s="401"/>
      <c r="AS36" s="401"/>
      <c r="AT36" s="401"/>
      <c r="AU36" s="401"/>
      <c r="AV36" s="401"/>
      <c r="AW36" s="401"/>
      <c r="AX36" s="401"/>
      <c r="AY36" s="401"/>
      <c r="AZ36" s="407"/>
      <c r="BA36" s="401"/>
      <c r="BB36" s="401"/>
      <c r="BC36" s="401"/>
      <c r="BD36" s="401"/>
      <c r="BE36" s="401"/>
      <c r="BF36" s="401"/>
      <c r="BG36" s="401"/>
      <c r="BH36" s="401"/>
      <c r="BJ36" s="407"/>
      <c r="BK36" s="401"/>
      <c r="BL36" s="401"/>
      <c r="BM36" s="401"/>
      <c r="BN36" s="401"/>
      <c r="BO36" s="401"/>
      <c r="BP36" s="401"/>
      <c r="BQ36" s="401"/>
      <c r="BR36" s="401"/>
      <c r="BS36" s="401"/>
      <c r="BT36" s="401"/>
      <c r="BU36" s="401"/>
      <c r="BV36" s="401"/>
      <c r="BW36" s="401"/>
      <c r="BX36" s="407"/>
      <c r="BY36" s="401"/>
      <c r="BZ36" s="401"/>
      <c r="CA36" s="401"/>
      <c r="CB36" s="401"/>
      <c r="CC36" s="401"/>
      <c r="CD36" s="401"/>
      <c r="CE36" s="401"/>
      <c r="CF36" s="401"/>
      <c r="CH36" s="407"/>
      <c r="CI36" s="401"/>
      <c r="CJ36" s="401"/>
      <c r="CK36" s="401"/>
      <c r="CL36" s="401"/>
      <c r="CM36" s="401"/>
      <c r="CN36" s="401"/>
      <c r="CO36" s="401"/>
      <c r="CP36" s="401"/>
      <c r="CQ36" s="401"/>
      <c r="CR36" s="401"/>
      <c r="CS36" s="401"/>
    </row>
    <row r="37" spans="1:97" s="402" customFormat="1" ht="12" customHeight="1">
      <c r="A37" s="409" t="s">
        <v>90</v>
      </c>
      <c r="B37" s="411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01"/>
      <c r="N37" s="407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11"/>
      <c r="AA37" s="412"/>
      <c r="AB37" s="412"/>
      <c r="AC37" s="412"/>
      <c r="AD37" s="412"/>
      <c r="AE37" s="412"/>
      <c r="AF37" s="412"/>
      <c r="AG37" s="412"/>
      <c r="AH37" s="412"/>
      <c r="AI37" s="412"/>
      <c r="AJ37" s="412"/>
      <c r="AK37" s="401"/>
      <c r="AL37" s="407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7"/>
      <c r="BA37" s="401"/>
      <c r="BB37" s="401"/>
      <c r="BC37" s="401"/>
      <c r="BD37" s="401"/>
      <c r="BE37" s="401"/>
      <c r="BF37" s="401"/>
      <c r="BG37" s="401"/>
      <c r="BH37" s="401"/>
      <c r="BJ37" s="407"/>
      <c r="BK37" s="401"/>
      <c r="BL37" s="401"/>
      <c r="BM37" s="401"/>
      <c r="BN37" s="401"/>
      <c r="BO37" s="401"/>
      <c r="BP37" s="401"/>
      <c r="BQ37" s="401"/>
      <c r="BR37" s="401"/>
      <c r="BS37" s="401"/>
      <c r="BT37" s="401"/>
      <c r="BU37" s="401"/>
      <c r="BV37" s="401"/>
      <c r="BW37" s="401"/>
      <c r="BX37" s="407"/>
      <c r="BY37" s="401"/>
      <c r="BZ37" s="401"/>
      <c r="CA37" s="401"/>
      <c r="CB37" s="401"/>
      <c r="CC37" s="401"/>
      <c r="CD37" s="401"/>
      <c r="CE37" s="401"/>
      <c r="CF37" s="401"/>
      <c r="CH37" s="407"/>
      <c r="CI37" s="401"/>
      <c r="CJ37" s="401"/>
      <c r="CK37" s="401"/>
      <c r="CL37" s="401"/>
      <c r="CM37" s="401"/>
      <c r="CN37" s="401"/>
      <c r="CO37" s="401"/>
      <c r="CP37" s="401"/>
      <c r="CQ37" s="401"/>
      <c r="CR37" s="401"/>
      <c r="CS37" s="401"/>
    </row>
    <row r="38" spans="1:97" s="402" customFormat="1" ht="12" customHeight="1">
      <c r="A38" s="409" t="s">
        <v>91</v>
      </c>
      <c r="B38" s="411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01"/>
      <c r="N38" s="407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11"/>
      <c r="AA38" s="412"/>
      <c r="AB38" s="412"/>
      <c r="AC38" s="412"/>
      <c r="AD38" s="412"/>
      <c r="AE38" s="412"/>
      <c r="AF38" s="412"/>
      <c r="AG38" s="412"/>
      <c r="AH38" s="412"/>
      <c r="AI38" s="412"/>
      <c r="AJ38" s="412"/>
      <c r="AK38" s="401"/>
      <c r="AL38" s="407"/>
      <c r="AM38" s="401"/>
      <c r="AN38" s="401"/>
      <c r="AO38" s="401"/>
      <c r="AP38" s="401"/>
      <c r="AQ38" s="401"/>
      <c r="AR38" s="401"/>
      <c r="AS38" s="401"/>
      <c r="AT38" s="401"/>
      <c r="AU38" s="401"/>
      <c r="AV38" s="401"/>
      <c r="AW38" s="401"/>
      <c r="AX38" s="401"/>
      <c r="AY38" s="401"/>
      <c r="AZ38" s="407"/>
      <c r="BA38" s="401"/>
      <c r="BB38" s="401"/>
      <c r="BC38" s="401"/>
      <c r="BD38" s="401"/>
      <c r="BE38" s="401"/>
      <c r="BF38" s="401"/>
      <c r="BG38" s="401"/>
      <c r="BH38" s="401"/>
      <c r="BJ38" s="407"/>
      <c r="BK38" s="401"/>
      <c r="BL38" s="401"/>
      <c r="BM38" s="401"/>
      <c r="BN38" s="401"/>
      <c r="BO38" s="401"/>
      <c r="BP38" s="401"/>
      <c r="BQ38" s="401"/>
      <c r="BR38" s="401"/>
      <c r="BS38" s="401"/>
      <c r="BT38" s="401"/>
      <c r="BU38" s="401"/>
      <c r="BV38" s="401"/>
      <c r="BW38" s="401"/>
      <c r="BX38" s="407"/>
      <c r="BY38" s="401"/>
      <c r="BZ38" s="401"/>
      <c r="CA38" s="401"/>
      <c r="CB38" s="401"/>
      <c r="CC38" s="401"/>
      <c r="CD38" s="401"/>
      <c r="CE38" s="401"/>
      <c r="CF38" s="401"/>
      <c r="CH38" s="407"/>
      <c r="CI38" s="401"/>
      <c r="CJ38" s="401"/>
      <c r="CK38" s="401"/>
      <c r="CL38" s="401"/>
      <c r="CM38" s="401"/>
      <c r="CN38" s="401"/>
      <c r="CO38" s="401"/>
      <c r="CP38" s="401"/>
      <c r="CQ38" s="401"/>
      <c r="CR38" s="401"/>
      <c r="CS38" s="401"/>
    </row>
    <row r="39" spans="1:97" s="402" customFormat="1" ht="12" customHeight="1">
      <c r="A39" s="409" t="s">
        <v>233</v>
      </c>
      <c r="B39" s="411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01"/>
      <c r="N39" s="407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11"/>
      <c r="AA39" s="412"/>
      <c r="AB39" s="412"/>
      <c r="AC39" s="412"/>
      <c r="AD39" s="412"/>
      <c r="AE39" s="412"/>
      <c r="AF39" s="412"/>
      <c r="AG39" s="412"/>
      <c r="AH39" s="412"/>
      <c r="AI39" s="412"/>
      <c r="AJ39" s="412"/>
      <c r="AK39" s="401"/>
      <c r="AL39" s="407"/>
      <c r="AM39" s="401"/>
      <c r="AN39" s="401"/>
      <c r="AO39" s="401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7"/>
      <c r="BA39" s="401"/>
      <c r="BB39" s="401"/>
      <c r="BC39" s="401"/>
      <c r="BD39" s="401"/>
      <c r="BE39" s="401"/>
      <c r="BF39" s="401"/>
      <c r="BG39" s="401"/>
      <c r="BH39" s="401"/>
      <c r="BJ39" s="407"/>
      <c r="BK39" s="401"/>
      <c r="BL39" s="401"/>
      <c r="BM39" s="401"/>
      <c r="BN39" s="401"/>
      <c r="BO39" s="401"/>
      <c r="BP39" s="401"/>
      <c r="BQ39" s="401"/>
      <c r="BR39" s="401"/>
      <c r="BS39" s="401"/>
      <c r="BT39" s="401"/>
      <c r="BU39" s="401"/>
      <c r="BV39" s="401"/>
      <c r="BW39" s="401"/>
      <c r="BX39" s="407"/>
      <c r="BY39" s="401"/>
      <c r="BZ39" s="401"/>
      <c r="CA39" s="401"/>
      <c r="CB39" s="401"/>
      <c r="CC39" s="401"/>
      <c r="CD39" s="401"/>
      <c r="CE39" s="401"/>
      <c r="CF39" s="401"/>
      <c r="CH39" s="407"/>
      <c r="CI39" s="401"/>
      <c r="CJ39" s="401"/>
      <c r="CK39" s="401"/>
      <c r="CL39" s="401"/>
      <c r="CM39" s="401"/>
      <c r="CN39" s="401"/>
      <c r="CO39" s="401"/>
      <c r="CP39" s="401"/>
      <c r="CQ39" s="401"/>
      <c r="CR39" s="401"/>
      <c r="CS39" s="401"/>
    </row>
    <row r="40" spans="1:97" s="402" customFormat="1" ht="12" customHeight="1">
      <c r="A40" s="409" t="s">
        <v>93</v>
      </c>
      <c r="B40" s="411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01"/>
      <c r="N40" s="407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11"/>
      <c r="AA40" s="412"/>
      <c r="AB40" s="412"/>
      <c r="AC40" s="412"/>
      <c r="AD40" s="412"/>
      <c r="AE40" s="412"/>
      <c r="AF40" s="412"/>
      <c r="AG40" s="412"/>
      <c r="AH40" s="412"/>
      <c r="AI40" s="412"/>
      <c r="AJ40" s="412"/>
      <c r="AK40" s="401"/>
      <c r="AL40" s="407"/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1"/>
      <c r="AY40" s="401"/>
      <c r="AZ40" s="407"/>
      <c r="BA40" s="401"/>
      <c r="BB40" s="401"/>
      <c r="BC40" s="401"/>
      <c r="BD40" s="401"/>
      <c r="BE40" s="401"/>
      <c r="BF40" s="401"/>
      <c r="BG40" s="401"/>
      <c r="BH40" s="401"/>
      <c r="BJ40" s="407"/>
      <c r="BK40" s="401"/>
      <c r="BL40" s="401"/>
      <c r="BM40" s="401"/>
      <c r="BN40" s="401"/>
      <c r="BO40" s="401"/>
      <c r="BP40" s="401"/>
      <c r="BQ40" s="401"/>
      <c r="BR40" s="401"/>
      <c r="BS40" s="401"/>
      <c r="BT40" s="401"/>
      <c r="BU40" s="401"/>
      <c r="BV40" s="401"/>
      <c r="BW40" s="401"/>
      <c r="BX40" s="407"/>
      <c r="BY40" s="401"/>
      <c r="BZ40" s="401"/>
      <c r="CA40" s="401"/>
      <c r="CB40" s="401"/>
      <c r="CC40" s="401"/>
      <c r="CD40" s="401"/>
      <c r="CE40" s="401"/>
      <c r="CF40" s="401"/>
      <c r="CH40" s="407"/>
      <c r="CI40" s="401"/>
      <c r="CJ40" s="401"/>
      <c r="CK40" s="401"/>
      <c r="CL40" s="401"/>
      <c r="CM40" s="401"/>
      <c r="CN40" s="401"/>
      <c r="CO40" s="401"/>
      <c r="CP40" s="401"/>
      <c r="CQ40" s="401"/>
      <c r="CR40" s="401"/>
      <c r="CS40" s="401"/>
    </row>
    <row r="41" spans="1:97" s="402" customFormat="1" ht="12" customHeight="1">
      <c r="A41" s="409" t="s">
        <v>94</v>
      </c>
      <c r="B41" s="411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01"/>
      <c r="N41" s="407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11"/>
      <c r="AA41" s="412"/>
      <c r="AB41" s="412"/>
      <c r="AC41" s="412"/>
      <c r="AD41" s="412"/>
      <c r="AE41" s="412"/>
      <c r="AF41" s="412"/>
      <c r="AG41" s="412"/>
      <c r="AH41" s="412"/>
      <c r="AI41" s="412"/>
      <c r="AJ41" s="412"/>
      <c r="AK41" s="401"/>
      <c r="AL41" s="407"/>
      <c r="AM41" s="401"/>
      <c r="AN41" s="401"/>
      <c r="AO41" s="401"/>
      <c r="AP41" s="401"/>
      <c r="AQ41" s="401"/>
      <c r="AR41" s="401"/>
      <c r="AS41" s="401"/>
      <c r="AT41" s="401"/>
      <c r="AU41" s="401"/>
      <c r="AV41" s="401"/>
      <c r="AW41" s="401"/>
      <c r="AX41" s="401"/>
      <c r="AY41" s="401"/>
      <c r="AZ41" s="407"/>
      <c r="BA41" s="401"/>
      <c r="BB41" s="401"/>
      <c r="BC41" s="401"/>
      <c r="BD41" s="401"/>
      <c r="BE41" s="401"/>
      <c r="BF41" s="401"/>
      <c r="BG41" s="401"/>
      <c r="BH41" s="401"/>
      <c r="BJ41" s="407"/>
      <c r="BK41" s="401"/>
      <c r="BL41" s="401"/>
      <c r="BM41" s="401"/>
      <c r="BN41" s="401"/>
      <c r="BO41" s="401"/>
      <c r="BP41" s="401"/>
      <c r="BQ41" s="401"/>
      <c r="BR41" s="401"/>
      <c r="BS41" s="401"/>
      <c r="BT41" s="401"/>
      <c r="BU41" s="401"/>
      <c r="BV41" s="401"/>
      <c r="BW41" s="401"/>
      <c r="BX41" s="407"/>
      <c r="BY41" s="401"/>
      <c r="BZ41" s="401"/>
      <c r="CA41" s="401"/>
      <c r="CB41" s="401"/>
      <c r="CC41" s="401"/>
      <c r="CD41" s="401"/>
      <c r="CE41" s="401"/>
      <c r="CF41" s="401"/>
      <c r="CH41" s="407"/>
      <c r="CI41" s="401"/>
      <c r="CJ41" s="401"/>
      <c r="CK41" s="401"/>
      <c r="CL41" s="401"/>
      <c r="CM41" s="401"/>
      <c r="CN41" s="401"/>
      <c r="CO41" s="401"/>
      <c r="CP41" s="401"/>
      <c r="CQ41" s="401"/>
      <c r="CR41" s="401"/>
      <c r="CS41" s="401"/>
    </row>
    <row r="42" spans="1:97" s="402" customFormat="1" ht="12" customHeight="1">
      <c r="A42" s="409" t="s">
        <v>85</v>
      </c>
      <c r="B42" s="411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01"/>
      <c r="N42" s="407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11"/>
      <c r="AA42" s="412"/>
      <c r="AB42" s="412"/>
      <c r="AC42" s="412"/>
      <c r="AD42" s="412"/>
      <c r="AE42" s="412"/>
      <c r="AF42" s="412"/>
      <c r="AG42" s="412"/>
      <c r="AH42" s="412"/>
      <c r="AI42" s="412"/>
      <c r="AJ42" s="412"/>
      <c r="AK42" s="401"/>
      <c r="AL42" s="407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7"/>
      <c r="BA42" s="401"/>
      <c r="BB42" s="401"/>
      <c r="BC42" s="401"/>
      <c r="BD42" s="401"/>
      <c r="BE42" s="401"/>
      <c r="BF42" s="401"/>
      <c r="BG42" s="401"/>
      <c r="BH42" s="401"/>
      <c r="BJ42" s="407"/>
      <c r="BK42" s="401"/>
      <c r="BL42" s="401"/>
      <c r="BM42" s="401"/>
      <c r="BN42" s="401"/>
      <c r="BO42" s="401"/>
      <c r="BP42" s="401"/>
      <c r="BQ42" s="401"/>
      <c r="BR42" s="401"/>
      <c r="BS42" s="401"/>
      <c r="BT42" s="401"/>
      <c r="BU42" s="401"/>
      <c r="BV42" s="401"/>
      <c r="BW42" s="401"/>
      <c r="BX42" s="407"/>
      <c r="BY42" s="401"/>
      <c r="BZ42" s="401"/>
      <c r="CA42" s="401"/>
      <c r="CB42" s="401"/>
      <c r="CC42" s="401"/>
      <c r="CD42" s="401"/>
      <c r="CE42" s="401"/>
      <c r="CF42" s="401"/>
      <c r="CH42" s="407"/>
      <c r="CI42" s="401"/>
      <c r="CJ42" s="401"/>
      <c r="CK42" s="401"/>
      <c r="CL42" s="401"/>
      <c r="CM42" s="401"/>
      <c r="CN42" s="401"/>
      <c r="CO42" s="401"/>
      <c r="CP42" s="401"/>
      <c r="CQ42" s="401"/>
      <c r="CR42" s="401"/>
      <c r="CS42" s="401"/>
    </row>
  </sheetData>
  <mergeCells count="15">
    <mergeCell ref="CH6:CS6"/>
    <mergeCell ref="B5:CS5"/>
    <mergeCell ref="A29:AE29"/>
    <mergeCell ref="A1:BH1"/>
    <mergeCell ref="A2:BH2"/>
    <mergeCell ref="A3:BH3"/>
    <mergeCell ref="A4:B4"/>
    <mergeCell ref="A5:A7"/>
    <mergeCell ref="B6:M6"/>
    <mergeCell ref="N6:Y6"/>
    <mergeCell ref="Z6:AK6"/>
    <mergeCell ref="BV6:CG6"/>
    <mergeCell ref="BJ6:BU6"/>
    <mergeCell ref="AL6:AW6"/>
    <mergeCell ref="AX6:BI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N44"/>
  <sheetViews>
    <sheetView showGridLines="0" zoomScaleNormal="100" workbookViewId="0">
      <selection activeCell="P26" sqref="P26"/>
    </sheetView>
  </sheetViews>
  <sheetFormatPr baseColWidth="10" defaultColWidth="11.42578125" defaultRowHeight="18" customHeight="1"/>
  <cols>
    <col min="1" max="1" width="18.7109375" style="119" customWidth="1"/>
    <col min="2" max="13" width="5.28515625" style="95" customWidth="1"/>
    <col min="14" max="14" width="9.28515625" style="95" customWidth="1"/>
    <col min="15" max="16384" width="11.42578125" style="95"/>
  </cols>
  <sheetData>
    <row r="1" spans="1:14" s="264" customFormat="1" ht="18" customHeight="1">
      <c r="A1" s="856" t="s">
        <v>386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</row>
    <row r="2" spans="1:14" s="264" customFormat="1" ht="33" customHeight="1">
      <c r="A2" s="862" t="s">
        <v>407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</row>
    <row r="3" spans="1:14" s="264" customFormat="1" ht="18" customHeight="1">
      <c r="A3" s="863" t="s">
        <v>614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</row>
    <row r="4" spans="1:14" ht="3.95" customHeight="1">
      <c r="A4" s="190"/>
    </row>
    <row r="5" spans="1:14" ht="18" customHeight="1">
      <c r="A5" s="846" t="s">
        <v>0</v>
      </c>
      <c r="B5" s="864" t="s">
        <v>529</v>
      </c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 t="s">
        <v>34</v>
      </c>
    </row>
    <row r="6" spans="1:14" ht="18" customHeight="1">
      <c r="A6" s="847"/>
      <c r="B6" s="857" t="s">
        <v>219</v>
      </c>
      <c r="C6" s="858"/>
      <c r="D6" s="858"/>
      <c r="E6" s="859" t="s">
        <v>220</v>
      </c>
      <c r="F6" s="859"/>
      <c r="G6" s="859"/>
      <c r="H6" s="859" t="s">
        <v>221</v>
      </c>
      <c r="I6" s="859"/>
      <c r="J6" s="859"/>
      <c r="K6" s="860" t="s">
        <v>222</v>
      </c>
      <c r="L6" s="861"/>
      <c r="M6" s="861"/>
      <c r="N6" s="867"/>
    </row>
    <row r="7" spans="1:14" ht="18" customHeight="1">
      <c r="A7" s="848"/>
      <c r="B7" s="369" t="s">
        <v>223</v>
      </c>
      <c r="C7" s="370" t="s">
        <v>224</v>
      </c>
      <c r="D7" s="374" t="s">
        <v>225</v>
      </c>
      <c r="E7" s="369" t="s">
        <v>223</v>
      </c>
      <c r="F7" s="370" t="s">
        <v>224</v>
      </c>
      <c r="G7" s="374" t="s">
        <v>225</v>
      </c>
      <c r="H7" s="370" t="s">
        <v>223</v>
      </c>
      <c r="I7" s="370" t="s">
        <v>224</v>
      </c>
      <c r="J7" s="370" t="s">
        <v>225</v>
      </c>
      <c r="K7" s="369" t="s">
        <v>223</v>
      </c>
      <c r="L7" s="370" t="s">
        <v>224</v>
      </c>
      <c r="M7" s="370" t="s">
        <v>225</v>
      </c>
      <c r="N7" s="868"/>
    </row>
    <row r="8" spans="1:14" ht="18" customHeight="1">
      <c r="A8" s="87" t="s">
        <v>8</v>
      </c>
      <c r="B8" s="100">
        <v>16</v>
      </c>
      <c r="C8" s="102">
        <v>0</v>
      </c>
      <c r="D8" s="191">
        <v>0</v>
      </c>
      <c r="E8" s="100">
        <v>13</v>
      </c>
      <c r="F8" s="102">
        <v>1</v>
      </c>
      <c r="G8" s="191">
        <v>0</v>
      </c>
      <c r="H8" s="102">
        <v>8</v>
      </c>
      <c r="I8" s="102">
        <v>0</v>
      </c>
      <c r="J8" s="102">
        <v>0</v>
      </c>
      <c r="K8" s="100">
        <v>7</v>
      </c>
      <c r="L8" s="102">
        <v>4</v>
      </c>
      <c r="M8" s="191">
        <v>0</v>
      </c>
      <c r="N8" s="487">
        <v>49</v>
      </c>
    </row>
    <row r="9" spans="1:14" ht="18" customHeight="1">
      <c r="A9" s="88" t="s">
        <v>9</v>
      </c>
      <c r="B9" s="475">
        <v>28</v>
      </c>
      <c r="C9" s="112">
        <v>1</v>
      </c>
      <c r="D9" s="485">
        <v>0</v>
      </c>
      <c r="E9" s="475">
        <v>22</v>
      </c>
      <c r="F9" s="112">
        <v>0</v>
      </c>
      <c r="G9" s="485">
        <v>0</v>
      </c>
      <c r="H9" s="112">
        <v>10</v>
      </c>
      <c r="I9" s="112">
        <v>1</v>
      </c>
      <c r="J9" s="112">
        <v>0</v>
      </c>
      <c r="K9" s="475">
        <v>22</v>
      </c>
      <c r="L9" s="112">
        <v>4</v>
      </c>
      <c r="M9" s="485">
        <v>0</v>
      </c>
      <c r="N9" s="381">
        <v>88</v>
      </c>
    </row>
    <row r="10" spans="1:14" ht="18" customHeight="1">
      <c r="A10" s="87" t="s">
        <v>10</v>
      </c>
      <c r="B10" s="99">
        <v>18</v>
      </c>
      <c r="C10" s="105">
        <v>0</v>
      </c>
      <c r="D10" s="118">
        <v>0</v>
      </c>
      <c r="E10" s="99">
        <v>17</v>
      </c>
      <c r="F10" s="105">
        <v>0</v>
      </c>
      <c r="G10" s="118">
        <v>0</v>
      </c>
      <c r="H10" s="105">
        <v>8</v>
      </c>
      <c r="I10" s="105">
        <v>0</v>
      </c>
      <c r="J10" s="105">
        <v>0</v>
      </c>
      <c r="K10" s="99">
        <v>10</v>
      </c>
      <c r="L10" s="105">
        <v>2</v>
      </c>
      <c r="M10" s="118">
        <v>0</v>
      </c>
      <c r="N10" s="183">
        <v>55</v>
      </c>
    </row>
    <row r="11" spans="1:14" ht="18" customHeight="1">
      <c r="A11" s="88" t="s">
        <v>11</v>
      </c>
      <c r="B11" s="108">
        <v>10</v>
      </c>
      <c r="C11" s="110">
        <v>0</v>
      </c>
      <c r="D11" s="484">
        <v>0</v>
      </c>
      <c r="E11" s="108">
        <v>17</v>
      </c>
      <c r="F11" s="110">
        <v>0</v>
      </c>
      <c r="G11" s="484">
        <v>0</v>
      </c>
      <c r="H11" s="110">
        <v>5</v>
      </c>
      <c r="I11" s="110">
        <v>0</v>
      </c>
      <c r="J11" s="110">
        <v>0</v>
      </c>
      <c r="K11" s="108">
        <v>10</v>
      </c>
      <c r="L11" s="110">
        <v>0</v>
      </c>
      <c r="M11" s="484">
        <v>0</v>
      </c>
      <c r="N11" s="253">
        <v>42</v>
      </c>
    </row>
    <row r="12" spans="1:14" ht="18" customHeight="1">
      <c r="A12" s="87" t="s">
        <v>12</v>
      </c>
      <c r="B12" s="99">
        <v>11</v>
      </c>
      <c r="C12" s="105">
        <v>6</v>
      </c>
      <c r="D12" s="118">
        <v>1</v>
      </c>
      <c r="E12" s="99">
        <v>19</v>
      </c>
      <c r="F12" s="105">
        <v>0</v>
      </c>
      <c r="G12" s="118">
        <v>0</v>
      </c>
      <c r="H12" s="105">
        <v>19</v>
      </c>
      <c r="I12" s="105">
        <v>1</v>
      </c>
      <c r="J12" s="105">
        <v>0</v>
      </c>
      <c r="K12" s="99">
        <v>45</v>
      </c>
      <c r="L12" s="105">
        <v>5</v>
      </c>
      <c r="M12" s="118">
        <v>0</v>
      </c>
      <c r="N12" s="183">
        <v>107</v>
      </c>
    </row>
    <row r="13" spans="1:14" ht="18" customHeight="1">
      <c r="A13" s="88" t="s">
        <v>13</v>
      </c>
      <c r="B13" s="475">
        <v>13</v>
      </c>
      <c r="C13" s="112">
        <v>1</v>
      </c>
      <c r="D13" s="485">
        <v>0</v>
      </c>
      <c r="E13" s="475">
        <v>8</v>
      </c>
      <c r="F13" s="112">
        <v>0</v>
      </c>
      <c r="G13" s="485">
        <v>0</v>
      </c>
      <c r="H13" s="112">
        <v>3</v>
      </c>
      <c r="I13" s="112">
        <v>1</v>
      </c>
      <c r="J13" s="112">
        <v>0</v>
      </c>
      <c r="K13" s="475">
        <v>7</v>
      </c>
      <c r="L13" s="112">
        <v>0</v>
      </c>
      <c r="M13" s="485">
        <v>0</v>
      </c>
      <c r="N13" s="381">
        <v>33</v>
      </c>
    </row>
    <row r="14" spans="1:14" ht="18" customHeight="1">
      <c r="A14" s="87" t="s">
        <v>14</v>
      </c>
      <c r="B14" s="99">
        <v>19</v>
      </c>
      <c r="C14" s="105">
        <v>0</v>
      </c>
      <c r="D14" s="118">
        <v>0</v>
      </c>
      <c r="E14" s="99">
        <v>25</v>
      </c>
      <c r="F14" s="105">
        <v>1</v>
      </c>
      <c r="G14" s="118">
        <v>1</v>
      </c>
      <c r="H14" s="105">
        <v>6</v>
      </c>
      <c r="I14" s="105">
        <v>0</v>
      </c>
      <c r="J14" s="105">
        <v>0</v>
      </c>
      <c r="K14" s="99">
        <v>24</v>
      </c>
      <c r="L14" s="105">
        <v>1</v>
      </c>
      <c r="M14" s="118">
        <v>0</v>
      </c>
      <c r="N14" s="183">
        <v>77</v>
      </c>
    </row>
    <row r="15" spans="1:14" ht="18" customHeight="1">
      <c r="A15" s="88" t="s">
        <v>15</v>
      </c>
      <c r="B15" s="108">
        <v>6</v>
      </c>
      <c r="C15" s="110">
        <v>1</v>
      </c>
      <c r="D15" s="484">
        <v>0</v>
      </c>
      <c r="E15" s="108">
        <v>4</v>
      </c>
      <c r="F15" s="110">
        <v>0</v>
      </c>
      <c r="G15" s="484">
        <v>0</v>
      </c>
      <c r="H15" s="110">
        <v>1</v>
      </c>
      <c r="I15" s="110">
        <v>0</v>
      </c>
      <c r="J15" s="110">
        <v>0</v>
      </c>
      <c r="K15" s="108">
        <v>9</v>
      </c>
      <c r="L15" s="110">
        <v>3</v>
      </c>
      <c r="M15" s="484">
        <v>0</v>
      </c>
      <c r="N15" s="253">
        <v>24</v>
      </c>
    </row>
    <row r="16" spans="1:14" ht="18" customHeight="1">
      <c r="A16" s="90" t="s">
        <v>16</v>
      </c>
      <c r="B16" s="99">
        <v>7</v>
      </c>
      <c r="C16" s="105">
        <v>0</v>
      </c>
      <c r="D16" s="118">
        <v>0</v>
      </c>
      <c r="E16" s="99">
        <v>6</v>
      </c>
      <c r="F16" s="105">
        <v>1</v>
      </c>
      <c r="G16" s="118">
        <v>0</v>
      </c>
      <c r="H16" s="105">
        <v>11</v>
      </c>
      <c r="I16" s="105">
        <v>0</v>
      </c>
      <c r="J16" s="105">
        <v>0</v>
      </c>
      <c r="K16" s="99">
        <v>7</v>
      </c>
      <c r="L16" s="105">
        <v>2</v>
      </c>
      <c r="M16" s="118">
        <v>0</v>
      </c>
      <c r="N16" s="183">
        <v>34</v>
      </c>
    </row>
    <row r="17" spans="1:14" ht="18" customHeight="1">
      <c r="A17" s="88" t="s">
        <v>17</v>
      </c>
      <c r="B17" s="475">
        <v>36</v>
      </c>
      <c r="C17" s="112">
        <v>1</v>
      </c>
      <c r="D17" s="485">
        <v>1</v>
      </c>
      <c r="E17" s="475">
        <v>58</v>
      </c>
      <c r="F17" s="112">
        <v>2</v>
      </c>
      <c r="G17" s="485">
        <v>0</v>
      </c>
      <c r="H17" s="112">
        <v>39</v>
      </c>
      <c r="I17" s="112">
        <v>1</v>
      </c>
      <c r="J17" s="112">
        <v>0</v>
      </c>
      <c r="K17" s="475">
        <v>40</v>
      </c>
      <c r="L17" s="112">
        <v>7</v>
      </c>
      <c r="M17" s="485">
        <v>1</v>
      </c>
      <c r="N17" s="381">
        <v>186</v>
      </c>
    </row>
    <row r="18" spans="1:14" ht="18" customHeight="1">
      <c r="A18" s="90" t="s">
        <v>18</v>
      </c>
      <c r="B18" s="99">
        <v>112</v>
      </c>
      <c r="C18" s="105">
        <v>2</v>
      </c>
      <c r="D18" s="118">
        <v>0</v>
      </c>
      <c r="E18" s="99">
        <v>81</v>
      </c>
      <c r="F18" s="105">
        <v>2</v>
      </c>
      <c r="G18" s="118">
        <v>1</v>
      </c>
      <c r="H18" s="105">
        <v>51</v>
      </c>
      <c r="I18" s="105">
        <v>2</v>
      </c>
      <c r="J18" s="105">
        <v>0</v>
      </c>
      <c r="K18" s="99">
        <v>69</v>
      </c>
      <c r="L18" s="105">
        <v>15</v>
      </c>
      <c r="M18" s="118">
        <v>1</v>
      </c>
      <c r="N18" s="183">
        <v>336</v>
      </c>
    </row>
    <row r="19" spans="1:14" ht="18" customHeight="1">
      <c r="A19" s="88" t="s">
        <v>19</v>
      </c>
      <c r="B19" s="108">
        <v>4</v>
      </c>
      <c r="C19" s="110">
        <v>0</v>
      </c>
      <c r="D19" s="484">
        <v>0</v>
      </c>
      <c r="E19" s="108">
        <v>3</v>
      </c>
      <c r="F19" s="110">
        <v>0</v>
      </c>
      <c r="G19" s="484">
        <v>0</v>
      </c>
      <c r="H19" s="110">
        <v>3</v>
      </c>
      <c r="I19" s="110">
        <v>0</v>
      </c>
      <c r="J19" s="110">
        <v>0</v>
      </c>
      <c r="K19" s="108">
        <v>1</v>
      </c>
      <c r="L19" s="110">
        <v>0</v>
      </c>
      <c r="M19" s="484">
        <v>0</v>
      </c>
      <c r="N19" s="253">
        <v>11</v>
      </c>
    </row>
    <row r="20" spans="1:14" ht="18" customHeight="1">
      <c r="A20" s="90" t="s">
        <v>20</v>
      </c>
      <c r="B20" s="99">
        <v>9</v>
      </c>
      <c r="C20" s="105">
        <v>0</v>
      </c>
      <c r="D20" s="118">
        <v>0</v>
      </c>
      <c r="E20" s="99">
        <v>9</v>
      </c>
      <c r="F20" s="105">
        <v>0</v>
      </c>
      <c r="G20" s="118">
        <v>0</v>
      </c>
      <c r="H20" s="105">
        <v>2</v>
      </c>
      <c r="I20" s="105">
        <v>1</v>
      </c>
      <c r="J20" s="105">
        <v>0</v>
      </c>
      <c r="K20" s="99">
        <v>6</v>
      </c>
      <c r="L20" s="105">
        <v>4</v>
      </c>
      <c r="M20" s="118">
        <v>0</v>
      </c>
      <c r="N20" s="183">
        <v>31</v>
      </c>
    </row>
    <row r="21" spans="1:14" ht="18" customHeight="1">
      <c r="A21" s="88" t="s">
        <v>21</v>
      </c>
      <c r="B21" s="475">
        <v>21</v>
      </c>
      <c r="C21" s="112">
        <v>1</v>
      </c>
      <c r="D21" s="485">
        <v>0</v>
      </c>
      <c r="E21" s="475">
        <v>17</v>
      </c>
      <c r="F21" s="112">
        <v>1</v>
      </c>
      <c r="G21" s="485">
        <v>0</v>
      </c>
      <c r="H21" s="112">
        <v>2</v>
      </c>
      <c r="I21" s="112">
        <v>0</v>
      </c>
      <c r="J21" s="112">
        <v>0</v>
      </c>
      <c r="K21" s="475">
        <v>17</v>
      </c>
      <c r="L21" s="112">
        <v>2</v>
      </c>
      <c r="M21" s="485">
        <v>0</v>
      </c>
      <c r="N21" s="381">
        <v>61</v>
      </c>
    </row>
    <row r="22" spans="1:14" ht="18" customHeight="1">
      <c r="A22" s="11" t="s">
        <v>22</v>
      </c>
      <c r="B22" s="99">
        <v>14</v>
      </c>
      <c r="C22" s="105">
        <v>2</v>
      </c>
      <c r="D22" s="118">
        <v>0</v>
      </c>
      <c r="E22" s="99">
        <v>9</v>
      </c>
      <c r="F22" s="105">
        <v>0</v>
      </c>
      <c r="G22" s="118">
        <v>0</v>
      </c>
      <c r="H22" s="105">
        <v>4</v>
      </c>
      <c r="I22" s="105">
        <v>1</v>
      </c>
      <c r="J22" s="105">
        <v>0</v>
      </c>
      <c r="K22" s="99">
        <v>6</v>
      </c>
      <c r="L22" s="105">
        <v>3</v>
      </c>
      <c r="M22" s="118">
        <v>0</v>
      </c>
      <c r="N22" s="183">
        <v>39</v>
      </c>
    </row>
    <row r="23" spans="1:14" ht="18" customHeight="1">
      <c r="A23" s="88" t="s">
        <v>23</v>
      </c>
      <c r="B23" s="108">
        <v>6</v>
      </c>
      <c r="C23" s="110">
        <v>0</v>
      </c>
      <c r="D23" s="484">
        <v>0</v>
      </c>
      <c r="E23" s="108">
        <v>8</v>
      </c>
      <c r="F23" s="110">
        <v>0</v>
      </c>
      <c r="G23" s="484">
        <v>0</v>
      </c>
      <c r="H23" s="110">
        <v>3</v>
      </c>
      <c r="I23" s="110">
        <v>0</v>
      </c>
      <c r="J23" s="110">
        <v>0</v>
      </c>
      <c r="K23" s="108">
        <v>17</v>
      </c>
      <c r="L23" s="110">
        <v>0</v>
      </c>
      <c r="M23" s="484">
        <v>0</v>
      </c>
      <c r="N23" s="253">
        <v>34</v>
      </c>
    </row>
    <row r="24" spans="1:14" ht="18" customHeight="1">
      <c r="A24" s="11" t="s">
        <v>24</v>
      </c>
      <c r="B24" s="99">
        <v>3</v>
      </c>
      <c r="C24" s="105">
        <v>0</v>
      </c>
      <c r="D24" s="118">
        <v>0</v>
      </c>
      <c r="E24" s="99">
        <v>3</v>
      </c>
      <c r="F24" s="105">
        <v>0</v>
      </c>
      <c r="G24" s="118">
        <v>0</v>
      </c>
      <c r="H24" s="105">
        <v>0</v>
      </c>
      <c r="I24" s="105">
        <v>0</v>
      </c>
      <c r="J24" s="105">
        <v>0</v>
      </c>
      <c r="K24" s="99">
        <v>0</v>
      </c>
      <c r="L24" s="105">
        <v>2</v>
      </c>
      <c r="M24" s="118">
        <v>0</v>
      </c>
      <c r="N24" s="183">
        <v>8</v>
      </c>
    </row>
    <row r="25" spans="1:14" ht="18" customHeight="1">
      <c r="A25" s="88" t="s">
        <v>25</v>
      </c>
      <c r="B25" s="108">
        <v>15</v>
      </c>
      <c r="C25" s="110">
        <v>0</v>
      </c>
      <c r="D25" s="484">
        <v>1</v>
      </c>
      <c r="E25" s="108">
        <v>10</v>
      </c>
      <c r="F25" s="110">
        <v>1</v>
      </c>
      <c r="G25" s="484">
        <v>0</v>
      </c>
      <c r="H25" s="110">
        <v>11</v>
      </c>
      <c r="I25" s="110">
        <v>0</v>
      </c>
      <c r="J25" s="110">
        <v>0</v>
      </c>
      <c r="K25" s="108">
        <v>16</v>
      </c>
      <c r="L25" s="110">
        <v>3</v>
      </c>
      <c r="M25" s="484">
        <v>0</v>
      </c>
      <c r="N25" s="253">
        <v>57</v>
      </c>
    </row>
    <row r="26" spans="1:14" ht="18" customHeight="1">
      <c r="A26" s="90" t="s">
        <v>26</v>
      </c>
      <c r="B26" s="192">
        <v>0</v>
      </c>
      <c r="C26" s="193">
        <v>0</v>
      </c>
      <c r="D26" s="194">
        <v>0</v>
      </c>
      <c r="E26" s="192">
        <v>0</v>
      </c>
      <c r="F26" s="193">
        <v>0</v>
      </c>
      <c r="G26" s="194">
        <v>0</v>
      </c>
      <c r="H26" s="193">
        <v>0</v>
      </c>
      <c r="I26" s="193">
        <v>0</v>
      </c>
      <c r="J26" s="193">
        <v>0</v>
      </c>
      <c r="K26" s="192">
        <v>0</v>
      </c>
      <c r="L26" s="193">
        <v>0</v>
      </c>
      <c r="M26" s="194">
        <v>0</v>
      </c>
      <c r="N26" s="195">
        <v>0</v>
      </c>
    </row>
    <row r="27" spans="1:14" ht="24.95" customHeight="1">
      <c r="A27" s="91" t="s">
        <v>36</v>
      </c>
      <c r="B27" s="66">
        <v>348</v>
      </c>
      <c r="C27" s="68">
        <v>15</v>
      </c>
      <c r="D27" s="486">
        <v>3</v>
      </c>
      <c r="E27" s="66">
        <v>329</v>
      </c>
      <c r="F27" s="68">
        <v>9</v>
      </c>
      <c r="G27" s="486">
        <v>2</v>
      </c>
      <c r="H27" s="68">
        <v>186</v>
      </c>
      <c r="I27" s="68">
        <v>8</v>
      </c>
      <c r="J27" s="68">
        <v>0</v>
      </c>
      <c r="K27" s="66">
        <v>313</v>
      </c>
      <c r="L27" s="68">
        <v>57</v>
      </c>
      <c r="M27" s="486">
        <v>2</v>
      </c>
      <c r="N27" s="196">
        <v>1272</v>
      </c>
    </row>
    <row r="28" spans="1:14" ht="3.75" customHeight="1"/>
    <row r="29" spans="1:14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</row>
    <row r="30" spans="1:14" s="402" customFormat="1" ht="12" customHeight="1">
      <c r="A30" s="423" t="s">
        <v>226</v>
      </c>
    </row>
    <row r="31" spans="1:14" s="402" customFormat="1" ht="12" customHeight="1">
      <c r="A31" s="423" t="s">
        <v>227</v>
      </c>
    </row>
    <row r="32" spans="1:14" s="402" customFormat="1" ht="12" customHeight="1">
      <c r="A32" s="423" t="s">
        <v>228</v>
      </c>
    </row>
    <row r="33" spans="1:1" ht="18" customHeight="1">
      <c r="A33" s="97"/>
    </row>
    <row r="34" spans="1:1" ht="18" customHeight="1">
      <c r="A34" s="97"/>
    </row>
    <row r="35" spans="1:1" ht="18" customHeight="1">
      <c r="A35" s="97"/>
    </row>
    <row r="36" spans="1:1" ht="18" customHeight="1">
      <c r="A36" s="97"/>
    </row>
    <row r="37" spans="1:1" ht="18" customHeight="1">
      <c r="A37" s="97"/>
    </row>
    <row r="38" spans="1:1" ht="18" customHeight="1">
      <c r="A38" s="97"/>
    </row>
    <row r="39" spans="1:1" ht="18" customHeight="1">
      <c r="A39" s="97"/>
    </row>
    <row r="40" spans="1:1" ht="18" customHeight="1">
      <c r="A40" s="97"/>
    </row>
    <row r="41" spans="1:1" ht="18" customHeight="1">
      <c r="A41" s="97"/>
    </row>
    <row r="42" spans="1:1" ht="18" customHeight="1">
      <c r="A42" s="97"/>
    </row>
    <row r="43" spans="1:1" ht="18" customHeight="1">
      <c r="A43" s="97"/>
    </row>
    <row r="44" spans="1:1" ht="18" customHeight="1">
      <c r="A44" s="97"/>
    </row>
  </sheetData>
  <mergeCells count="11">
    <mergeCell ref="A5:A7"/>
    <mergeCell ref="A29:N29"/>
    <mergeCell ref="A1:N1"/>
    <mergeCell ref="B6:D6"/>
    <mergeCell ref="E6:G6"/>
    <mergeCell ref="H6:J6"/>
    <mergeCell ref="K6:M6"/>
    <mergeCell ref="A2:N2"/>
    <mergeCell ref="A3:N3"/>
    <mergeCell ref="B5:M5"/>
    <mergeCell ref="N5:N7"/>
  </mergeCells>
  <pageMargins left="0.70866141732283472" right="0.31496062992125984" top="0.94488188976377963" bottom="0.35433070866141736" header="0.31496062992125984" footer="0.31496062992125984"/>
  <pageSetup paperSize="9" orientation="landscape" r:id="rId1"/>
  <headerFooter>
    <oddHeader>&amp;C&amp;12MINISTERIO DE SALUD PÚBLICA Y BIENESTAR SOCIAL
DIRECCIÓN DE INFORMACIÓN ESTRATÉGICA EN SALUD
DIRECCIÓN DE ESTADISTICAS EN SALUD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Q47"/>
  <sheetViews>
    <sheetView showGridLines="0" zoomScaleNormal="100" zoomScaleSheetLayoutView="100" workbookViewId="0">
      <pane ySplit="6" topLeftCell="A7" activePane="bottomLeft" state="frozen"/>
      <selection activeCell="BH19" sqref="BH19"/>
      <selection pane="bottomLeft" activeCell="K21" sqref="K21"/>
    </sheetView>
  </sheetViews>
  <sheetFormatPr baseColWidth="10" defaultColWidth="11.42578125" defaultRowHeight="18" customHeight="1"/>
  <cols>
    <col min="1" max="1" width="16.140625" style="197" customWidth="1"/>
    <col min="2" max="9" width="9.85546875" style="197" customWidth="1"/>
    <col min="10" max="11" width="11.42578125" style="197"/>
    <col min="12" max="12" width="119.28515625" style="197" customWidth="1"/>
    <col min="13" max="16384" width="11.42578125" style="197"/>
  </cols>
  <sheetData>
    <row r="1" spans="1:9" s="634" customFormat="1" ht="18" customHeight="1">
      <c r="A1" s="871" t="s">
        <v>385</v>
      </c>
      <c r="B1" s="871"/>
      <c r="C1" s="871"/>
      <c r="D1" s="871"/>
      <c r="E1" s="871"/>
      <c r="F1" s="871"/>
      <c r="G1" s="871"/>
      <c r="H1" s="871"/>
      <c r="I1" s="871"/>
    </row>
    <row r="2" spans="1:9" s="634" customFormat="1" ht="18" customHeight="1">
      <c r="A2" s="871" t="s">
        <v>414</v>
      </c>
      <c r="B2" s="871"/>
      <c r="C2" s="871"/>
      <c r="D2" s="871"/>
      <c r="E2" s="871"/>
      <c r="F2" s="871"/>
      <c r="G2" s="871"/>
      <c r="H2" s="871"/>
      <c r="I2" s="871"/>
    </row>
    <row r="3" spans="1:9" s="634" customFormat="1" ht="18" customHeight="1">
      <c r="A3" s="872" t="s">
        <v>615</v>
      </c>
      <c r="B3" s="872"/>
      <c r="C3" s="872"/>
      <c r="D3" s="872"/>
      <c r="E3" s="872"/>
      <c r="F3" s="872"/>
      <c r="G3" s="872"/>
      <c r="H3" s="872"/>
      <c r="I3" s="872"/>
    </row>
    <row r="4" spans="1:9" ht="3.95" customHeight="1">
      <c r="A4" s="198"/>
      <c r="B4" s="198"/>
      <c r="C4" s="198"/>
      <c r="D4" s="198"/>
      <c r="E4" s="198"/>
      <c r="F4" s="198"/>
      <c r="G4" s="198"/>
      <c r="H4" s="198"/>
      <c r="I4" s="198"/>
    </row>
    <row r="5" spans="1:9" ht="18" customHeight="1" thickBot="1">
      <c r="A5" s="873" t="s">
        <v>269</v>
      </c>
      <c r="B5" s="874" t="s">
        <v>270</v>
      </c>
      <c r="C5" s="874"/>
      <c r="D5" s="874" t="s">
        <v>2</v>
      </c>
      <c r="E5" s="874"/>
      <c r="F5" s="874" t="s">
        <v>3</v>
      </c>
      <c r="G5" s="874"/>
      <c r="H5" s="874" t="s">
        <v>4</v>
      </c>
      <c r="I5" s="874"/>
    </row>
    <row r="6" spans="1:9" ht="18" customHeight="1" thickTop="1" thickBot="1">
      <c r="A6" s="873"/>
      <c r="B6" s="489" t="s">
        <v>6</v>
      </c>
      <c r="C6" s="489" t="s">
        <v>7</v>
      </c>
      <c r="D6" s="489" t="s">
        <v>6</v>
      </c>
      <c r="E6" s="489" t="s">
        <v>7</v>
      </c>
      <c r="F6" s="489" t="s">
        <v>6</v>
      </c>
      <c r="G6" s="489" t="s">
        <v>7</v>
      </c>
      <c r="H6" s="489" t="s">
        <v>6</v>
      </c>
      <c r="I6" s="489" t="s">
        <v>7</v>
      </c>
    </row>
    <row r="7" spans="1:9" ht="18" customHeight="1" thickTop="1">
      <c r="A7" s="199">
        <v>1988</v>
      </c>
      <c r="B7" s="199">
        <v>1743</v>
      </c>
      <c r="C7" s="200">
        <v>33.17</v>
      </c>
      <c r="D7" s="199">
        <v>867</v>
      </c>
      <c r="E7" s="200">
        <v>16.5</v>
      </c>
      <c r="F7" s="199">
        <v>1052</v>
      </c>
      <c r="G7" s="200">
        <v>20.02</v>
      </c>
      <c r="H7" s="199">
        <v>1919</v>
      </c>
      <c r="I7" s="200">
        <v>36.520000000000003</v>
      </c>
    </row>
    <row r="8" spans="1:9" ht="18" customHeight="1">
      <c r="A8" s="492">
        <v>1989</v>
      </c>
      <c r="B8" s="492">
        <v>1393</v>
      </c>
      <c r="C8" s="493">
        <v>22.95</v>
      </c>
      <c r="D8" s="492">
        <v>894</v>
      </c>
      <c r="E8" s="493">
        <v>14.75</v>
      </c>
      <c r="F8" s="492">
        <v>1019</v>
      </c>
      <c r="G8" s="493">
        <v>16.809999999999999</v>
      </c>
      <c r="H8" s="492">
        <v>1913</v>
      </c>
      <c r="I8" s="493">
        <v>31.56</v>
      </c>
    </row>
    <row r="9" spans="1:9" ht="18" customHeight="1">
      <c r="A9" s="199">
        <v>1990</v>
      </c>
      <c r="B9" s="199">
        <v>1565</v>
      </c>
      <c r="C9" s="200">
        <v>23.96</v>
      </c>
      <c r="D9" s="199">
        <v>937</v>
      </c>
      <c r="E9" s="200">
        <v>14.35</v>
      </c>
      <c r="F9" s="199">
        <v>1051</v>
      </c>
      <c r="G9" s="200">
        <v>16.09</v>
      </c>
      <c r="H9" s="199">
        <v>1988</v>
      </c>
      <c r="I9" s="200">
        <v>30.4</v>
      </c>
    </row>
    <row r="10" spans="1:9" ht="18" customHeight="1">
      <c r="A10" s="490">
        <v>1991</v>
      </c>
      <c r="B10" s="490">
        <v>1541</v>
      </c>
      <c r="C10" s="491">
        <v>21.84</v>
      </c>
      <c r="D10" s="490">
        <v>897</v>
      </c>
      <c r="E10" s="491">
        <v>12.71</v>
      </c>
      <c r="F10" s="490">
        <v>798</v>
      </c>
      <c r="G10" s="491">
        <v>11.31</v>
      </c>
      <c r="H10" s="490">
        <v>1695</v>
      </c>
      <c r="I10" s="491">
        <v>24.02</v>
      </c>
    </row>
    <row r="11" spans="1:9" ht="18" customHeight="1">
      <c r="A11" s="199">
        <v>1992</v>
      </c>
      <c r="B11" s="199">
        <v>1480</v>
      </c>
      <c r="C11" s="200">
        <v>19.63</v>
      </c>
      <c r="D11" s="199">
        <v>865</v>
      </c>
      <c r="E11" s="200">
        <v>11.48</v>
      </c>
      <c r="F11" s="199">
        <v>746</v>
      </c>
      <c r="G11" s="200">
        <v>9.89</v>
      </c>
      <c r="H11" s="199">
        <v>1611</v>
      </c>
      <c r="I11" s="200">
        <v>21.37</v>
      </c>
    </row>
    <row r="12" spans="1:9" ht="18" customHeight="1">
      <c r="A12" s="492">
        <v>1993</v>
      </c>
      <c r="B12" s="492">
        <v>1451</v>
      </c>
      <c r="C12" s="493">
        <v>18.63</v>
      </c>
      <c r="D12" s="492">
        <v>856</v>
      </c>
      <c r="E12" s="493">
        <v>11.1</v>
      </c>
      <c r="F12" s="492">
        <v>1054</v>
      </c>
      <c r="G12" s="493">
        <v>13.67</v>
      </c>
      <c r="H12" s="492">
        <v>1910</v>
      </c>
      <c r="I12" s="493">
        <v>24.77</v>
      </c>
    </row>
    <row r="13" spans="1:9" ht="18" customHeight="1">
      <c r="A13" s="199">
        <v>1994</v>
      </c>
      <c r="B13" s="199">
        <v>1794</v>
      </c>
      <c r="C13" s="200">
        <v>22.54</v>
      </c>
      <c r="D13" s="199">
        <v>835</v>
      </c>
      <c r="E13" s="200">
        <v>10.49</v>
      </c>
      <c r="F13" s="199">
        <v>890</v>
      </c>
      <c r="G13" s="200">
        <v>11.18</v>
      </c>
      <c r="H13" s="199">
        <v>1725</v>
      </c>
      <c r="I13" s="200">
        <v>21.68</v>
      </c>
    </row>
    <row r="14" spans="1:9" ht="18" customHeight="1">
      <c r="A14" s="490">
        <v>1995</v>
      </c>
      <c r="B14" s="490">
        <v>1684</v>
      </c>
      <c r="C14" s="491">
        <v>21.16</v>
      </c>
      <c r="D14" s="490">
        <v>783</v>
      </c>
      <c r="E14" s="491">
        <v>9.84</v>
      </c>
      <c r="F14" s="490">
        <v>787</v>
      </c>
      <c r="G14" s="491">
        <v>9.89</v>
      </c>
      <c r="H14" s="490">
        <v>1570</v>
      </c>
      <c r="I14" s="491">
        <v>19.73</v>
      </c>
    </row>
    <row r="15" spans="1:9" ht="18" customHeight="1">
      <c r="A15" s="199">
        <v>1996</v>
      </c>
      <c r="B15" s="199">
        <v>1977</v>
      </c>
      <c r="C15" s="200">
        <v>22.35</v>
      </c>
      <c r="D15" s="199">
        <v>998</v>
      </c>
      <c r="E15" s="200">
        <v>11.28</v>
      </c>
      <c r="F15" s="199">
        <v>850</v>
      </c>
      <c r="G15" s="200">
        <v>9.61</v>
      </c>
      <c r="H15" s="199">
        <v>1848</v>
      </c>
      <c r="I15" s="200">
        <v>20.9</v>
      </c>
    </row>
    <row r="16" spans="1:9" ht="18" customHeight="1">
      <c r="A16" s="492">
        <v>1997</v>
      </c>
      <c r="B16" s="492">
        <v>1847</v>
      </c>
      <c r="C16" s="493">
        <v>20.89</v>
      </c>
      <c r="D16" s="492">
        <v>952</v>
      </c>
      <c r="E16" s="493">
        <v>10.77</v>
      </c>
      <c r="F16" s="492">
        <v>787</v>
      </c>
      <c r="G16" s="493">
        <v>8.9</v>
      </c>
      <c r="H16" s="492">
        <v>1739</v>
      </c>
      <c r="I16" s="493">
        <v>19.670000000000002</v>
      </c>
    </row>
    <row r="17" spans="1:9" ht="18" customHeight="1">
      <c r="A17" s="199">
        <v>1998</v>
      </c>
      <c r="B17" s="199">
        <v>1719</v>
      </c>
      <c r="C17" s="200">
        <v>19.899999999999999</v>
      </c>
      <c r="D17" s="199">
        <v>905</v>
      </c>
      <c r="E17" s="200">
        <v>10.5</v>
      </c>
      <c r="F17" s="199">
        <v>794</v>
      </c>
      <c r="G17" s="200">
        <v>9.1999999999999993</v>
      </c>
      <c r="H17" s="199">
        <v>1699</v>
      </c>
      <c r="I17" s="200">
        <v>19.600000000000001</v>
      </c>
    </row>
    <row r="18" spans="1:9" ht="18" customHeight="1">
      <c r="A18" s="490">
        <v>1999</v>
      </c>
      <c r="B18" s="490">
        <v>1879</v>
      </c>
      <c r="C18" s="491">
        <v>20.9</v>
      </c>
      <c r="D18" s="490">
        <v>966</v>
      </c>
      <c r="E18" s="491">
        <v>10.7</v>
      </c>
      <c r="F18" s="490">
        <v>783</v>
      </c>
      <c r="G18" s="491">
        <v>8.6999999999999993</v>
      </c>
      <c r="H18" s="490">
        <v>1749</v>
      </c>
      <c r="I18" s="491">
        <v>19.399999999999999</v>
      </c>
    </row>
    <row r="19" spans="1:9" ht="18" customHeight="1">
      <c r="A19" s="199">
        <v>2000</v>
      </c>
      <c r="B19" s="199">
        <v>1848</v>
      </c>
      <c r="C19" s="200">
        <f>B19/86000*1000</f>
        <v>21.488372093023255</v>
      </c>
      <c r="D19" s="199">
        <v>943</v>
      </c>
      <c r="E19" s="200">
        <f>D19/86000*1000</f>
        <v>10.965116279069768</v>
      </c>
      <c r="F19" s="199">
        <v>794</v>
      </c>
      <c r="G19" s="200">
        <f>F19/86000*1000</f>
        <v>9.2325581395348841</v>
      </c>
      <c r="H19" s="199">
        <v>1737</v>
      </c>
      <c r="I19" s="200">
        <f>H19/86000*1000</f>
        <v>20.197674418604649</v>
      </c>
    </row>
    <row r="20" spans="1:9" ht="18" customHeight="1">
      <c r="A20" s="492">
        <v>2001</v>
      </c>
      <c r="B20" s="492">
        <v>1657</v>
      </c>
      <c r="C20" s="493">
        <f>B20/83919*1000</f>
        <v>19.745230519906102</v>
      </c>
      <c r="D20" s="492">
        <v>979</v>
      </c>
      <c r="E20" s="493">
        <f>D20/83919*1000</f>
        <v>11.666011272774938</v>
      </c>
      <c r="F20" s="492">
        <v>673</v>
      </c>
      <c r="G20" s="493">
        <f>F20/83919*1000</f>
        <v>8.0196379842467138</v>
      </c>
      <c r="H20" s="492">
        <v>1652</v>
      </c>
      <c r="I20" s="493">
        <f>H20/83919*1000</f>
        <v>19.685649257021652</v>
      </c>
    </row>
    <row r="21" spans="1:9" ht="18" customHeight="1">
      <c r="A21" s="199">
        <v>2002</v>
      </c>
      <c r="B21" s="199">
        <v>1697</v>
      </c>
      <c r="C21" s="200">
        <f>B21/90085*1000</f>
        <v>18.837764333684856</v>
      </c>
      <c r="D21" s="199">
        <v>1058</v>
      </c>
      <c r="E21" s="200">
        <f>D21/90085*1000</f>
        <v>11.744463562191264</v>
      </c>
      <c r="F21" s="199">
        <v>709</v>
      </c>
      <c r="G21" s="200">
        <f>F21/90085*1000</f>
        <v>7.8703446744741079</v>
      </c>
      <c r="H21" s="199">
        <v>1767</v>
      </c>
      <c r="I21" s="200">
        <f>H21/90085*1000</f>
        <v>19.614808236665372</v>
      </c>
    </row>
    <row r="22" spans="1:9" ht="18" customHeight="1">
      <c r="A22" s="490">
        <v>2003</v>
      </c>
      <c r="B22" s="490">
        <v>1672</v>
      </c>
      <c r="C22" s="491">
        <f>B22/86739*1000</f>
        <v>19.27621946298666</v>
      </c>
      <c r="D22" s="490">
        <v>1025</v>
      </c>
      <c r="E22" s="491">
        <f>D22/86739*1000</f>
        <v>11.817060376531895</v>
      </c>
      <c r="F22" s="490">
        <v>658</v>
      </c>
      <c r="G22" s="491">
        <f>F22/86739*1000</f>
        <v>7.5859763197638896</v>
      </c>
      <c r="H22" s="490">
        <v>1683</v>
      </c>
      <c r="I22" s="491">
        <f>H22/86739*1000</f>
        <v>19.403036696295782</v>
      </c>
    </row>
    <row r="23" spans="1:9" ht="18" customHeight="1">
      <c r="A23" s="199">
        <v>2004</v>
      </c>
      <c r="B23" s="199">
        <v>1792</v>
      </c>
      <c r="C23" s="200">
        <f>B23/101000*1000</f>
        <v>17.742574257425741</v>
      </c>
      <c r="D23" s="199">
        <v>1083</v>
      </c>
      <c r="E23" s="200">
        <f>D23/101000*1000</f>
        <v>10.722772277227724</v>
      </c>
      <c r="F23" s="199">
        <v>631</v>
      </c>
      <c r="G23" s="200">
        <f>F23/101000*1000</f>
        <v>6.2475247524752477</v>
      </c>
      <c r="H23" s="199">
        <v>1714</v>
      </c>
      <c r="I23" s="200">
        <f>H23/101000*1000</f>
        <v>16.970297029702973</v>
      </c>
    </row>
    <row r="24" spans="1:9" ht="18" customHeight="1">
      <c r="A24" s="492">
        <v>2005</v>
      </c>
      <c r="B24" s="492">
        <v>1922</v>
      </c>
      <c r="C24" s="493">
        <f>B24/105808*1000</f>
        <v>18.164978073491607</v>
      </c>
      <c r="D24" s="492">
        <v>1237</v>
      </c>
      <c r="E24" s="493">
        <f>D24/105808*1000</f>
        <v>11.690987448964162</v>
      </c>
      <c r="F24" s="492">
        <v>642</v>
      </c>
      <c r="G24" s="493">
        <f>F24/105808*1000</f>
        <v>6.0675941327687886</v>
      </c>
      <c r="H24" s="492">
        <v>1879</v>
      </c>
      <c r="I24" s="493">
        <f>H24/105808*1000</f>
        <v>17.758581581732948</v>
      </c>
    </row>
    <row r="25" spans="1:9" ht="18" customHeight="1">
      <c r="A25" s="199">
        <v>2006</v>
      </c>
      <c r="B25" s="199">
        <v>2024</v>
      </c>
      <c r="C25" s="200">
        <f>B25/(102109+1338)*1000</f>
        <v>19.565574642087252</v>
      </c>
      <c r="D25" s="199">
        <v>1256</v>
      </c>
      <c r="E25" s="200">
        <f>D25/102109*1000</f>
        <v>12.300580751941553</v>
      </c>
      <c r="F25" s="199">
        <v>583</v>
      </c>
      <c r="G25" s="200">
        <f>F25/102109*1000</f>
        <v>5.7095848553996218</v>
      </c>
      <c r="H25" s="199">
        <v>1839</v>
      </c>
      <c r="I25" s="200">
        <f>H25/102109*1000</f>
        <v>18.010165607341175</v>
      </c>
    </row>
    <row r="26" spans="1:9" ht="18" customHeight="1">
      <c r="A26" s="490">
        <v>2007</v>
      </c>
      <c r="B26" s="490">
        <v>1774</v>
      </c>
      <c r="C26" s="491">
        <v>18.291299775225291</v>
      </c>
      <c r="D26" s="490">
        <v>1084</v>
      </c>
      <c r="E26" s="491">
        <v>11.307921804260291</v>
      </c>
      <c r="F26" s="490">
        <v>520</v>
      </c>
      <c r="G26" s="491">
        <v>5.4244643341470029</v>
      </c>
      <c r="H26" s="490">
        <v>1604</v>
      </c>
      <c r="I26" s="491">
        <v>16.732386138407293</v>
      </c>
    </row>
    <row r="27" spans="1:9" ht="18" customHeight="1">
      <c r="A27" s="199">
        <v>2008</v>
      </c>
      <c r="B27" s="199">
        <v>1884</v>
      </c>
      <c r="C27" s="200">
        <v>18.7</v>
      </c>
      <c r="D27" s="199">
        <v>1152</v>
      </c>
      <c r="E27" s="200">
        <v>11.6</v>
      </c>
      <c r="F27" s="199">
        <v>530</v>
      </c>
      <c r="G27" s="200">
        <v>5.3</v>
      </c>
      <c r="H27" s="199">
        <v>1682</v>
      </c>
      <c r="I27" s="200">
        <v>16.899999999999999</v>
      </c>
    </row>
    <row r="28" spans="1:9" ht="18" customHeight="1">
      <c r="A28" s="492">
        <v>2009</v>
      </c>
      <c r="B28" s="492">
        <v>1882</v>
      </c>
      <c r="C28" s="493">
        <v>18.215077283417699</v>
      </c>
      <c r="D28" s="492">
        <v>1123</v>
      </c>
      <c r="E28" s="493">
        <v>10.992345490495486</v>
      </c>
      <c r="F28" s="492">
        <v>455</v>
      </c>
      <c r="G28" s="493">
        <v>4.4537107730858834</v>
      </c>
      <c r="H28" s="492">
        <v>1578</v>
      </c>
      <c r="I28" s="493">
        <v>15.446056263581371</v>
      </c>
    </row>
    <row r="29" spans="1:9" ht="18" customHeight="1">
      <c r="A29" s="199">
        <v>2010</v>
      </c>
      <c r="B29" s="199">
        <v>1887</v>
      </c>
      <c r="C29" s="200">
        <v>18.449174333453914</v>
      </c>
      <c r="D29" s="199">
        <v>1180</v>
      </c>
      <c r="E29" s="200">
        <v>11.665496821646416</v>
      </c>
      <c r="F29" s="199">
        <v>471</v>
      </c>
      <c r="G29" s="200">
        <v>4.6563127144029348</v>
      </c>
      <c r="H29" s="199">
        <v>1651</v>
      </c>
      <c r="I29" s="200">
        <v>16.321809536049351</v>
      </c>
    </row>
    <row r="30" spans="1:9" ht="18" customHeight="1">
      <c r="A30" s="490">
        <v>2011</v>
      </c>
      <c r="B30" s="490">
        <v>1900</v>
      </c>
      <c r="C30" s="491">
        <v>17.8</v>
      </c>
      <c r="D30" s="490">
        <v>1182</v>
      </c>
      <c r="E30" s="491">
        <v>11.2</v>
      </c>
      <c r="F30" s="490">
        <v>425</v>
      </c>
      <c r="G30" s="491">
        <v>4</v>
      </c>
      <c r="H30" s="490">
        <v>1607</v>
      </c>
      <c r="I30" s="491">
        <v>15.2</v>
      </c>
    </row>
    <row r="31" spans="1:9" ht="18" customHeight="1">
      <c r="A31" s="199">
        <v>2012</v>
      </c>
      <c r="B31" s="199">
        <v>1967</v>
      </c>
      <c r="C31" s="200">
        <v>17.899999999999999</v>
      </c>
      <c r="D31" s="199">
        <v>1159</v>
      </c>
      <c r="E31" s="200">
        <v>10.7</v>
      </c>
      <c r="F31" s="199">
        <v>431</v>
      </c>
      <c r="G31" s="200">
        <v>4</v>
      </c>
      <c r="H31" s="199">
        <v>1590</v>
      </c>
      <c r="I31" s="200">
        <v>14.7</v>
      </c>
    </row>
    <row r="32" spans="1:9" ht="18" customHeight="1">
      <c r="A32" s="492">
        <v>2013</v>
      </c>
      <c r="B32" s="492">
        <v>1884</v>
      </c>
      <c r="C32" s="493">
        <v>17.399999999999999</v>
      </c>
      <c r="D32" s="492">
        <v>1135</v>
      </c>
      <c r="E32" s="493">
        <v>10.6</v>
      </c>
      <c r="F32" s="492">
        <v>427</v>
      </c>
      <c r="G32" s="493">
        <v>4</v>
      </c>
      <c r="H32" s="492">
        <v>1562</v>
      </c>
      <c r="I32" s="493">
        <v>14.6</v>
      </c>
    </row>
    <row r="33" spans="1:17" ht="18" customHeight="1">
      <c r="A33" s="199">
        <v>2014</v>
      </c>
      <c r="B33" s="199">
        <v>1882</v>
      </c>
      <c r="C33" s="200">
        <v>16.552185117105392</v>
      </c>
      <c r="D33" s="199">
        <v>1172</v>
      </c>
      <c r="E33" s="200">
        <v>10.404275340447064</v>
      </c>
      <c r="F33" s="199">
        <v>464</v>
      </c>
      <c r="G33" s="200">
        <v>4.11909876959679</v>
      </c>
      <c r="H33" s="199">
        <v>1636</v>
      </c>
      <c r="I33" s="200">
        <v>14.523374110043854</v>
      </c>
    </row>
    <row r="34" spans="1:17" ht="18" customHeight="1">
      <c r="A34" s="490">
        <v>2015</v>
      </c>
      <c r="B34" s="490">
        <v>1951</v>
      </c>
      <c r="C34" s="491">
        <v>16.600000000000001</v>
      </c>
      <c r="D34" s="490">
        <v>1129</v>
      </c>
      <c r="E34" s="491">
        <v>9.7175958203148536</v>
      </c>
      <c r="F34" s="490">
        <v>520</v>
      </c>
      <c r="G34" s="491">
        <v>4.4757748685241125</v>
      </c>
      <c r="H34" s="490">
        <v>1649</v>
      </c>
      <c r="I34" s="491">
        <v>14.193370688838968</v>
      </c>
    </row>
    <row r="35" spans="1:17" ht="18" customHeight="1">
      <c r="A35" s="199">
        <v>2016</v>
      </c>
      <c r="B35" s="199">
        <v>1776</v>
      </c>
      <c r="C35" s="200">
        <v>15.830005704506561</v>
      </c>
      <c r="D35" s="199">
        <v>1055</v>
      </c>
      <c r="E35" s="200">
        <v>9.492019505875156</v>
      </c>
      <c r="F35" s="199">
        <v>467</v>
      </c>
      <c r="G35" s="200">
        <v>4.2016806722689077</v>
      </c>
      <c r="H35" s="199">
        <v>1522</v>
      </c>
      <c r="I35" s="200">
        <v>13.693700178144063</v>
      </c>
    </row>
    <row r="36" spans="1:17" ht="18" customHeight="1">
      <c r="A36" s="492">
        <v>2017</v>
      </c>
      <c r="B36" s="492">
        <v>1832</v>
      </c>
      <c r="C36" s="493">
        <v>15.660127366756424</v>
      </c>
      <c r="D36" s="492">
        <v>1041</v>
      </c>
      <c r="E36" s="493">
        <v>8.9822684326329867</v>
      </c>
      <c r="F36" s="492">
        <v>420</v>
      </c>
      <c r="G36" s="493">
        <v>3.6239699728202255</v>
      </c>
      <c r="H36" s="492">
        <v>1461</v>
      </c>
      <c r="I36" s="493">
        <v>12.606238405453212</v>
      </c>
    </row>
    <row r="37" spans="1:17" ht="18" customHeight="1">
      <c r="A37" s="199">
        <v>2018</v>
      </c>
      <c r="B37" s="199">
        <v>1779</v>
      </c>
      <c r="C37" s="200">
        <v>15.8</v>
      </c>
      <c r="D37" s="199">
        <v>1052</v>
      </c>
      <c r="E37" s="200">
        <v>9.4</v>
      </c>
      <c r="F37" s="199">
        <v>425</v>
      </c>
      <c r="G37" s="200">
        <v>3.8</v>
      </c>
      <c r="H37" s="199">
        <v>1477</v>
      </c>
      <c r="I37" s="200">
        <v>13.2</v>
      </c>
    </row>
    <row r="38" spans="1:17" ht="18" customHeight="1">
      <c r="A38" s="490">
        <v>2019</v>
      </c>
      <c r="B38" s="490">
        <v>1582</v>
      </c>
      <c r="C38" s="491">
        <v>14.464264489407807</v>
      </c>
      <c r="D38" s="490">
        <v>910</v>
      </c>
      <c r="E38" s="491">
        <v>8.4328752397809303</v>
      </c>
      <c r="F38" s="490">
        <v>398</v>
      </c>
      <c r="G38" s="491">
        <v>3.6882245554206707</v>
      </c>
      <c r="H38" s="490">
        <v>1308</v>
      </c>
      <c r="I38" s="491">
        <v>12.1210997952016</v>
      </c>
    </row>
    <row r="39" spans="1:17" ht="18" customHeight="1">
      <c r="A39" s="199">
        <v>2020</v>
      </c>
      <c r="B39" s="199">
        <v>1722</v>
      </c>
      <c r="C39" s="200">
        <v>16.526387515955356</v>
      </c>
      <c r="D39" s="199">
        <v>941</v>
      </c>
      <c r="E39" s="200">
        <v>9.160647183660755</v>
      </c>
      <c r="F39" s="199">
        <v>316</v>
      </c>
      <c r="G39" s="200">
        <v>3.0762640914312414</v>
      </c>
      <c r="H39" s="199">
        <v>1257</v>
      </c>
      <c r="I39" s="200">
        <v>12.236911275091996</v>
      </c>
    </row>
    <row r="40" spans="1:17" ht="18" customHeight="1">
      <c r="A40" s="492">
        <v>2021</v>
      </c>
      <c r="B40" s="492">
        <v>1832</v>
      </c>
      <c r="C40" s="493">
        <v>17.43168151023826</v>
      </c>
      <c r="D40" s="492">
        <v>1039</v>
      </c>
      <c r="E40" s="493">
        <v>10.012913671144689</v>
      </c>
      <c r="F40" s="492">
        <v>370</v>
      </c>
      <c r="G40" s="493">
        <v>3.5657151668176477</v>
      </c>
      <c r="H40" s="492">
        <v>1409</v>
      </c>
      <c r="I40" s="493">
        <v>13.57862883796234</v>
      </c>
    </row>
    <row r="41" spans="1:17" ht="18" customHeight="1">
      <c r="A41" s="785">
        <v>2022</v>
      </c>
      <c r="B41" s="785">
        <v>1617</v>
      </c>
      <c r="C41" s="786">
        <v>16.255667367024216</v>
      </c>
      <c r="D41" s="785">
        <v>900</v>
      </c>
      <c r="E41" s="786">
        <v>9.1551803061899193</v>
      </c>
      <c r="F41" s="785">
        <v>372</v>
      </c>
      <c r="G41" s="786">
        <v>3.784141193225167</v>
      </c>
      <c r="H41" s="785">
        <v>1272</v>
      </c>
      <c r="I41" s="786">
        <v>12.939321499415087</v>
      </c>
    </row>
    <row r="42" spans="1:17" ht="6.75" customHeight="1">
      <c r="A42" s="427"/>
      <c r="B42" s="427"/>
      <c r="C42" s="427"/>
      <c r="D42" s="427"/>
      <c r="E42" s="427"/>
      <c r="F42" s="427"/>
      <c r="G42" s="427"/>
      <c r="H42" s="427"/>
      <c r="I42" s="427"/>
    </row>
    <row r="43" spans="1:17" s="424" customFormat="1" ht="12" customHeight="1">
      <c r="A43" s="870" t="s">
        <v>521</v>
      </c>
      <c r="B43" s="870"/>
      <c r="C43" s="870"/>
      <c r="D43" s="870"/>
      <c r="E43" s="870"/>
      <c r="F43" s="870"/>
      <c r="G43" s="870"/>
      <c r="H43" s="870"/>
      <c r="I43" s="870"/>
    </row>
    <row r="44" spans="1:17" s="424" customFormat="1" ht="12" customHeight="1">
      <c r="A44" s="425" t="s">
        <v>28</v>
      </c>
      <c r="B44" s="425"/>
      <c r="C44" s="425"/>
      <c r="D44" s="425"/>
      <c r="E44" s="425"/>
      <c r="F44" s="425"/>
      <c r="G44" s="425"/>
      <c r="H44" s="425"/>
      <c r="I44" s="425"/>
    </row>
    <row r="45" spans="1:17" s="426" customFormat="1" ht="31.5" customHeight="1">
      <c r="A45" s="869" t="s">
        <v>522</v>
      </c>
      <c r="B45" s="869"/>
      <c r="C45" s="869"/>
      <c r="D45" s="869"/>
      <c r="E45" s="869"/>
      <c r="F45" s="869"/>
      <c r="G45" s="869"/>
      <c r="H45" s="869"/>
      <c r="I45" s="869"/>
    </row>
    <row r="46" spans="1:17" ht="18" customHeight="1">
      <c r="J46" s="32"/>
      <c r="K46" s="32"/>
      <c r="L46" s="32"/>
      <c r="M46" s="32"/>
      <c r="N46" s="32"/>
      <c r="O46" s="32"/>
      <c r="P46" s="32"/>
      <c r="Q46" s="32"/>
    </row>
    <row r="47" spans="1:17" ht="18.75" customHeight="1"/>
  </sheetData>
  <sheetProtection selectLockedCells="1" selectUnlockedCells="1"/>
  <mergeCells count="10">
    <mergeCell ref="A45:I45"/>
    <mergeCell ref="A43:I43"/>
    <mergeCell ref="A1:I1"/>
    <mergeCell ref="A2:I2"/>
    <mergeCell ref="A3:I3"/>
    <mergeCell ref="A5:A6"/>
    <mergeCell ref="B5:C5"/>
    <mergeCell ref="D5:E5"/>
    <mergeCell ref="F5:G5"/>
    <mergeCell ref="H5:I5"/>
  </mergeCells>
  <pageMargins left="0.39370078740157483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Y25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N25" sqref="N25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44" t="s">
        <v>387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129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615" t="s">
        <v>7</v>
      </c>
      <c r="T7" s="675" t="s">
        <v>6</v>
      </c>
      <c r="U7" s="682" t="s">
        <v>33</v>
      </c>
      <c r="V7" s="685" t="s">
        <v>7</v>
      </c>
      <c r="W7" s="761" t="s">
        <v>6</v>
      </c>
      <c r="X7" s="763" t="s">
        <v>33</v>
      </c>
      <c r="Y7" s="765" t="s">
        <v>7</v>
      </c>
    </row>
    <row r="8" spans="1:25" ht="27.75" customHeight="1">
      <c r="A8" s="124" t="s">
        <v>65</v>
      </c>
      <c r="B8" s="100">
        <v>555</v>
      </c>
      <c r="C8" s="125">
        <f t="shared" ref="C8:C20" si="0">B8/$B$21*100</f>
        <v>29.210526315789476</v>
      </c>
      <c r="D8" s="125">
        <f>B8/116181*1000</f>
        <v>4.7770289462132363</v>
      </c>
      <c r="E8" s="100">
        <v>427</v>
      </c>
      <c r="F8" s="125">
        <f t="shared" ref="F8:F20" si="1">E8/$E$21*100</f>
        <v>23.881431767337808</v>
      </c>
      <c r="G8" s="126">
        <f>E8/111146*1000</f>
        <v>3.8417936767854894</v>
      </c>
      <c r="H8" s="100">
        <v>482</v>
      </c>
      <c r="I8" s="125">
        <f t="shared" ref="I8:I20" si="2">H8/$H$21*100</f>
        <v>28.724672228843861</v>
      </c>
      <c r="J8" s="125">
        <f>H8/115895*1000</f>
        <v>4.1589369688079723</v>
      </c>
      <c r="K8" s="100">
        <v>470</v>
      </c>
      <c r="L8" s="125">
        <f t="shared" ref="L8:L20" si="3">K8/$K$21*100</f>
        <v>27.199074074074076</v>
      </c>
      <c r="M8" s="126">
        <f>K8/111642*1000</f>
        <v>4.2098851686641225</v>
      </c>
      <c r="N8" s="100">
        <v>421</v>
      </c>
      <c r="O8" s="125">
        <f t="shared" ref="O8:O20" si="4">N8/$N$21*100</f>
        <v>26.461345065996227</v>
      </c>
      <c r="P8" s="126">
        <f>N8/107911*1000</f>
        <v>3.901363160382167</v>
      </c>
      <c r="Q8" s="100">
        <v>435</v>
      </c>
      <c r="R8" s="125">
        <f>Q8/$Q$21*100</f>
        <v>29.632152588555861</v>
      </c>
      <c r="S8" s="126">
        <f>Q8/102722*1000</f>
        <v>4.2347306321917406</v>
      </c>
      <c r="T8" s="100">
        <v>459</v>
      </c>
      <c r="U8" s="125">
        <f t="shared" ref="U8" si="5">T8/$N$21*100</f>
        <v>28.849780012570708</v>
      </c>
      <c r="V8" s="126">
        <f>T8/103766*1000</f>
        <v>4.4234142204575679</v>
      </c>
      <c r="W8" s="100">
        <v>343</v>
      </c>
      <c r="X8" s="125">
        <f>W8/$W$21*100</f>
        <v>22.536136662286467</v>
      </c>
      <c r="Y8" s="126">
        <f>W8/98305*1000</f>
        <v>3.4891409389146029</v>
      </c>
    </row>
    <row r="9" spans="1:25" ht="27.75" customHeight="1">
      <c r="A9" s="127" t="s">
        <v>130</v>
      </c>
      <c r="B9" s="108">
        <v>498</v>
      </c>
      <c r="C9" s="109">
        <f t="shared" si="0"/>
        <v>26.210526315789473</v>
      </c>
      <c r="D9" s="109">
        <f>B9/116181*1000</f>
        <v>4.2864151625480931</v>
      </c>
      <c r="E9" s="113">
        <v>504</v>
      </c>
      <c r="F9" s="114">
        <f t="shared" si="1"/>
        <v>28.187919463087248</v>
      </c>
      <c r="G9" s="116">
        <f t="shared" ref="G9:G21" si="6">E9/111146*1000</f>
        <v>4.53457614309107</v>
      </c>
      <c r="H9" s="108">
        <v>502</v>
      </c>
      <c r="I9" s="109">
        <f t="shared" si="2"/>
        <v>29.916567342073897</v>
      </c>
      <c r="J9" s="109">
        <f t="shared" ref="J9:J20" si="7">H9/115895*1000</f>
        <v>4.3315069675136977</v>
      </c>
      <c r="K9" s="113">
        <v>494</v>
      </c>
      <c r="L9" s="114">
        <f t="shared" si="3"/>
        <v>28.587962962962965</v>
      </c>
      <c r="M9" s="116">
        <f t="shared" ref="M9:M21" si="8">K9/111642*1000</f>
        <v>4.4248580283405889</v>
      </c>
      <c r="N9" s="108">
        <v>447</v>
      </c>
      <c r="O9" s="109">
        <f t="shared" si="4"/>
        <v>28.09553739786298</v>
      </c>
      <c r="P9" s="111">
        <f t="shared" ref="P9:P21" si="9">N9/107911*1000</f>
        <v>4.1423024529473365</v>
      </c>
      <c r="Q9" s="113">
        <v>445</v>
      </c>
      <c r="R9" s="114">
        <f t="shared" ref="R9:R20" si="10">Q9/$Q$21*100</f>
        <v>30.313351498637601</v>
      </c>
      <c r="S9" s="116">
        <f t="shared" ref="S9:S21" si="11">Q9/102722*1000</f>
        <v>4.3320807616674122</v>
      </c>
      <c r="T9" s="108">
        <v>509</v>
      </c>
      <c r="U9" s="109">
        <f>T9/$T$21*100</f>
        <v>31.169626454378445</v>
      </c>
      <c r="V9" s="111">
        <f>T9/103766*1000</f>
        <v>4.9052676213788713</v>
      </c>
      <c r="W9" s="113">
        <v>436</v>
      </c>
      <c r="X9" s="114">
        <f t="shared" ref="X9:X20" si="12">W9/$W$21*100</f>
        <v>28.64651773981603</v>
      </c>
      <c r="Y9" s="116">
        <f t="shared" ref="Y9:Y21" si="13">W9/98305*1000</f>
        <v>4.4351762372208938</v>
      </c>
    </row>
    <row r="10" spans="1:25" ht="27.75" customHeight="1">
      <c r="A10" s="124" t="s">
        <v>87</v>
      </c>
      <c r="B10" s="99">
        <v>126</v>
      </c>
      <c r="C10" s="106">
        <f t="shared" si="0"/>
        <v>6.6315789473684212</v>
      </c>
      <c r="D10" s="106">
        <f>B10/116181*1000</f>
        <v>1.0845146796808429</v>
      </c>
      <c r="E10" s="99">
        <v>108</v>
      </c>
      <c r="F10" s="106">
        <f t="shared" si="1"/>
        <v>6.0402684563758395</v>
      </c>
      <c r="G10" s="107">
        <f t="shared" si="6"/>
        <v>0.97169488780522917</v>
      </c>
      <c r="H10" s="99">
        <v>106</v>
      </c>
      <c r="I10" s="106">
        <f t="shared" si="2"/>
        <v>6.3170441001191904</v>
      </c>
      <c r="J10" s="106">
        <f t="shared" si="7"/>
        <v>0.91462099314034251</v>
      </c>
      <c r="K10" s="99">
        <v>109</v>
      </c>
      <c r="L10" s="106">
        <f t="shared" si="3"/>
        <v>6.3078703703703702</v>
      </c>
      <c r="M10" s="107">
        <f t="shared" si="8"/>
        <v>0.97633507103061568</v>
      </c>
      <c r="N10" s="99">
        <v>91</v>
      </c>
      <c r="O10" s="106">
        <f t="shared" si="4"/>
        <v>5.7196731615336267</v>
      </c>
      <c r="P10" s="107">
        <f t="shared" si="9"/>
        <v>0.84328752397809303</v>
      </c>
      <c r="Q10" s="99">
        <v>84</v>
      </c>
      <c r="R10" s="106">
        <f t="shared" si="10"/>
        <v>5.7220708446866482</v>
      </c>
      <c r="S10" s="107">
        <f t="shared" si="11"/>
        <v>0.81774108759564657</v>
      </c>
      <c r="T10" s="99">
        <v>93</v>
      </c>
      <c r="U10" s="106">
        <f t="shared" ref="U10:U19" si="14">T10/$T$21*100</f>
        <v>5.6950398040416417</v>
      </c>
      <c r="V10" s="107">
        <f t="shared" ref="V10:V20" si="15">T10/103766*1000</f>
        <v>0.89624732571362486</v>
      </c>
      <c r="W10" s="99">
        <v>101</v>
      </c>
      <c r="X10" s="106">
        <f t="shared" si="12"/>
        <v>6.6360052562417868</v>
      </c>
      <c r="Y10" s="107">
        <f t="shared" si="13"/>
        <v>1.0274146788057577</v>
      </c>
    </row>
    <row r="11" spans="1:25" ht="18" customHeight="1">
      <c r="A11" s="127" t="s">
        <v>131</v>
      </c>
      <c r="B11" s="108">
        <v>86</v>
      </c>
      <c r="C11" s="109">
        <f t="shared" si="0"/>
        <v>4.526315789473685</v>
      </c>
      <c r="D11" s="109">
        <f>B11/116181*1000</f>
        <v>0.74022430517898796</v>
      </c>
      <c r="E11" s="113">
        <v>121</v>
      </c>
      <c r="F11" s="114">
        <f t="shared" si="1"/>
        <v>6.7673378076062631</v>
      </c>
      <c r="G11" s="116">
        <f t="shared" si="6"/>
        <v>1.0886581613373401</v>
      </c>
      <c r="H11" s="108">
        <v>91</v>
      </c>
      <c r="I11" s="109">
        <f t="shared" si="2"/>
        <v>5.4231227651966627</v>
      </c>
      <c r="J11" s="109">
        <f t="shared" si="7"/>
        <v>0.78519349411104888</v>
      </c>
      <c r="K11" s="113">
        <v>99</v>
      </c>
      <c r="L11" s="114">
        <f t="shared" si="3"/>
        <v>5.7291666666666661</v>
      </c>
      <c r="M11" s="116">
        <f t="shared" si="8"/>
        <v>0.88676304616542156</v>
      </c>
      <c r="N11" s="108">
        <v>104</v>
      </c>
      <c r="O11" s="109">
        <f t="shared" si="4"/>
        <v>6.5367693274670016</v>
      </c>
      <c r="P11" s="111">
        <f t="shared" si="9"/>
        <v>0.96375717026067786</v>
      </c>
      <c r="Q11" s="113">
        <v>71</v>
      </c>
      <c r="R11" s="114">
        <f t="shared" si="10"/>
        <v>4.8365122615803813</v>
      </c>
      <c r="S11" s="116">
        <f t="shared" si="11"/>
        <v>0.69118591927727269</v>
      </c>
      <c r="T11" s="108">
        <v>97</v>
      </c>
      <c r="U11" s="109">
        <f t="shared" si="14"/>
        <v>5.9399877526025717</v>
      </c>
      <c r="V11" s="111">
        <f t="shared" si="15"/>
        <v>0.93479559778732912</v>
      </c>
      <c r="W11" s="113">
        <v>84</v>
      </c>
      <c r="X11" s="114">
        <f t="shared" si="12"/>
        <v>5.5190538764783179</v>
      </c>
      <c r="Y11" s="116">
        <f t="shared" si="13"/>
        <v>0.85448349524439249</v>
      </c>
    </row>
    <row r="12" spans="1:25" ht="18" customHeight="1">
      <c r="A12" s="124" t="s">
        <v>132</v>
      </c>
      <c r="B12" s="99">
        <v>85</v>
      </c>
      <c r="C12" s="106">
        <f t="shared" si="0"/>
        <v>4.4736842105263159</v>
      </c>
      <c r="D12" s="106">
        <f t="shared" ref="D12:D20" si="16">B12/116181*1000</f>
        <v>0.7316170458164416</v>
      </c>
      <c r="E12" s="99">
        <v>98</v>
      </c>
      <c r="F12" s="106">
        <f t="shared" si="1"/>
        <v>5.4809843400447429</v>
      </c>
      <c r="G12" s="107">
        <f t="shared" si="6"/>
        <v>0.8817231389343746</v>
      </c>
      <c r="H12" s="99">
        <v>60</v>
      </c>
      <c r="I12" s="106">
        <f t="shared" si="2"/>
        <v>3.5756853396901072</v>
      </c>
      <c r="J12" s="106">
        <f t="shared" si="7"/>
        <v>0.51770999611717505</v>
      </c>
      <c r="K12" s="99">
        <v>51</v>
      </c>
      <c r="L12" s="106">
        <f t="shared" si="3"/>
        <v>2.9513888888888888</v>
      </c>
      <c r="M12" s="107">
        <f t="shared" si="8"/>
        <v>0.45681732681248993</v>
      </c>
      <c r="N12" s="99">
        <v>53</v>
      </c>
      <c r="O12" s="106">
        <f t="shared" si="4"/>
        <v>3.3312382149591451</v>
      </c>
      <c r="P12" s="107">
        <f t="shared" si="9"/>
        <v>0.49114548099822997</v>
      </c>
      <c r="Q12" s="99">
        <v>48</v>
      </c>
      <c r="R12" s="106">
        <f t="shared" si="10"/>
        <v>3.2697547683923704</v>
      </c>
      <c r="S12" s="107">
        <f t="shared" si="11"/>
        <v>0.46728062148322658</v>
      </c>
      <c r="T12" s="99">
        <v>50</v>
      </c>
      <c r="U12" s="106">
        <f t="shared" si="14"/>
        <v>3.061849357011635</v>
      </c>
      <c r="V12" s="107">
        <f t="shared" si="15"/>
        <v>0.48185340092130374</v>
      </c>
      <c r="W12" s="99">
        <v>45</v>
      </c>
      <c r="X12" s="106">
        <f t="shared" si="12"/>
        <v>2.9566360052562422</v>
      </c>
      <c r="Y12" s="107">
        <f t="shared" si="13"/>
        <v>0.45775901530949592</v>
      </c>
    </row>
    <row r="13" spans="1:25" ht="18" customHeight="1">
      <c r="A13" s="127" t="s">
        <v>133</v>
      </c>
      <c r="B13" s="108">
        <v>65</v>
      </c>
      <c r="C13" s="109">
        <f t="shared" si="0"/>
        <v>3.4210526315789478</v>
      </c>
      <c r="D13" s="109">
        <f t="shared" si="16"/>
        <v>0.55947185856551407</v>
      </c>
      <c r="E13" s="113">
        <v>97</v>
      </c>
      <c r="F13" s="114">
        <f t="shared" si="1"/>
        <v>5.4250559284116333</v>
      </c>
      <c r="G13" s="116">
        <f t="shared" si="6"/>
        <v>0.87272596404728908</v>
      </c>
      <c r="H13" s="108">
        <v>63</v>
      </c>
      <c r="I13" s="109">
        <f t="shared" si="2"/>
        <v>3.7544696066746126</v>
      </c>
      <c r="J13" s="109">
        <f t="shared" si="7"/>
        <v>0.5435954959230338</v>
      </c>
      <c r="K13" s="113">
        <v>72</v>
      </c>
      <c r="L13" s="114">
        <f t="shared" si="3"/>
        <v>4.1666666666666661</v>
      </c>
      <c r="M13" s="116">
        <f t="shared" si="8"/>
        <v>0.64491857902939753</v>
      </c>
      <c r="N13" s="108">
        <v>81</v>
      </c>
      <c r="O13" s="109">
        <f t="shared" si="4"/>
        <v>5.0911376492771838</v>
      </c>
      <c r="P13" s="111">
        <f t="shared" si="9"/>
        <v>0.75061856529918169</v>
      </c>
      <c r="Q13" s="113">
        <v>42</v>
      </c>
      <c r="R13" s="114">
        <f t="shared" si="10"/>
        <v>2.8610354223433241</v>
      </c>
      <c r="S13" s="116">
        <f t="shared" si="11"/>
        <v>0.40887054379782328</v>
      </c>
      <c r="T13" s="108">
        <v>47</v>
      </c>
      <c r="U13" s="109">
        <f t="shared" si="14"/>
        <v>2.8781383955909368</v>
      </c>
      <c r="V13" s="111">
        <f t="shared" si="15"/>
        <v>0.45294219686602549</v>
      </c>
      <c r="W13" s="113">
        <v>101</v>
      </c>
      <c r="X13" s="114">
        <f t="shared" si="12"/>
        <v>6.6360052562417868</v>
      </c>
      <c r="Y13" s="116">
        <f t="shared" si="13"/>
        <v>1.0274146788057577</v>
      </c>
    </row>
    <row r="14" spans="1:25" ht="27.75" customHeight="1">
      <c r="A14" s="124" t="s">
        <v>134</v>
      </c>
      <c r="B14" s="99">
        <v>61</v>
      </c>
      <c r="C14" s="106">
        <f t="shared" si="0"/>
        <v>3.2105263157894735</v>
      </c>
      <c r="D14" s="106">
        <f t="shared" si="16"/>
        <v>0.52504282111532874</v>
      </c>
      <c r="E14" s="99">
        <v>60</v>
      </c>
      <c r="F14" s="106">
        <f t="shared" si="1"/>
        <v>3.3557046979865772</v>
      </c>
      <c r="G14" s="107">
        <f t="shared" si="6"/>
        <v>0.53983049322512733</v>
      </c>
      <c r="H14" s="99">
        <v>38</v>
      </c>
      <c r="I14" s="106">
        <f t="shared" si="2"/>
        <v>2.264600715137068</v>
      </c>
      <c r="J14" s="106">
        <f t="shared" si="7"/>
        <v>0.32788299754087752</v>
      </c>
      <c r="K14" s="99">
        <v>45</v>
      </c>
      <c r="L14" s="106">
        <f t="shared" si="3"/>
        <v>2.604166666666667</v>
      </c>
      <c r="M14" s="107">
        <f t="shared" si="8"/>
        <v>0.4030741118933735</v>
      </c>
      <c r="N14" s="99">
        <v>37</v>
      </c>
      <c r="O14" s="106">
        <f t="shared" si="4"/>
        <v>2.3255813953488373</v>
      </c>
      <c r="P14" s="107">
        <f t="shared" si="9"/>
        <v>0.34287514711197187</v>
      </c>
      <c r="Q14" s="99">
        <v>38</v>
      </c>
      <c r="R14" s="106">
        <f t="shared" si="10"/>
        <v>2.588555858310627</v>
      </c>
      <c r="S14" s="107">
        <f t="shared" si="11"/>
        <v>0.36993049200755435</v>
      </c>
      <c r="T14" s="99">
        <v>31</v>
      </c>
      <c r="U14" s="106">
        <f t="shared" si="14"/>
        <v>1.8983466013472137</v>
      </c>
      <c r="V14" s="107">
        <f t="shared" si="15"/>
        <v>0.29874910857120829</v>
      </c>
      <c r="W14" s="99">
        <v>22</v>
      </c>
      <c r="X14" s="106">
        <f t="shared" si="12"/>
        <v>1.4454664914586071</v>
      </c>
      <c r="Y14" s="107">
        <f t="shared" si="13"/>
        <v>0.22379329637353138</v>
      </c>
    </row>
    <row r="15" spans="1:25" ht="18" customHeight="1">
      <c r="A15" s="127" t="s">
        <v>135</v>
      </c>
      <c r="B15" s="108">
        <v>27</v>
      </c>
      <c r="C15" s="109">
        <f t="shared" si="0"/>
        <v>1.4210526315789473</v>
      </c>
      <c r="D15" s="109">
        <f>B15/116181*1000</f>
        <v>0.23239600278875203</v>
      </c>
      <c r="E15" s="113">
        <v>30</v>
      </c>
      <c r="F15" s="114">
        <f t="shared" si="1"/>
        <v>1.6778523489932886</v>
      </c>
      <c r="G15" s="116">
        <f>E15/111146*1000</f>
        <v>0.26991524661256366</v>
      </c>
      <c r="H15" s="108">
        <v>24</v>
      </c>
      <c r="I15" s="109">
        <f t="shared" si="2"/>
        <v>1.4302741358760429</v>
      </c>
      <c r="J15" s="109">
        <f>H15/115895*1000</f>
        <v>0.20708399844687</v>
      </c>
      <c r="K15" s="113">
        <v>31</v>
      </c>
      <c r="L15" s="114">
        <f t="shared" si="3"/>
        <v>1.7939814814814814</v>
      </c>
      <c r="M15" s="116">
        <f>K15/111642*1000</f>
        <v>0.27767327708210171</v>
      </c>
      <c r="N15" s="108">
        <v>31</v>
      </c>
      <c r="O15" s="109">
        <f t="shared" si="4"/>
        <v>1.9484600879949718</v>
      </c>
      <c r="P15" s="111">
        <f>N15/107911*1000</f>
        <v>0.28727377190462511</v>
      </c>
      <c r="Q15" s="113">
        <v>23</v>
      </c>
      <c r="R15" s="114">
        <f t="shared" si="10"/>
        <v>1.5667574931880108</v>
      </c>
      <c r="S15" s="116">
        <f t="shared" si="11"/>
        <v>0.22390529779404605</v>
      </c>
      <c r="T15" s="108">
        <v>18</v>
      </c>
      <c r="U15" s="109">
        <f t="shared" si="14"/>
        <v>1.1022657685241886</v>
      </c>
      <c r="V15" s="111">
        <f t="shared" si="15"/>
        <v>0.17346722433166933</v>
      </c>
      <c r="W15" s="113">
        <v>30</v>
      </c>
      <c r="X15" s="114">
        <f t="shared" si="12"/>
        <v>1.971090670170828</v>
      </c>
      <c r="Y15" s="116">
        <f t="shared" si="13"/>
        <v>0.30517267687299732</v>
      </c>
    </row>
    <row r="16" spans="1:25" ht="18" customHeight="1">
      <c r="A16" s="124" t="s">
        <v>136</v>
      </c>
      <c r="B16" s="99">
        <v>10</v>
      </c>
      <c r="C16" s="106">
        <f t="shared" si="0"/>
        <v>0.52631578947368418</v>
      </c>
      <c r="D16" s="106">
        <f>B16/116181*1000</f>
        <v>8.6072593625463711E-2</v>
      </c>
      <c r="E16" s="99">
        <v>10</v>
      </c>
      <c r="F16" s="106">
        <f t="shared" si="1"/>
        <v>0.5592841163310962</v>
      </c>
      <c r="G16" s="107">
        <f>E16/111146*1000</f>
        <v>8.9971748870854545E-2</v>
      </c>
      <c r="H16" s="99">
        <v>7</v>
      </c>
      <c r="I16" s="106">
        <f t="shared" si="2"/>
        <v>0.41716328963051252</v>
      </c>
      <c r="J16" s="106">
        <f>H16/115895*1000</f>
        <v>6.0399499547003757E-2</v>
      </c>
      <c r="K16" s="99">
        <v>11</v>
      </c>
      <c r="L16" s="106">
        <f t="shared" si="3"/>
        <v>0.63657407407407407</v>
      </c>
      <c r="M16" s="107">
        <f>K16/111642*1000</f>
        <v>9.8529227351713516E-2</v>
      </c>
      <c r="N16" s="99">
        <v>3</v>
      </c>
      <c r="O16" s="106">
        <f t="shared" si="4"/>
        <v>0.18856065367693275</v>
      </c>
      <c r="P16" s="107">
        <f>N16/107911*1000</f>
        <v>2.7800687603673397E-2</v>
      </c>
      <c r="Q16" s="99">
        <v>5</v>
      </c>
      <c r="R16" s="106">
        <f t="shared" si="10"/>
        <v>0.34059945504087191</v>
      </c>
      <c r="S16" s="107">
        <f t="shared" si="11"/>
        <v>4.8675064737836102E-2</v>
      </c>
      <c r="T16" s="99">
        <v>13</v>
      </c>
      <c r="U16" s="106">
        <f t="shared" si="14"/>
        <v>0.79608083282302522</v>
      </c>
      <c r="V16" s="107">
        <f t="shared" si="15"/>
        <v>0.12528188423953895</v>
      </c>
      <c r="W16" s="99">
        <v>7</v>
      </c>
      <c r="X16" s="106">
        <f t="shared" si="12"/>
        <v>0.45992115637319314</v>
      </c>
      <c r="Y16" s="107">
        <f t="shared" si="13"/>
        <v>7.1206957937032703E-2</v>
      </c>
    </row>
    <row r="17" spans="1:25" ht="18" customHeight="1">
      <c r="A17" s="127" t="s">
        <v>137</v>
      </c>
      <c r="B17" s="108">
        <v>0</v>
      </c>
      <c r="C17" s="109">
        <f t="shared" si="0"/>
        <v>0</v>
      </c>
      <c r="D17" s="109">
        <f>B17/116181*1000</f>
        <v>0</v>
      </c>
      <c r="E17" s="113">
        <v>0</v>
      </c>
      <c r="F17" s="114">
        <f t="shared" si="1"/>
        <v>0</v>
      </c>
      <c r="G17" s="116">
        <f>E17/111146*1000</f>
        <v>0</v>
      </c>
      <c r="H17" s="108">
        <v>0</v>
      </c>
      <c r="I17" s="109">
        <f t="shared" si="2"/>
        <v>0</v>
      </c>
      <c r="J17" s="109">
        <f>H17/115895*1000</f>
        <v>0</v>
      </c>
      <c r="K17" s="113">
        <v>0</v>
      </c>
      <c r="L17" s="114">
        <f t="shared" si="3"/>
        <v>0</v>
      </c>
      <c r="M17" s="116">
        <f>K17/111642*1000</f>
        <v>0</v>
      </c>
      <c r="N17" s="108">
        <v>0</v>
      </c>
      <c r="O17" s="109">
        <f t="shared" si="4"/>
        <v>0</v>
      </c>
      <c r="P17" s="111">
        <f>N17/107911*1000</f>
        <v>0</v>
      </c>
      <c r="Q17" s="113">
        <v>0</v>
      </c>
      <c r="R17" s="114">
        <f t="shared" si="10"/>
        <v>0</v>
      </c>
      <c r="S17" s="116">
        <f t="shared" si="11"/>
        <v>0</v>
      </c>
      <c r="T17" s="108">
        <v>0</v>
      </c>
      <c r="U17" s="109">
        <f t="shared" si="14"/>
        <v>0</v>
      </c>
      <c r="V17" s="111">
        <f t="shared" si="15"/>
        <v>0</v>
      </c>
      <c r="W17" s="113">
        <v>0</v>
      </c>
      <c r="X17" s="114">
        <f t="shared" si="12"/>
        <v>0</v>
      </c>
      <c r="Y17" s="116">
        <f t="shared" si="13"/>
        <v>0</v>
      </c>
    </row>
    <row r="18" spans="1:25" ht="18" customHeight="1">
      <c r="A18" s="124" t="s">
        <v>138</v>
      </c>
      <c r="B18" s="99">
        <v>0</v>
      </c>
      <c r="C18" s="106">
        <f t="shared" si="0"/>
        <v>0</v>
      </c>
      <c r="D18" s="106">
        <f t="shared" si="16"/>
        <v>0</v>
      </c>
      <c r="E18" s="99">
        <v>0</v>
      </c>
      <c r="F18" s="106">
        <f t="shared" si="1"/>
        <v>0</v>
      </c>
      <c r="G18" s="107">
        <f t="shared" si="6"/>
        <v>0</v>
      </c>
      <c r="H18" s="99">
        <v>0</v>
      </c>
      <c r="I18" s="106">
        <f t="shared" si="2"/>
        <v>0</v>
      </c>
      <c r="J18" s="106">
        <f t="shared" si="7"/>
        <v>0</v>
      </c>
      <c r="K18" s="99">
        <v>0</v>
      </c>
      <c r="L18" s="106">
        <f t="shared" si="3"/>
        <v>0</v>
      </c>
      <c r="M18" s="107">
        <f t="shared" si="8"/>
        <v>0</v>
      </c>
      <c r="N18" s="99">
        <v>0</v>
      </c>
      <c r="O18" s="106">
        <f t="shared" si="4"/>
        <v>0</v>
      </c>
      <c r="P18" s="107">
        <f t="shared" si="9"/>
        <v>0</v>
      </c>
      <c r="Q18" s="99">
        <v>0</v>
      </c>
      <c r="R18" s="106">
        <f t="shared" si="10"/>
        <v>0</v>
      </c>
      <c r="S18" s="107">
        <f t="shared" si="11"/>
        <v>0</v>
      </c>
      <c r="T18" s="99">
        <v>0</v>
      </c>
      <c r="U18" s="106">
        <f t="shared" si="14"/>
        <v>0</v>
      </c>
      <c r="V18" s="107">
        <f t="shared" si="15"/>
        <v>0</v>
      </c>
      <c r="W18" s="99">
        <v>0</v>
      </c>
      <c r="X18" s="106">
        <f t="shared" si="12"/>
        <v>0</v>
      </c>
      <c r="Y18" s="107">
        <f t="shared" si="13"/>
        <v>0</v>
      </c>
    </row>
    <row r="19" spans="1:25" ht="38.25" customHeight="1">
      <c r="A19" s="127" t="s">
        <v>139</v>
      </c>
      <c r="B19" s="108">
        <v>52</v>
      </c>
      <c r="C19" s="109">
        <f t="shared" si="0"/>
        <v>2.736842105263158</v>
      </c>
      <c r="D19" s="109">
        <f t="shared" si="16"/>
        <v>0.44757748685241133</v>
      </c>
      <c r="E19" s="113">
        <v>60</v>
      </c>
      <c r="F19" s="114">
        <f t="shared" si="1"/>
        <v>3.3557046979865772</v>
      </c>
      <c r="G19" s="116">
        <f t="shared" si="6"/>
        <v>0.53983049322512733</v>
      </c>
      <c r="H19" s="108">
        <v>39</v>
      </c>
      <c r="I19" s="109">
        <f t="shared" si="2"/>
        <v>2.3241954707985695</v>
      </c>
      <c r="J19" s="109">
        <f t="shared" si="7"/>
        <v>0.33651149747616377</v>
      </c>
      <c r="K19" s="113">
        <v>52</v>
      </c>
      <c r="L19" s="114">
        <f t="shared" si="3"/>
        <v>3.0092592592592591</v>
      </c>
      <c r="M19" s="116">
        <f t="shared" si="8"/>
        <v>0.46577452929900931</v>
      </c>
      <c r="N19" s="108">
        <v>49</v>
      </c>
      <c r="O19" s="109">
        <f t="shared" si="4"/>
        <v>3.0798240100565684</v>
      </c>
      <c r="P19" s="111">
        <f t="shared" si="9"/>
        <v>0.4540778975266655</v>
      </c>
      <c r="Q19" s="113">
        <v>32</v>
      </c>
      <c r="R19" s="114">
        <f t="shared" si="10"/>
        <v>2.1798365122615802</v>
      </c>
      <c r="S19" s="116">
        <f t="shared" si="11"/>
        <v>0.31152041432215105</v>
      </c>
      <c r="T19" s="108">
        <v>61</v>
      </c>
      <c r="U19" s="109">
        <f t="shared" si="14"/>
        <v>3.735456215554195</v>
      </c>
      <c r="V19" s="111">
        <f t="shared" si="15"/>
        <v>0.58786114912399057</v>
      </c>
      <c r="W19" s="113">
        <v>60</v>
      </c>
      <c r="X19" s="114">
        <f t="shared" si="12"/>
        <v>3.9421813403416559</v>
      </c>
      <c r="Y19" s="116">
        <f t="shared" si="13"/>
        <v>0.61034535374599463</v>
      </c>
    </row>
    <row r="20" spans="1:25" ht="18" customHeight="1">
      <c r="A20" s="124" t="s">
        <v>140</v>
      </c>
      <c r="B20" s="99">
        <v>335</v>
      </c>
      <c r="C20" s="106">
        <f t="shared" si="0"/>
        <v>17.631578947368421</v>
      </c>
      <c r="D20" s="106">
        <f t="shared" si="16"/>
        <v>2.8834318864530344</v>
      </c>
      <c r="E20" s="99">
        <v>273</v>
      </c>
      <c r="F20" s="106">
        <f t="shared" si="1"/>
        <v>15.268456375838927</v>
      </c>
      <c r="G20" s="107">
        <f t="shared" si="6"/>
        <v>2.4562287441743291</v>
      </c>
      <c r="H20" s="99">
        <v>266</v>
      </c>
      <c r="I20" s="106">
        <f t="shared" si="2"/>
        <v>15.852205005959474</v>
      </c>
      <c r="J20" s="106">
        <f t="shared" si="7"/>
        <v>2.2951809827861429</v>
      </c>
      <c r="K20" s="99">
        <v>294</v>
      </c>
      <c r="L20" s="106">
        <f t="shared" si="3"/>
        <v>17.013888888888889</v>
      </c>
      <c r="M20" s="107">
        <f t="shared" si="8"/>
        <v>2.6334175310367067</v>
      </c>
      <c r="N20" s="99">
        <v>274</v>
      </c>
      <c r="O20" s="106">
        <f t="shared" si="4"/>
        <v>17.221873035826523</v>
      </c>
      <c r="P20" s="107">
        <f t="shared" si="9"/>
        <v>2.5391294678021703</v>
      </c>
      <c r="Q20" s="99">
        <v>245</v>
      </c>
      <c r="R20" s="106">
        <f t="shared" si="10"/>
        <v>16.689373297002724</v>
      </c>
      <c r="S20" s="107">
        <f t="shared" si="11"/>
        <v>2.3850781721539693</v>
      </c>
      <c r="T20" s="99">
        <v>255</v>
      </c>
      <c r="U20" s="106">
        <f>T20/$T$21*100</f>
        <v>15.615431720759338</v>
      </c>
      <c r="V20" s="107">
        <f t="shared" si="15"/>
        <v>2.4574523446986487</v>
      </c>
      <c r="W20" s="99">
        <v>293</v>
      </c>
      <c r="X20" s="106">
        <f t="shared" si="12"/>
        <v>19.250985545335087</v>
      </c>
      <c r="Y20" s="107">
        <f t="shared" si="13"/>
        <v>2.98051981079294</v>
      </c>
    </row>
    <row r="21" spans="1:25" ht="24.95" customHeight="1">
      <c r="A21" s="91" t="s">
        <v>36</v>
      </c>
      <c r="B21" s="66">
        <f>SUM(B8:B20)</f>
        <v>1900</v>
      </c>
      <c r="C21" s="67">
        <f>+SUM(C8:C20)</f>
        <v>100.00000000000001</v>
      </c>
      <c r="D21" s="67">
        <f>B21/116181*1000</f>
        <v>16.353792788838106</v>
      </c>
      <c r="E21" s="4">
        <f>SUM(E8:E20)</f>
        <v>1788</v>
      </c>
      <c r="F21" s="130">
        <f>+SUM(F8:F20)</f>
        <v>100.00000000000001</v>
      </c>
      <c r="G21" s="131">
        <f t="shared" si="6"/>
        <v>16.086948698108792</v>
      </c>
      <c r="H21" s="66">
        <f>SUM(H8:H20)</f>
        <v>1678</v>
      </c>
      <c r="I21" s="67">
        <f>+SUM(I8:I20)</f>
        <v>100.00000000000001</v>
      </c>
      <c r="J21" s="67">
        <f>H21/115895*1000</f>
        <v>14.478622891410328</v>
      </c>
      <c r="K21" s="4">
        <f>SUM(K8:K20)</f>
        <v>1728</v>
      </c>
      <c r="L21" s="130">
        <f>+SUM(L8:L20)</f>
        <v>100</v>
      </c>
      <c r="M21" s="131">
        <f t="shared" si="8"/>
        <v>15.47804589670554</v>
      </c>
      <c r="N21" s="66">
        <f>SUM(N8:N20)</f>
        <v>1591</v>
      </c>
      <c r="O21" s="67">
        <f>+SUM(O8:O20)</f>
        <v>100</v>
      </c>
      <c r="P21" s="69">
        <f t="shared" si="9"/>
        <v>14.743631325814793</v>
      </c>
      <c r="Q21" s="4">
        <f>SUM(Q8:Q20)</f>
        <v>1468</v>
      </c>
      <c r="R21" s="130">
        <f>+SUM(R8:R20)</f>
        <v>100</v>
      </c>
      <c r="S21" s="131">
        <f t="shared" si="11"/>
        <v>14.290999007028681</v>
      </c>
      <c r="T21" s="66">
        <f>SUM(T8:T20)</f>
        <v>1633</v>
      </c>
      <c r="U21" s="67">
        <f>+SUM(U8:U20)</f>
        <v>100.7420029152039</v>
      </c>
      <c r="V21" s="69">
        <f>T21/103766*1000</f>
        <v>15.73733207408978</v>
      </c>
      <c r="W21" s="4">
        <f>SUM(W8:W20)</f>
        <v>1522</v>
      </c>
      <c r="X21" s="130">
        <f>+SUM(X8:X20)</f>
        <v>100</v>
      </c>
      <c r="Y21" s="131">
        <f t="shared" si="13"/>
        <v>15.482427140023397</v>
      </c>
    </row>
    <row r="22" spans="1:25" ht="6.75" customHeight="1">
      <c r="B22" s="92"/>
      <c r="C22" s="92"/>
      <c r="D22" s="120"/>
      <c r="F22" s="120"/>
      <c r="G22" s="117"/>
      <c r="H22" s="92"/>
      <c r="I22" s="92"/>
      <c r="J22" s="120"/>
      <c r="L22" s="120"/>
      <c r="M22" s="117"/>
      <c r="N22" s="92"/>
      <c r="O22" s="92"/>
      <c r="P22" s="120"/>
      <c r="R22" s="120"/>
      <c r="S22" s="117"/>
      <c r="T22" s="92"/>
      <c r="U22" s="92"/>
      <c r="V22" s="120"/>
      <c r="X22" s="120"/>
      <c r="Y22" s="117"/>
    </row>
    <row r="23" spans="1:25" s="402" customFormat="1" ht="12" customHeight="1">
      <c r="A23" s="815" t="s">
        <v>520</v>
      </c>
      <c r="B23" s="815"/>
      <c r="C23" s="815"/>
      <c r="D23" s="815"/>
      <c r="E23" s="815"/>
      <c r="F23" s="815"/>
      <c r="G23" s="815"/>
      <c r="H23" s="815"/>
      <c r="I23" s="815"/>
      <c r="M23" s="401"/>
      <c r="S23" s="401"/>
      <c r="Y23" s="401"/>
    </row>
    <row r="24" spans="1:25" s="402" customFormat="1" ht="12" customHeight="1">
      <c r="A24" s="410" t="s">
        <v>28</v>
      </c>
      <c r="B24" s="649"/>
      <c r="C24" s="649"/>
      <c r="D24" s="649"/>
      <c r="E24" s="649"/>
      <c r="F24" s="649"/>
      <c r="G24" s="649"/>
      <c r="H24" s="649"/>
      <c r="I24" s="649"/>
      <c r="M24" s="401"/>
      <c r="S24" s="401"/>
      <c r="Y24" s="401"/>
    </row>
    <row r="25" spans="1:25" s="402" customFormat="1" ht="12" customHeight="1">
      <c r="A25" s="664" t="s">
        <v>560</v>
      </c>
      <c r="B25" s="407"/>
      <c r="C25" s="401"/>
      <c r="D25" s="401"/>
      <c r="E25" s="408"/>
      <c r="F25" s="401"/>
      <c r="G25" s="401"/>
      <c r="H25" s="407"/>
      <c r="I25" s="401"/>
      <c r="J25" s="401"/>
      <c r="K25" s="408"/>
      <c r="L25" s="401"/>
      <c r="M25" s="401"/>
      <c r="N25" s="407"/>
      <c r="O25" s="401"/>
      <c r="P25" s="401"/>
      <c r="Q25" s="408"/>
      <c r="R25" s="401"/>
      <c r="S25" s="401"/>
      <c r="T25" s="407"/>
      <c r="U25" s="401"/>
      <c r="V25" s="401"/>
      <c r="W25" s="408"/>
      <c r="X25" s="401"/>
      <c r="Y25" s="401"/>
    </row>
  </sheetData>
  <mergeCells count="15">
    <mergeCell ref="W6:Y6"/>
    <mergeCell ref="B5:Y5"/>
    <mergeCell ref="T6:V6"/>
    <mergeCell ref="Q6:S6"/>
    <mergeCell ref="A23:I23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DI4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X38" sqref="X38"/>
    </sheetView>
  </sheetViews>
  <sheetFormatPr baseColWidth="10" defaultColWidth="11.42578125" defaultRowHeight="18" customHeight="1"/>
  <cols>
    <col min="1" max="1" width="18.7109375" style="119" customWidth="1"/>
    <col min="2" max="2" width="4.140625" style="175" customWidth="1"/>
    <col min="3" max="14" width="4.140625" style="176" customWidth="1"/>
    <col min="15" max="15" width="5.42578125" style="97" customWidth="1"/>
    <col min="16" max="16" width="4.140625" style="175" customWidth="1"/>
    <col min="17" max="28" width="4.140625" style="176" customWidth="1"/>
    <col min="29" max="29" width="5.42578125" style="97" customWidth="1"/>
    <col min="30" max="30" width="4.140625" style="175" customWidth="1"/>
    <col min="31" max="42" width="4.140625" style="176" customWidth="1"/>
    <col min="43" max="43" width="5.42578125" style="97" customWidth="1"/>
    <col min="44" max="44" width="4.140625" style="175" customWidth="1"/>
    <col min="45" max="56" width="4.140625" style="176" customWidth="1"/>
    <col min="57" max="57" width="5.28515625" style="97" customWidth="1"/>
    <col min="58" max="58" width="4.140625" style="175" customWidth="1"/>
    <col min="59" max="70" width="4.140625" style="176" customWidth="1"/>
    <col min="71" max="71" width="5.42578125" style="97" customWidth="1"/>
    <col min="72" max="72" width="4.140625" style="175" customWidth="1"/>
    <col min="73" max="84" width="4.140625" style="176" customWidth="1"/>
    <col min="85" max="85" width="5.28515625" style="97" customWidth="1"/>
    <col min="86" max="86" width="4.140625" style="175" customWidth="1"/>
    <col min="87" max="98" width="4.140625" style="176" customWidth="1"/>
    <col min="99" max="99" width="5.42578125" style="97" customWidth="1"/>
    <col min="100" max="100" width="4.140625" style="175" customWidth="1"/>
    <col min="101" max="112" width="4.140625" style="176" customWidth="1"/>
    <col min="113" max="113" width="5.28515625" style="97" customWidth="1"/>
    <col min="114" max="16384" width="11.42578125" style="95"/>
  </cols>
  <sheetData>
    <row r="1" spans="1:113" ht="18" customHeight="1">
      <c r="A1" s="14" t="s">
        <v>475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</row>
    <row r="2" spans="1:113" ht="18" customHeight="1">
      <c r="A2" s="825" t="s">
        <v>469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</row>
    <row r="3" spans="1:113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</row>
    <row r="4" spans="1:113" ht="3.95" customHeight="1">
      <c r="A4" s="845"/>
      <c r="B4" s="84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96"/>
      <c r="P4" s="96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96"/>
      <c r="AD4" s="9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96"/>
      <c r="AR4" s="96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96"/>
      <c r="BF4" s="9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96"/>
      <c r="BT4" s="96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96"/>
      <c r="CH4" s="9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96"/>
      <c r="CV4" s="96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96"/>
    </row>
    <row r="5" spans="1:113" ht="18" customHeight="1">
      <c r="A5" s="846" t="s">
        <v>0</v>
      </c>
      <c r="B5" s="878" t="s">
        <v>231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  <c r="AG5" s="879"/>
      <c r="AH5" s="879"/>
      <c r="AI5" s="879"/>
      <c r="AJ5" s="879"/>
      <c r="AK5" s="879"/>
      <c r="AL5" s="879"/>
      <c r="AM5" s="879"/>
      <c r="AN5" s="879"/>
      <c r="AO5" s="879"/>
      <c r="AP5" s="879"/>
      <c r="AQ5" s="879"/>
      <c r="AR5" s="879"/>
      <c r="AS5" s="879"/>
      <c r="AT5" s="879"/>
      <c r="AU5" s="879"/>
      <c r="AV5" s="879"/>
      <c r="AW5" s="879"/>
      <c r="AX5" s="879"/>
      <c r="AY5" s="879"/>
      <c r="AZ5" s="879"/>
      <c r="BA5" s="879"/>
      <c r="BB5" s="879"/>
      <c r="BC5" s="879"/>
      <c r="BD5" s="879"/>
      <c r="BE5" s="879"/>
      <c r="BF5" s="879"/>
      <c r="BG5" s="879"/>
      <c r="BH5" s="879"/>
      <c r="BI5" s="879"/>
      <c r="BJ5" s="879"/>
      <c r="BK5" s="879"/>
      <c r="BL5" s="879"/>
      <c r="BM5" s="879"/>
      <c r="BN5" s="879"/>
      <c r="BO5" s="879"/>
      <c r="BP5" s="879"/>
      <c r="BQ5" s="879"/>
      <c r="BR5" s="879"/>
      <c r="BS5" s="879"/>
      <c r="BT5" s="879"/>
      <c r="BU5" s="879"/>
      <c r="BV5" s="879"/>
      <c r="BW5" s="879"/>
      <c r="BX5" s="879"/>
      <c r="BY5" s="879"/>
      <c r="BZ5" s="879"/>
      <c r="CA5" s="879"/>
      <c r="CB5" s="879"/>
      <c r="CC5" s="879"/>
      <c r="CD5" s="879"/>
      <c r="CE5" s="879"/>
      <c r="CF5" s="879"/>
      <c r="CG5" s="879"/>
      <c r="CH5" s="879"/>
      <c r="CI5" s="879"/>
      <c r="CJ5" s="879"/>
      <c r="CK5" s="879"/>
      <c r="CL5" s="879"/>
      <c r="CM5" s="879"/>
      <c r="CN5" s="879"/>
      <c r="CO5" s="879"/>
      <c r="CP5" s="879"/>
      <c r="CQ5" s="879"/>
      <c r="CR5" s="879"/>
      <c r="CS5" s="879"/>
      <c r="CT5" s="879"/>
      <c r="CU5" s="879"/>
      <c r="CV5" s="879"/>
      <c r="CW5" s="879"/>
      <c r="CX5" s="879"/>
      <c r="CY5" s="879"/>
      <c r="CZ5" s="879"/>
      <c r="DA5" s="879"/>
      <c r="DB5" s="879"/>
      <c r="DC5" s="879"/>
      <c r="DD5" s="879"/>
      <c r="DE5" s="879"/>
      <c r="DF5" s="879"/>
      <c r="DG5" s="879"/>
      <c r="DH5" s="879"/>
      <c r="DI5" s="880"/>
    </row>
    <row r="6" spans="1:113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51"/>
      <c r="P6" s="803">
        <v>2016</v>
      </c>
      <c r="Q6" s="831"/>
      <c r="R6" s="831"/>
      <c r="S6" s="831"/>
      <c r="T6" s="831"/>
      <c r="U6" s="831"/>
      <c r="V6" s="831"/>
      <c r="W6" s="831"/>
      <c r="X6" s="831"/>
      <c r="Y6" s="831"/>
      <c r="Z6" s="831"/>
      <c r="AA6" s="831"/>
      <c r="AB6" s="831"/>
      <c r="AC6" s="850"/>
      <c r="AD6" s="812">
        <v>2017</v>
      </c>
      <c r="AE6" s="836"/>
      <c r="AF6" s="836"/>
      <c r="AG6" s="836"/>
      <c r="AH6" s="836"/>
      <c r="AI6" s="836"/>
      <c r="AJ6" s="836"/>
      <c r="AK6" s="836"/>
      <c r="AL6" s="836"/>
      <c r="AM6" s="836"/>
      <c r="AN6" s="836"/>
      <c r="AO6" s="836"/>
      <c r="AP6" s="836"/>
      <c r="AQ6" s="851"/>
      <c r="AR6" s="803">
        <v>2018</v>
      </c>
      <c r="AS6" s="831"/>
      <c r="AT6" s="831"/>
      <c r="AU6" s="831"/>
      <c r="AV6" s="831"/>
      <c r="AW6" s="831"/>
      <c r="AX6" s="831"/>
      <c r="AY6" s="831"/>
      <c r="AZ6" s="831"/>
      <c r="BA6" s="831"/>
      <c r="BB6" s="831"/>
      <c r="BC6" s="831"/>
      <c r="BD6" s="831"/>
      <c r="BE6" s="850"/>
      <c r="BF6" s="812">
        <v>2019</v>
      </c>
      <c r="BG6" s="836"/>
      <c r="BH6" s="836"/>
      <c r="BI6" s="836"/>
      <c r="BJ6" s="836"/>
      <c r="BK6" s="836"/>
      <c r="BL6" s="836"/>
      <c r="BM6" s="836"/>
      <c r="BN6" s="836"/>
      <c r="BO6" s="836"/>
      <c r="BP6" s="836"/>
      <c r="BQ6" s="836"/>
      <c r="BR6" s="836"/>
      <c r="BS6" s="851"/>
      <c r="BT6" s="803">
        <v>2020</v>
      </c>
      <c r="BU6" s="831"/>
      <c r="BV6" s="831"/>
      <c r="BW6" s="831"/>
      <c r="BX6" s="831"/>
      <c r="BY6" s="831"/>
      <c r="BZ6" s="831"/>
      <c r="CA6" s="831"/>
      <c r="CB6" s="831"/>
      <c r="CC6" s="831"/>
      <c r="CD6" s="831"/>
      <c r="CE6" s="831"/>
      <c r="CF6" s="831"/>
      <c r="CG6" s="850"/>
      <c r="CH6" s="812">
        <v>2021</v>
      </c>
      <c r="CI6" s="836"/>
      <c r="CJ6" s="836"/>
      <c r="CK6" s="836"/>
      <c r="CL6" s="836"/>
      <c r="CM6" s="836"/>
      <c r="CN6" s="836"/>
      <c r="CO6" s="836"/>
      <c r="CP6" s="836"/>
      <c r="CQ6" s="836"/>
      <c r="CR6" s="836"/>
      <c r="CS6" s="836"/>
      <c r="CT6" s="836"/>
      <c r="CU6" s="851"/>
      <c r="CV6" s="803">
        <v>2022</v>
      </c>
      <c r="CW6" s="831"/>
      <c r="CX6" s="831"/>
      <c r="CY6" s="831"/>
      <c r="CZ6" s="831"/>
      <c r="DA6" s="831"/>
      <c r="DB6" s="831"/>
      <c r="DC6" s="831"/>
      <c r="DD6" s="831"/>
      <c r="DE6" s="831"/>
      <c r="DF6" s="831"/>
      <c r="DG6" s="831"/>
      <c r="DH6" s="831"/>
      <c r="DI6" s="850"/>
    </row>
    <row r="7" spans="1:113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479">
        <v>11</v>
      </c>
      <c r="M7" s="479">
        <v>12</v>
      </c>
      <c r="N7" s="479">
        <v>13</v>
      </c>
      <c r="O7" s="600" t="s">
        <v>34</v>
      </c>
      <c r="P7" s="21">
        <v>1</v>
      </c>
      <c r="Q7" s="22">
        <v>2</v>
      </c>
      <c r="R7" s="22">
        <v>3</v>
      </c>
      <c r="S7" s="22">
        <v>4</v>
      </c>
      <c r="T7" s="22">
        <v>5</v>
      </c>
      <c r="U7" s="22">
        <v>6</v>
      </c>
      <c r="V7" s="22">
        <v>7</v>
      </c>
      <c r="W7" s="22">
        <v>8</v>
      </c>
      <c r="X7" s="22">
        <v>9</v>
      </c>
      <c r="Y7" s="22">
        <v>10</v>
      </c>
      <c r="Z7" s="22">
        <v>11</v>
      </c>
      <c r="AA7" s="22">
        <v>12</v>
      </c>
      <c r="AB7" s="22">
        <v>13</v>
      </c>
      <c r="AC7" s="606" t="s">
        <v>34</v>
      </c>
      <c r="AD7" s="478">
        <v>1</v>
      </c>
      <c r="AE7" s="479">
        <v>2</v>
      </c>
      <c r="AF7" s="479">
        <v>3</v>
      </c>
      <c r="AG7" s="479">
        <v>4</v>
      </c>
      <c r="AH7" s="479">
        <v>5</v>
      </c>
      <c r="AI7" s="479">
        <v>6</v>
      </c>
      <c r="AJ7" s="479">
        <v>7</v>
      </c>
      <c r="AK7" s="479">
        <v>8</v>
      </c>
      <c r="AL7" s="479">
        <v>9</v>
      </c>
      <c r="AM7" s="479">
        <v>10</v>
      </c>
      <c r="AN7" s="479">
        <v>11</v>
      </c>
      <c r="AO7" s="479">
        <v>12</v>
      </c>
      <c r="AP7" s="479">
        <v>13</v>
      </c>
      <c r="AQ7" s="600" t="s">
        <v>34</v>
      </c>
      <c r="AR7" s="21">
        <v>1</v>
      </c>
      <c r="AS7" s="22">
        <v>2</v>
      </c>
      <c r="AT7" s="22">
        <v>3</v>
      </c>
      <c r="AU7" s="22">
        <v>4</v>
      </c>
      <c r="AV7" s="22">
        <v>5</v>
      </c>
      <c r="AW7" s="22">
        <v>6</v>
      </c>
      <c r="AX7" s="22">
        <v>7</v>
      </c>
      <c r="AY7" s="22">
        <v>8</v>
      </c>
      <c r="AZ7" s="22">
        <v>9</v>
      </c>
      <c r="BA7" s="22">
        <v>10</v>
      </c>
      <c r="BB7" s="22">
        <v>11</v>
      </c>
      <c r="BC7" s="22">
        <v>12</v>
      </c>
      <c r="BD7" s="22">
        <v>13</v>
      </c>
      <c r="BE7" s="22" t="s">
        <v>34</v>
      </c>
      <c r="BF7" s="478">
        <v>1</v>
      </c>
      <c r="BG7" s="479">
        <v>2</v>
      </c>
      <c r="BH7" s="479">
        <v>3</v>
      </c>
      <c r="BI7" s="479">
        <v>4</v>
      </c>
      <c r="BJ7" s="479">
        <v>5</v>
      </c>
      <c r="BK7" s="479">
        <v>6</v>
      </c>
      <c r="BL7" s="479">
        <v>7</v>
      </c>
      <c r="BM7" s="479">
        <v>8</v>
      </c>
      <c r="BN7" s="479">
        <v>9</v>
      </c>
      <c r="BO7" s="479">
        <v>10</v>
      </c>
      <c r="BP7" s="479">
        <v>11</v>
      </c>
      <c r="BQ7" s="479">
        <v>12</v>
      </c>
      <c r="BR7" s="479">
        <v>13</v>
      </c>
      <c r="BS7" s="600" t="s">
        <v>34</v>
      </c>
      <c r="BT7" s="21">
        <v>1</v>
      </c>
      <c r="BU7" s="22">
        <v>2</v>
      </c>
      <c r="BV7" s="22">
        <v>3</v>
      </c>
      <c r="BW7" s="22">
        <v>4</v>
      </c>
      <c r="BX7" s="22">
        <v>5</v>
      </c>
      <c r="BY7" s="22">
        <v>6</v>
      </c>
      <c r="BZ7" s="22">
        <v>7</v>
      </c>
      <c r="CA7" s="22">
        <v>8</v>
      </c>
      <c r="CB7" s="22">
        <v>9</v>
      </c>
      <c r="CC7" s="22">
        <v>10</v>
      </c>
      <c r="CD7" s="22">
        <v>11</v>
      </c>
      <c r="CE7" s="22">
        <v>12</v>
      </c>
      <c r="CF7" s="22">
        <v>13</v>
      </c>
      <c r="CG7" s="609" t="s">
        <v>34</v>
      </c>
      <c r="CH7" s="478">
        <v>1</v>
      </c>
      <c r="CI7" s="479">
        <v>2</v>
      </c>
      <c r="CJ7" s="479">
        <v>3</v>
      </c>
      <c r="CK7" s="479">
        <v>4</v>
      </c>
      <c r="CL7" s="479">
        <v>5</v>
      </c>
      <c r="CM7" s="479">
        <v>6</v>
      </c>
      <c r="CN7" s="479">
        <v>7</v>
      </c>
      <c r="CO7" s="479">
        <v>8</v>
      </c>
      <c r="CP7" s="479">
        <v>9</v>
      </c>
      <c r="CQ7" s="479">
        <v>10</v>
      </c>
      <c r="CR7" s="479">
        <v>11</v>
      </c>
      <c r="CS7" s="479">
        <v>12</v>
      </c>
      <c r="CT7" s="479">
        <v>13</v>
      </c>
      <c r="CU7" s="687" t="s">
        <v>34</v>
      </c>
      <c r="CV7" s="766">
        <v>1</v>
      </c>
      <c r="CW7" s="767">
        <v>2</v>
      </c>
      <c r="CX7" s="767">
        <v>3</v>
      </c>
      <c r="CY7" s="767">
        <v>4</v>
      </c>
      <c r="CZ7" s="767">
        <v>5</v>
      </c>
      <c r="DA7" s="767">
        <v>6</v>
      </c>
      <c r="DB7" s="767">
        <v>7</v>
      </c>
      <c r="DC7" s="767">
        <v>8</v>
      </c>
      <c r="DD7" s="767">
        <v>9</v>
      </c>
      <c r="DE7" s="767">
        <v>10</v>
      </c>
      <c r="DF7" s="767">
        <v>11</v>
      </c>
      <c r="DG7" s="767">
        <v>12</v>
      </c>
      <c r="DH7" s="767">
        <v>13</v>
      </c>
      <c r="DI7" s="768" t="s">
        <v>34</v>
      </c>
    </row>
    <row r="8" spans="1:113" ht="18" customHeight="1">
      <c r="A8" s="87" t="s">
        <v>8</v>
      </c>
      <c r="B8" s="156">
        <v>12</v>
      </c>
      <c r="C8" s="157">
        <v>24</v>
      </c>
      <c r="D8" s="158">
        <v>6</v>
      </c>
      <c r="E8" s="157">
        <v>6</v>
      </c>
      <c r="F8" s="158">
        <v>8</v>
      </c>
      <c r="G8" s="158">
        <v>2</v>
      </c>
      <c r="H8" s="158">
        <v>5</v>
      </c>
      <c r="I8" s="158">
        <v>3</v>
      </c>
      <c r="J8" s="158">
        <v>0</v>
      </c>
      <c r="K8" s="158">
        <v>0</v>
      </c>
      <c r="L8" s="158">
        <v>0</v>
      </c>
      <c r="M8" s="158">
        <v>1</v>
      </c>
      <c r="N8" s="158">
        <v>19</v>
      </c>
      <c r="O8" s="159">
        <f t="shared" ref="O8:O27" si="0">+SUM(B8:N8)</f>
        <v>86</v>
      </c>
      <c r="P8" s="156">
        <v>18</v>
      </c>
      <c r="Q8" s="160">
        <v>33</v>
      </c>
      <c r="R8" s="158">
        <v>9</v>
      </c>
      <c r="S8" s="157">
        <v>5</v>
      </c>
      <c r="T8" s="158">
        <v>4</v>
      </c>
      <c r="U8" s="158">
        <v>5</v>
      </c>
      <c r="V8" s="158">
        <v>3</v>
      </c>
      <c r="W8" s="158">
        <v>3</v>
      </c>
      <c r="X8" s="158">
        <v>0</v>
      </c>
      <c r="Y8" s="158">
        <v>0</v>
      </c>
      <c r="Z8" s="158">
        <v>0</v>
      </c>
      <c r="AA8" s="158">
        <v>7</v>
      </c>
      <c r="AB8" s="158">
        <v>14</v>
      </c>
      <c r="AC8" s="161">
        <f t="shared" ref="AC8:AC27" si="1">+SUM(P8:AB8)</f>
        <v>101</v>
      </c>
      <c r="AD8" s="156">
        <v>18</v>
      </c>
      <c r="AE8" s="157">
        <v>27</v>
      </c>
      <c r="AF8" s="158">
        <v>7</v>
      </c>
      <c r="AG8" s="157">
        <v>4</v>
      </c>
      <c r="AH8" s="158">
        <v>5</v>
      </c>
      <c r="AI8" s="158">
        <v>1</v>
      </c>
      <c r="AJ8" s="158">
        <v>4</v>
      </c>
      <c r="AK8" s="158">
        <v>2</v>
      </c>
      <c r="AL8" s="158">
        <v>0</v>
      </c>
      <c r="AM8" s="158">
        <v>0</v>
      </c>
      <c r="AN8" s="158">
        <v>0</v>
      </c>
      <c r="AO8" s="158">
        <v>1</v>
      </c>
      <c r="AP8" s="158">
        <v>5</v>
      </c>
      <c r="AQ8" s="159">
        <f t="shared" ref="AQ8:AQ26" si="2">+SUM(AM8:AP8)</f>
        <v>6</v>
      </c>
      <c r="AR8" s="156">
        <v>22</v>
      </c>
      <c r="AS8" s="160">
        <v>16</v>
      </c>
      <c r="AT8" s="158">
        <v>5</v>
      </c>
      <c r="AU8" s="157">
        <v>7</v>
      </c>
      <c r="AV8" s="158">
        <v>3</v>
      </c>
      <c r="AW8" s="158">
        <v>1</v>
      </c>
      <c r="AX8" s="158">
        <v>4</v>
      </c>
      <c r="AY8" s="158">
        <v>1</v>
      </c>
      <c r="AZ8" s="158">
        <v>1</v>
      </c>
      <c r="BA8" s="158">
        <v>0</v>
      </c>
      <c r="BB8" s="158">
        <v>0</v>
      </c>
      <c r="BC8" s="158">
        <v>3</v>
      </c>
      <c r="BD8" s="158">
        <v>12</v>
      </c>
      <c r="BE8" s="158">
        <f t="shared" ref="BE8:BE26" si="3">+SUM(BA8:BD8)</f>
        <v>15</v>
      </c>
      <c r="BF8" s="156">
        <v>14</v>
      </c>
      <c r="BG8" s="157">
        <v>26</v>
      </c>
      <c r="BH8" s="158">
        <v>3</v>
      </c>
      <c r="BI8" s="157">
        <v>4</v>
      </c>
      <c r="BJ8" s="158">
        <v>4</v>
      </c>
      <c r="BK8" s="158">
        <v>3</v>
      </c>
      <c r="BL8" s="158">
        <v>1</v>
      </c>
      <c r="BM8" s="158">
        <v>2</v>
      </c>
      <c r="BN8" s="158">
        <v>0</v>
      </c>
      <c r="BO8" s="158">
        <v>0</v>
      </c>
      <c r="BP8" s="158">
        <v>0</v>
      </c>
      <c r="BQ8" s="158">
        <v>0</v>
      </c>
      <c r="BR8" s="158">
        <v>10</v>
      </c>
      <c r="BS8" s="159">
        <f t="shared" ref="BS8:BS26" si="4">+SUM(BO8:BR8)</f>
        <v>10</v>
      </c>
      <c r="BT8" s="156">
        <v>13</v>
      </c>
      <c r="BU8" s="160">
        <v>24</v>
      </c>
      <c r="BV8" s="158">
        <v>6</v>
      </c>
      <c r="BW8" s="157">
        <v>2</v>
      </c>
      <c r="BX8" s="158">
        <v>3</v>
      </c>
      <c r="BY8" s="158">
        <v>2</v>
      </c>
      <c r="BZ8" s="158">
        <v>0</v>
      </c>
      <c r="CA8" s="158">
        <v>2</v>
      </c>
      <c r="CB8" s="158">
        <v>0</v>
      </c>
      <c r="CC8" s="158">
        <v>0</v>
      </c>
      <c r="CD8" s="158">
        <v>0</v>
      </c>
      <c r="CE8" s="158">
        <v>3</v>
      </c>
      <c r="CF8" s="158">
        <v>5</v>
      </c>
      <c r="CG8" s="610">
        <f t="shared" ref="CG8:CG26" si="5">+SUM(CC8:CF8)</f>
        <v>8</v>
      </c>
      <c r="CH8" s="156">
        <v>23</v>
      </c>
      <c r="CI8" s="157">
        <v>24</v>
      </c>
      <c r="CJ8" s="158">
        <v>3</v>
      </c>
      <c r="CK8" s="157">
        <v>5</v>
      </c>
      <c r="CL8" s="158">
        <v>1</v>
      </c>
      <c r="CM8" s="158">
        <v>2</v>
      </c>
      <c r="CN8" s="158">
        <v>3</v>
      </c>
      <c r="CO8" s="158">
        <v>0</v>
      </c>
      <c r="CP8" s="158">
        <v>1</v>
      </c>
      <c r="CQ8" s="158">
        <v>0</v>
      </c>
      <c r="CR8" s="158">
        <v>0</v>
      </c>
      <c r="CS8" s="158">
        <v>6</v>
      </c>
      <c r="CT8" s="158">
        <v>11</v>
      </c>
      <c r="CU8" s="159">
        <f t="shared" ref="CU8:CU26" si="6">+SUM(CQ8:CT8)</f>
        <v>17</v>
      </c>
      <c r="CV8" s="156">
        <v>21</v>
      </c>
      <c r="CW8" s="160">
        <v>19</v>
      </c>
      <c r="CX8" s="158">
        <v>3</v>
      </c>
      <c r="CY8" s="157">
        <v>4</v>
      </c>
      <c r="CZ8" s="158">
        <v>1</v>
      </c>
      <c r="DA8" s="158">
        <v>4</v>
      </c>
      <c r="DB8" s="158">
        <v>0</v>
      </c>
      <c r="DC8" s="158">
        <v>0</v>
      </c>
      <c r="DD8" s="158">
        <v>0</v>
      </c>
      <c r="DE8" s="158">
        <v>0</v>
      </c>
      <c r="DF8" s="158">
        <v>0</v>
      </c>
      <c r="DG8" s="158">
        <v>2</v>
      </c>
      <c r="DH8" s="158">
        <v>9</v>
      </c>
      <c r="DI8" s="161">
        <f t="shared" ref="DI8:DI26" si="7">+SUM(DE8:DH8)</f>
        <v>11</v>
      </c>
    </row>
    <row r="9" spans="1:113" ht="18" customHeight="1">
      <c r="A9" s="88" t="s">
        <v>9</v>
      </c>
      <c r="B9" s="482">
        <v>35</v>
      </c>
      <c r="C9" s="483">
        <v>15</v>
      </c>
      <c r="D9" s="483">
        <v>16</v>
      </c>
      <c r="E9" s="483">
        <v>4</v>
      </c>
      <c r="F9" s="483">
        <v>4</v>
      </c>
      <c r="G9" s="483">
        <v>6</v>
      </c>
      <c r="H9" s="483">
        <v>3</v>
      </c>
      <c r="I9" s="483">
        <v>0</v>
      </c>
      <c r="J9" s="483">
        <v>3</v>
      </c>
      <c r="K9" s="483">
        <v>0</v>
      </c>
      <c r="L9" s="483">
        <v>0</v>
      </c>
      <c r="M9" s="483">
        <v>2</v>
      </c>
      <c r="N9" s="483">
        <v>17</v>
      </c>
      <c r="O9" s="272">
        <f t="shared" si="0"/>
        <v>105</v>
      </c>
      <c r="P9" s="164">
        <v>30</v>
      </c>
      <c r="Q9" s="134">
        <v>26</v>
      </c>
      <c r="R9" s="134">
        <v>7</v>
      </c>
      <c r="S9" s="134">
        <v>3</v>
      </c>
      <c r="T9" s="134">
        <v>3</v>
      </c>
      <c r="U9" s="134">
        <v>11</v>
      </c>
      <c r="V9" s="134">
        <v>1</v>
      </c>
      <c r="W9" s="134">
        <v>0</v>
      </c>
      <c r="X9" s="134">
        <v>1</v>
      </c>
      <c r="Y9" s="134">
        <v>0</v>
      </c>
      <c r="Z9" s="134">
        <v>0</v>
      </c>
      <c r="AA9" s="134">
        <v>3</v>
      </c>
      <c r="AB9" s="134">
        <v>11</v>
      </c>
      <c r="AC9" s="165">
        <f t="shared" si="1"/>
        <v>96</v>
      </c>
      <c r="AD9" s="482">
        <v>30</v>
      </c>
      <c r="AE9" s="483">
        <v>36</v>
      </c>
      <c r="AF9" s="483">
        <v>5</v>
      </c>
      <c r="AG9" s="483">
        <v>4</v>
      </c>
      <c r="AH9" s="483">
        <v>2</v>
      </c>
      <c r="AI9" s="483">
        <v>5</v>
      </c>
      <c r="AJ9" s="483">
        <v>1</v>
      </c>
      <c r="AK9" s="483">
        <v>2</v>
      </c>
      <c r="AL9" s="483">
        <v>0</v>
      </c>
      <c r="AM9" s="483">
        <v>0</v>
      </c>
      <c r="AN9" s="483">
        <v>0</v>
      </c>
      <c r="AO9" s="483">
        <v>0</v>
      </c>
      <c r="AP9" s="483">
        <v>23</v>
      </c>
      <c r="AQ9" s="272">
        <f t="shared" si="2"/>
        <v>23</v>
      </c>
      <c r="AR9" s="164">
        <v>25</v>
      </c>
      <c r="AS9" s="134">
        <v>37</v>
      </c>
      <c r="AT9" s="134">
        <v>7</v>
      </c>
      <c r="AU9" s="134">
        <v>4</v>
      </c>
      <c r="AV9" s="134">
        <v>2</v>
      </c>
      <c r="AW9" s="134">
        <v>1</v>
      </c>
      <c r="AX9" s="134">
        <v>1</v>
      </c>
      <c r="AY9" s="134">
        <v>1</v>
      </c>
      <c r="AZ9" s="134">
        <v>0</v>
      </c>
      <c r="BA9" s="134">
        <v>0</v>
      </c>
      <c r="BB9" s="134">
        <v>0</v>
      </c>
      <c r="BC9" s="134">
        <v>3</v>
      </c>
      <c r="BD9" s="134">
        <v>6</v>
      </c>
      <c r="BE9" s="134">
        <f t="shared" si="3"/>
        <v>9</v>
      </c>
      <c r="BF9" s="482">
        <v>25</v>
      </c>
      <c r="BG9" s="483">
        <v>28</v>
      </c>
      <c r="BH9" s="483">
        <v>10</v>
      </c>
      <c r="BI9" s="483">
        <v>5</v>
      </c>
      <c r="BJ9" s="483">
        <v>4</v>
      </c>
      <c r="BK9" s="483">
        <v>1</v>
      </c>
      <c r="BL9" s="483">
        <v>3</v>
      </c>
      <c r="BM9" s="483">
        <v>1</v>
      </c>
      <c r="BN9" s="483">
        <v>0</v>
      </c>
      <c r="BO9" s="483">
        <v>0</v>
      </c>
      <c r="BP9" s="483">
        <v>0</v>
      </c>
      <c r="BQ9" s="483">
        <v>2</v>
      </c>
      <c r="BR9" s="483">
        <v>14</v>
      </c>
      <c r="BS9" s="272">
        <f t="shared" si="4"/>
        <v>16</v>
      </c>
      <c r="BT9" s="164">
        <v>24</v>
      </c>
      <c r="BU9" s="134">
        <v>33</v>
      </c>
      <c r="BV9" s="134">
        <v>3</v>
      </c>
      <c r="BW9" s="134">
        <v>5</v>
      </c>
      <c r="BX9" s="134">
        <v>2</v>
      </c>
      <c r="BY9" s="134">
        <v>8</v>
      </c>
      <c r="BZ9" s="134">
        <v>1</v>
      </c>
      <c r="CA9" s="134">
        <v>0</v>
      </c>
      <c r="CB9" s="134">
        <v>0</v>
      </c>
      <c r="CC9" s="134">
        <v>0</v>
      </c>
      <c r="CD9" s="134">
        <v>0</v>
      </c>
      <c r="CE9" s="134">
        <v>3</v>
      </c>
      <c r="CF9" s="134">
        <v>14</v>
      </c>
      <c r="CG9" s="286">
        <f t="shared" si="5"/>
        <v>17</v>
      </c>
      <c r="CH9" s="482">
        <v>22</v>
      </c>
      <c r="CI9" s="483">
        <v>38</v>
      </c>
      <c r="CJ9" s="483">
        <v>11</v>
      </c>
      <c r="CK9" s="483">
        <v>5</v>
      </c>
      <c r="CL9" s="483">
        <v>1</v>
      </c>
      <c r="CM9" s="483">
        <v>1</v>
      </c>
      <c r="CN9" s="483">
        <v>2</v>
      </c>
      <c r="CO9" s="483">
        <v>1</v>
      </c>
      <c r="CP9" s="483">
        <v>1</v>
      </c>
      <c r="CQ9" s="483">
        <v>0</v>
      </c>
      <c r="CR9" s="483">
        <v>0</v>
      </c>
      <c r="CS9" s="483">
        <v>2</v>
      </c>
      <c r="CT9" s="483">
        <v>16</v>
      </c>
      <c r="CU9" s="272">
        <f t="shared" si="6"/>
        <v>18</v>
      </c>
      <c r="CV9" s="164">
        <v>25</v>
      </c>
      <c r="CW9" s="134">
        <v>30</v>
      </c>
      <c r="CX9" s="134">
        <v>4</v>
      </c>
      <c r="CY9" s="134">
        <v>5</v>
      </c>
      <c r="CZ9" s="134">
        <v>2</v>
      </c>
      <c r="DA9" s="134">
        <v>3</v>
      </c>
      <c r="DB9" s="134">
        <v>2</v>
      </c>
      <c r="DC9" s="134">
        <v>2</v>
      </c>
      <c r="DD9" s="134">
        <v>1</v>
      </c>
      <c r="DE9" s="134">
        <v>0</v>
      </c>
      <c r="DF9" s="134">
        <v>0</v>
      </c>
      <c r="DG9" s="134">
        <v>4</v>
      </c>
      <c r="DH9" s="134">
        <v>20</v>
      </c>
      <c r="DI9" s="165">
        <f t="shared" si="7"/>
        <v>24</v>
      </c>
    </row>
    <row r="10" spans="1:113" ht="18" customHeight="1">
      <c r="A10" s="87" t="s">
        <v>10</v>
      </c>
      <c r="B10" s="166">
        <v>22</v>
      </c>
      <c r="C10" s="167">
        <v>27</v>
      </c>
      <c r="D10" s="168">
        <v>7</v>
      </c>
      <c r="E10" s="167">
        <v>5</v>
      </c>
      <c r="F10" s="168">
        <v>8</v>
      </c>
      <c r="G10" s="168">
        <v>1</v>
      </c>
      <c r="H10" s="168">
        <v>1</v>
      </c>
      <c r="I10" s="168">
        <v>1</v>
      </c>
      <c r="J10" s="168">
        <v>0</v>
      </c>
      <c r="K10" s="168">
        <v>0</v>
      </c>
      <c r="L10" s="168">
        <v>0</v>
      </c>
      <c r="M10" s="168">
        <v>2</v>
      </c>
      <c r="N10" s="168">
        <v>18</v>
      </c>
      <c r="O10" s="169">
        <f t="shared" si="0"/>
        <v>92</v>
      </c>
      <c r="P10" s="166">
        <v>18</v>
      </c>
      <c r="Q10" s="167">
        <v>25</v>
      </c>
      <c r="R10" s="168">
        <v>4</v>
      </c>
      <c r="S10" s="167">
        <v>6</v>
      </c>
      <c r="T10" s="168">
        <v>5</v>
      </c>
      <c r="U10" s="168">
        <v>5</v>
      </c>
      <c r="V10" s="168">
        <v>1</v>
      </c>
      <c r="W10" s="168">
        <v>0</v>
      </c>
      <c r="X10" s="168">
        <v>0</v>
      </c>
      <c r="Y10" s="168">
        <v>0</v>
      </c>
      <c r="Z10" s="168">
        <v>0</v>
      </c>
      <c r="AA10" s="168">
        <v>1</v>
      </c>
      <c r="AB10" s="168">
        <v>11</v>
      </c>
      <c r="AC10" s="170">
        <f t="shared" si="1"/>
        <v>76</v>
      </c>
      <c r="AD10" s="166">
        <v>20</v>
      </c>
      <c r="AE10" s="167">
        <v>26</v>
      </c>
      <c r="AF10" s="168">
        <v>2</v>
      </c>
      <c r="AG10" s="167">
        <v>2</v>
      </c>
      <c r="AH10" s="168">
        <v>2</v>
      </c>
      <c r="AI10" s="168">
        <v>2</v>
      </c>
      <c r="AJ10" s="168">
        <v>0</v>
      </c>
      <c r="AK10" s="168">
        <v>1</v>
      </c>
      <c r="AL10" s="168">
        <v>0</v>
      </c>
      <c r="AM10" s="168">
        <v>0</v>
      </c>
      <c r="AN10" s="168">
        <v>0</v>
      </c>
      <c r="AO10" s="168">
        <v>0</v>
      </c>
      <c r="AP10" s="168">
        <v>8</v>
      </c>
      <c r="AQ10" s="169">
        <f t="shared" si="2"/>
        <v>8</v>
      </c>
      <c r="AR10" s="166">
        <v>16</v>
      </c>
      <c r="AS10" s="167">
        <v>12</v>
      </c>
      <c r="AT10" s="168">
        <v>1</v>
      </c>
      <c r="AU10" s="167">
        <v>4</v>
      </c>
      <c r="AV10" s="168">
        <v>3</v>
      </c>
      <c r="AW10" s="168">
        <v>3</v>
      </c>
      <c r="AX10" s="168">
        <v>1</v>
      </c>
      <c r="AY10" s="168">
        <v>1</v>
      </c>
      <c r="AZ10" s="168">
        <v>0</v>
      </c>
      <c r="BA10" s="168">
        <v>0</v>
      </c>
      <c r="BB10" s="168">
        <v>0</v>
      </c>
      <c r="BC10" s="168">
        <v>0</v>
      </c>
      <c r="BD10" s="168">
        <v>17</v>
      </c>
      <c r="BE10" s="168">
        <f t="shared" si="3"/>
        <v>17</v>
      </c>
      <c r="BF10" s="166">
        <v>24</v>
      </c>
      <c r="BG10" s="167">
        <v>19</v>
      </c>
      <c r="BH10" s="168">
        <v>3</v>
      </c>
      <c r="BI10" s="167">
        <v>3</v>
      </c>
      <c r="BJ10" s="168">
        <v>2</v>
      </c>
      <c r="BK10" s="168">
        <v>4</v>
      </c>
      <c r="BL10" s="168">
        <v>0</v>
      </c>
      <c r="BM10" s="168">
        <v>0</v>
      </c>
      <c r="BN10" s="168">
        <v>0</v>
      </c>
      <c r="BO10" s="168">
        <v>0</v>
      </c>
      <c r="BP10" s="168">
        <v>0</v>
      </c>
      <c r="BQ10" s="168">
        <v>1</v>
      </c>
      <c r="BR10" s="168">
        <v>7</v>
      </c>
      <c r="BS10" s="169">
        <f t="shared" si="4"/>
        <v>8</v>
      </c>
      <c r="BT10" s="166">
        <v>11</v>
      </c>
      <c r="BU10" s="167">
        <v>17</v>
      </c>
      <c r="BV10" s="168">
        <v>6</v>
      </c>
      <c r="BW10" s="167">
        <v>3</v>
      </c>
      <c r="BX10" s="168">
        <v>1</v>
      </c>
      <c r="BY10" s="168">
        <v>2</v>
      </c>
      <c r="BZ10" s="168">
        <v>0</v>
      </c>
      <c r="CA10" s="168">
        <v>0</v>
      </c>
      <c r="CB10" s="168">
        <v>1</v>
      </c>
      <c r="CC10" s="168">
        <v>0</v>
      </c>
      <c r="CD10" s="168">
        <v>0</v>
      </c>
      <c r="CE10" s="168">
        <v>1</v>
      </c>
      <c r="CF10" s="168">
        <v>7</v>
      </c>
      <c r="CG10" s="283">
        <f t="shared" si="5"/>
        <v>8</v>
      </c>
      <c r="CH10" s="166">
        <v>20</v>
      </c>
      <c r="CI10" s="167">
        <v>13</v>
      </c>
      <c r="CJ10" s="168">
        <v>5</v>
      </c>
      <c r="CK10" s="167">
        <v>1</v>
      </c>
      <c r="CL10" s="168">
        <v>1</v>
      </c>
      <c r="CM10" s="168">
        <v>2</v>
      </c>
      <c r="CN10" s="168">
        <v>0</v>
      </c>
      <c r="CO10" s="168">
        <v>0</v>
      </c>
      <c r="CP10" s="168">
        <v>1</v>
      </c>
      <c r="CQ10" s="168">
        <v>0</v>
      </c>
      <c r="CR10" s="168">
        <v>0</v>
      </c>
      <c r="CS10" s="168">
        <v>4</v>
      </c>
      <c r="CT10" s="168">
        <v>6</v>
      </c>
      <c r="CU10" s="169">
        <f t="shared" si="6"/>
        <v>10</v>
      </c>
      <c r="CV10" s="166">
        <v>12</v>
      </c>
      <c r="CW10" s="167">
        <v>24</v>
      </c>
      <c r="CX10" s="168">
        <v>5</v>
      </c>
      <c r="CY10" s="167">
        <v>3</v>
      </c>
      <c r="CZ10" s="168">
        <v>1</v>
      </c>
      <c r="DA10" s="168">
        <v>4</v>
      </c>
      <c r="DB10" s="168">
        <v>0</v>
      </c>
      <c r="DC10" s="168">
        <v>1</v>
      </c>
      <c r="DD10" s="168">
        <v>1</v>
      </c>
      <c r="DE10" s="168">
        <v>0</v>
      </c>
      <c r="DF10" s="168">
        <v>0</v>
      </c>
      <c r="DG10" s="168">
        <v>1</v>
      </c>
      <c r="DH10" s="168">
        <v>8</v>
      </c>
      <c r="DI10" s="170">
        <f t="shared" si="7"/>
        <v>9</v>
      </c>
    </row>
    <row r="11" spans="1:113" ht="18" customHeight="1">
      <c r="A11" s="88" t="s">
        <v>11</v>
      </c>
      <c r="B11" s="482">
        <v>18</v>
      </c>
      <c r="C11" s="483">
        <v>13</v>
      </c>
      <c r="D11" s="483">
        <v>1</v>
      </c>
      <c r="E11" s="483">
        <v>2</v>
      </c>
      <c r="F11" s="483">
        <v>4</v>
      </c>
      <c r="G11" s="483">
        <v>0</v>
      </c>
      <c r="H11" s="483">
        <v>2</v>
      </c>
      <c r="I11" s="483">
        <v>0</v>
      </c>
      <c r="J11" s="483">
        <v>0</v>
      </c>
      <c r="K11" s="483">
        <v>0</v>
      </c>
      <c r="L11" s="483">
        <v>0</v>
      </c>
      <c r="M11" s="483">
        <v>0</v>
      </c>
      <c r="N11" s="483">
        <v>4</v>
      </c>
      <c r="O11" s="272">
        <f t="shared" si="0"/>
        <v>44</v>
      </c>
      <c r="P11" s="164">
        <v>13</v>
      </c>
      <c r="Q11" s="134">
        <v>17</v>
      </c>
      <c r="R11" s="134">
        <v>2</v>
      </c>
      <c r="S11" s="134">
        <v>2</v>
      </c>
      <c r="T11" s="134">
        <v>4</v>
      </c>
      <c r="U11" s="134">
        <v>3</v>
      </c>
      <c r="V11" s="134">
        <v>1</v>
      </c>
      <c r="W11" s="134">
        <v>0</v>
      </c>
      <c r="X11" s="134">
        <v>2</v>
      </c>
      <c r="Y11" s="134">
        <v>0</v>
      </c>
      <c r="Z11" s="134">
        <v>0</v>
      </c>
      <c r="AA11" s="134">
        <v>2</v>
      </c>
      <c r="AB11" s="134">
        <v>11</v>
      </c>
      <c r="AC11" s="165">
        <f t="shared" si="1"/>
        <v>57</v>
      </c>
      <c r="AD11" s="482">
        <v>12</v>
      </c>
      <c r="AE11" s="483">
        <v>14</v>
      </c>
      <c r="AF11" s="483">
        <v>1</v>
      </c>
      <c r="AG11" s="483">
        <v>0</v>
      </c>
      <c r="AH11" s="483">
        <v>1</v>
      </c>
      <c r="AI11" s="483">
        <v>0</v>
      </c>
      <c r="AJ11" s="483">
        <v>2</v>
      </c>
      <c r="AK11" s="483">
        <v>0</v>
      </c>
      <c r="AL11" s="483">
        <v>0</v>
      </c>
      <c r="AM11" s="483">
        <v>0</v>
      </c>
      <c r="AN11" s="483">
        <v>0</v>
      </c>
      <c r="AO11" s="483">
        <v>1</v>
      </c>
      <c r="AP11" s="483">
        <v>7</v>
      </c>
      <c r="AQ11" s="272">
        <f t="shared" si="2"/>
        <v>8</v>
      </c>
      <c r="AR11" s="164">
        <v>10</v>
      </c>
      <c r="AS11" s="134">
        <v>19</v>
      </c>
      <c r="AT11" s="134">
        <v>4</v>
      </c>
      <c r="AU11" s="134">
        <v>1</v>
      </c>
      <c r="AV11" s="134">
        <v>0</v>
      </c>
      <c r="AW11" s="134">
        <v>2</v>
      </c>
      <c r="AX11" s="134">
        <v>4</v>
      </c>
      <c r="AY11" s="134">
        <v>1</v>
      </c>
      <c r="AZ11" s="134">
        <v>0</v>
      </c>
      <c r="BA11" s="134">
        <v>0</v>
      </c>
      <c r="BB11" s="134">
        <v>0</v>
      </c>
      <c r="BC11" s="134">
        <v>0</v>
      </c>
      <c r="BD11" s="134">
        <v>9</v>
      </c>
      <c r="BE11" s="134">
        <f t="shared" si="3"/>
        <v>9</v>
      </c>
      <c r="BF11" s="482">
        <v>7</v>
      </c>
      <c r="BG11" s="483">
        <v>12</v>
      </c>
      <c r="BH11" s="483">
        <v>4</v>
      </c>
      <c r="BI11" s="483">
        <v>1</v>
      </c>
      <c r="BJ11" s="483">
        <v>1</v>
      </c>
      <c r="BK11" s="483">
        <v>3</v>
      </c>
      <c r="BL11" s="483">
        <v>1</v>
      </c>
      <c r="BM11" s="483">
        <v>0</v>
      </c>
      <c r="BN11" s="483">
        <v>0</v>
      </c>
      <c r="BO11" s="483">
        <v>0</v>
      </c>
      <c r="BP11" s="483">
        <v>0</v>
      </c>
      <c r="BQ11" s="483">
        <v>1</v>
      </c>
      <c r="BR11" s="483">
        <v>6</v>
      </c>
      <c r="BS11" s="272">
        <f t="shared" si="4"/>
        <v>7</v>
      </c>
      <c r="BT11" s="164">
        <v>7</v>
      </c>
      <c r="BU11" s="134">
        <v>23</v>
      </c>
      <c r="BV11" s="134">
        <v>1</v>
      </c>
      <c r="BW11" s="134">
        <v>7</v>
      </c>
      <c r="BX11" s="134">
        <v>0</v>
      </c>
      <c r="BY11" s="134">
        <v>1</v>
      </c>
      <c r="BZ11" s="134">
        <v>1</v>
      </c>
      <c r="CA11" s="134">
        <v>0</v>
      </c>
      <c r="CB11" s="134">
        <v>0</v>
      </c>
      <c r="CC11" s="134">
        <v>0</v>
      </c>
      <c r="CD11" s="134">
        <v>0</v>
      </c>
      <c r="CE11" s="134">
        <v>3</v>
      </c>
      <c r="CF11" s="134">
        <v>5</v>
      </c>
      <c r="CG11" s="286">
        <f t="shared" si="5"/>
        <v>8</v>
      </c>
      <c r="CH11" s="482">
        <v>12</v>
      </c>
      <c r="CI11" s="483">
        <v>9</v>
      </c>
      <c r="CJ11" s="483">
        <v>1</v>
      </c>
      <c r="CK11" s="483">
        <v>3</v>
      </c>
      <c r="CL11" s="483">
        <v>0</v>
      </c>
      <c r="CM11" s="483">
        <v>1</v>
      </c>
      <c r="CN11" s="483">
        <v>1</v>
      </c>
      <c r="CO11" s="483">
        <v>1</v>
      </c>
      <c r="CP11" s="483">
        <v>0</v>
      </c>
      <c r="CQ11" s="483">
        <v>0</v>
      </c>
      <c r="CR11" s="483">
        <v>0</v>
      </c>
      <c r="CS11" s="483">
        <v>2</v>
      </c>
      <c r="CT11" s="483">
        <v>5</v>
      </c>
      <c r="CU11" s="272">
        <f t="shared" si="6"/>
        <v>7</v>
      </c>
      <c r="CV11" s="164">
        <v>9</v>
      </c>
      <c r="CW11" s="134">
        <v>16</v>
      </c>
      <c r="CX11" s="134">
        <v>5</v>
      </c>
      <c r="CY11" s="134">
        <v>3</v>
      </c>
      <c r="CZ11" s="134">
        <v>1</v>
      </c>
      <c r="DA11" s="134">
        <v>3</v>
      </c>
      <c r="DB11" s="134">
        <v>1</v>
      </c>
      <c r="DC11" s="134">
        <v>0</v>
      </c>
      <c r="DD11" s="134">
        <v>0</v>
      </c>
      <c r="DE11" s="134">
        <v>0</v>
      </c>
      <c r="DF11" s="134">
        <v>0</v>
      </c>
      <c r="DG11" s="134">
        <v>2</v>
      </c>
      <c r="DH11" s="134">
        <v>9</v>
      </c>
      <c r="DI11" s="165">
        <f t="shared" si="7"/>
        <v>11</v>
      </c>
    </row>
    <row r="12" spans="1:113" ht="18" customHeight="1">
      <c r="A12" s="87" t="s">
        <v>12</v>
      </c>
      <c r="B12" s="166">
        <v>21</v>
      </c>
      <c r="C12" s="167">
        <v>37</v>
      </c>
      <c r="D12" s="168">
        <v>13</v>
      </c>
      <c r="E12" s="167">
        <v>7</v>
      </c>
      <c r="F12" s="168">
        <v>5</v>
      </c>
      <c r="G12" s="168">
        <v>7</v>
      </c>
      <c r="H12" s="168">
        <v>8</v>
      </c>
      <c r="I12" s="168">
        <v>0</v>
      </c>
      <c r="J12" s="168">
        <v>1</v>
      </c>
      <c r="K12" s="168">
        <v>0</v>
      </c>
      <c r="L12" s="168">
        <v>0</v>
      </c>
      <c r="M12" s="168">
        <v>2</v>
      </c>
      <c r="N12" s="168">
        <v>25</v>
      </c>
      <c r="O12" s="169">
        <f t="shared" si="0"/>
        <v>126</v>
      </c>
      <c r="P12" s="166">
        <v>28</v>
      </c>
      <c r="Q12" s="167">
        <v>27</v>
      </c>
      <c r="R12" s="168">
        <v>9</v>
      </c>
      <c r="S12" s="167">
        <v>7</v>
      </c>
      <c r="T12" s="168">
        <v>4</v>
      </c>
      <c r="U12" s="168">
        <v>11</v>
      </c>
      <c r="V12" s="168">
        <v>5</v>
      </c>
      <c r="W12" s="168">
        <v>3</v>
      </c>
      <c r="X12" s="168">
        <v>1</v>
      </c>
      <c r="Y12" s="168">
        <v>0</v>
      </c>
      <c r="Z12" s="168">
        <v>0</v>
      </c>
      <c r="AA12" s="168">
        <v>1</v>
      </c>
      <c r="AB12" s="168">
        <v>15</v>
      </c>
      <c r="AC12" s="170">
        <f t="shared" si="1"/>
        <v>111</v>
      </c>
      <c r="AD12" s="166">
        <v>35</v>
      </c>
      <c r="AE12" s="167">
        <v>27</v>
      </c>
      <c r="AF12" s="168">
        <v>5</v>
      </c>
      <c r="AG12" s="167">
        <v>5</v>
      </c>
      <c r="AH12" s="168">
        <v>1</v>
      </c>
      <c r="AI12" s="168">
        <v>7</v>
      </c>
      <c r="AJ12" s="168">
        <v>1</v>
      </c>
      <c r="AK12" s="168">
        <v>1</v>
      </c>
      <c r="AL12" s="168">
        <v>0</v>
      </c>
      <c r="AM12" s="168">
        <v>0</v>
      </c>
      <c r="AN12" s="168">
        <v>0</v>
      </c>
      <c r="AO12" s="168">
        <v>5</v>
      </c>
      <c r="AP12" s="168">
        <v>26</v>
      </c>
      <c r="AQ12" s="169">
        <f t="shared" si="2"/>
        <v>31</v>
      </c>
      <c r="AR12" s="166">
        <v>33</v>
      </c>
      <c r="AS12" s="167">
        <v>27</v>
      </c>
      <c r="AT12" s="168">
        <v>9</v>
      </c>
      <c r="AU12" s="167">
        <v>2</v>
      </c>
      <c r="AV12" s="168">
        <v>2</v>
      </c>
      <c r="AW12" s="168">
        <v>10</v>
      </c>
      <c r="AX12" s="168">
        <v>5</v>
      </c>
      <c r="AY12" s="168">
        <v>7</v>
      </c>
      <c r="AZ12" s="168">
        <v>2</v>
      </c>
      <c r="BA12" s="168">
        <v>0</v>
      </c>
      <c r="BB12" s="168">
        <v>0</v>
      </c>
      <c r="BC12" s="168">
        <v>5</v>
      </c>
      <c r="BD12" s="168">
        <v>22</v>
      </c>
      <c r="BE12" s="168">
        <f t="shared" si="3"/>
        <v>27</v>
      </c>
      <c r="BF12" s="166">
        <v>21</v>
      </c>
      <c r="BG12" s="167">
        <v>32</v>
      </c>
      <c r="BH12" s="168">
        <v>13</v>
      </c>
      <c r="BI12" s="167">
        <v>11</v>
      </c>
      <c r="BJ12" s="168">
        <v>4</v>
      </c>
      <c r="BK12" s="168">
        <v>10</v>
      </c>
      <c r="BL12" s="168">
        <v>10</v>
      </c>
      <c r="BM12" s="168">
        <v>1</v>
      </c>
      <c r="BN12" s="168">
        <v>0</v>
      </c>
      <c r="BO12" s="168">
        <v>0</v>
      </c>
      <c r="BP12" s="168">
        <v>0</v>
      </c>
      <c r="BQ12" s="168">
        <v>4</v>
      </c>
      <c r="BR12" s="168">
        <v>18</v>
      </c>
      <c r="BS12" s="169">
        <f t="shared" si="4"/>
        <v>22</v>
      </c>
      <c r="BT12" s="166">
        <v>28</v>
      </c>
      <c r="BU12" s="167">
        <v>29</v>
      </c>
      <c r="BV12" s="168">
        <v>7</v>
      </c>
      <c r="BW12" s="167">
        <v>7</v>
      </c>
      <c r="BX12" s="168">
        <v>2</v>
      </c>
      <c r="BY12" s="168">
        <v>2</v>
      </c>
      <c r="BZ12" s="168">
        <v>7</v>
      </c>
      <c r="CA12" s="168">
        <v>3</v>
      </c>
      <c r="CB12" s="168">
        <v>0</v>
      </c>
      <c r="CC12" s="168">
        <v>0</v>
      </c>
      <c r="CD12" s="168">
        <v>0</v>
      </c>
      <c r="CE12" s="168">
        <v>1</v>
      </c>
      <c r="CF12" s="168">
        <v>18</v>
      </c>
      <c r="CG12" s="283">
        <f t="shared" si="5"/>
        <v>19</v>
      </c>
      <c r="CH12" s="166">
        <v>34</v>
      </c>
      <c r="CI12" s="167">
        <v>37</v>
      </c>
      <c r="CJ12" s="168">
        <v>9</v>
      </c>
      <c r="CK12" s="167">
        <v>7</v>
      </c>
      <c r="CL12" s="168">
        <v>5</v>
      </c>
      <c r="CM12" s="168">
        <v>5</v>
      </c>
      <c r="CN12" s="168">
        <v>5</v>
      </c>
      <c r="CO12" s="168">
        <v>0</v>
      </c>
      <c r="CP12" s="168">
        <v>2</v>
      </c>
      <c r="CQ12" s="168">
        <v>0</v>
      </c>
      <c r="CR12" s="168">
        <v>0</v>
      </c>
      <c r="CS12" s="168">
        <v>2</v>
      </c>
      <c r="CT12" s="168">
        <v>33</v>
      </c>
      <c r="CU12" s="169">
        <f t="shared" si="6"/>
        <v>35</v>
      </c>
      <c r="CV12" s="166">
        <v>23</v>
      </c>
      <c r="CW12" s="167">
        <v>27</v>
      </c>
      <c r="CX12" s="168">
        <v>15</v>
      </c>
      <c r="CY12" s="167">
        <v>10</v>
      </c>
      <c r="CZ12" s="168">
        <v>3</v>
      </c>
      <c r="DA12" s="168">
        <v>18</v>
      </c>
      <c r="DB12" s="168">
        <v>0</v>
      </c>
      <c r="DC12" s="168">
        <v>7</v>
      </c>
      <c r="DD12" s="168">
        <v>1</v>
      </c>
      <c r="DE12" s="168">
        <v>0</v>
      </c>
      <c r="DF12" s="168">
        <v>0</v>
      </c>
      <c r="DG12" s="168">
        <v>0</v>
      </c>
      <c r="DH12" s="168">
        <v>28</v>
      </c>
      <c r="DI12" s="170">
        <f t="shared" si="7"/>
        <v>28</v>
      </c>
    </row>
    <row r="13" spans="1:113" ht="18" customHeight="1">
      <c r="A13" s="88" t="s">
        <v>13</v>
      </c>
      <c r="B13" s="482">
        <v>7</v>
      </c>
      <c r="C13" s="483">
        <v>22</v>
      </c>
      <c r="D13" s="483">
        <v>0</v>
      </c>
      <c r="E13" s="483">
        <v>2</v>
      </c>
      <c r="F13" s="483">
        <v>1</v>
      </c>
      <c r="G13" s="483">
        <v>4</v>
      </c>
      <c r="H13" s="483">
        <v>0</v>
      </c>
      <c r="I13" s="483">
        <v>0</v>
      </c>
      <c r="J13" s="483">
        <v>1</v>
      </c>
      <c r="K13" s="483">
        <v>0</v>
      </c>
      <c r="L13" s="483">
        <v>0</v>
      </c>
      <c r="M13" s="483">
        <v>0</v>
      </c>
      <c r="N13" s="483">
        <v>6</v>
      </c>
      <c r="O13" s="272">
        <f t="shared" si="0"/>
        <v>43</v>
      </c>
      <c r="P13" s="164">
        <v>9</v>
      </c>
      <c r="Q13" s="134">
        <v>14</v>
      </c>
      <c r="R13" s="134">
        <v>4</v>
      </c>
      <c r="S13" s="134">
        <v>1</v>
      </c>
      <c r="T13" s="134">
        <v>1</v>
      </c>
      <c r="U13" s="134">
        <v>4</v>
      </c>
      <c r="V13" s="134">
        <v>0</v>
      </c>
      <c r="W13" s="134">
        <v>0</v>
      </c>
      <c r="X13" s="134">
        <v>0</v>
      </c>
      <c r="Y13" s="134">
        <v>0</v>
      </c>
      <c r="Z13" s="134">
        <v>0</v>
      </c>
      <c r="AA13" s="134">
        <v>2</v>
      </c>
      <c r="AB13" s="134">
        <v>5</v>
      </c>
      <c r="AC13" s="165">
        <f t="shared" si="1"/>
        <v>40</v>
      </c>
      <c r="AD13" s="482">
        <v>6</v>
      </c>
      <c r="AE13" s="483">
        <v>9</v>
      </c>
      <c r="AF13" s="483">
        <v>5</v>
      </c>
      <c r="AG13" s="483">
        <v>3</v>
      </c>
      <c r="AH13" s="483">
        <v>4</v>
      </c>
      <c r="AI13" s="483">
        <v>0</v>
      </c>
      <c r="AJ13" s="483">
        <v>2</v>
      </c>
      <c r="AK13" s="483">
        <v>1</v>
      </c>
      <c r="AL13" s="483">
        <v>1</v>
      </c>
      <c r="AM13" s="483">
        <v>0</v>
      </c>
      <c r="AN13" s="483">
        <v>0</v>
      </c>
      <c r="AO13" s="483">
        <v>1</v>
      </c>
      <c r="AP13" s="483">
        <v>4</v>
      </c>
      <c r="AQ13" s="272">
        <f t="shared" si="2"/>
        <v>5</v>
      </c>
      <c r="AR13" s="164">
        <v>11</v>
      </c>
      <c r="AS13" s="134">
        <v>4</v>
      </c>
      <c r="AT13" s="134">
        <v>4</v>
      </c>
      <c r="AU13" s="134">
        <v>2</v>
      </c>
      <c r="AV13" s="134">
        <v>0</v>
      </c>
      <c r="AW13" s="134">
        <v>4</v>
      </c>
      <c r="AX13" s="134">
        <v>2</v>
      </c>
      <c r="AY13" s="134">
        <v>2</v>
      </c>
      <c r="AZ13" s="134">
        <v>0</v>
      </c>
      <c r="BA13" s="134">
        <v>0</v>
      </c>
      <c r="BB13" s="134">
        <v>0</v>
      </c>
      <c r="BC13" s="134">
        <v>3</v>
      </c>
      <c r="BD13" s="134">
        <v>8</v>
      </c>
      <c r="BE13" s="134">
        <f t="shared" si="3"/>
        <v>11</v>
      </c>
      <c r="BF13" s="482">
        <v>15</v>
      </c>
      <c r="BG13" s="483">
        <v>8</v>
      </c>
      <c r="BH13" s="483">
        <v>1</v>
      </c>
      <c r="BI13" s="483">
        <v>4</v>
      </c>
      <c r="BJ13" s="483">
        <v>0</v>
      </c>
      <c r="BK13" s="483">
        <v>1</v>
      </c>
      <c r="BL13" s="483">
        <v>0</v>
      </c>
      <c r="BM13" s="483">
        <v>4</v>
      </c>
      <c r="BN13" s="483">
        <v>0</v>
      </c>
      <c r="BO13" s="483">
        <v>0</v>
      </c>
      <c r="BP13" s="483">
        <v>0</v>
      </c>
      <c r="BQ13" s="483">
        <v>1</v>
      </c>
      <c r="BR13" s="483">
        <v>6</v>
      </c>
      <c r="BS13" s="272">
        <f t="shared" si="4"/>
        <v>7</v>
      </c>
      <c r="BT13" s="164">
        <v>16</v>
      </c>
      <c r="BU13" s="134">
        <v>11</v>
      </c>
      <c r="BV13" s="134">
        <v>4</v>
      </c>
      <c r="BW13" s="134">
        <v>0</v>
      </c>
      <c r="BX13" s="134">
        <v>1</v>
      </c>
      <c r="BY13" s="134">
        <v>1</v>
      </c>
      <c r="BZ13" s="134">
        <v>0</v>
      </c>
      <c r="CA13" s="134">
        <v>0</v>
      </c>
      <c r="CB13" s="134">
        <v>0</v>
      </c>
      <c r="CC13" s="134">
        <v>0</v>
      </c>
      <c r="CD13" s="134">
        <v>0</v>
      </c>
      <c r="CE13" s="134">
        <v>0</v>
      </c>
      <c r="CF13" s="134">
        <v>5</v>
      </c>
      <c r="CG13" s="286">
        <f t="shared" si="5"/>
        <v>5</v>
      </c>
      <c r="CH13" s="482">
        <v>8</v>
      </c>
      <c r="CI13" s="483">
        <v>11</v>
      </c>
      <c r="CJ13" s="483">
        <v>3</v>
      </c>
      <c r="CK13" s="483">
        <v>5</v>
      </c>
      <c r="CL13" s="483">
        <v>2</v>
      </c>
      <c r="CM13" s="483">
        <v>2</v>
      </c>
      <c r="CN13" s="483">
        <v>1</v>
      </c>
      <c r="CO13" s="483">
        <v>1</v>
      </c>
      <c r="CP13" s="483">
        <v>0</v>
      </c>
      <c r="CQ13" s="483">
        <v>0</v>
      </c>
      <c r="CR13" s="483">
        <v>0</v>
      </c>
      <c r="CS13" s="483">
        <v>4</v>
      </c>
      <c r="CT13" s="483">
        <v>4</v>
      </c>
      <c r="CU13" s="272">
        <f t="shared" si="6"/>
        <v>8</v>
      </c>
      <c r="CV13" s="164">
        <v>12</v>
      </c>
      <c r="CW13" s="134">
        <v>11</v>
      </c>
      <c r="CX13" s="134">
        <v>4</v>
      </c>
      <c r="CY13" s="134">
        <v>3</v>
      </c>
      <c r="CZ13" s="134">
        <v>3</v>
      </c>
      <c r="DA13" s="134">
        <v>1</v>
      </c>
      <c r="DB13" s="134">
        <v>1</v>
      </c>
      <c r="DC13" s="134">
        <v>2</v>
      </c>
      <c r="DD13" s="134">
        <v>0</v>
      </c>
      <c r="DE13" s="134">
        <v>0</v>
      </c>
      <c r="DF13" s="134">
        <v>0</v>
      </c>
      <c r="DG13" s="134">
        <v>1</v>
      </c>
      <c r="DH13" s="134">
        <v>6</v>
      </c>
      <c r="DI13" s="165">
        <f t="shared" si="7"/>
        <v>7</v>
      </c>
    </row>
    <row r="14" spans="1:113" ht="18" customHeight="1">
      <c r="A14" s="87" t="s">
        <v>14</v>
      </c>
      <c r="B14" s="166">
        <v>40</v>
      </c>
      <c r="C14" s="167">
        <v>19</v>
      </c>
      <c r="D14" s="168">
        <v>4</v>
      </c>
      <c r="E14" s="167">
        <v>4</v>
      </c>
      <c r="F14" s="168">
        <v>3</v>
      </c>
      <c r="G14" s="168">
        <v>4</v>
      </c>
      <c r="H14" s="168">
        <v>6</v>
      </c>
      <c r="I14" s="168">
        <v>1</v>
      </c>
      <c r="J14" s="168">
        <v>0</v>
      </c>
      <c r="K14" s="168">
        <v>0</v>
      </c>
      <c r="L14" s="168">
        <v>0</v>
      </c>
      <c r="M14" s="168">
        <v>6</v>
      </c>
      <c r="N14" s="168">
        <v>18</v>
      </c>
      <c r="O14" s="169">
        <f t="shared" si="0"/>
        <v>105</v>
      </c>
      <c r="P14" s="166">
        <v>31</v>
      </c>
      <c r="Q14" s="167">
        <v>26</v>
      </c>
      <c r="R14" s="168">
        <v>6</v>
      </c>
      <c r="S14" s="167">
        <v>4</v>
      </c>
      <c r="T14" s="168">
        <v>5</v>
      </c>
      <c r="U14" s="168">
        <v>7</v>
      </c>
      <c r="V14" s="168">
        <v>3</v>
      </c>
      <c r="W14" s="168">
        <v>1</v>
      </c>
      <c r="X14" s="168">
        <v>0</v>
      </c>
      <c r="Y14" s="168">
        <v>0</v>
      </c>
      <c r="Z14" s="168">
        <v>0</v>
      </c>
      <c r="AA14" s="168">
        <v>2</v>
      </c>
      <c r="AB14" s="168">
        <v>12</v>
      </c>
      <c r="AC14" s="170">
        <f t="shared" si="1"/>
        <v>97</v>
      </c>
      <c r="AD14" s="166">
        <v>30</v>
      </c>
      <c r="AE14" s="167">
        <v>24</v>
      </c>
      <c r="AF14" s="168">
        <v>6</v>
      </c>
      <c r="AG14" s="167">
        <v>7</v>
      </c>
      <c r="AH14" s="168">
        <v>3</v>
      </c>
      <c r="AI14" s="168">
        <v>2</v>
      </c>
      <c r="AJ14" s="168">
        <v>3</v>
      </c>
      <c r="AK14" s="168">
        <v>1</v>
      </c>
      <c r="AL14" s="168">
        <v>0</v>
      </c>
      <c r="AM14" s="168">
        <v>0</v>
      </c>
      <c r="AN14" s="168">
        <v>0</v>
      </c>
      <c r="AO14" s="168">
        <v>0</v>
      </c>
      <c r="AP14" s="168">
        <v>18</v>
      </c>
      <c r="AQ14" s="169">
        <f t="shared" si="2"/>
        <v>18</v>
      </c>
      <c r="AR14" s="166">
        <v>27</v>
      </c>
      <c r="AS14" s="167">
        <v>25</v>
      </c>
      <c r="AT14" s="168">
        <v>7</v>
      </c>
      <c r="AU14" s="167">
        <v>11</v>
      </c>
      <c r="AV14" s="168">
        <v>7</v>
      </c>
      <c r="AW14" s="168">
        <v>12</v>
      </c>
      <c r="AX14" s="168">
        <v>2</v>
      </c>
      <c r="AY14" s="168">
        <v>0</v>
      </c>
      <c r="AZ14" s="168">
        <v>0</v>
      </c>
      <c r="BA14" s="168">
        <v>0</v>
      </c>
      <c r="BB14" s="168">
        <v>0</v>
      </c>
      <c r="BC14" s="168">
        <v>2</v>
      </c>
      <c r="BD14" s="168">
        <v>19</v>
      </c>
      <c r="BE14" s="168">
        <f t="shared" si="3"/>
        <v>21</v>
      </c>
      <c r="BF14" s="166">
        <v>29</v>
      </c>
      <c r="BG14" s="167">
        <v>20</v>
      </c>
      <c r="BH14" s="168">
        <v>5</v>
      </c>
      <c r="BI14" s="167">
        <v>10</v>
      </c>
      <c r="BJ14" s="168">
        <v>3</v>
      </c>
      <c r="BK14" s="168">
        <v>11</v>
      </c>
      <c r="BL14" s="168">
        <v>1</v>
      </c>
      <c r="BM14" s="168">
        <v>5</v>
      </c>
      <c r="BN14" s="168">
        <v>0</v>
      </c>
      <c r="BO14" s="168">
        <v>0</v>
      </c>
      <c r="BP14" s="168">
        <v>0</v>
      </c>
      <c r="BQ14" s="168">
        <v>3</v>
      </c>
      <c r="BR14" s="168">
        <v>24</v>
      </c>
      <c r="BS14" s="169">
        <f t="shared" si="4"/>
        <v>27</v>
      </c>
      <c r="BT14" s="166">
        <v>28</v>
      </c>
      <c r="BU14" s="167">
        <v>20</v>
      </c>
      <c r="BV14" s="168">
        <v>4</v>
      </c>
      <c r="BW14" s="167">
        <v>3</v>
      </c>
      <c r="BX14" s="168">
        <v>3</v>
      </c>
      <c r="BY14" s="168">
        <v>2</v>
      </c>
      <c r="BZ14" s="168">
        <v>3</v>
      </c>
      <c r="CA14" s="168">
        <v>1</v>
      </c>
      <c r="CB14" s="168">
        <v>0</v>
      </c>
      <c r="CC14" s="168">
        <v>0</v>
      </c>
      <c r="CD14" s="168">
        <v>0</v>
      </c>
      <c r="CE14" s="168">
        <v>4</v>
      </c>
      <c r="CF14" s="168">
        <v>18</v>
      </c>
      <c r="CG14" s="283">
        <f t="shared" si="5"/>
        <v>22</v>
      </c>
      <c r="CH14" s="166">
        <v>27</v>
      </c>
      <c r="CI14" s="167">
        <v>26</v>
      </c>
      <c r="CJ14" s="168">
        <v>6</v>
      </c>
      <c r="CK14" s="167">
        <v>6</v>
      </c>
      <c r="CL14" s="168">
        <v>3</v>
      </c>
      <c r="CM14" s="168">
        <v>0</v>
      </c>
      <c r="CN14" s="168">
        <v>4</v>
      </c>
      <c r="CO14" s="168">
        <v>1</v>
      </c>
      <c r="CP14" s="168">
        <v>2</v>
      </c>
      <c r="CQ14" s="168">
        <v>0</v>
      </c>
      <c r="CR14" s="168">
        <v>0</v>
      </c>
      <c r="CS14" s="168">
        <v>6</v>
      </c>
      <c r="CT14" s="168">
        <v>17</v>
      </c>
      <c r="CU14" s="169">
        <f t="shared" si="6"/>
        <v>23</v>
      </c>
      <c r="CV14" s="166">
        <v>26</v>
      </c>
      <c r="CW14" s="167">
        <v>24</v>
      </c>
      <c r="CX14" s="168">
        <v>7</v>
      </c>
      <c r="CY14" s="167">
        <v>5</v>
      </c>
      <c r="CZ14" s="168">
        <v>1</v>
      </c>
      <c r="DA14" s="168">
        <v>3</v>
      </c>
      <c r="DB14" s="168">
        <v>3</v>
      </c>
      <c r="DC14" s="168">
        <v>0</v>
      </c>
      <c r="DD14" s="168">
        <v>0</v>
      </c>
      <c r="DE14" s="168">
        <v>0</v>
      </c>
      <c r="DF14" s="168">
        <v>0</v>
      </c>
      <c r="DG14" s="168">
        <v>4</v>
      </c>
      <c r="DH14" s="168">
        <v>23</v>
      </c>
      <c r="DI14" s="170">
        <f t="shared" si="7"/>
        <v>27</v>
      </c>
    </row>
    <row r="15" spans="1:113" ht="18" customHeight="1">
      <c r="A15" s="88" t="s">
        <v>15</v>
      </c>
      <c r="B15" s="482">
        <v>8</v>
      </c>
      <c r="C15" s="483">
        <v>4</v>
      </c>
      <c r="D15" s="483">
        <v>1</v>
      </c>
      <c r="E15" s="483">
        <v>0</v>
      </c>
      <c r="F15" s="483">
        <v>0</v>
      </c>
      <c r="G15" s="483">
        <v>2</v>
      </c>
      <c r="H15" s="483">
        <v>0</v>
      </c>
      <c r="I15" s="483">
        <v>0</v>
      </c>
      <c r="J15" s="483">
        <v>0</v>
      </c>
      <c r="K15" s="483">
        <v>0</v>
      </c>
      <c r="L15" s="483">
        <v>0</v>
      </c>
      <c r="M15" s="483">
        <v>1</v>
      </c>
      <c r="N15" s="483">
        <v>6</v>
      </c>
      <c r="O15" s="272">
        <f t="shared" si="0"/>
        <v>22</v>
      </c>
      <c r="P15" s="164">
        <v>9</v>
      </c>
      <c r="Q15" s="134">
        <v>4</v>
      </c>
      <c r="R15" s="134">
        <v>4</v>
      </c>
      <c r="S15" s="134">
        <v>6</v>
      </c>
      <c r="T15" s="134">
        <v>2</v>
      </c>
      <c r="U15" s="134">
        <v>0</v>
      </c>
      <c r="V15" s="134">
        <v>1</v>
      </c>
      <c r="W15" s="134">
        <v>0</v>
      </c>
      <c r="X15" s="134">
        <v>1</v>
      </c>
      <c r="Y15" s="134">
        <v>0</v>
      </c>
      <c r="Z15" s="134">
        <v>0</v>
      </c>
      <c r="AA15" s="134">
        <v>0</v>
      </c>
      <c r="AB15" s="134">
        <v>4</v>
      </c>
      <c r="AC15" s="165">
        <f t="shared" si="1"/>
        <v>31</v>
      </c>
      <c r="AD15" s="482">
        <v>8</v>
      </c>
      <c r="AE15" s="483">
        <v>6</v>
      </c>
      <c r="AF15" s="483">
        <v>1</v>
      </c>
      <c r="AG15" s="483">
        <v>4</v>
      </c>
      <c r="AH15" s="483">
        <v>1</v>
      </c>
      <c r="AI15" s="483">
        <v>1</v>
      </c>
      <c r="AJ15" s="483">
        <v>1</v>
      </c>
      <c r="AK15" s="483">
        <v>0</v>
      </c>
      <c r="AL15" s="483">
        <v>0</v>
      </c>
      <c r="AM15" s="483">
        <v>0</v>
      </c>
      <c r="AN15" s="483">
        <v>0</v>
      </c>
      <c r="AO15" s="483">
        <v>0</v>
      </c>
      <c r="AP15" s="483">
        <v>3</v>
      </c>
      <c r="AQ15" s="272">
        <f t="shared" si="2"/>
        <v>3</v>
      </c>
      <c r="AR15" s="164">
        <v>6</v>
      </c>
      <c r="AS15" s="134">
        <v>6</v>
      </c>
      <c r="AT15" s="134">
        <v>3</v>
      </c>
      <c r="AU15" s="134">
        <v>3</v>
      </c>
      <c r="AV15" s="134">
        <v>1</v>
      </c>
      <c r="AW15" s="134">
        <v>0</v>
      </c>
      <c r="AX15" s="134">
        <v>0</v>
      </c>
      <c r="AY15" s="134">
        <v>0</v>
      </c>
      <c r="AZ15" s="134">
        <v>1</v>
      </c>
      <c r="BA15" s="134">
        <v>0</v>
      </c>
      <c r="BB15" s="134">
        <v>0</v>
      </c>
      <c r="BC15" s="134">
        <v>0</v>
      </c>
      <c r="BD15" s="134">
        <v>3</v>
      </c>
      <c r="BE15" s="134">
        <f t="shared" si="3"/>
        <v>3</v>
      </c>
      <c r="BF15" s="482">
        <v>5</v>
      </c>
      <c r="BG15" s="483">
        <v>4</v>
      </c>
      <c r="BH15" s="483">
        <v>2</v>
      </c>
      <c r="BI15" s="483">
        <v>1</v>
      </c>
      <c r="BJ15" s="483">
        <v>2</v>
      </c>
      <c r="BK15" s="483">
        <v>0</v>
      </c>
      <c r="BL15" s="483">
        <v>1</v>
      </c>
      <c r="BM15" s="483">
        <v>1</v>
      </c>
      <c r="BN15" s="483">
        <v>0</v>
      </c>
      <c r="BO15" s="483">
        <v>0</v>
      </c>
      <c r="BP15" s="483">
        <v>0</v>
      </c>
      <c r="BQ15" s="483">
        <v>0</v>
      </c>
      <c r="BR15" s="483">
        <v>5</v>
      </c>
      <c r="BS15" s="272">
        <f t="shared" si="4"/>
        <v>5</v>
      </c>
      <c r="BT15" s="164">
        <v>5</v>
      </c>
      <c r="BU15" s="134">
        <v>3</v>
      </c>
      <c r="BV15" s="134">
        <v>0</v>
      </c>
      <c r="BW15" s="134">
        <v>1</v>
      </c>
      <c r="BX15" s="134">
        <v>1</v>
      </c>
      <c r="BY15" s="134">
        <v>1</v>
      </c>
      <c r="BZ15" s="134">
        <v>1</v>
      </c>
      <c r="CA15" s="134">
        <v>0</v>
      </c>
      <c r="CB15" s="134">
        <v>0</v>
      </c>
      <c r="CC15" s="134">
        <v>0</v>
      </c>
      <c r="CD15" s="134">
        <v>0</v>
      </c>
      <c r="CE15" s="134">
        <v>0</v>
      </c>
      <c r="CF15" s="134">
        <v>6</v>
      </c>
      <c r="CG15" s="286">
        <f t="shared" si="5"/>
        <v>6</v>
      </c>
      <c r="CH15" s="482">
        <v>4</v>
      </c>
      <c r="CI15" s="483">
        <v>5</v>
      </c>
      <c r="CJ15" s="483">
        <v>0</v>
      </c>
      <c r="CK15" s="483">
        <v>0</v>
      </c>
      <c r="CL15" s="483">
        <v>0</v>
      </c>
      <c r="CM15" s="483">
        <v>0</v>
      </c>
      <c r="CN15" s="483">
        <v>0</v>
      </c>
      <c r="CO15" s="483">
        <v>0</v>
      </c>
      <c r="CP15" s="483">
        <v>0</v>
      </c>
      <c r="CQ15" s="483">
        <v>0</v>
      </c>
      <c r="CR15" s="483">
        <v>0</v>
      </c>
      <c r="CS15" s="483">
        <v>0</v>
      </c>
      <c r="CT15" s="483">
        <v>5</v>
      </c>
      <c r="CU15" s="272">
        <f t="shared" si="6"/>
        <v>5</v>
      </c>
      <c r="CV15" s="164">
        <v>6</v>
      </c>
      <c r="CW15" s="134">
        <v>7</v>
      </c>
      <c r="CX15" s="134">
        <v>3</v>
      </c>
      <c r="CY15" s="134">
        <v>4</v>
      </c>
      <c r="CZ15" s="134">
        <v>0</v>
      </c>
      <c r="DA15" s="134">
        <v>1</v>
      </c>
      <c r="DB15" s="134">
        <v>0</v>
      </c>
      <c r="DC15" s="134">
        <v>1</v>
      </c>
      <c r="DD15" s="134">
        <v>0</v>
      </c>
      <c r="DE15" s="134">
        <v>0</v>
      </c>
      <c r="DF15" s="134">
        <v>0</v>
      </c>
      <c r="DG15" s="134">
        <v>2</v>
      </c>
      <c r="DH15" s="134">
        <v>4</v>
      </c>
      <c r="DI15" s="165">
        <f t="shared" si="7"/>
        <v>6</v>
      </c>
    </row>
    <row r="16" spans="1:113" ht="18" customHeight="1">
      <c r="A16" s="90" t="s">
        <v>16</v>
      </c>
      <c r="B16" s="166">
        <v>18</v>
      </c>
      <c r="C16" s="168">
        <v>14</v>
      </c>
      <c r="D16" s="168">
        <v>4</v>
      </c>
      <c r="E16" s="168">
        <v>2</v>
      </c>
      <c r="F16" s="168">
        <v>6</v>
      </c>
      <c r="G16" s="168">
        <v>1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19</v>
      </c>
      <c r="O16" s="170">
        <f t="shared" si="0"/>
        <v>64</v>
      </c>
      <c r="P16" s="166">
        <v>10</v>
      </c>
      <c r="Q16" s="167">
        <v>9</v>
      </c>
      <c r="R16" s="168">
        <v>3</v>
      </c>
      <c r="S16" s="167">
        <v>3</v>
      </c>
      <c r="T16" s="168">
        <v>2</v>
      </c>
      <c r="U16" s="168">
        <v>0</v>
      </c>
      <c r="V16" s="168">
        <v>2</v>
      </c>
      <c r="W16" s="168">
        <v>0</v>
      </c>
      <c r="X16" s="168">
        <v>1</v>
      </c>
      <c r="Y16" s="168">
        <v>0</v>
      </c>
      <c r="Z16" s="168">
        <v>0</v>
      </c>
      <c r="AA16" s="168">
        <v>2</v>
      </c>
      <c r="AB16" s="168">
        <v>8</v>
      </c>
      <c r="AC16" s="170">
        <f t="shared" si="1"/>
        <v>40</v>
      </c>
      <c r="AD16" s="166">
        <v>15</v>
      </c>
      <c r="AE16" s="168">
        <v>17</v>
      </c>
      <c r="AF16" s="168">
        <v>1</v>
      </c>
      <c r="AG16" s="168">
        <v>5</v>
      </c>
      <c r="AH16" s="168">
        <v>0</v>
      </c>
      <c r="AI16" s="168">
        <v>2</v>
      </c>
      <c r="AJ16" s="168">
        <v>2</v>
      </c>
      <c r="AK16" s="168">
        <v>0</v>
      </c>
      <c r="AL16" s="168">
        <v>0</v>
      </c>
      <c r="AM16" s="168">
        <v>0</v>
      </c>
      <c r="AN16" s="168">
        <v>0</v>
      </c>
      <c r="AO16" s="168">
        <v>4</v>
      </c>
      <c r="AP16" s="168">
        <v>5</v>
      </c>
      <c r="AQ16" s="170">
        <f t="shared" si="2"/>
        <v>9</v>
      </c>
      <c r="AR16" s="166">
        <v>17</v>
      </c>
      <c r="AS16" s="167">
        <v>13</v>
      </c>
      <c r="AT16" s="168">
        <v>3</v>
      </c>
      <c r="AU16" s="167">
        <v>3</v>
      </c>
      <c r="AV16" s="168">
        <v>2</v>
      </c>
      <c r="AW16" s="168">
        <v>3</v>
      </c>
      <c r="AX16" s="168">
        <v>0</v>
      </c>
      <c r="AY16" s="168">
        <v>1</v>
      </c>
      <c r="AZ16" s="168">
        <v>0</v>
      </c>
      <c r="BA16" s="168">
        <v>0</v>
      </c>
      <c r="BB16" s="168">
        <v>0</v>
      </c>
      <c r="BC16" s="168">
        <v>0</v>
      </c>
      <c r="BD16" s="168">
        <v>8</v>
      </c>
      <c r="BE16" s="168">
        <f t="shared" si="3"/>
        <v>8</v>
      </c>
      <c r="BF16" s="166">
        <v>9</v>
      </c>
      <c r="BG16" s="168">
        <v>10</v>
      </c>
      <c r="BH16" s="168">
        <v>2</v>
      </c>
      <c r="BI16" s="168">
        <v>3</v>
      </c>
      <c r="BJ16" s="168">
        <v>1</v>
      </c>
      <c r="BK16" s="168">
        <v>3</v>
      </c>
      <c r="BL16" s="168">
        <v>0</v>
      </c>
      <c r="BM16" s="168">
        <v>0</v>
      </c>
      <c r="BN16" s="168">
        <v>0</v>
      </c>
      <c r="BO16" s="168">
        <v>0</v>
      </c>
      <c r="BP16" s="168">
        <v>0</v>
      </c>
      <c r="BQ16" s="168">
        <v>3</v>
      </c>
      <c r="BR16" s="168">
        <v>5</v>
      </c>
      <c r="BS16" s="170">
        <f t="shared" si="4"/>
        <v>8</v>
      </c>
      <c r="BT16" s="166">
        <v>8</v>
      </c>
      <c r="BU16" s="167">
        <v>19</v>
      </c>
      <c r="BV16" s="168">
        <v>0</v>
      </c>
      <c r="BW16" s="167">
        <v>3</v>
      </c>
      <c r="BX16" s="168">
        <v>0</v>
      </c>
      <c r="BY16" s="168">
        <v>0</v>
      </c>
      <c r="BZ16" s="168">
        <v>0</v>
      </c>
      <c r="CA16" s="168">
        <v>0</v>
      </c>
      <c r="CB16" s="168">
        <v>0</v>
      </c>
      <c r="CC16" s="168">
        <v>0</v>
      </c>
      <c r="CD16" s="168">
        <v>0</v>
      </c>
      <c r="CE16" s="168">
        <v>0</v>
      </c>
      <c r="CF16" s="168">
        <v>4</v>
      </c>
      <c r="CG16" s="283">
        <f t="shared" si="5"/>
        <v>4</v>
      </c>
      <c r="CH16" s="166">
        <v>16</v>
      </c>
      <c r="CI16" s="168">
        <v>14</v>
      </c>
      <c r="CJ16" s="168">
        <v>3</v>
      </c>
      <c r="CK16" s="168">
        <v>6</v>
      </c>
      <c r="CL16" s="168">
        <v>1</v>
      </c>
      <c r="CM16" s="168">
        <v>0</v>
      </c>
      <c r="CN16" s="168">
        <v>1</v>
      </c>
      <c r="CO16" s="168">
        <v>1</v>
      </c>
      <c r="CP16" s="168">
        <v>1</v>
      </c>
      <c r="CQ16" s="168">
        <v>0</v>
      </c>
      <c r="CR16" s="168">
        <v>0</v>
      </c>
      <c r="CS16" s="168">
        <v>0</v>
      </c>
      <c r="CT16" s="168">
        <v>7</v>
      </c>
      <c r="CU16" s="170">
        <f t="shared" si="6"/>
        <v>7</v>
      </c>
      <c r="CV16" s="166">
        <v>8</v>
      </c>
      <c r="CW16" s="167">
        <v>16</v>
      </c>
      <c r="CX16" s="168">
        <v>2</v>
      </c>
      <c r="CY16" s="167">
        <v>1</v>
      </c>
      <c r="CZ16" s="168">
        <v>2</v>
      </c>
      <c r="DA16" s="168">
        <v>1</v>
      </c>
      <c r="DB16" s="168">
        <v>0</v>
      </c>
      <c r="DC16" s="168">
        <v>0</v>
      </c>
      <c r="DD16" s="168">
        <v>0</v>
      </c>
      <c r="DE16" s="168">
        <v>0</v>
      </c>
      <c r="DF16" s="168">
        <v>0</v>
      </c>
      <c r="DG16" s="168">
        <v>2</v>
      </c>
      <c r="DH16" s="168">
        <v>4</v>
      </c>
      <c r="DI16" s="170">
        <f t="shared" si="7"/>
        <v>6</v>
      </c>
    </row>
    <row r="17" spans="1:113" ht="18" customHeight="1">
      <c r="A17" s="88" t="s">
        <v>17</v>
      </c>
      <c r="B17" s="482">
        <v>88</v>
      </c>
      <c r="C17" s="483">
        <v>100</v>
      </c>
      <c r="D17" s="483">
        <v>20</v>
      </c>
      <c r="E17" s="483">
        <v>19</v>
      </c>
      <c r="F17" s="483">
        <v>15</v>
      </c>
      <c r="G17" s="483">
        <v>10</v>
      </c>
      <c r="H17" s="483">
        <v>12</v>
      </c>
      <c r="I17" s="483">
        <v>7</v>
      </c>
      <c r="J17" s="483">
        <v>2</v>
      </c>
      <c r="K17" s="483">
        <v>0</v>
      </c>
      <c r="L17" s="483">
        <v>0</v>
      </c>
      <c r="M17" s="483">
        <v>5</v>
      </c>
      <c r="N17" s="483">
        <v>43</v>
      </c>
      <c r="O17" s="272">
        <f t="shared" si="0"/>
        <v>321</v>
      </c>
      <c r="P17" s="164">
        <v>62</v>
      </c>
      <c r="Q17" s="134">
        <v>73</v>
      </c>
      <c r="R17" s="134">
        <v>15</v>
      </c>
      <c r="S17" s="134">
        <v>22</v>
      </c>
      <c r="T17" s="134">
        <v>14</v>
      </c>
      <c r="U17" s="134">
        <v>16</v>
      </c>
      <c r="V17" s="134">
        <v>16</v>
      </c>
      <c r="W17" s="134">
        <v>11</v>
      </c>
      <c r="X17" s="134">
        <v>2</v>
      </c>
      <c r="Y17" s="134">
        <v>0</v>
      </c>
      <c r="Z17" s="134">
        <v>0</v>
      </c>
      <c r="AA17" s="134">
        <v>6</v>
      </c>
      <c r="AB17" s="134">
        <v>42</v>
      </c>
      <c r="AC17" s="165">
        <f t="shared" si="1"/>
        <v>279</v>
      </c>
      <c r="AD17" s="482">
        <v>73</v>
      </c>
      <c r="AE17" s="483">
        <v>96</v>
      </c>
      <c r="AF17" s="483">
        <v>20</v>
      </c>
      <c r="AG17" s="483">
        <v>16</v>
      </c>
      <c r="AH17" s="483">
        <v>10</v>
      </c>
      <c r="AI17" s="483">
        <v>7</v>
      </c>
      <c r="AJ17" s="483">
        <v>7</v>
      </c>
      <c r="AK17" s="483">
        <v>5</v>
      </c>
      <c r="AL17" s="483">
        <v>2</v>
      </c>
      <c r="AM17" s="483">
        <v>0</v>
      </c>
      <c r="AN17" s="483">
        <v>0</v>
      </c>
      <c r="AO17" s="483">
        <v>6</v>
      </c>
      <c r="AP17" s="483">
        <v>40</v>
      </c>
      <c r="AQ17" s="272">
        <f t="shared" si="2"/>
        <v>46</v>
      </c>
      <c r="AR17" s="164">
        <v>57</v>
      </c>
      <c r="AS17" s="134">
        <v>82</v>
      </c>
      <c r="AT17" s="134">
        <v>18</v>
      </c>
      <c r="AU17" s="134">
        <v>10</v>
      </c>
      <c r="AV17" s="134">
        <v>6</v>
      </c>
      <c r="AW17" s="134">
        <v>2</v>
      </c>
      <c r="AX17" s="134">
        <v>12</v>
      </c>
      <c r="AY17" s="134">
        <v>3</v>
      </c>
      <c r="AZ17" s="134">
        <v>4</v>
      </c>
      <c r="BA17" s="134">
        <v>0</v>
      </c>
      <c r="BB17" s="134">
        <v>0</v>
      </c>
      <c r="BC17" s="134">
        <v>4</v>
      </c>
      <c r="BD17" s="134">
        <v>48</v>
      </c>
      <c r="BE17" s="134">
        <f t="shared" si="3"/>
        <v>52</v>
      </c>
      <c r="BF17" s="482">
        <v>55</v>
      </c>
      <c r="BG17" s="483">
        <v>81</v>
      </c>
      <c r="BH17" s="483">
        <v>8</v>
      </c>
      <c r="BI17" s="483">
        <v>15</v>
      </c>
      <c r="BJ17" s="483">
        <v>6</v>
      </c>
      <c r="BK17" s="483">
        <v>14</v>
      </c>
      <c r="BL17" s="483">
        <v>8</v>
      </c>
      <c r="BM17" s="483">
        <v>9</v>
      </c>
      <c r="BN17" s="483">
        <v>1</v>
      </c>
      <c r="BO17" s="483">
        <v>0</v>
      </c>
      <c r="BP17" s="483">
        <v>0</v>
      </c>
      <c r="BQ17" s="483">
        <v>4</v>
      </c>
      <c r="BR17" s="483">
        <v>36</v>
      </c>
      <c r="BS17" s="272">
        <f t="shared" si="4"/>
        <v>40</v>
      </c>
      <c r="BT17" s="164">
        <v>62</v>
      </c>
      <c r="BU17" s="134">
        <v>66</v>
      </c>
      <c r="BV17" s="134">
        <v>12</v>
      </c>
      <c r="BW17" s="134">
        <v>11</v>
      </c>
      <c r="BX17" s="134">
        <v>2</v>
      </c>
      <c r="BY17" s="134">
        <v>8</v>
      </c>
      <c r="BZ17" s="134">
        <v>12</v>
      </c>
      <c r="CA17" s="134">
        <v>6</v>
      </c>
      <c r="CB17" s="134">
        <v>1</v>
      </c>
      <c r="CC17" s="134">
        <v>0</v>
      </c>
      <c r="CD17" s="134">
        <v>0</v>
      </c>
      <c r="CE17" s="134">
        <v>1</v>
      </c>
      <c r="CF17" s="134">
        <v>37</v>
      </c>
      <c r="CG17" s="286">
        <f t="shared" si="5"/>
        <v>38</v>
      </c>
      <c r="CH17" s="482">
        <v>63</v>
      </c>
      <c r="CI17" s="483">
        <v>83</v>
      </c>
      <c r="CJ17" s="483">
        <v>13</v>
      </c>
      <c r="CK17" s="483">
        <v>16</v>
      </c>
      <c r="CL17" s="483">
        <v>8</v>
      </c>
      <c r="CM17" s="483">
        <v>7</v>
      </c>
      <c r="CN17" s="483">
        <v>3</v>
      </c>
      <c r="CO17" s="483">
        <v>2</v>
      </c>
      <c r="CP17" s="483">
        <v>2</v>
      </c>
      <c r="CQ17" s="483">
        <v>0</v>
      </c>
      <c r="CR17" s="483">
        <v>0</v>
      </c>
      <c r="CS17" s="483">
        <v>3</v>
      </c>
      <c r="CT17" s="483">
        <v>38</v>
      </c>
      <c r="CU17" s="272">
        <f t="shared" si="6"/>
        <v>41</v>
      </c>
      <c r="CV17" s="164">
        <v>55</v>
      </c>
      <c r="CW17" s="134">
        <v>65</v>
      </c>
      <c r="CX17" s="134">
        <v>10</v>
      </c>
      <c r="CY17" s="134">
        <v>13</v>
      </c>
      <c r="CZ17" s="134">
        <v>1</v>
      </c>
      <c r="DA17" s="134">
        <v>15</v>
      </c>
      <c r="DB17" s="134">
        <v>7</v>
      </c>
      <c r="DC17" s="134">
        <v>7</v>
      </c>
      <c r="DD17" s="134">
        <v>2</v>
      </c>
      <c r="DE17" s="134">
        <v>0</v>
      </c>
      <c r="DF17" s="134">
        <v>0</v>
      </c>
      <c r="DG17" s="134">
        <v>7</v>
      </c>
      <c r="DH17" s="134">
        <v>48</v>
      </c>
      <c r="DI17" s="165">
        <f t="shared" si="7"/>
        <v>55</v>
      </c>
    </row>
    <row r="18" spans="1:113" ht="18" customHeight="1">
      <c r="A18" s="90" t="s">
        <v>18</v>
      </c>
      <c r="B18" s="166">
        <v>183</v>
      </c>
      <c r="C18" s="168">
        <v>129</v>
      </c>
      <c r="D18" s="168">
        <v>31</v>
      </c>
      <c r="E18" s="168">
        <v>23</v>
      </c>
      <c r="F18" s="168">
        <v>21</v>
      </c>
      <c r="G18" s="168">
        <v>10</v>
      </c>
      <c r="H18" s="168">
        <v>11</v>
      </c>
      <c r="I18" s="168">
        <v>7</v>
      </c>
      <c r="J18" s="168">
        <v>1</v>
      </c>
      <c r="K18" s="168">
        <v>0</v>
      </c>
      <c r="L18" s="168">
        <v>0</v>
      </c>
      <c r="M18" s="168">
        <v>14</v>
      </c>
      <c r="N18" s="168">
        <v>87</v>
      </c>
      <c r="O18" s="170">
        <f t="shared" si="0"/>
        <v>517</v>
      </c>
      <c r="P18" s="166">
        <v>145</v>
      </c>
      <c r="Q18" s="167">
        <v>147</v>
      </c>
      <c r="R18" s="168">
        <v>23</v>
      </c>
      <c r="S18" s="167">
        <v>32</v>
      </c>
      <c r="T18" s="168">
        <v>35</v>
      </c>
      <c r="U18" s="168">
        <v>14</v>
      </c>
      <c r="V18" s="168">
        <v>9</v>
      </c>
      <c r="W18" s="168">
        <v>2</v>
      </c>
      <c r="X18" s="168">
        <v>0</v>
      </c>
      <c r="Y18" s="168">
        <v>0</v>
      </c>
      <c r="Z18" s="168">
        <v>0</v>
      </c>
      <c r="AA18" s="168">
        <v>17</v>
      </c>
      <c r="AB18" s="168">
        <v>80</v>
      </c>
      <c r="AC18" s="170">
        <f t="shared" si="1"/>
        <v>504</v>
      </c>
      <c r="AD18" s="166">
        <v>155</v>
      </c>
      <c r="AE18" s="168">
        <v>117</v>
      </c>
      <c r="AF18" s="168">
        <v>25</v>
      </c>
      <c r="AG18" s="168">
        <v>23</v>
      </c>
      <c r="AH18" s="168">
        <v>15</v>
      </c>
      <c r="AI18" s="168">
        <v>22</v>
      </c>
      <c r="AJ18" s="168">
        <v>7</v>
      </c>
      <c r="AK18" s="168">
        <v>5</v>
      </c>
      <c r="AL18" s="168">
        <v>2</v>
      </c>
      <c r="AM18" s="168">
        <v>0</v>
      </c>
      <c r="AN18" s="168">
        <v>0</v>
      </c>
      <c r="AO18" s="168">
        <v>11</v>
      </c>
      <c r="AP18" s="168">
        <v>70</v>
      </c>
      <c r="AQ18" s="170">
        <f t="shared" si="2"/>
        <v>81</v>
      </c>
      <c r="AR18" s="166">
        <v>159</v>
      </c>
      <c r="AS18" s="167">
        <v>156</v>
      </c>
      <c r="AT18" s="168">
        <v>33</v>
      </c>
      <c r="AU18" s="167">
        <v>24</v>
      </c>
      <c r="AV18" s="168">
        <v>14</v>
      </c>
      <c r="AW18" s="168">
        <v>11</v>
      </c>
      <c r="AX18" s="168">
        <v>5</v>
      </c>
      <c r="AY18" s="168">
        <v>4</v>
      </c>
      <c r="AZ18" s="168">
        <v>2</v>
      </c>
      <c r="BA18" s="168">
        <v>0</v>
      </c>
      <c r="BB18" s="168">
        <v>0</v>
      </c>
      <c r="BC18" s="168">
        <v>21</v>
      </c>
      <c r="BD18" s="168">
        <v>89</v>
      </c>
      <c r="BE18" s="168">
        <f t="shared" si="3"/>
        <v>110</v>
      </c>
      <c r="BF18" s="166">
        <v>140</v>
      </c>
      <c r="BG18" s="168">
        <v>115</v>
      </c>
      <c r="BH18" s="168">
        <v>21</v>
      </c>
      <c r="BI18" s="168">
        <v>13</v>
      </c>
      <c r="BJ18" s="168">
        <v>18</v>
      </c>
      <c r="BK18" s="168">
        <v>17</v>
      </c>
      <c r="BL18" s="168">
        <v>2</v>
      </c>
      <c r="BM18" s="168">
        <v>2</v>
      </c>
      <c r="BN18" s="168">
        <v>1</v>
      </c>
      <c r="BO18" s="168">
        <v>0</v>
      </c>
      <c r="BP18" s="168">
        <v>0</v>
      </c>
      <c r="BQ18" s="168">
        <v>18</v>
      </c>
      <c r="BR18" s="168">
        <v>85</v>
      </c>
      <c r="BS18" s="170">
        <f t="shared" si="4"/>
        <v>103</v>
      </c>
      <c r="BT18" s="166">
        <v>152</v>
      </c>
      <c r="BU18" s="167">
        <v>112</v>
      </c>
      <c r="BV18" s="168">
        <v>24</v>
      </c>
      <c r="BW18" s="167">
        <v>14</v>
      </c>
      <c r="BX18" s="168">
        <v>17</v>
      </c>
      <c r="BY18" s="168">
        <v>8</v>
      </c>
      <c r="BZ18" s="168">
        <v>6</v>
      </c>
      <c r="CA18" s="168">
        <v>1</v>
      </c>
      <c r="CB18" s="168">
        <v>0</v>
      </c>
      <c r="CC18" s="168">
        <v>0</v>
      </c>
      <c r="CD18" s="168">
        <v>0</v>
      </c>
      <c r="CE18" s="168">
        <v>8</v>
      </c>
      <c r="CF18" s="168">
        <v>75</v>
      </c>
      <c r="CG18" s="283">
        <f t="shared" si="5"/>
        <v>83</v>
      </c>
      <c r="CH18" s="166">
        <v>138</v>
      </c>
      <c r="CI18" s="168">
        <v>142</v>
      </c>
      <c r="CJ18" s="168">
        <v>22</v>
      </c>
      <c r="CK18" s="168">
        <v>14</v>
      </c>
      <c r="CL18" s="168">
        <v>23</v>
      </c>
      <c r="CM18" s="168">
        <v>14</v>
      </c>
      <c r="CN18" s="168">
        <v>2</v>
      </c>
      <c r="CO18" s="168">
        <v>2</v>
      </c>
      <c r="CP18" s="168">
        <v>2</v>
      </c>
      <c r="CQ18" s="168">
        <v>0</v>
      </c>
      <c r="CR18" s="168">
        <v>0</v>
      </c>
      <c r="CS18" s="168">
        <v>17</v>
      </c>
      <c r="CT18" s="168">
        <v>71</v>
      </c>
      <c r="CU18" s="170">
        <f t="shared" si="6"/>
        <v>88</v>
      </c>
      <c r="CV18" s="166">
        <v>87</v>
      </c>
      <c r="CW18" s="167">
        <v>113</v>
      </c>
      <c r="CX18" s="168">
        <v>24</v>
      </c>
      <c r="CY18" s="167">
        <v>18</v>
      </c>
      <c r="CZ18" s="168">
        <v>24</v>
      </c>
      <c r="DA18" s="168">
        <v>24</v>
      </c>
      <c r="DB18" s="168">
        <v>3</v>
      </c>
      <c r="DC18" s="168">
        <v>3</v>
      </c>
      <c r="DD18" s="168">
        <v>0</v>
      </c>
      <c r="DE18" s="168">
        <v>0</v>
      </c>
      <c r="DF18" s="168">
        <v>0</v>
      </c>
      <c r="DG18" s="168">
        <v>20</v>
      </c>
      <c r="DH18" s="168">
        <v>75</v>
      </c>
      <c r="DI18" s="170">
        <f t="shared" si="7"/>
        <v>95</v>
      </c>
    </row>
    <row r="19" spans="1:113" ht="18" customHeight="1">
      <c r="A19" s="88" t="s">
        <v>19</v>
      </c>
      <c r="B19" s="482">
        <v>6</v>
      </c>
      <c r="C19" s="483">
        <v>3</v>
      </c>
      <c r="D19" s="483">
        <v>0</v>
      </c>
      <c r="E19" s="483">
        <v>0</v>
      </c>
      <c r="F19" s="483">
        <v>0</v>
      </c>
      <c r="G19" s="483">
        <v>2</v>
      </c>
      <c r="H19" s="483">
        <v>0</v>
      </c>
      <c r="I19" s="483">
        <v>0</v>
      </c>
      <c r="J19" s="483">
        <v>0</v>
      </c>
      <c r="K19" s="483">
        <v>0</v>
      </c>
      <c r="L19" s="483">
        <v>0</v>
      </c>
      <c r="M19" s="483">
        <v>2</v>
      </c>
      <c r="N19" s="483">
        <v>1</v>
      </c>
      <c r="O19" s="272">
        <f t="shared" si="0"/>
        <v>14</v>
      </c>
      <c r="P19" s="164">
        <v>2</v>
      </c>
      <c r="Q19" s="134">
        <v>3</v>
      </c>
      <c r="R19" s="134">
        <v>0</v>
      </c>
      <c r="S19" s="134">
        <v>1</v>
      </c>
      <c r="T19" s="134">
        <v>1</v>
      </c>
      <c r="U19" s="134">
        <v>1</v>
      </c>
      <c r="V19" s="134">
        <v>0</v>
      </c>
      <c r="W19" s="134">
        <v>0</v>
      </c>
      <c r="X19" s="134">
        <v>0</v>
      </c>
      <c r="Y19" s="134">
        <v>0</v>
      </c>
      <c r="Z19" s="134">
        <v>0</v>
      </c>
      <c r="AA19" s="134">
        <v>1</v>
      </c>
      <c r="AB19" s="134">
        <v>2</v>
      </c>
      <c r="AC19" s="165">
        <f t="shared" si="1"/>
        <v>11</v>
      </c>
      <c r="AD19" s="482">
        <v>2</v>
      </c>
      <c r="AE19" s="483">
        <v>5</v>
      </c>
      <c r="AF19" s="483">
        <v>1</v>
      </c>
      <c r="AG19" s="483">
        <v>2</v>
      </c>
      <c r="AH19" s="483">
        <v>0</v>
      </c>
      <c r="AI19" s="483">
        <v>0</v>
      </c>
      <c r="AJ19" s="483">
        <v>0</v>
      </c>
      <c r="AK19" s="483">
        <v>0</v>
      </c>
      <c r="AL19" s="483">
        <v>0</v>
      </c>
      <c r="AM19" s="483">
        <v>0</v>
      </c>
      <c r="AN19" s="483">
        <v>0</v>
      </c>
      <c r="AO19" s="483">
        <v>0</v>
      </c>
      <c r="AP19" s="483">
        <v>3</v>
      </c>
      <c r="AQ19" s="272">
        <f t="shared" si="2"/>
        <v>3</v>
      </c>
      <c r="AR19" s="164">
        <v>1</v>
      </c>
      <c r="AS19" s="134">
        <v>5</v>
      </c>
      <c r="AT19" s="134">
        <v>1</v>
      </c>
      <c r="AU19" s="134">
        <v>1</v>
      </c>
      <c r="AV19" s="134">
        <v>1</v>
      </c>
      <c r="AW19" s="134">
        <v>0</v>
      </c>
      <c r="AX19" s="134">
        <v>0</v>
      </c>
      <c r="AY19" s="134">
        <v>0</v>
      </c>
      <c r="AZ19" s="134">
        <v>0</v>
      </c>
      <c r="BA19" s="134">
        <v>0</v>
      </c>
      <c r="BB19" s="134">
        <v>0</v>
      </c>
      <c r="BC19" s="134">
        <v>1</v>
      </c>
      <c r="BD19" s="134">
        <v>1</v>
      </c>
      <c r="BE19" s="134">
        <f t="shared" si="3"/>
        <v>2</v>
      </c>
      <c r="BF19" s="482">
        <v>2</v>
      </c>
      <c r="BG19" s="483">
        <v>2</v>
      </c>
      <c r="BH19" s="483">
        <v>0</v>
      </c>
      <c r="BI19" s="483">
        <v>1</v>
      </c>
      <c r="BJ19" s="483">
        <v>0</v>
      </c>
      <c r="BK19" s="483">
        <v>1</v>
      </c>
      <c r="BL19" s="483">
        <v>0</v>
      </c>
      <c r="BM19" s="483">
        <v>0</v>
      </c>
      <c r="BN19" s="483">
        <v>0</v>
      </c>
      <c r="BO19" s="483">
        <v>0</v>
      </c>
      <c r="BP19" s="483">
        <v>0</v>
      </c>
      <c r="BQ19" s="483">
        <v>0</v>
      </c>
      <c r="BR19" s="483">
        <v>3</v>
      </c>
      <c r="BS19" s="272">
        <f t="shared" si="4"/>
        <v>3</v>
      </c>
      <c r="BT19" s="164">
        <v>2</v>
      </c>
      <c r="BU19" s="134">
        <v>2</v>
      </c>
      <c r="BV19" s="134">
        <v>0</v>
      </c>
      <c r="BW19" s="134">
        <v>0</v>
      </c>
      <c r="BX19" s="134">
        <v>1</v>
      </c>
      <c r="BY19" s="134">
        <v>0</v>
      </c>
      <c r="BZ19" s="134">
        <v>0</v>
      </c>
      <c r="CA19" s="134">
        <v>0</v>
      </c>
      <c r="CB19" s="134">
        <v>0</v>
      </c>
      <c r="CC19" s="134">
        <v>0</v>
      </c>
      <c r="CD19" s="134">
        <v>0</v>
      </c>
      <c r="CE19" s="134">
        <v>1</v>
      </c>
      <c r="CF19" s="134">
        <v>2</v>
      </c>
      <c r="CG19" s="286">
        <f t="shared" si="5"/>
        <v>3</v>
      </c>
      <c r="CH19" s="482">
        <v>9</v>
      </c>
      <c r="CI19" s="483">
        <v>4</v>
      </c>
      <c r="CJ19" s="483">
        <v>0</v>
      </c>
      <c r="CK19" s="483">
        <v>0</v>
      </c>
      <c r="CL19" s="483">
        <v>1</v>
      </c>
      <c r="CM19" s="483">
        <v>0</v>
      </c>
      <c r="CN19" s="483">
        <v>0</v>
      </c>
      <c r="CO19" s="483">
        <v>1</v>
      </c>
      <c r="CP19" s="483">
        <v>0</v>
      </c>
      <c r="CQ19" s="483">
        <v>0</v>
      </c>
      <c r="CR19" s="483">
        <v>0</v>
      </c>
      <c r="CS19" s="483">
        <v>1</v>
      </c>
      <c r="CT19" s="483">
        <v>0</v>
      </c>
      <c r="CU19" s="272">
        <f t="shared" si="6"/>
        <v>1</v>
      </c>
      <c r="CV19" s="164">
        <v>4</v>
      </c>
      <c r="CW19" s="134">
        <v>5</v>
      </c>
      <c r="CX19" s="134">
        <v>0</v>
      </c>
      <c r="CY19" s="134">
        <v>0</v>
      </c>
      <c r="CZ19" s="134">
        <v>0</v>
      </c>
      <c r="DA19" s="134">
        <v>1</v>
      </c>
      <c r="DB19" s="134">
        <v>0</v>
      </c>
      <c r="DC19" s="134">
        <v>0</v>
      </c>
      <c r="DD19" s="134">
        <v>0</v>
      </c>
      <c r="DE19" s="134">
        <v>0</v>
      </c>
      <c r="DF19" s="134">
        <v>0</v>
      </c>
      <c r="DG19" s="134">
        <v>1</v>
      </c>
      <c r="DH19" s="134">
        <v>1</v>
      </c>
      <c r="DI19" s="165">
        <f t="shared" si="7"/>
        <v>2</v>
      </c>
    </row>
    <row r="20" spans="1:113" ht="18" customHeight="1">
      <c r="A20" s="90" t="s">
        <v>20</v>
      </c>
      <c r="B20" s="166">
        <v>11</v>
      </c>
      <c r="C20" s="168">
        <v>17</v>
      </c>
      <c r="D20" s="168">
        <v>4</v>
      </c>
      <c r="E20" s="168">
        <v>4</v>
      </c>
      <c r="F20" s="168">
        <v>1</v>
      </c>
      <c r="G20" s="168">
        <v>2</v>
      </c>
      <c r="H20" s="168">
        <v>1</v>
      </c>
      <c r="I20" s="168">
        <v>3</v>
      </c>
      <c r="J20" s="168">
        <v>0</v>
      </c>
      <c r="K20" s="168">
        <v>0</v>
      </c>
      <c r="L20" s="168">
        <v>0</v>
      </c>
      <c r="M20" s="168">
        <v>1</v>
      </c>
      <c r="N20" s="168">
        <v>13</v>
      </c>
      <c r="O20" s="170">
        <f t="shared" si="0"/>
        <v>57</v>
      </c>
      <c r="P20" s="166">
        <v>7</v>
      </c>
      <c r="Q20" s="167">
        <v>17</v>
      </c>
      <c r="R20" s="168">
        <v>5</v>
      </c>
      <c r="S20" s="167">
        <v>10</v>
      </c>
      <c r="T20" s="168">
        <v>2</v>
      </c>
      <c r="U20" s="168">
        <v>3</v>
      </c>
      <c r="V20" s="168">
        <v>2</v>
      </c>
      <c r="W20" s="168">
        <v>3</v>
      </c>
      <c r="X20" s="168">
        <v>2</v>
      </c>
      <c r="Y20" s="168">
        <v>0</v>
      </c>
      <c r="Z20" s="168">
        <v>0</v>
      </c>
      <c r="AA20" s="168">
        <v>2</v>
      </c>
      <c r="AB20" s="168">
        <v>10</v>
      </c>
      <c r="AC20" s="170">
        <f t="shared" si="1"/>
        <v>63</v>
      </c>
      <c r="AD20" s="166">
        <v>13</v>
      </c>
      <c r="AE20" s="168">
        <v>17</v>
      </c>
      <c r="AF20" s="168">
        <v>4</v>
      </c>
      <c r="AG20" s="168">
        <v>1</v>
      </c>
      <c r="AH20" s="168">
        <v>3</v>
      </c>
      <c r="AI20" s="168">
        <v>3</v>
      </c>
      <c r="AJ20" s="168">
        <v>2</v>
      </c>
      <c r="AK20" s="168">
        <v>3</v>
      </c>
      <c r="AL20" s="168">
        <v>0</v>
      </c>
      <c r="AM20" s="168">
        <v>0</v>
      </c>
      <c r="AN20" s="168">
        <v>0</v>
      </c>
      <c r="AO20" s="168">
        <v>1</v>
      </c>
      <c r="AP20" s="168">
        <v>12</v>
      </c>
      <c r="AQ20" s="170">
        <f t="shared" si="2"/>
        <v>13</v>
      </c>
      <c r="AR20" s="166">
        <v>13</v>
      </c>
      <c r="AS20" s="167">
        <v>19</v>
      </c>
      <c r="AT20" s="168">
        <v>3</v>
      </c>
      <c r="AU20" s="167">
        <v>6</v>
      </c>
      <c r="AV20" s="168">
        <v>1</v>
      </c>
      <c r="AW20" s="168">
        <v>6</v>
      </c>
      <c r="AX20" s="168">
        <v>3</v>
      </c>
      <c r="AY20" s="168">
        <v>1</v>
      </c>
      <c r="AZ20" s="168">
        <v>0</v>
      </c>
      <c r="BA20" s="168">
        <v>0</v>
      </c>
      <c r="BB20" s="168">
        <v>0</v>
      </c>
      <c r="BC20" s="168">
        <v>1</v>
      </c>
      <c r="BD20" s="168">
        <v>3</v>
      </c>
      <c r="BE20" s="168">
        <f t="shared" si="3"/>
        <v>4</v>
      </c>
      <c r="BF20" s="166">
        <v>8</v>
      </c>
      <c r="BG20" s="168">
        <v>15</v>
      </c>
      <c r="BH20" s="168">
        <v>4</v>
      </c>
      <c r="BI20" s="168">
        <v>10</v>
      </c>
      <c r="BJ20" s="168">
        <v>0</v>
      </c>
      <c r="BK20" s="168">
        <v>1</v>
      </c>
      <c r="BL20" s="168">
        <v>2</v>
      </c>
      <c r="BM20" s="168">
        <v>2</v>
      </c>
      <c r="BN20" s="168">
        <v>0</v>
      </c>
      <c r="BO20" s="168">
        <v>0</v>
      </c>
      <c r="BP20" s="168">
        <v>0</v>
      </c>
      <c r="BQ20" s="168">
        <v>0</v>
      </c>
      <c r="BR20" s="168">
        <v>9</v>
      </c>
      <c r="BS20" s="170">
        <f t="shared" si="4"/>
        <v>9</v>
      </c>
      <c r="BT20" s="166">
        <v>12</v>
      </c>
      <c r="BU20" s="167">
        <v>16</v>
      </c>
      <c r="BV20" s="168">
        <v>3</v>
      </c>
      <c r="BW20" s="167">
        <v>3</v>
      </c>
      <c r="BX20" s="168">
        <v>1</v>
      </c>
      <c r="BY20" s="168">
        <v>2</v>
      </c>
      <c r="BZ20" s="168">
        <v>0</v>
      </c>
      <c r="CA20" s="168">
        <v>3</v>
      </c>
      <c r="CB20" s="168">
        <v>1</v>
      </c>
      <c r="CC20" s="168">
        <v>0</v>
      </c>
      <c r="CD20" s="168">
        <v>0</v>
      </c>
      <c r="CE20" s="168">
        <v>1</v>
      </c>
      <c r="CF20" s="168">
        <v>7</v>
      </c>
      <c r="CG20" s="283">
        <f t="shared" si="5"/>
        <v>8</v>
      </c>
      <c r="CH20" s="166">
        <v>14</v>
      </c>
      <c r="CI20" s="168">
        <v>15</v>
      </c>
      <c r="CJ20" s="168">
        <v>1</v>
      </c>
      <c r="CK20" s="168">
        <v>8</v>
      </c>
      <c r="CL20" s="168">
        <v>1</v>
      </c>
      <c r="CM20" s="168">
        <v>3</v>
      </c>
      <c r="CN20" s="168">
        <v>2</v>
      </c>
      <c r="CO20" s="168">
        <v>1</v>
      </c>
      <c r="CP20" s="168">
        <v>0</v>
      </c>
      <c r="CQ20" s="168">
        <v>0</v>
      </c>
      <c r="CR20" s="168">
        <v>0</v>
      </c>
      <c r="CS20" s="168">
        <v>2</v>
      </c>
      <c r="CT20" s="168">
        <v>7</v>
      </c>
      <c r="CU20" s="170">
        <f t="shared" si="6"/>
        <v>9</v>
      </c>
      <c r="CV20" s="166">
        <v>8</v>
      </c>
      <c r="CW20" s="167">
        <v>9</v>
      </c>
      <c r="CX20" s="168">
        <v>3</v>
      </c>
      <c r="CY20" s="167">
        <v>4</v>
      </c>
      <c r="CZ20" s="168">
        <v>2</v>
      </c>
      <c r="DA20" s="168">
        <v>4</v>
      </c>
      <c r="DB20" s="168">
        <v>0</v>
      </c>
      <c r="DC20" s="168">
        <v>1</v>
      </c>
      <c r="DD20" s="168">
        <v>0</v>
      </c>
      <c r="DE20" s="168">
        <v>0</v>
      </c>
      <c r="DF20" s="168">
        <v>0</v>
      </c>
      <c r="DG20" s="168">
        <v>3</v>
      </c>
      <c r="DH20" s="168">
        <v>6</v>
      </c>
      <c r="DI20" s="170">
        <f t="shared" si="7"/>
        <v>9</v>
      </c>
    </row>
    <row r="21" spans="1:113" ht="18" customHeight="1">
      <c r="A21" s="88" t="s">
        <v>21</v>
      </c>
      <c r="B21" s="482">
        <v>14</v>
      </c>
      <c r="C21" s="483">
        <v>16</v>
      </c>
      <c r="D21" s="483">
        <v>8</v>
      </c>
      <c r="E21" s="483">
        <v>1</v>
      </c>
      <c r="F21" s="483">
        <v>1</v>
      </c>
      <c r="G21" s="483">
        <v>4</v>
      </c>
      <c r="H21" s="483">
        <v>2</v>
      </c>
      <c r="I21" s="483">
        <v>2</v>
      </c>
      <c r="J21" s="483">
        <v>0</v>
      </c>
      <c r="K21" s="483">
        <v>0</v>
      </c>
      <c r="L21" s="483">
        <v>0</v>
      </c>
      <c r="M21" s="483">
        <v>0</v>
      </c>
      <c r="N21" s="483">
        <v>15</v>
      </c>
      <c r="O21" s="272">
        <f t="shared" si="0"/>
        <v>63</v>
      </c>
      <c r="P21" s="164">
        <v>12</v>
      </c>
      <c r="Q21" s="134">
        <v>20</v>
      </c>
      <c r="R21" s="134">
        <v>3</v>
      </c>
      <c r="S21" s="134">
        <v>5</v>
      </c>
      <c r="T21" s="134">
        <v>1</v>
      </c>
      <c r="U21" s="134">
        <v>4</v>
      </c>
      <c r="V21" s="134">
        <v>4</v>
      </c>
      <c r="W21" s="134">
        <v>3</v>
      </c>
      <c r="X21" s="134">
        <v>0</v>
      </c>
      <c r="Y21" s="134">
        <v>0</v>
      </c>
      <c r="Z21" s="134">
        <v>0</v>
      </c>
      <c r="AA21" s="134">
        <v>1</v>
      </c>
      <c r="AB21" s="134">
        <v>8</v>
      </c>
      <c r="AC21" s="165">
        <f t="shared" si="1"/>
        <v>61</v>
      </c>
      <c r="AD21" s="482">
        <v>15</v>
      </c>
      <c r="AE21" s="483">
        <v>17</v>
      </c>
      <c r="AF21" s="483">
        <v>9</v>
      </c>
      <c r="AG21" s="483">
        <v>5</v>
      </c>
      <c r="AH21" s="483">
        <v>0</v>
      </c>
      <c r="AI21" s="483">
        <v>3</v>
      </c>
      <c r="AJ21" s="483">
        <v>0</v>
      </c>
      <c r="AK21" s="483">
        <v>0</v>
      </c>
      <c r="AL21" s="483">
        <v>1</v>
      </c>
      <c r="AM21" s="483">
        <v>0</v>
      </c>
      <c r="AN21" s="483">
        <v>0</v>
      </c>
      <c r="AO21" s="483">
        <v>0</v>
      </c>
      <c r="AP21" s="483">
        <v>8</v>
      </c>
      <c r="AQ21" s="272">
        <f t="shared" si="2"/>
        <v>8</v>
      </c>
      <c r="AR21" s="164">
        <v>19</v>
      </c>
      <c r="AS21" s="134">
        <v>17</v>
      </c>
      <c r="AT21" s="134">
        <v>3</v>
      </c>
      <c r="AU21" s="134">
        <v>3</v>
      </c>
      <c r="AV21" s="134">
        <v>3</v>
      </c>
      <c r="AW21" s="134">
        <v>7</v>
      </c>
      <c r="AX21" s="134">
        <v>0</v>
      </c>
      <c r="AY21" s="134">
        <v>1</v>
      </c>
      <c r="AZ21" s="134">
        <v>0</v>
      </c>
      <c r="BA21" s="134">
        <v>0</v>
      </c>
      <c r="BB21" s="134">
        <v>0</v>
      </c>
      <c r="BC21" s="134">
        <v>1</v>
      </c>
      <c r="BD21" s="134">
        <v>6</v>
      </c>
      <c r="BE21" s="134">
        <f t="shared" si="3"/>
        <v>7</v>
      </c>
      <c r="BF21" s="482">
        <v>16</v>
      </c>
      <c r="BG21" s="483">
        <v>21</v>
      </c>
      <c r="BH21" s="483">
        <v>5</v>
      </c>
      <c r="BI21" s="483">
        <v>4</v>
      </c>
      <c r="BJ21" s="483">
        <v>0</v>
      </c>
      <c r="BK21" s="483">
        <v>3</v>
      </c>
      <c r="BL21" s="483">
        <v>1</v>
      </c>
      <c r="BM21" s="483">
        <v>0</v>
      </c>
      <c r="BN21" s="483">
        <v>1</v>
      </c>
      <c r="BO21" s="483">
        <v>0</v>
      </c>
      <c r="BP21" s="483">
        <v>0</v>
      </c>
      <c r="BQ21" s="483">
        <v>1</v>
      </c>
      <c r="BR21" s="483">
        <v>14</v>
      </c>
      <c r="BS21" s="272">
        <f t="shared" si="4"/>
        <v>15</v>
      </c>
      <c r="BT21" s="164">
        <v>10</v>
      </c>
      <c r="BU21" s="134">
        <v>22</v>
      </c>
      <c r="BV21" s="134">
        <v>4</v>
      </c>
      <c r="BW21" s="134">
        <v>4</v>
      </c>
      <c r="BX21" s="134">
        <v>2</v>
      </c>
      <c r="BY21" s="134">
        <v>1</v>
      </c>
      <c r="BZ21" s="134">
        <v>3</v>
      </c>
      <c r="CA21" s="134">
        <v>2</v>
      </c>
      <c r="CB21" s="134">
        <v>0</v>
      </c>
      <c r="CC21" s="134">
        <v>0</v>
      </c>
      <c r="CD21" s="134">
        <v>0</v>
      </c>
      <c r="CE21" s="134">
        <v>4</v>
      </c>
      <c r="CF21" s="134">
        <v>6</v>
      </c>
      <c r="CG21" s="286">
        <f t="shared" si="5"/>
        <v>10</v>
      </c>
      <c r="CH21" s="482">
        <v>9</v>
      </c>
      <c r="CI21" s="483">
        <v>16</v>
      </c>
      <c r="CJ21" s="483">
        <v>4</v>
      </c>
      <c r="CK21" s="483">
        <v>10</v>
      </c>
      <c r="CL21" s="483">
        <v>1</v>
      </c>
      <c r="CM21" s="483">
        <v>3</v>
      </c>
      <c r="CN21" s="483">
        <v>0</v>
      </c>
      <c r="CO21" s="483">
        <v>1</v>
      </c>
      <c r="CP21" s="483">
        <v>1</v>
      </c>
      <c r="CQ21" s="483">
        <v>0</v>
      </c>
      <c r="CR21" s="483">
        <v>0</v>
      </c>
      <c r="CS21" s="483">
        <v>3</v>
      </c>
      <c r="CT21" s="483">
        <v>11</v>
      </c>
      <c r="CU21" s="272">
        <f t="shared" si="6"/>
        <v>14</v>
      </c>
      <c r="CV21" s="164">
        <v>16</v>
      </c>
      <c r="CW21" s="134">
        <v>23</v>
      </c>
      <c r="CX21" s="134">
        <v>3</v>
      </c>
      <c r="CY21" s="134">
        <v>5</v>
      </c>
      <c r="CZ21" s="134">
        <v>1</v>
      </c>
      <c r="DA21" s="134">
        <v>9</v>
      </c>
      <c r="DB21" s="134">
        <v>1</v>
      </c>
      <c r="DC21" s="134">
        <v>1</v>
      </c>
      <c r="DD21" s="134">
        <v>0</v>
      </c>
      <c r="DE21" s="134">
        <v>0</v>
      </c>
      <c r="DF21" s="134">
        <v>0</v>
      </c>
      <c r="DG21" s="134">
        <v>3</v>
      </c>
      <c r="DH21" s="134">
        <v>13</v>
      </c>
      <c r="DI21" s="165">
        <f t="shared" si="7"/>
        <v>16</v>
      </c>
    </row>
    <row r="22" spans="1:113" ht="18" customHeight="1">
      <c r="A22" s="11" t="s">
        <v>22</v>
      </c>
      <c r="B22" s="166">
        <v>9</v>
      </c>
      <c r="C22" s="168">
        <v>13</v>
      </c>
      <c r="D22" s="168">
        <v>5</v>
      </c>
      <c r="E22" s="168">
        <v>1</v>
      </c>
      <c r="F22" s="168">
        <v>2</v>
      </c>
      <c r="G22" s="168">
        <v>5</v>
      </c>
      <c r="H22" s="168">
        <v>4</v>
      </c>
      <c r="I22" s="168">
        <v>1</v>
      </c>
      <c r="J22" s="168">
        <v>0</v>
      </c>
      <c r="K22" s="168">
        <v>0</v>
      </c>
      <c r="L22" s="168">
        <v>0</v>
      </c>
      <c r="M22" s="168">
        <v>8</v>
      </c>
      <c r="N22" s="168">
        <v>5</v>
      </c>
      <c r="O22" s="170">
        <f t="shared" si="0"/>
        <v>53</v>
      </c>
      <c r="P22" s="166">
        <v>5</v>
      </c>
      <c r="Q22" s="167">
        <v>10</v>
      </c>
      <c r="R22" s="168">
        <v>3</v>
      </c>
      <c r="S22" s="167">
        <v>4</v>
      </c>
      <c r="T22" s="168">
        <v>3</v>
      </c>
      <c r="U22" s="168">
        <v>4</v>
      </c>
      <c r="V22" s="168">
        <v>3</v>
      </c>
      <c r="W22" s="168">
        <v>3</v>
      </c>
      <c r="X22" s="168">
        <v>0</v>
      </c>
      <c r="Y22" s="168">
        <v>0</v>
      </c>
      <c r="Z22" s="168">
        <v>0</v>
      </c>
      <c r="AA22" s="168">
        <v>4</v>
      </c>
      <c r="AB22" s="168">
        <v>5</v>
      </c>
      <c r="AC22" s="170">
        <f t="shared" si="1"/>
        <v>44</v>
      </c>
      <c r="AD22" s="166">
        <v>6</v>
      </c>
      <c r="AE22" s="168">
        <v>20</v>
      </c>
      <c r="AF22" s="168">
        <v>5</v>
      </c>
      <c r="AG22" s="168">
        <v>3</v>
      </c>
      <c r="AH22" s="168">
        <v>2</v>
      </c>
      <c r="AI22" s="168">
        <v>4</v>
      </c>
      <c r="AJ22" s="168">
        <v>3</v>
      </c>
      <c r="AK22" s="168">
        <v>1</v>
      </c>
      <c r="AL22" s="168">
        <v>0</v>
      </c>
      <c r="AM22" s="168">
        <v>0</v>
      </c>
      <c r="AN22" s="168">
        <v>0</v>
      </c>
      <c r="AO22" s="168">
        <v>3</v>
      </c>
      <c r="AP22" s="168">
        <v>9</v>
      </c>
      <c r="AQ22" s="170">
        <f t="shared" si="2"/>
        <v>12</v>
      </c>
      <c r="AR22" s="166">
        <v>4</v>
      </c>
      <c r="AS22" s="167">
        <v>11</v>
      </c>
      <c r="AT22" s="168">
        <v>1</v>
      </c>
      <c r="AU22" s="167">
        <v>2</v>
      </c>
      <c r="AV22" s="168">
        <v>2</v>
      </c>
      <c r="AW22" s="168">
        <v>3</v>
      </c>
      <c r="AX22" s="168">
        <v>1</v>
      </c>
      <c r="AY22" s="168">
        <v>1</v>
      </c>
      <c r="AZ22" s="168">
        <v>0</v>
      </c>
      <c r="BA22" s="168">
        <v>0</v>
      </c>
      <c r="BB22" s="168">
        <v>0</v>
      </c>
      <c r="BC22" s="168">
        <v>3</v>
      </c>
      <c r="BD22" s="168">
        <v>15</v>
      </c>
      <c r="BE22" s="168">
        <f t="shared" si="3"/>
        <v>18</v>
      </c>
      <c r="BF22" s="166">
        <v>10</v>
      </c>
      <c r="BG22" s="168">
        <v>10</v>
      </c>
      <c r="BH22" s="168">
        <v>4</v>
      </c>
      <c r="BI22" s="168">
        <v>4</v>
      </c>
      <c r="BJ22" s="168">
        <v>0</v>
      </c>
      <c r="BK22" s="168">
        <v>3</v>
      </c>
      <c r="BL22" s="168">
        <v>3</v>
      </c>
      <c r="BM22" s="168">
        <v>1</v>
      </c>
      <c r="BN22" s="168">
        <v>0</v>
      </c>
      <c r="BO22" s="168">
        <v>0</v>
      </c>
      <c r="BP22" s="168">
        <v>0</v>
      </c>
      <c r="BQ22" s="168">
        <v>6</v>
      </c>
      <c r="BR22" s="168">
        <v>5</v>
      </c>
      <c r="BS22" s="170">
        <f t="shared" si="4"/>
        <v>11</v>
      </c>
      <c r="BT22" s="166">
        <v>11</v>
      </c>
      <c r="BU22" s="167">
        <v>8</v>
      </c>
      <c r="BV22" s="168">
        <v>3</v>
      </c>
      <c r="BW22" s="167">
        <v>1</v>
      </c>
      <c r="BX22" s="168">
        <v>4</v>
      </c>
      <c r="BY22" s="168">
        <v>2</v>
      </c>
      <c r="BZ22" s="168">
        <v>2</v>
      </c>
      <c r="CA22" s="168">
        <v>2</v>
      </c>
      <c r="CB22" s="168">
        <v>1</v>
      </c>
      <c r="CC22" s="168">
        <v>0</v>
      </c>
      <c r="CD22" s="168">
        <v>0</v>
      </c>
      <c r="CE22" s="168">
        <v>1</v>
      </c>
      <c r="CF22" s="168">
        <v>12</v>
      </c>
      <c r="CG22" s="283">
        <f t="shared" si="5"/>
        <v>13</v>
      </c>
      <c r="CH22" s="166">
        <v>14</v>
      </c>
      <c r="CI22" s="168">
        <v>23</v>
      </c>
      <c r="CJ22" s="168">
        <v>7</v>
      </c>
      <c r="CK22" s="168">
        <v>2</v>
      </c>
      <c r="CL22" s="168">
        <v>0</v>
      </c>
      <c r="CM22" s="168">
        <v>4</v>
      </c>
      <c r="CN22" s="168">
        <v>4</v>
      </c>
      <c r="CO22" s="168">
        <v>3</v>
      </c>
      <c r="CP22" s="168">
        <v>0</v>
      </c>
      <c r="CQ22" s="168">
        <v>0</v>
      </c>
      <c r="CR22" s="168">
        <v>0</v>
      </c>
      <c r="CS22" s="168">
        <v>2</v>
      </c>
      <c r="CT22" s="168">
        <v>9</v>
      </c>
      <c r="CU22" s="170">
        <f t="shared" si="6"/>
        <v>11</v>
      </c>
      <c r="CV22" s="166">
        <v>7</v>
      </c>
      <c r="CW22" s="167">
        <v>13</v>
      </c>
      <c r="CX22" s="168">
        <v>7</v>
      </c>
      <c r="CY22" s="167">
        <v>0</v>
      </c>
      <c r="CZ22" s="168">
        <v>1</v>
      </c>
      <c r="DA22" s="168">
        <v>1</v>
      </c>
      <c r="DB22" s="168">
        <v>1</v>
      </c>
      <c r="DC22" s="168">
        <v>3</v>
      </c>
      <c r="DD22" s="168">
        <v>0</v>
      </c>
      <c r="DE22" s="168">
        <v>0</v>
      </c>
      <c r="DF22" s="168">
        <v>0</v>
      </c>
      <c r="DG22" s="168">
        <v>2</v>
      </c>
      <c r="DH22" s="168">
        <v>10</v>
      </c>
      <c r="DI22" s="170">
        <f t="shared" si="7"/>
        <v>12</v>
      </c>
    </row>
    <row r="23" spans="1:113" ht="18" customHeight="1">
      <c r="A23" s="88" t="s">
        <v>23</v>
      </c>
      <c r="B23" s="482">
        <v>8</v>
      </c>
      <c r="C23" s="483">
        <v>7</v>
      </c>
      <c r="D23" s="483">
        <v>4</v>
      </c>
      <c r="E23" s="483">
        <v>1</v>
      </c>
      <c r="F23" s="483">
        <v>2</v>
      </c>
      <c r="G23" s="483">
        <v>4</v>
      </c>
      <c r="H23" s="483">
        <v>2</v>
      </c>
      <c r="I23" s="483">
        <v>1</v>
      </c>
      <c r="J23" s="483">
        <v>0</v>
      </c>
      <c r="K23" s="483">
        <v>0</v>
      </c>
      <c r="L23" s="483">
        <v>0</v>
      </c>
      <c r="M23" s="483">
        <v>1</v>
      </c>
      <c r="N23" s="483">
        <v>8</v>
      </c>
      <c r="O23" s="272">
        <f t="shared" si="0"/>
        <v>38</v>
      </c>
      <c r="P23" s="164">
        <v>5</v>
      </c>
      <c r="Q23" s="134">
        <v>10</v>
      </c>
      <c r="R23" s="134">
        <v>1</v>
      </c>
      <c r="S23" s="134">
        <v>5</v>
      </c>
      <c r="T23" s="134">
        <v>2</v>
      </c>
      <c r="U23" s="134">
        <v>3</v>
      </c>
      <c r="V23" s="134">
        <v>7</v>
      </c>
      <c r="W23" s="134">
        <v>0</v>
      </c>
      <c r="X23" s="134">
        <v>0</v>
      </c>
      <c r="Y23" s="134">
        <v>0</v>
      </c>
      <c r="Z23" s="134">
        <v>0</v>
      </c>
      <c r="AA23" s="134">
        <v>2</v>
      </c>
      <c r="AB23" s="134">
        <v>7</v>
      </c>
      <c r="AC23" s="165">
        <f t="shared" si="1"/>
        <v>42</v>
      </c>
      <c r="AD23" s="482">
        <v>4</v>
      </c>
      <c r="AE23" s="483">
        <v>15</v>
      </c>
      <c r="AF23" s="483">
        <v>4</v>
      </c>
      <c r="AG23" s="483">
        <v>1</v>
      </c>
      <c r="AH23" s="483">
        <v>3</v>
      </c>
      <c r="AI23" s="483">
        <v>2</v>
      </c>
      <c r="AJ23" s="483">
        <v>1</v>
      </c>
      <c r="AK23" s="483">
        <v>2</v>
      </c>
      <c r="AL23" s="483">
        <v>0</v>
      </c>
      <c r="AM23" s="483">
        <v>0</v>
      </c>
      <c r="AN23" s="483">
        <v>0</v>
      </c>
      <c r="AO23" s="483">
        <v>0</v>
      </c>
      <c r="AP23" s="483">
        <v>8</v>
      </c>
      <c r="AQ23" s="272">
        <f t="shared" si="2"/>
        <v>8</v>
      </c>
      <c r="AR23" s="164">
        <v>8</v>
      </c>
      <c r="AS23" s="134">
        <v>11</v>
      </c>
      <c r="AT23" s="134">
        <v>3</v>
      </c>
      <c r="AU23" s="134">
        <v>5</v>
      </c>
      <c r="AV23" s="134">
        <v>0</v>
      </c>
      <c r="AW23" s="134">
        <v>3</v>
      </c>
      <c r="AX23" s="134">
        <v>3</v>
      </c>
      <c r="AY23" s="134">
        <v>5</v>
      </c>
      <c r="AZ23" s="134">
        <v>0</v>
      </c>
      <c r="BA23" s="134">
        <v>0</v>
      </c>
      <c r="BB23" s="134">
        <v>0</v>
      </c>
      <c r="BC23" s="134">
        <v>0</v>
      </c>
      <c r="BD23" s="134">
        <v>7</v>
      </c>
      <c r="BE23" s="134">
        <f t="shared" si="3"/>
        <v>7</v>
      </c>
      <c r="BF23" s="482">
        <v>5</v>
      </c>
      <c r="BG23" s="483">
        <v>10</v>
      </c>
      <c r="BH23" s="483">
        <v>3</v>
      </c>
      <c r="BI23" s="483">
        <v>6</v>
      </c>
      <c r="BJ23" s="483">
        <v>1</v>
      </c>
      <c r="BK23" s="483">
        <v>1</v>
      </c>
      <c r="BL23" s="483">
        <v>2</v>
      </c>
      <c r="BM23" s="483">
        <v>1</v>
      </c>
      <c r="BN23" s="483">
        <v>0</v>
      </c>
      <c r="BO23" s="483">
        <v>0</v>
      </c>
      <c r="BP23" s="483">
        <v>0</v>
      </c>
      <c r="BQ23" s="483">
        <v>1</v>
      </c>
      <c r="BR23" s="483">
        <v>5</v>
      </c>
      <c r="BS23" s="272">
        <f t="shared" si="4"/>
        <v>6</v>
      </c>
      <c r="BT23" s="164">
        <v>4</v>
      </c>
      <c r="BU23" s="134">
        <v>7</v>
      </c>
      <c r="BV23" s="134">
        <v>3</v>
      </c>
      <c r="BW23" s="134">
        <v>0</v>
      </c>
      <c r="BX23" s="134">
        <v>2</v>
      </c>
      <c r="BY23" s="134">
        <v>2</v>
      </c>
      <c r="BZ23" s="134">
        <v>1</v>
      </c>
      <c r="CA23" s="134">
        <v>1</v>
      </c>
      <c r="CB23" s="134">
        <v>0</v>
      </c>
      <c r="CC23" s="134">
        <v>0</v>
      </c>
      <c r="CD23" s="134">
        <v>0</v>
      </c>
      <c r="CE23" s="134">
        <v>0</v>
      </c>
      <c r="CF23" s="134">
        <v>6</v>
      </c>
      <c r="CG23" s="286">
        <f t="shared" si="5"/>
        <v>6</v>
      </c>
      <c r="CH23" s="482">
        <v>13</v>
      </c>
      <c r="CI23" s="483">
        <v>14</v>
      </c>
      <c r="CJ23" s="483">
        <v>2</v>
      </c>
      <c r="CK23" s="483">
        <v>4</v>
      </c>
      <c r="CL23" s="483">
        <v>1</v>
      </c>
      <c r="CM23" s="483">
        <v>1</v>
      </c>
      <c r="CN23" s="483">
        <v>1</v>
      </c>
      <c r="CO23" s="483">
        <v>2</v>
      </c>
      <c r="CP23" s="483">
        <v>0</v>
      </c>
      <c r="CQ23" s="483">
        <v>0</v>
      </c>
      <c r="CR23" s="483">
        <v>0</v>
      </c>
      <c r="CS23" s="483">
        <v>1</v>
      </c>
      <c r="CT23" s="483">
        <v>6</v>
      </c>
      <c r="CU23" s="272">
        <f t="shared" si="6"/>
        <v>7</v>
      </c>
      <c r="CV23" s="164">
        <v>6</v>
      </c>
      <c r="CW23" s="134">
        <v>11</v>
      </c>
      <c r="CX23" s="134">
        <v>1</v>
      </c>
      <c r="CY23" s="134">
        <v>0</v>
      </c>
      <c r="CZ23" s="134">
        <v>2</v>
      </c>
      <c r="DA23" s="134">
        <v>6</v>
      </c>
      <c r="DB23" s="134">
        <v>2</v>
      </c>
      <c r="DC23" s="134">
        <v>1</v>
      </c>
      <c r="DD23" s="134">
        <v>1</v>
      </c>
      <c r="DE23" s="134">
        <v>0</v>
      </c>
      <c r="DF23" s="134">
        <v>0</v>
      </c>
      <c r="DG23" s="134">
        <v>0</v>
      </c>
      <c r="DH23" s="134">
        <v>11</v>
      </c>
      <c r="DI23" s="165">
        <f t="shared" si="7"/>
        <v>11</v>
      </c>
    </row>
    <row r="24" spans="1:113" ht="18" customHeight="1">
      <c r="A24" s="11" t="s">
        <v>24</v>
      </c>
      <c r="B24" s="166">
        <v>3</v>
      </c>
      <c r="C24" s="168">
        <v>2</v>
      </c>
      <c r="D24" s="168">
        <v>0</v>
      </c>
      <c r="E24" s="168">
        <v>1</v>
      </c>
      <c r="F24" s="168">
        <v>1</v>
      </c>
      <c r="G24" s="168">
        <v>0</v>
      </c>
      <c r="H24" s="168">
        <v>0</v>
      </c>
      <c r="I24" s="168">
        <v>1</v>
      </c>
      <c r="J24" s="168">
        <v>0</v>
      </c>
      <c r="K24" s="168">
        <v>0</v>
      </c>
      <c r="L24" s="168">
        <v>0</v>
      </c>
      <c r="M24" s="168">
        <v>0</v>
      </c>
      <c r="N24" s="168">
        <v>1</v>
      </c>
      <c r="O24" s="170">
        <f t="shared" si="0"/>
        <v>9</v>
      </c>
      <c r="P24" s="166">
        <v>2</v>
      </c>
      <c r="Q24" s="167">
        <v>0</v>
      </c>
      <c r="R24" s="168">
        <v>0</v>
      </c>
      <c r="S24" s="167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168">
        <v>0</v>
      </c>
      <c r="Z24" s="168">
        <v>0</v>
      </c>
      <c r="AA24" s="168">
        <v>1</v>
      </c>
      <c r="AB24" s="168">
        <v>1</v>
      </c>
      <c r="AC24" s="170">
        <f t="shared" si="1"/>
        <v>4</v>
      </c>
      <c r="AD24" s="166">
        <v>1</v>
      </c>
      <c r="AE24" s="168">
        <v>6</v>
      </c>
      <c r="AF24" s="168">
        <v>1</v>
      </c>
      <c r="AG24" s="168">
        <v>1</v>
      </c>
      <c r="AH24" s="168">
        <v>1</v>
      </c>
      <c r="AI24" s="168">
        <v>0</v>
      </c>
      <c r="AJ24" s="168">
        <v>0</v>
      </c>
      <c r="AK24" s="168">
        <v>0</v>
      </c>
      <c r="AL24" s="168">
        <v>0</v>
      </c>
      <c r="AM24" s="168">
        <v>0</v>
      </c>
      <c r="AN24" s="168">
        <v>0</v>
      </c>
      <c r="AO24" s="168">
        <v>2</v>
      </c>
      <c r="AP24" s="168">
        <v>0</v>
      </c>
      <c r="AQ24" s="170">
        <f t="shared" si="2"/>
        <v>2</v>
      </c>
      <c r="AR24" s="166">
        <v>1</v>
      </c>
      <c r="AS24" s="167">
        <v>0</v>
      </c>
      <c r="AT24" s="168">
        <v>1</v>
      </c>
      <c r="AU24" s="167">
        <v>2</v>
      </c>
      <c r="AV24" s="168">
        <v>1</v>
      </c>
      <c r="AW24" s="168">
        <v>0</v>
      </c>
      <c r="AX24" s="168">
        <v>0</v>
      </c>
      <c r="AY24" s="168">
        <v>1</v>
      </c>
      <c r="AZ24" s="168">
        <v>0</v>
      </c>
      <c r="BA24" s="168">
        <v>0</v>
      </c>
      <c r="BB24" s="168">
        <v>0</v>
      </c>
      <c r="BC24" s="168">
        <v>0</v>
      </c>
      <c r="BD24" s="168">
        <v>1</v>
      </c>
      <c r="BE24" s="168">
        <f t="shared" si="3"/>
        <v>1</v>
      </c>
      <c r="BF24" s="166">
        <v>1</v>
      </c>
      <c r="BG24" s="168">
        <v>2</v>
      </c>
      <c r="BH24" s="168">
        <v>0</v>
      </c>
      <c r="BI24" s="168">
        <v>2</v>
      </c>
      <c r="BJ24" s="168">
        <v>2</v>
      </c>
      <c r="BK24" s="168">
        <v>1</v>
      </c>
      <c r="BL24" s="168">
        <v>0</v>
      </c>
      <c r="BM24" s="168">
        <v>0</v>
      </c>
      <c r="BN24" s="168">
        <v>0</v>
      </c>
      <c r="BO24" s="168">
        <v>0</v>
      </c>
      <c r="BP24" s="168">
        <v>0</v>
      </c>
      <c r="BQ24" s="168">
        <v>0</v>
      </c>
      <c r="BR24" s="168">
        <v>1</v>
      </c>
      <c r="BS24" s="170">
        <f t="shared" si="4"/>
        <v>1</v>
      </c>
      <c r="BT24" s="166">
        <v>3</v>
      </c>
      <c r="BU24" s="167">
        <v>2</v>
      </c>
      <c r="BV24" s="168">
        <v>0</v>
      </c>
      <c r="BW24" s="167">
        <v>2</v>
      </c>
      <c r="BX24" s="168">
        <v>0</v>
      </c>
      <c r="BY24" s="168">
        <v>0</v>
      </c>
      <c r="BZ24" s="168">
        <v>1</v>
      </c>
      <c r="CA24" s="168">
        <v>0</v>
      </c>
      <c r="CB24" s="168">
        <v>0</v>
      </c>
      <c r="CC24" s="168">
        <v>0</v>
      </c>
      <c r="CD24" s="168">
        <v>0</v>
      </c>
      <c r="CE24" s="168">
        <v>0</v>
      </c>
      <c r="CF24" s="168">
        <v>3</v>
      </c>
      <c r="CG24" s="283">
        <f t="shared" si="5"/>
        <v>3</v>
      </c>
      <c r="CH24" s="166">
        <v>3</v>
      </c>
      <c r="CI24" s="168">
        <v>9</v>
      </c>
      <c r="CJ24" s="168">
        <v>0</v>
      </c>
      <c r="CK24" s="168">
        <v>1</v>
      </c>
      <c r="CL24" s="168">
        <v>1</v>
      </c>
      <c r="CM24" s="168">
        <v>0</v>
      </c>
      <c r="CN24" s="168">
        <v>0</v>
      </c>
      <c r="CO24" s="168">
        <v>1</v>
      </c>
      <c r="CP24" s="168">
        <v>0</v>
      </c>
      <c r="CQ24" s="168">
        <v>0</v>
      </c>
      <c r="CR24" s="168">
        <v>0</v>
      </c>
      <c r="CS24" s="168">
        <v>0</v>
      </c>
      <c r="CT24" s="168">
        <v>1</v>
      </c>
      <c r="CU24" s="170">
        <f t="shared" si="6"/>
        <v>1</v>
      </c>
      <c r="CV24" s="166">
        <v>0</v>
      </c>
      <c r="CW24" s="167">
        <v>4</v>
      </c>
      <c r="CX24" s="168">
        <v>2</v>
      </c>
      <c r="CY24" s="167">
        <v>1</v>
      </c>
      <c r="CZ24" s="168">
        <v>0</v>
      </c>
      <c r="DA24" s="168">
        <v>0</v>
      </c>
      <c r="DB24" s="168">
        <v>0</v>
      </c>
      <c r="DC24" s="168">
        <v>0</v>
      </c>
      <c r="DD24" s="168">
        <v>0</v>
      </c>
      <c r="DE24" s="168">
        <v>0</v>
      </c>
      <c r="DF24" s="168">
        <v>0</v>
      </c>
      <c r="DG24" s="168">
        <v>1</v>
      </c>
      <c r="DH24" s="168">
        <v>1</v>
      </c>
      <c r="DI24" s="170">
        <f t="shared" si="7"/>
        <v>2</v>
      </c>
    </row>
    <row r="25" spans="1:113" ht="18" customHeight="1">
      <c r="A25" s="88" t="s">
        <v>25</v>
      </c>
      <c r="B25" s="482">
        <v>51</v>
      </c>
      <c r="C25" s="483">
        <v>35</v>
      </c>
      <c r="D25" s="483">
        <v>2</v>
      </c>
      <c r="E25" s="483">
        <v>4</v>
      </c>
      <c r="F25" s="483">
        <v>2</v>
      </c>
      <c r="G25" s="483">
        <v>1</v>
      </c>
      <c r="H25" s="483">
        <v>4</v>
      </c>
      <c r="I25" s="483">
        <v>0</v>
      </c>
      <c r="J25" s="483">
        <v>2</v>
      </c>
      <c r="K25" s="483">
        <v>0</v>
      </c>
      <c r="L25" s="483">
        <v>0</v>
      </c>
      <c r="M25" s="483">
        <v>7</v>
      </c>
      <c r="N25" s="483">
        <v>29</v>
      </c>
      <c r="O25" s="272">
        <f t="shared" si="0"/>
        <v>137</v>
      </c>
      <c r="P25" s="164">
        <v>21</v>
      </c>
      <c r="Q25" s="134">
        <v>42</v>
      </c>
      <c r="R25" s="134">
        <v>10</v>
      </c>
      <c r="S25" s="134">
        <v>5</v>
      </c>
      <c r="T25" s="134">
        <v>10</v>
      </c>
      <c r="U25" s="134">
        <v>6</v>
      </c>
      <c r="V25" s="134">
        <v>2</v>
      </c>
      <c r="W25" s="134">
        <v>1</v>
      </c>
      <c r="X25" s="134">
        <v>0</v>
      </c>
      <c r="Y25" s="134">
        <v>0</v>
      </c>
      <c r="Z25" s="134">
        <v>0</v>
      </c>
      <c r="AA25" s="134">
        <v>6</v>
      </c>
      <c r="AB25" s="134">
        <v>27</v>
      </c>
      <c r="AC25" s="165">
        <f t="shared" si="1"/>
        <v>130</v>
      </c>
      <c r="AD25" s="482">
        <v>39</v>
      </c>
      <c r="AE25" s="483">
        <v>23</v>
      </c>
      <c r="AF25" s="483">
        <v>4</v>
      </c>
      <c r="AG25" s="483">
        <v>5</v>
      </c>
      <c r="AH25" s="483">
        <v>7</v>
      </c>
      <c r="AI25" s="483">
        <v>2</v>
      </c>
      <c r="AJ25" s="483">
        <v>2</v>
      </c>
      <c r="AK25" s="483">
        <v>0</v>
      </c>
      <c r="AL25" s="483">
        <v>1</v>
      </c>
      <c r="AM25" s="483">
        <v>0</v>
      </c>
      <c r="AN25" s="483">
        <v>0</v>
      </c>
      <c r="AO25" s="483">
        <v>4</v>
      </c>
      <c r="AP25" s="483">
        <v>17</v>
      </c>
      <c r="AQ25" s="272">
        <f t="shared" si="2"/>
        <v>21</v>
      </c>
      <c r="AR25" s="164">
        <v>40</v>
      </c>
      <c r="AS25" s="134">
        <v>34</v>
      </c>
      <c r="AT25" s="134">
        <v>3</v>
      </c>
      <c r="AU25" s="134">
        <v>9</v>
      </c>
      <c r="AV25" s="134">
        <v>3</v>
      </c>
      <c r="AW25" s="134">
        <v>4</v>
      </c>
      <c r="AX25" s="134">
        <v>1</v>
      </c>
      <c r="AY25" s="134">
        <v>1</v>
      </c>
      <c r="AZ25" s="134">
        <v>1</v>
      </c>
      <c r="BA25" s="134">
        <v>0</v>
      </c>
      <c r="BB25" s="134">
        <v>0</v>
      </c>
      <c r="BC25" s="134">
        <v>5</v>
      </c>
      <c r="BD25" s="134">
        <v>19</v>
      </c>
      <c r="BE25" s="134">
        <f t="shared" si="3"/>
        <v>24</v>
      </c>
      <c r="BF25" s="482">
        <v>35</v>
      </c>
      <c r="BG25" s="483">
        <v>31</v>
      </c>
      <c r="BH25" s="483">
        <v>3</v>
      </c>
      <c r="BI25" s="483">
        <v>6</v>
      </c>
      <c r="BJ25" s="483">
        <v>5</v>
      </c>
      <c r="BK25" s="483">
        <v>4</v>
      </c>
      <c r="BL25" s="483">
        <v>1</v>
      </c>
      <c r="BM25" s="483">
        <v>2</v>
      </c>
      <c r="BN25" s="483">
        <v>0</v>
      </c>
      <c r="BO25" s="483">
        <v>0</v>
      </c>
      <c r="BP25" s="483">
        <v>0</v>
      </c>
      <c r="BQ25" s="483">
        <v>4</v>
      </c>
      <c r="BR25" s="483">
        <v>21</v>
      </c>
      <c r="BS25" s="272">
        <f t="shared" si="4"/>
        <v>25</v>
      </c>
      <c r="BT25" s="164">
        <v>39</v>
      </c>
      <c r="BU25" s="134">
        <v>31</v>
      </c>
      <c r="BV25" s="134">
        <v>4</v>
      </c>
      <c r="BW25" s="134">
        <v>5</v>
      </c>
      <c r="BX25" s="134">
        <v>6</v>
      </c>
      <c r="BY25" s="134">
        <v>0</v>
      </c>
      <c r="BZ25" s="134">
        <v>0</v>
      </c>
      <c r="CA25" s="134">
        <v>2</v>
      </c>
      <c r="CB25" s="134">
        <v>1</v>
      </c>
      <c r="CC25" s="134">
        <v>0</v>
      </c>
      <c r="CD25" s="134">
        <v>0</v>
      </c>
      <c r="CE25" s="134">
        <v>0</v>
      </c>
      <c r="CF25" s="134">
        <v>15</v>
      </c>
      <c r="CG25" s="286">
        <f t="shared" si="5"/>
        <v>15</v>
      </c>
      <c r="CH25" s="482">
        <v>29</v>
      </c>
      <c r="CI25" s="483">
        <v>26</v>
      </c>
      <c r="CJ25" s="483">
        <v>3</v>
      </c>
      <c r="CK25" s="483">
        <v>4</v>
      </c>
      <c r="CL25" s="483">
        <v>0</v>
      </c>
      <c r="CM25" s="483">
        <v>2</v>
      </c>
      <c r="CN25" s="483">
        <v>2</v>
      </c>
      <c r="CO25" s="483">
        <v>0</v>
      </c>
      <c r="CP25" s="483">
        <v>0</v>
      </c>
      <c r="CQ25" s="483">
        <v>0</v>
      </c>
      <c r="CR25" s="483">
        <v>0</v>
      </c>
      <c r="CS25" s="483">
        <v>6</v>
      </c>
      <c r="CT25" s="483">
        <v>8</v>
      </c>
      <c r="CU25" s="272">
        <f t="shared" si="6"/>
        <v>14</v>
      </c>
      <c r="CV25" s="164">
        <v>18</v>
      </c>
      <c r="CW25" s="134">
        <v>19</v>
      </c>
      <c r="CX25" s="134">
        <v>3</v>
      </c>
      <c r="CY25" s="134">
        <v>4</v>
      </c>
      <c r="CZ25" s="134">
        <v>0</v>
      </c>
      <c r="DA25" s="134">
        <v>3</v>
      </c>
      <c r="DB25" s="134">
        <v>1</v>
      </c>
      <c r="DC25" s="134">
        <v>1</v>
      </c>
      <c r="DD25" s="134">
        <v>1</v>
      </c>
      <c r="DE25" s="134">
        <v>0</v>
      </c>
      <c r="DF25" s="134">
        <v>0</v>
      </c>
      <c r="DG25" s="134">
        <v>5</v>
      </c>
      <c r="DH25" s="134">
        <v>17</v>
      </c>
      <c r="DI25" s="165">
        <f t="shared" si="7"/>
        <v>22</v>
      </c>
    </row>
    <row r="26" spans="1:113" ht="18" customHeight="1">
      <c r="A26" s="90" t="s">
        <v>26</v>
      </c>
      <c r="B26" s="171">
        <v>1</v>
      </c>
      <c r="C26" s="172">
        <v>1</v>
      </c>
      <c r="D26" s="172">
        <v>0</v>
      </c>
      <c r="E26" s="172">
        <v>0</v>
      </c>
      <c r="F26" s="172">
        <v>1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1</v>
      </c>
      <c r="O26" s="173">
        <f t="shared" si="0"/>
        <v>4</v>
      </c>
      <c r="P26" s="166">
        <v>0</v>
      </c>
      <c r="Q26" s="167">
        <v>1</v>
      </c>
      <c r="R26" s="168">
        <v>0</v>
      </c>
      <c r="S26" s="167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68">
        <v>0</v>
      </c>
      <c r="AB26" s="168">
        <v>0</v>
      </c>
      <c r="AC26" s="170">
        <f t="shared" si="1"/>
        <v>1</v>
      </c>
      <c r="AD26" s="171">
        <v>0</v>
      </c>
      <c r="AE26" s="172">
        <v>0</v>
      </c>
      <c r="AF26" s="172">
        <v>0</v>
      </c>
      <c r="AG26" s="172">
        <v>0</v>
      </c>
      <c r="AH26" s="172">
        <v>0</v>
      </c>
      <c r="AI26" s="172">
        <v>0</v>
      </c>
      <c r="AJ26" s="172">
        <v>0</v>
      </c>
      <c r="AK26" s="172">
        <v>0</v>
      </c>
      <c r="AL26" s="172">
        <v>0</v>
      </c>
      <c r="AM26" s="172">
        <v>0</v>
      </c>
      <c r="AN26" s="172">
        <v>0</v>
      </c>
      <c r="AO26" s="172">
        <v>0</v>
      </c>
      <c r="AP26" s="172">
        <v>0</v>
      </c>
      <c r="AQ26" s="173">
        <f t="shared" si="2"/>
        <v>0</v>
      </c>
      <c r="AR26" s="166">
        <v>1</v>
      </c>
      <c r="AS26" s="167">
        <v>0</v>
      </c>
      <c r="AT26" s="168">
        <v>0</v>
      </c>
      <c r="AU26" s="167">
        <v>0</v>
      </c>
      <c r="AV26" s="168">
        <v>0</v>
      </c>
      <c r="AW26" s="168">
        <v>0</v>
      </c>
      <c r="AX26" s="168">
        <v>1</v>
      </c>
      <c r="AY26" s="168">
        <v>0</v>
      </c>
      <c r="AZ26" s="168">
        <v>0</v>
      </c>
      <c r="BA26" s="168">
        <v>0</v>
      </c>
      <c r="BB26" s="168">
        <v>0</v>
      </c>
      <c r="BC26" s="168">
        <v>0</v>
      </c>
      <c r="BD26" s="168">
        <v>1</v>
      </c>
      <c r="BE26" s="168">
        <f t="shared" si="3"/>
        <v>1</v>
      </c>
      <c r="BF26" s="171">
        <v>0</v>
      </c>
      <c r="BG26" s="172">
        <v>1</v>
      </c>
      <c r="BH26" s="172">
        <v>0</v>
      </c>
      <c r="BI26" s="172">
        <v>1</v>
      </c>
      <c r="BJ26" s="172">
        <v>0</v>
      </c>
      <c r="BK26" s="172">
        <v>0</v>
      </c>
      <c r="BL26" s="172">
        <v>1</v>
      </c>
      <c r="BM26" s="172">
        <v>0</v>
      </c>
      <c r="BN26" s="172">
        <v>0</v>
      </c>
      <c r="BO26" s="172">
        <v>0</v>
      </c>
      <c r="BP26" s="172">
        <v>0</v>
      </c>
      <c r="BQ26" s="172">
        <v>0</v>
      </c>
      <c r="BR26" s="172">
        <v>0</v>
      </c>
      <c r="BS26" s="173">
        <f t="shared" si="4"/>
        <v>0</v>
      </c>
      <c r="BT26" s="166">
        <v>0</v>
      </c>
      <c r="BU26" s="167">
        <v>0</v>
      </c>
      <c r="BV26" s="168">
        <v>0</v>
      </c>
      <c r="BW26" s="167">
        <v>0</v>
      </c>
      <c r="BX26" s="168">
        <v>0</v>
      </c>
      <c r="BY26" s="168">
        <v>0</v>
      </c>
      <c r="BZ26" s="168">
        <v>0</v>
      </c>
      <c r="CA26" s="168">
        <v>0</v>
      </c>
      <c r="CB26" s="168">
        <v>0</v>
      </c>
      <c r="CC26" s="168">
        <v>0</v>
      </c>
      <c r="CD26" s="168">
        <v>0</v>
      </c>
      <c r="CE26" s="168">
        <v>1</v>
      </c>
      <c r="CF26" s="168">
        <v>0</v>
      </c>
      <c r="CG26" s="283">
        <f t="shared" si="5"/>
        <v>1</v>
      </c>
      <c r="CH26" s="171">
        <v>1</v>
      </c>
      <c r="CI26" s="172">
        <v>0</v>
      </c>
      <c r="CJ26" s="172">
        <v>0</v>
      </c>
      <c r="CK26" s="172">
        <v>0</v>
      </c>
      <c r="CL26" s="172">
        <v>0</v>
      </c>
      <c r="CM26" s="172">
        <v>0</v>
      </c>
      <c r="CN26" s="172">
        <v>0</v>
      </c>
      <c r="CO26" s="172">
        <v>0</v>
      </c>
      <c r="CP26" s="172">
        <v>0</v>
      </c>
      <c r="CQ26" s="172">
        <v>0</v>
      </c>
      <c r="CR26" s="172">
        <v>0</v>
      </c>
      <c r="CS26" s="172">
        <v>0</v>
      </c>
      <c r="CT26" s="172">
        <v>0</v>
      </c>
      <c r="CU26" s="173">
        <f t="shared" si="6"/>
        <v>0</v>
      </c>
      <c r="CV26" s="166">
        <v>0</v>
      </c>
      <c r="CW26" s="167">
        <v>0</v>
      </c>
      <c r="CX26" s="168">
        <v>0</v>
      </c>
      <c r="CY26" s="167">
        <v>1</v>
      </c>
      <c r="CZ26" s="168">
        <v>0</v>
      </c>
      <c r="DA26" s="168">
        <v>0</v>
      </c>
      <c r="DB26" s="168">
        <v>0</v>
      </c>
      <c r="DC26" s="168">
        <v>0</v>
      </c>
      <c r="DD26" s="168">
        <v>0</v>
      </c>
      <c r="DE26" s="168">
        <v>0</v>
      </c>
      <c r="DF26" s="168">
        <v>0</v>
      </c>
      <c r="DG26" s="168">
        <v>0</v>
      </c>
      <c r="DH26" s="168">
        <v>0</v>
      </c>
      <c r="DI26" s="170">
        <f t="shared" si="7"/>
        <v>0</v>
      </c>
    </row>
    <row r="27" spans="1:113" s="162" customFormat="1" ht="24.95" customHeight="1">
      <c r="A27" s="202" t="s">
        <v>36</v>
      </c>
      <c r="B27" s="494">
        <f>+SUM(B8:B26)</f>
        <v>555</v>
      </c>
      <c r="C27" s="495">
        <f t="shared" ref="C27:N27" si="8">+SUM(C8:C26)</f>
        <v>498</v>
      </c>
      <c r="D27" s="495">
        <f t="shared" si="8"/>
        <v>126</v>
      </c>
      <c r="E27" s="495">
        <f t="shared" si="8"/>
        <v>86</v>
      </c>
      <c r="F27" s="495">
        <f t="shared" si="8"/>
        <v>85</v>
      </c>
      <c r="G27" s="495">
        <f t="shared" si="8"/>
        <v>65</v>
      </c>
      <c r="H27" s="495">
        <f t="shared" si="8"/>
        <v>61</v>
      </c>
      <c r="I27" s="495">
        <f t="shared" si="8"/>
        <v>27</v>
      </c>
      <c r="J27" s="495">
        <f t="shared" si="8"/>
        <v>10</v>
      </c>
      <c r="K27" s="495">
        <f t="shared" si="8"/>
        <v>0</v>
      </c>
      <c r="L27" s="495">
        <f t="shared" si="8"/>
        <v>0</v>
      </c>
      <c r="M27" s="495">
        <f t="shared" si="8"/>
        <v>52</v>
      </c>
      <c r="N27" s="495">
        <f t="shared" si="8"/>
        <v>335</v>
      </c>
      <c r="O27" s="50">
        <f t="shared" si="0"/>
        <v>1900</v>
      </c>
      <c r="P27" s="23">
        <f>+SUM(P8:P26)</f>
        <v>427</v>
      </c>
      <c r="Q27" s="24">
        <f t="shared" ref="Q27:AB27" si="9">+SUM(Q8:Q26)</f>
        <v>504</v>
      </c>
      <c r="R27" s="24">
        <f t="shared" si="9"/>
        <v>108</v>
      </c>
      <c r="S27" s="24">
        <f t="shared" si="9"/>
        <v>121</v>
      </c>
      <c r="T27" s="24">
        <f t="shared" si="9"/>
        <v>98</v>
      </c>
      <c r="U27" s="24">
        <f t="shared" si="9"/>
        <v>97</v>
      </c>
      <c r="V27" s="24">
        <f t="shared" si="9"/>
        <v>60</v>
      </c>
      <c r="W27" s="24">
        <f t="shared" si="9"/>
        <v>30</v>
      </c>
      <c r="X27" s="24">
        <f t="shared" si="9"/>
        <v>10</v>
      </c>
      <c r="Y27" s="24">
        <f t="shared" si="9"/>
        <v>0</v>
      </c>
      <c r="Z27" s="24">
        <f t="shared" si="9"/>
        <v>0</v>
      </c>
      <c r="AA27" s="24">
        <f t="shared" si="9"/>
        <v>60</v>
      </c>
      <c r="AB27" s="24">
        <f t="shared" si="9"/>
        <v>273</v>
      </c>
      <c r="AC27" s="25">
        <f t="shared" si="1"/>
        <v>1788</v>
      </c>
      <c r="AD27" s="494">
        <f>+SUM(AD8:AD26)</f>
        <v>482</v>
      </c>
      <c r="AE27" s="495">
        <f t="shared" ref="AE27:AP27" si="10">+SUM(AE8:AE26)</f>
        <v>502</v>
      </c>
      <c r="AF27" s="495">
        <f t="shared" si="10"/>
        <v>106</v>
      </c>
      <c r="AG27" s="495">
        <f t="shared" si="10"/>
        <v>91</v>
      </c>
      <c r="AH27" s="495">
        <f t="shared" si="10"/>
        <v>60</v>
      </c>
      <c r="AI27" s="495">
        <f t="shared" si="10"/>
        <v>63</v>
      </c>
      <c r="AJ27" s="495">
        <f t="shared" si="10"/>
        <v>38</v>
      </c>
      <c r="AK27" s="495">
        <f t="shared" si="10"/>
        <v>24</v>
      </c>
      <c r="AL27" s="495">
        <f t="shared" si="10"/>
        <v>7</v>
      </c>
      <c r="AM27" s="495">
        <f t="shared" si="10"/>
        <v>0</v>
      </c>
      <c r="AN27" s="495">
        <f t="shared" si="10"/>
        <v>0</v>
      </c>
      <c r="AO27" s="495">
        <f t="shared" si="10"/>
        <v>39</v>
      </c>
      <c r="AP27" s="495">
        <f t="shared" si="10"/>
        <v>266</v>
      </c>
      <c r="AQ27" s="50">
        <f>+SUM(AD27:AP27)</f>
        <v>1678</v>
      </c>
      <c r="AR27" s="23">
        <f>+SUM(AR8:AR26)</f>
        <v>470</v>
      </c>
      <c r="AS27" s="24">
        <f t="shared" ref="AS27:BD27" si="11">+SUM(AS8:AS26)</f>
        <v>494</v>
      </c>
      <c r="AT27" s="24">
        <f t="shared" si="11"/>
        <v>109</v>
      </c>
      <c r="AU27" s="24">
        <f t="shared" si="11"/>
        <v>99</v>
      </c>
      <c r="AV27" s="24">
        <f t="shared" si="11"/>
        <v>51</v>
      </c>
      <c r="AW27" s="24">
        <f t="shared" si="11"/>
        <v>72</v>
      </c>
      <c r="AX27" s="24">
        <f t="shared" si="11"/>
        <v>45</v>
      </c>
      <c r="AY27" s="24">
        <f t="shared" si="11"/>
        <v>31</v>
      </c>
      <c r="AZ27" s="24">
        <f t="shared" si="11"/>
        <v>11</v>
      </c>
      <c r="BA27" s="24">
        <f t="shared" si="11"/>
        <v>0</v>
      </c>
      <c r="BB27" s="24">
        <f t="shared" si="11"/>
        <v>0</v>
      </c>
      <c r="BC27" s="24">
        <f t="shared" si="11"/>
        <v>52</v>
      </c>
      <c r="BD27" s="24">
        <f t="shared" si="11"/>
        <v>294</v>
      </c>
      <c r="BE27" s="24">
        <f>+SUM(AR27:BD27)</f>
        <v>1728</v>
      </c>
      <c r="BF27" s="494">
        <f>+SUM(BF8:BF26)</f>
        <v>421</v>
      </c>
      <c r="BG27" s="495">
        <f t="shared" ref="BG27:BR27" si="12">+SUM(BG8:BG26)</f>
        <v>447</v>
      </c>
      <c r="BH27" s="495">
        <f t="shared" si="12"/>
        <v>91</v>
      </c>
      <c r="BI27" s="495">
        <f t="shared" si="12"/>
        <v>104</v>
      </c>
      <c r="BJ27" s="495">
        <f t="shared" si="12"/>
        <v>53</v>
      </c>
      <c r="BK27" s="495">
        <f t="shared" si="12"/>
        <v>81</v>
      </c>
      <c r="BL27" s="495">
        <f t="shared" si="12"/>
        <v>37</v>
      </c>
      <c r="BM27" s="495">
        <f t="shared" si="12"/>
        <v>31</v>
      </c>
      <c r="BN27" s="495">
        <f t="shared" si="12"/>
        <v>3</v>
      </c>
      <c r="BO27" s="495">
        <f t="shared" si="12"/>
        <v>0</v>
      </c>
      <c r="BP27" s="495">
        <f t="shared" si="12"/>
        <v>0</v>
      </c>
      <c r="BQ27" s="495">
        <f t="shared" si="12"/>
        <v>49</v>
      </c>
      <c r="BR27" s="495">
        <f t="shared" si="12"/>
        <v>274</v>
      </c>
      <c r="BS27" s="50">
        <f>+SUM(BF27:BR27)</f>
        <v>1591</v>
      </c>
      <c r="BT27" s="23">
        <f>+SUM(BT8:BT26)</f>
        <v>435</v>
      </c>
      <c r="BU27" s="24">
        <f t="shared" ref="BU27:CF27" si="13">+SUM(BU8:BU26)</f>
        <v>445</v>
      </c>
      <c r="BV27" s="24">
        <f t="shared" si="13"/>
        <v>84</v>
      </c>
      <c r="BW27" s="24">
        <f t="shared" si="13"/>
        <v>71</v>
      </c>
      <c r="BX27" s="24">
        <f t="shared" si="13"/>
        <v>48</v>
      </c>
      <c r="BY27" s="24">
        <f t="shared" si="13"/>
        <v>42</v>
      </c>
      <c r="BZ27" s="24">
        <f t="shared" si="13"/>
        <v>38</v>
      </c>
      <c r="CA27" s="24">
        <f t="shared" si="13"/>
        <v>23</v>
      </c>
      <c r="CB27" s="24">
        <f t="shared" si="13"/>
        <v>5</v>
      </c>
      <c r="CC27" s="24">
        <f t="shared" si="13"/>
        <v>0</v>
      </c>
      <c r="CD27" s="24">
        <f t="shared" si="13"/>
        <v>0</v>
      </c>
      <c r="CE27" s="24">
        <f t="shared" si="13"/>
        <v>32</v>
      </c>
      <c r="CF27" s="24">
        <f t="shared" si="13"/>
        <v>245</v>
      </c>
      <c r="CG27" s="611">
        <f>+SUM(BT27:CF27)</f>
        <v>1468</v>
      </c>
      <c r="CH27" s="494">
        <f>+SUM(CH8:CH26)</f>
        <v>459</v>
      </c>
      <c r="CI27" s="495">
        <f t="shared" ref="CI27:CT27" si="14">+SUM(CI8:CI26)</f>
        <v>509</v>
      </c>
      <c r="CJ27" s="495">
        <f t="shared" si="14"/>
        <v>93</v>
      </c>
      <c r="CK27" s="495">
        <f t="shared" si="14"/>
        <v>97</v>
      </c>
      <c r="CL27" s="495">
        <f t="shared" si="14"/>
        <v>50</v>
      </c>
      <c r="CM27" s="495">
        <f t="shared" si="14"/>
        <v>47</v>
      </c>
      <c r="CN27" s="495">
        <f t="shared" si="14"/>
        <v>31</v>
      </c>
      <c r="CO27" s="495">
        <f t="shared" si="14"/>
        <v>18</v>
      </c>
      <c r="CP27" s="495">
        <f t="shared" si="14"/>
        <v>13</v>
      </c>
      <c r="CQ27" s="495">
        <f t="shared" si="14"/>
        <v>0</v>
      </c>
      <c r="CR27" s="495">
        <f t="shared" si="14"/>
        <v>0</v>
      </c>
      <c r="CS27" s="495">
        <f t="shared" si="14"/>
        <v>61</v>
      </c>
      <c r="CT27" s="495">
        <f t="shared" si="14"/>
        <v>255</v>
      </c>
      <c r="CU27" s="50">
        <f>+SUM(CH27:CT27)</f>
        <v>1633</v>
      </c>
      <c r="CV27" s="23">
        <f>+SUM(CV8:CV26)</f>
        <v>343</v>
      </c>
      <c r="CW27" s="24">
        <f t="shared" ref="CW27:DH27" si="15">+SUM(CW8:CW26)</f>
        <v>436</v>
      </c>
      <c r="CX27" s="24">
        <f t="shared" si="15"/>
        <v>101</v>
      </c>
      <c r="CY27" s="24">
        <f t="shared" si="15"/>
        <v>84</v>
      </c>
      <c r="CZ27" s="24">
        <f t="shared" si="15"/>
        <v>45</v>
      </c>
      <c r="DA27" s="24">
        <f t="shared" si="15"/>
        <v>101</v>
      </c>
      <c r="DB27" s="24">
        <f t="shared" si="15"/>
        <v>22</v>
      </c>
      <c r="DC27" s="24">
        <f t="shared" si="15"/>
        <v>30</v>
      </c>
      <c r="DD27" s="24">
        <f t="shared" si="15"/>
        <v>7</v>
      </c>
      <c r="DE27" s="24">
        <f t="shared" si="15"/>
        <v>0</v>
      </c>
      <c r="DF27" s="24">
        <f t="shared" si="15"/>
        <v>0</v>
      </c>
      <c r="DG27" s="24">
        <f t="shared" si="15"/>
        <v>60</v>
      </c>
      <c r="DH27" s="24">
        <f t="shared" si="15"/>
        <v>293</v>
      </c>
      <c r="DI27" s="25">
        <f>+SUM(CV27:DH27)</f>
        <v>1522</v>
      </c>
    </row>
    <row r="28" spans="1:113" ht="4.5" customHeight="1">
      <c r="B28" s="152"/>
      <c r="C28" s="174"/>
      <c r="D28" s="152"/>
      <c r="E28" s="174"/>
      <c r="F28" s="152"/>
      <c r="G28" s="174"/>
      <c r="H28" s="174"/>
      <c r="I28" s="174"/>
      <c r="J28" s="174"/>
      <c r="K28" s="174"/>
      <c r="L28" s="174"/>
      <c r="M28" s="174"/>
      <c r="N28" s="174"/>
      <c r="O28" s="117"/>
      <c r="P28" s="152"/>
      <c r="Q28" s="174"/>
      <c r="R28" s="152"/>
      <c r="S28" s="174"/>
      <c r="T28" s="152"/>
      <c r="U28" s="174"/>
      <c r="V28" s="174"/>
      <c r="W28" s="174"/>
      <c r="X28" s="174"/>
      <c r="Y28" s="174"/>
      <c r="Z28" s="174"/>
      <c r="AA28" s="174"/>
      <c r="AB28" s="174"/>
      <c r="AC28" s="117"/>
      <c r="AD28" s="152"/>
      <c r="AE28" s="174"/>
      <c r="AF28" s="152"/>
      <c r="AG28" s="174"/>
      <c r="AH28" s="152"/>
      <c r="AI28" s="174"/>
      <c r="AJ28" s="174"/>
      <c r="AK28" s="174"/>
      <c r="AL28" s="174"/>
      <c r="AM28" s="174"/>
      <c r="AN28" s="174"/>
      <c r="AO28" s="174"/>
      <c r="AP28" s="174"/>
      <c r="AQ28" s="117"/>
      <c r="AR28" s="152"/>
      <c r="AS28" s="174"/>
      <c r="AT28" s="152"/>
      <c r="AU28" s="174"/>
      <c r="AV28" s="152"/>
      <c r="AW28" s="174"/>
      <c r="AX28" s="174"/>
      <c r="AY28" s="174"/>
      <c r="AZ28" s="174"/>
      <c r="BA28" s="174"/>
      <c r="BB28" s="174"/>
      <c r="BC28" s="174"/>
      <c r="BD28" s="174"/>
      <c r="BE28" s="117"/>
      <c r="BF28" s="152"/>
      <c r="BG28" s="174"/>
      <c r="BH28" s="152"/>
      <c r="BI28" s="174"/>
      <c r="BJ28" s="152"/>
      <c r="BK28" s="174"/>
      <c r="BL28" s="174"/>
      <c r="BM28" s="174"/>
      <c r="BN28" s="174"/>
      <c r="BO28" s="174"/>
      <c r="BP28" s="174"/>
      <c r="BQ28" s="174"/>
      <c r="BR28" s="174"/>
      <c r="BS28" s="117"/>
      <c r="BT28" s="152"/>
      <c r="BU28" s="174"/>
      <c r="BV28" s="152"/>
      <c r="BW28" s="174"/>
      <c r="BX28" s="152"/>
      <c r="BY28" s="174"/>
      <c r="BZ28" s="174"/>
      <c r="CA28" s="174"/>
      <c r="CB28" s="174"/>
      <c r="CC28" s="174"/>
      <c r="CD28" s="174"/>
      <c r="CE28" s="174"/>
      <c r="CF28" s="174"/>
      <c r="CG28" s="117"/>
      <c r="CH28" s="152"/>
      <c r="CI28" s="174"/>
      <c r="CJ28" s="152"/>
      <c r="CK28" s="174"/>
      <c r="CL28" s="152"/>
      <c r="CM28" s="174"/>
      <c r="CN28" s="174"/>
      <c r="CO28" s="174"/>
      <c r="CP28" s="174"/>
      <c r="CQ28" s="174"/>
      <c r="CR28" s="174"/>
      <c r="CS28" s="174"/>
      <c r="CT28" s="174"/>
      <c r="CU28" s="117"/>
      <c r="CV28" s="152"/>
      <c r="CW28" s="174"/>
      <c r="CX28" s="152"/>
      <c r="CY28" s="174"/>
      <c r="CZ28" s="152"/>
      <c r="DA28" s="174"/>
      <c r="DB28" s="174"/>
      <c r="DC28" s="174"/>
      <c r="DD28" s="174"/>
      <c r="DE28" s="174"/>
      <c r="DF28" s="174"/>
      <c r="DG28" s="174"/>
      <c r="DH28" s="174"/>
      <c r="DI28" s="117"/>
    </row>
    <row r="29" spans="1:113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</row>
    <row r="30" spans="1:113" s="402" customFormat="1" ht="12" customHeight="1">
      <c r="A30" s="664" t="s">
        <v>560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</row>
    <row r="31" spans="1:113" s="402" customFormat="1" ht="12" customHeight="1">
      <c r="A31" s="413" t="s">
        <v>230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8"/>
      <c r="AU31" s="428"/>
      <c r="AV31" s="428"/>
      <c r="AW31" s="428"/>
      <c r="AX31" s="428"/>
      <c r="AY31" s="428"/>
      <c r="AZ31" s="428"/>
      <c r="BA31" s="428"/>
      <c r="BB31" s="428"/>
      <c r="BC31" s="428"/>
      <c r="BD31" s="428"/>
      <c r="BE31" s="428"/>
      <c r="BF31" s="428"/>
      <c r="BG31" s="428"/>
      <c r="BH31" s="428"/>
      <c r="BI31" s="428"/>
      <c r="BJ31" s="428"/>
      <c r="BK31" s="428"/>
      <c r="BL31" s="428"/>
      <c r="BM31" s="428"/>
      <c r="BN31" s="428"/>
      <c r="BO31" s="428"/>
      <c r="BP31" s="428"/>
      <c r="BQ31" s="428"/>
      <c r="BR31" s="428"/>
      <c r="BS31" s="428"/>
      <c r="BT31" s="428"/>
      <c r="BU31" s="428"/>
      <c r="BV31" s="428"/>
      <c r="BW31" s="428"/>
      <c r="BX31" s="428"/>
      <c r="BY31" s="428"/>
      <c r="BZ31" s="428"/>
      <c r="CA31" s="428"/>
      <c r="CB31" s="428"/>
      <c r="CC31" s="428"/>
      <c r="CD31" s="428"/>
      <c r="CE31" s="428"/>
      <c r="CF31" s="428"/>
      <c r="CG31" s="428"/>
      <c r="CH31" s="428"/>
      <c r="CI31" s="428"/>
      <c r="CJ31" s="428"/>
      <c r="CK31" s="428"/>
      <c r="CL31" s="428"/>
      <c r="CM31" s="428"/>
      <c r="CN31" s="428"/>
      <c r="CO31" s="428"/>
      <c r="CP31" s="428"/>
      <c r="CQ31" s="428"/>
      <c r="CR31" s="428"/>
      <c r="CS31" s="428"/>
      <c r="CT31" s="428"/>
      <c r="CU31" s="428"/>
      <c r="CV31" s="428"/>
      <c r="CW31" s="428"/>
      <c r="CX31" s="428"/>
      <c r="CY31" s="428"/>
      <c r="CZ31" s="428"/>
      <c r="DA31" s="428"/>
      <c r="DB31" s="428"/>
      <c r="DC31" s="428"/>
      <c r="DD31" s="428"/>
      <c r="DE31" s="428"/>
      <c r="DF31" s="428"/>
      <c r="DG31" s="428"/>
      <c r="DH31" s="428"/>
      <c r="DI31" s="428"/>
    </row>
    <row r="32" spans="1:113" s="401" customFormat="1" ht="12" customHeight="1">
      <c r="A32" s="412" t="s">
        <v>65</v>
      </c>
      <c r="B32" s="411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P32" s="411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D32" s="411"/>
      <c r="AE32" s="412"/>
      <c r="AF32" s="412"/>
      <c r="AG32" s="412"/>
      <c r="AH32" s="412"/>
      <c r="AI32" s="412"/>
      <c r="AJ32" s="412"/>
      <c r="AK32" s="412"/>
      <c r="AL32" s="412"/>
      <c r="AM32" s="412"/>
      <c r="AN32" s="412"/>
      <c r="AO32" s="412"/>
      <c r="AP32" s="412"/>
      <c r="AR32" s="411"/>
      <c r="AS32" s="412"/>
      <c r="AT32" s="412"/>
      <c r="AU32" s="412"/>
      <c r="AV32" s="412"/>
      <c r="AW32" s="412"/>
      <c r="AX32" s="412"/>
      <c r="AY32" s="412"/>
      <c r="AZ32" s="412"/>
      <c r="BA32" s="412"/>
      <c r="BB32" s="412"/>
      <c r="BC32" s="412"/>
      <c r="BD32" s="412"/>
      <c r="BF32" s="411"/>
      <c r="BG32" s="412"/>
      <c r="BH32" s="412"/>
      <c r="BI32" s="412"/>
      <c r="BJ32" s="412"/>
      <c r="BK32" s="412"/>
      <c r="BL32" s="412"/>
      <c r="BM32" s="412"/>
      <c r="BN32" s="412"/>
      <c r="BO32" s="412"/>
      <c r="BP32" s="412"/>
      <c r="BQ32" s="412"/>
      <c r="BR32" s="412"/>
      <c r="BT32" s="411"/>
      <c r="BU32" s="412"/>
      <c r="BV32" s="412"/>
      <c r="BW32" s="412"/>
      <c r="BX32" s="412"/>
      <c r="BY32" s="412"/>
      <c r="BZ32" s="412"/>
      <c r="CA32" s="412"/>
      <c r="CB32" s="412"/>
      <c r="CC32" s="412"/>
      <c r="CD32" s="412"/>
      <c r="CE32" s="412"/>
      <c r="CF32" s="412"/>
      <c r="CH32" s="411"/>
      <c r="CI32" s="412"/>
      <c r="CJ32" s="412"/>
      <c r="CK32" s="412"/>
      <c r="CL32" s="412"/>
      <c r="CM32" s="412"/>
      <c r="CN32" s="412"/>
      <c r="CO32" s="412"/>
      <c r="CP32" s="412"/>
      <c r="CQ32" s="412"/>
      <c r="CR32" s="412"/>
      <c r="CS32" s="412"/>
      <c r="CT32" s="412"/>
      <c r="CV32" s="411"/>
      <c r="CW32" s="412"/>
      <c r="CX32" s="412"/>
      <c r="CY32" s="412"/>
      <c r="CZ32" s="412"/>
      <c r="DA32" s="412"/>
      <c r="DB32" s="412"/>
      <c r="DC32" s="412"/>
      <c r="DD32" s="412"/>
      <c r="DE32" s="412"/>
      <c r="DF32" s="412"/>
      <c r="DG32" s="412"/>
      <c r="DH32" s="412"/>
    </row>
    <row r="33" spans="1:113" s="429" customFormat="1" ht="12" customHeight="1">
      <c r="A33" s="412" t="s">
        <v>130</v>
      </c>
      <c r="B33" s="411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01"/>
      <c r="P33" s="411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01"/>
      <c r="AD33" s="411"/>
      <c r="AE33" s="412"/>
      <c r="AF33" s="412"/>
      <c r="AG33" s="412"/>
      <c r="AH33" s="412"/>
      <c r="AI33" s="412"/>
      <c r="AJ33" s="412"/>
      <c r="AK33" s="412"/>
      <c r="AL33" s="412"/>
      <c r="AM33" s="412"/>
      <c r="AN33" s="412"/>
      <c r="AO33" s="412"/>
      <c r="AP33" s="412"/>
      <c r="AQ33" s="401"/>
      <c r="AR33" s="411"/>
      <c r="AS33" s="412"/>
      <c r="AT33" s="412"/>
      <c r="AU33" s="412"/>
      <c r="AV33" s="412"/>
      <c r="AW33" s="412"/>
      <c r="AX33" s="412"/>
      <c r="AY33" s="412"/>
      <c r="AZ33" s="412"/>
      <c r="BA33" s="412"/>
      <c r="BB33" s="412"/>
      <c r="BC33" s="412"/>
      <c r="BD33" s="412"/>
      <c r="BE33" s="401"/>
      <c r="BF33" s="411"/>
      <c r="BG33" s="412"/>
      <c r="BH33" s="412"/>
      <c r="BI33" s="412"/>
      <c r="BJ33" s="412"/>
      <c r="BK33" s="412"/>
      <c r="BL33" s="412"/>
      <c r="BM33" s="412"/>
      <c r="BN33" s="412"/>
      <c r="BO33" s="412"/>
      <c r="BP33" s="412"/>
      <c r="BQ33" s="412"/>
      <c r="BR33" s="412"/>
      <c r="BS33" s="401"/>
      <c r="BT33" s="411"/>
      <c r="BU33" s="412"/>
      <c r="BV33" s="412"/>
      <c r="BW33" s="412"/>
      <c r="BX33" s="412"/>
      <c r="BY33" s="412"/>
      <c r="BZ33" s="412"/>
      <c r="CA33" s="412"/>
      <c r="CB33" s="412"/>
      <c r="CC33" s="412"/>
      <c r="CD33" s="412"/>
      <c r="CE33" s="412"/>
      <c r="CF33" s="412"/>
      <c r="CG33" s="401"/>
      <c r="CH33" s="411"/>
      <c r="CI33" s="412"/>
      <c r="CJ33" s="412"/>
      <c r="CK33" s="412"/>
      <c r="CL33" s="412"/>
      <c r="CM33" s="412"/>
      <c r="CN33" s="412"/>
      <c r="CO33" s="412"/>
      <c r="CP33" s="412"/>
      <c r="CQ33" s="412"/>
      <c r="CR33" s="412"/>
      <c r="CS33" s="412"/>
      <c r="CT33" s="412"/>
      <c r="CU33" s="401"/>
      <c r="CV33" s="411"/>
      <c r="CW33" s="412"/>
      <c r="CX33" s="412"/>
      <c r="CY33" s="412"/>
      <c r="CZ33" s="412"/>
      <c r="DA33" s="412"/>
      <c r="DB33" s="412"/>
      <c r="DC33" s="412"/>
      <c r="DD33" s="412"/>
      <c r="DE33" s="412"/>
      <c r="DF33" s="412"/>
      <c r="DG33" s="412"/>
      <c r="DH33" s="412"/>
      <c r="DI33" s="401"/>
    </row>
    <row r="34" spans="1:113" s="429" customFormat="1" ht="12" customHeight="1">
      <c r="A34" s="412" t="s">
        <v>87</v>
      </c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01"/>
      <c r="P34" s="411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A34" s="412"/>
      <c r="AB34" s="412"/>
      <c r="AC34" s="401"/>
      <c r="AD34" s="411"/>
      <c r="AE34" s="412"/>
      <c r="AF34" s="412"/>
      <c r="AG34" s="412"/>
      <c r="AH34" s="412"/>
      <c r="AI34" s="412"/>
      <c r="AJ34" s="412"/>
      <c r="AK34" s="412"/>
      <c r="AL34" s="412"/>
      <c r="AM34" s="412"/>
      <c r="AN34" s="412"/>
      <c r="AO34" s="412"/>
      <c r="AP34" s="412"/>
      <c r="AQ34" s="401"/>
      <c r="AR34" s="411"/>
      <c r="AS34" s="412"/>
      <c r="AT34" s="412"/>
      <c r="AU34" s="412"/>
      <c r="AV34" s="412"/>
      <c r="AW34" s="412"/>
      <c r="AX34" s="412"/>
      <c r="AY34" s="412"/>
      <c r="AZ34" s="412"/>
      <c r="BA34" s="412"/>
      <c r="BB34" s="412"/>
      <c r="BC34" s="412"/>
      <c r="BD34" s="412"/>
      <c r="BE34" s="401"/>
      <c r="BF34" s="411"/>
      <c r="BG34" s="412"/>
      <c r="BH34" s="412"/>
      <c r="BI34" s="412"/>
      <c r="BJ34" s="412"/>
      <c r="BK34" s="412"/>
      <c r="BL34" s="412"/>
      <c r="BM34" s="412"/>
      <c r="BN34" s="412"/>
      <c r="BO34" s="412"/>
      <c r="BP34" s="412"/>
      <c r="BQ34" s="412"/>
      <c r="BR34" s="412"/>
      <c r="BS34" s="401"/>
      <c r="BT34" s="411"/>
      <c r="BU34" s="412"/>
      <c r="BV34" s="412"/>
      <c r="BW34" s="412"/>
      <c r="BX34" s="412"/>
      <c r="BY34" s="412"/>
      <c r="BZ34" s="412"/>
      <c r="CA34" s="412"/>
      <c r="CB34" s="412"/>
      <c r="CC34" s="412"/>
      <c r="CD34" s="412"/>
      <c r="CE34" s="412"/>
      <c r="CF34" s="412"/>
      <c r="CG34" s="401"/>
      <c r="CH34" s="411"/>
      <c r="CI34" s="412"/>
      <c r="CJ34" s="412"/>
      <c r="CK34" s="412"/>
      <c r="CL34" s="412"/>
      <c r="CM34" s="412"/>
      <c r="CN34" s="412"/>
      <c r="CO34" s="412"/>
      <c r="CP34" s="412"/>
      <c r="CQ34" s="412"/>
      <c r="CR34" s="412"/>
      <c r="CS34" s="412"/>
      <c r="CT34" s="412"/>
      <c r="CU34" s="401"/>
      <c r="CV34" s="411"/>
      <c r="CW34" s="412"/>
      <c r="CX34" s="412"/>
      <c r="CY34" s="412"/>
      <c r="CZ34" s="412"/>
      <c r="DA34" s="412"/>
      <c r="DB34" s="412"/>
      <c r="DC34" s="412"/>
      <c r="DD34" s="412"/>
      <c r="DE34" s="412"/>
      <c r="DF34" s="412"/>
      <c r="DG34" s="412"/>
      <c r="DH34" s="412"/>
      <c r="DI34" s="401"/>
    </row>
    <row r="35" spans="1:113" s="429" customFormat="1" ht="12" customHeight="1">
      <c r="A35" s="412" t="s">
        <v>131</v>
      </c>
      <c r="B35" s="411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01"/>
      <c r="P35" s="411"/>
      <c r="Q35" s="412"/>
      <c r="R35" s="412"/>
      <c r="S35" s="412"/>
      <c r="T35" s="412"/>
      <c r="U35" s="412"/>
      <c r="V35" s="412"/>
      <c r="W35" s="412"/>
      <c r="X35" s="412"/>
      <c r="Y35" s="412"/>
      <c r="Z35" s="412"/>
      <c r="AA35" s="412"/>
      <c r="AB35" s="412"/>
      <c r="AC35" s="401"/>
      <c r="AD35" s="411"/>
      <c r="AE35" s="412"/>
      <c r="AF35" s="412"/>
      <c r="AG35" s="412"/>
      <c r="AH35" s="412"/>
      <c r="AI35" s="412"/>
      <c r="AJ35" s="412"/>
      <c r="AK35" s="412"/>
      <c r="AL35" s="412"/>
      <c r="AM35" s="412"/>
      <c r="AN35" s="412"/>
      <c r="AO35" s="412"/>
      <c r="AP35" s="412"/>
      <c r="AQ35" s="401"/>
      <c r="AR35" s="411"/>
      <c r="AS35" s="412"/>
      <c r="AT35" s="412"/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01"/>
      <c r="BF35" s="411"/>
      <c r="BG35" s="412"/>
      <c r="BH35" s="412"/>
      <c r="BI35" s="412"/>
      <c r="BJ35" s="412"/>
      <c r="BK35" s="412"/>
      <c r="BL35" s="412"/>
      <c r="BM35" s="412"/>
      <c r="BN35" s="412"/>
      <c r="BO35" s="412"/>
      <c r="BP35" s="412"/>
      <c r="BQ35" s="412"/>
      <c r="BR35" s="412"/>
      <c r="BS35" s="401"/>
      <c r="BT35" s="411"/>
      <c r="BU35" s="412"/>
      <c r="BV35" s="412"/>
      <c r="BW35" s="412"/>
      <c r="BX35" s="412"/>
      <c r="BY35" s="412"/>
      <c r="BZ35" s="412"/>
      <c r="CA35" s="412"/>
      <c r="CB35" s="412"/>
      <c r="CC35" s="412"/>
      <c r="CD35" s="412"/>
      <c r="CE35" s="412"/>
      <c r="CF35" s="412"/>
      <c r="CG35" s="401"/>
      <c r="CH35" s="411"/>
      <c r="CI35" s="412"/>
      <c r="CJ35" s="412"/>
      <c r="CK35" s="412"/>
      <c r="CL35" s="412"/>
      <c r="CM35" s="412"/>
      <c r="CN35" s="412"/>
      <c r="CO35" s="412"/>
      <c r="CP35" s="412"/>
      <c r="CQ35" s="412"/>
      <c r="CR35" s="412"/>
      <c r="CS35" s="412"/>
      <c r="CT35" s="412"/>
      <c r="CU35" s="401"/>
      <c r="CV35" s="411"/>
      <c r="CW35" s="412"/>
      <c r="CX35" s="412"/>
      <c r="CY35" s="412"/>
      <c r="CZ35" s="412"/>
      <c r="DA35" s="412"/>
      <c r="DB35" s="412"/>
      <c r="DC35" s="412"/>
      <c r="DD35" s="412"/>
      <c r="DE35" s="412"/>
      <c r="DF35" s="412"/>
      <c r="DG35" s="412"/>
      <c r="DH35" s="412"/>
      <c r="DI35" s="401"/>
    </row>
    <row r="36" spans="1:113" s="429" customFormat="1" ht="12" customHeight="1">
      <c r="A36" s="412" t="s">
        <v>132</v>
      </c>
      <c r="B36" s="411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01"/>
      <c r="P36" s="411"/>
      <c r="Q36" s="412"/>
      <c r="R36" s="412"/>
      <c r="S36" s="412"/>
      <c r="T36" s="412"/>
      <c r="U36" s="412"/>
      <c r="V36" s="412"/>
      <c r="W36" s="412"/>
      <c r="X36" s="412"/>
      <c r="Y36" s="412"/>
      <c r="Z36" s="412"/>
      <c r="AA36" s="412"/>
      <c r="AB36" s="412"/>
      <c r="AC36" s="401"/>
      <c r="AD36" s="411"/>
      <c r="AE36" s="412"/>
      <c r="AF36" s="412"/>
      <c r="AG36" s="412"/>
      <c r="AH36" s="412"/>
      <c r="AI36" s="412"/>
      <c r="AJ36" s="412"/>
      <c r="AK36" s="412"/>
      <c r="AL36" s="412"/>
      <c r="AM36" s="412"/>
      <c r="AN36" s="412"/>
      <c r="AO36" s="412"/>
      <c r="AP36" s="412"/>
      <c r="AQ36" s="401"/>
      <c r="AR36" s="411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  <c r="BC36" s="412"/>
      <c r="BD36" s="412"/>
      <c r="BE36" s="401"/>
      <c r="BF36" s="411"/>
      <c r="BG36" s="412"/>
      <c r="BH36" s="412"/>
      <c r="BI36" s="412"/>
      <c r="BJ36" s="412"/>
      <c r="BK36" s="412"/>
      <c r="BL36" s="412"/>
      <c r="BM36" s="412"/>
      <c r="BN36" s="412"/>
      <c r="BO36" s="412"/>
      <c r="BP36" s="412"/>
      <c r="BQ36" s="412"/>
      <c r="BR36" s="412"/>
      <c r="BS36" s="401"/>
      <c r="BT36" s="411"/>
      <c r="BU36" s="412"/>
      <c r="BV36" s="412"/>
      <c r="BW36" s="412"/>
      <c r="BX36" s="412"/>
      <c r="BY36" s="412"/>
      <c r="BZ36" s="412"/>
      <c r="CA36" s="412"/>
      <c r="CB36" s="412"/>
      <c r="CC36" s="412"/>
      <c r="CD36" s="412"/>
      <c r="CE36" s="412"/>
      <c r="CF36" s="412"/>
      <c r="CG36" s="401"/>
      <c r="CH36" s="411"/>
      <c r="CI36" s="412"/>
      <c r="CJ36" s="412"/>
      <c r="CK36" s="412"/>
      <c r="CL36" s="412"/>
      <c r="CM36" s="412"/>
      <c r="CN36" s="412"/>
      <c r="CO36" s="412"/>
      <c r="CP36" s="412"/>
      <c r="CQ36" s="412"/>
      <c r="CR36" s="412"/>
      <c r="CS36" s="412"/>
      <c r="CT36" s="412"/>
      <c r="CU36" s="401"/>
      <c r="CV36" s="411"/>
      <c r="CW36" s="412"/>
      <c r="CX36" s="412"/>
      <c r="CY36" s="412"/>
      <c r="CZ36" s="412"/>
      <c r="DA36" s="412"/>
      <c r="DB36" s="412"/>
      <c r="DC36" s="412"/>
      <c r="DD36" s="412"/>
      <c r="DE36" s="412"/>
      <c r="DF36" s="412"/>
      <c r="DG36" s="412"/>
      <c r="DH36" s="412"/>
      <c r="DI36" s="401"/>
    </row>
    <row r="37" spans="1:113" s="429" customFormat="1" ht="12" customHeight="1">
      <c r="A37" s="412" t="s">
        <v>133</v>
      </c>
      <c r="B37" s="411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01"/>
      <c r="P37" s="411"/>
      <c r="Q37" s="412"/>
      <c r="R37" s="412"/>
      <c r="S37" s="412"/>
      <c r="T37" s="412"/>
      <c r="U37" s="412"/>
      <c r="V37" s="412"/>
      <c r="W37" s="412"/>
      <c r="X37" s="412"/>
      <c r="Y37" s="412"/>
      <c r="Z37" s="412"/>
      <c r="AA37" s="412"/>
      <c r="AB37" s="412"/>
      <c r="AC37" s="401"/>
      <c r="AD37" s="411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412"/>
      <c r="AP37" s="412"/>
      <c r="AQ37" s="401"/>
      <c r="AR37" s="411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01"/>
      <c r="BF37" s="411"/>
      <c r="BG37" s="412"/>
      <c r="BH37" s="412"/>
      <c r="BI37" s="412"/>
      <c r="BJ37" s="412"/>
      <c r="BK37" s="412"/>
      <c r="BL37" s="412"/>
      <c r="BM37" s="412"/>
      <c r="BN37" s="412"/>
      <c r="BO37" s="412"/>
      <c r="BP37" s="412"/>
      <c r="BQ37" s="412"/>
      <c r="BR37" s="412"/>
      <c r="BS37" s="401"/>
      <c r="BT37" s="411"/>
      <c r="BU37" s="412"/>
      <c r="BV37" s="412"/>
      <c r="BW37" s="412"/>
      <c r="BX37" s="412"/>
      <c r="BY37" s="412"/>
      <c r="BZ37" s="412"/>
      <c r="CA37" s="412"/>
      <c r="CB37" s="412"/>
      <c r="CC37" s="412"/>
      <c r="CD37" s="412"/>
      <c r="CE37" s="412"/>
      <c r="CF37" s="412"/>
      <c r="CG37" s="401"/>
      <c r="CH37" s="411"/>
      <c r="CI37" s="412"/>
      <c r="CJ37" s="412"/>
      <c r="CK37" s="412"/>
      <c r="CL37" s="412"/>
      <c r="CM37" s="412"/>
      <c r="CN37" s="412"/>
      <c r="CO37" s="412"/>
      <c r="CP37" s="412"/>
      <c r="CQ37" s="412"/>
      <c r="CR37" s="412"/>
      <c r="CS37" s="412"/>
      <c r="CT37" s="412"/>
      <c r="CU37" s="401"/>
      <c r="CV37" s="411"/>
      <c r="CW37" s="412"/>
      <c r="CX37" s="412"/>
      <c r="CY37" s="412"/>
      <c r="CZ37" s="412"/>
      <c r="DA37" s="412"/>
      <c r="DB37" s="412"/>
      <c r="DC37" s="412"/>
      <c r="DD37" s="412"/>
      <c r="DE37" s="412"/>
      <c r="DF37" s="412"/>
      <c r="DG37" s="412"/>
      <c r="DH37" s="412"/>
      <c r="DI37" s="401"/>
    </row>
    <row r="38" spans="1:113" s="429" customFormat="1" ht="12" customHeight="1">
      <c r="A38" s="412" t="s">
        <v>134</v>
      </c>
      <c r="B38" s="411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01"/>
      <c r="P38" s="411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01"/>
      <c r="AD38" s="411"/>
      <c r="AE38" s="412"/>
      <c r="AF38" s="412"/>
      <c r="AG38" s="412"/>
      <c r="AH38" s="412"/>
      <c r="AI38" s="412"/>
      <c r="AJ38" s="412"/>
      <c r="AK38" s="412"/>
      <c r="AL38" s="412"/>
      <c r="AM38" s="412"/>
      <c r="AN38" s="412"/>
      <c r="AO38" s="412"/>
      <c r="AP38" s="412"/>
      <c r="AQ38" s="401"/>
      <c r="AR38" s="411"/>
      <c r="AS38" s="412"/>
      <c r="AT38" s="412"/>
      <c r="AU38" s="412"/>
      <c r="AV38" s="412"/>
      <c r="AW38" s="412"/>
      <c r="AX38" s="412"/>
      <c r="AY38" s="412"/>
      <c r="AZ38" s="412"/>
      <c r="BA38" s="412"/>
      <c r="BB38" s="412"/>
      <c r="BC38" s="412"/>
      <c r="BD38" s="412"/>
      <c r="BE38" s="401"/>
      <c r="BF38" s="411"/>
      <c r="BG38" s="412"/>
      <c r="BH38" s="412"/>
      <c r="BI38" s="412"/>
      <c r="BJ38" s="412"/>
      <c r="BK38" s="412"/>
      <c r="BL38" s="412"/>
      <c r="BM38" s="412"/>
      <c r="BN38" s="412"/>
      <c r="BO38" s="412"/>
      <c r="BP38" s="412"/>
      <c r="BQ38" s="412"/>
      <c r="BR38" s="412"/>
      <c r="BS38" s="401"/>
      <c r="BT38" s="411"/>
      <c r="BU38" s="412"/>
      <c r="BV38" s="412"/>
      <c r="BW38" s="412"/>
      <c r="BX38" s="412"/>
      <c r="BY38" s="412"/>
      <c r="BZ38" s="412"/>
      <c r="CA38" s="412"/>
      <c r="CB38" s="412"/>
      <c r="CC38" s="412"/>
      <c r="CD38" s="412"/>
      <c r="CE38" s="412"/>
      <c r="CF38" s="412"/>
      <c r="CG38" s="401"/>
      <c r="CH38" s="411"/>
      <c r="CI38" s="412"/>
      <c r="CJ38" s="412"/>
      <c r="CK38" s="412"/>
      <c r="CL38" s="412"/>
      <c r="CM38" s="412"/>
      <c r="CN38" s="412"/>
      <c r="CO38" s="412"/>
      <c r="CP38" s="412"/>
      <c r="CQ38" s="412"/>
      <c r="CR38" s="412"/>
      <c r="CS38" s="412"/>
      <c r="CT38" s="412"/>
      <c r="CU38" s="401"/>
      <c r="CV38" s="411"/>
      <c r="CW38" s="412"/>
      <c r="CX38" s="412"/>
      <c r="CY38" s="412"/>
      <c r="CZ38" s="412"/>
      <c r="DA38" s="412"/>
      <c r="DB38" s="412"/>
      <c r="DC38" s="412"/>
      <c r="DD38" s="412"/>
      <c r="DE38" s="412"/>
      <c r="DF38" s="412"/>
      <c r="DG38" s="412"/>
      <c r="DH38" s="412"/>
      <c r="DI38" s="401"/>
    </row>
    <row r="39" spans="1:113" s="429" customFormat="1" ht="12" customHeight="1">
      <c r="A39" s="412" t="s">
        <v>135</v>
      </c>
      <c r="B39" s="411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01"/>
      <c r="P39" s="411"/>
      <c r="Q39" s="412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01"/>
      <c r="AD39" s="411"/>
      <c r="AE39" s="412"/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01"/>
      <c r="AR39" s="411"/>
      <c r="AS39" s="412"/>
      <c r="AT39" s="412"/>
      <c r="AU39" s="412"/>
      <c r="AV39" s="412"/>
      <c r="AW39" s="412"/>
      <c r="AX39" s="412"/>
      <c r="AY39" s="412"/>
      <c r="AZ39" s="412"/>
      <c r="BA39" s="412"/>
      <c r="BB39" s="412"/>
      <c r="BC39" s="412"/>
      <c r="BD39" s="412"/>
      <c r="BE39" s="401"/>
      <c r="BF39" s="411"/>
      <c r="BG39" s="412"/>
      <c r="BH39" s="412"/>
      <c r="BI39" s="412"/>
      <c r="BJ39" s="412"/>
      <c r="BK39" s="412"/>
      <c r="BL39" s="412"/>
      <c r="BM39" s="412"/>
      <c r="BN39" s="412"/>
      <c r="BO39" s="412"/>
      <c r="BP39" s="412"/>
      <c r="BQ39" s="412"/>
      <c r="BR39" s="412"/>
      <c r="BS39" s="401"/>
      <c r="BT39" s="411"/>
      <c r="BU39" s="412"/>
      <c r="BV39" s="412"/>
      <c r="BW39" s="412"/>
      <c r="BX39" s="412"/>
      <c r="BY39" s="412"/>
      <c r="BZ39" s="412"/>
      <c r="CA39" s="412"/>
      <c r="CB39" s="412"/>
      <c r="CC39" s="412"/>
      <c r="CD39" s="412"/>
      <c r="CE39" s="412"/>
      <c r="CF39" s="412"/>
      <c r="CG39" s="401"/>
      <c r="CH39" s="411"/>
      <c r="CI39" s="412"/>
      <c r="CJ39" s="412"/>
      <c r="CK39" s="412"/>
      <c r="CL39" s="412"/>
      <c r="CM39" s="412"/>
      <c r="CN39" s="412"/>
      <c r="CO39" s="412"/>
      <c r="CP39" s="412"/>
      <c r="CQ39" s="412"/>
      <c r="CR39" s="412"/>
      <c r="CS39" s="412"/>
      <c r="CT39" s="412"/>
      <c r="CU39" s="401"/>
      <c r="CV39" s="411"/>
      <c r="CW39" s="412"/>
      <c r="CX39" s="412"/>
      <c r="CY39" s="412"/>
      <c r="CZ39" s="412"/>
      <c r="DA39" s="412"/>
      <c r="DB39" s="412"/>
      <c r="DC39" s="412"/>
      <c r="DD39" s="412"/>
      <c r="DE39" s="412"/>
      <c r="DF39" s="412"/>
      <c r="DG39" s="412"/>
      <c r="DH39" s="412"/>
      <c r="DI39" s="401"/>
    </row>
    <row r="40" spans="1:113" s="429" customFormat="1" ht="12" customHeight="1">
      <c r="A40" s="412" t="s">
        <v>136</v>
      </c>
      <c r="B40" s="411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01"/>
      <c r="P40" s="411"/>
      <c r="Q40" s="412"/>
      <c r="R40" s="412"/>
      <c r="S40" s="412"/>
      <c r="T40" s="412"/>
      <c r="U40" s="412"/>
      <c r="V40" s="412"/>
      <c r="W40" s="412"/>
      <c r="X40" s="412"/>
      <c r="Y40" s="412"/>
      <c r="Z40" s="412"/>
      <c r="AA40" s="412"/>
      <c r="AB40" s="412"/>
      <c r="AC40" s="401"/>
      <c r="AD40" s="411"/>
      <c r="AE40" s="412"/>
      <c r="AF40" s="412"/>
      <c r="AG40" s="412"/>
      <c r="AH40" s="412"/>
      <c r="AI40" s="412"/>
      <c r="AJ40" s="412"/>
      <c r="AK40" s="412"/>
      <c r="AL40" s="412"/>
      <c r="AM40" s="412"/>
      <c r="AN40" s="412"/>
      <c r="AO40" s="412"/>
      <c r="AP40" s="412"/>
      <c r="AQ40" s="401"/>
      <c r="AR40" s="411"/>
      <c r="AS40" s="412"/>
      <c r="AT40" s="412"/>
      <c r="AU40" s="412"/>
      <c r="AV40" s="412"/>
      <c r="AW40" s="412"/>
      <c r="AX40" s="412"/>
      <c r="AY40" s="412"/>
      <c r="AZ40" s="412"/>
      <c r="BA40" s="412"/>
      <c r="BB40" s="412"/>
      <c r="BC40" s="412"/>
      <c r="BD40" s="412"/>
      <c r="BE40" s="401"/>
      <c r="BF40" s="411"/>
      <c r="BG40" s="412"/>
      <c r="BH40" s="412"/>
      <c r="BI40" s="412"/>
      <c r="BJ40" s="412"/>
      <c r="BK40" s="412"/>
      <c r="BL40" s="412"/>
      <c r="BM40" s="412"/>
      <c r="BN40" s="412"/>
      <c r="BO40" s="412"/>
      <c r="BP40" s="412"/>
      <c r="BQ40" s="412"/>
      <c r="BR40" s="412"/>
      <c r="BS40" s="401"/>
      <c r="BT40" s="411"/>
      <c r="BU40" s="412"/>
      <c r="BV40" s="412"/>
      <c r="BW40" s="412"/>
      <c r="BX40" s="412"/>
      <c r="BY40" s="412"/>
      <c r="BZ40" s="412"/>
      <c r="CA40" s="412"/>
      <c r="CB40" s="412"/>
      <c r="CC40" s="412"/>
      <c r="CD40" s="412"/>
      <c r="CE40" s="412"/>
      <c r="CF40" s="412"/>
      <c r="CG40" s="401"/>
      <c r="CH40" s="411"/>
      <c r="CI40" s="412"/>
      <c r="CJ40" s="412"/>
      <c r="CK40" s="412"/>
      <c r="CL40" s="412"/>
      <c r="CM40" s="412"/>
      <c r="CN40" s="412"/>
      <c r="CO40" s="412"/>
      <c r="CP40" s="412"/>
      <c r="CQ40" s="412"/>
      <c r="CR40" s="412"/>
      <c r="CS40" s="412"/>
      <c r="CT40" s="412"/>
      <c r="CU40" s="401"/>
      <c r="CV40" s="411"/>
      <c r="CW40" s="412"/>
      <c r="CX40" s="412"/>
      <c r="CY40" s="412"/>
      <c r="CZ40" s="412"/>
      <c r="DA40" s="412"/>
      <c r="DB40" s="412"/>
      <c r="DC40" s="412"/>
      <c r="DD40" s="412"/>
      <c r="DE40" s="412"/>
      <c r="DF40" s="412"/>
      <c r="DG40" s="412"/>
      <c r="DH40" s="412"/>
      <c r="DI40" s="401"/>
    </row>
    <row r="41" spans="1:113" s="429" customFormat="1" ht="12" customHeight="1">
      <c r="A41" s="412" t="s">
        <v>137</v>
      </c>
      <c r="B41" s="411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01"/>
      <c r="P41" s="411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01"/>
      <c r="AD41" s="411"/>
      <c r="AE41" s="412"/>
      <c r="AF41" s="412"/>
      <c r="AG41" s="412"/>
      <c r="AH41" s="412"/>
      <c r="AI41" s="412"/>
      <c r="AJ41" s="412"/>
      <c r="AK41" s="412"/>
      <c r="AL41" s="412"/>
      <c r="AM41" s="412"/>
      <c r="AN41" s="412"/>
      <c r="AO41" s="412"/>
      <c r="AP41" s="412"/>
      <c r="AQ41" s="401"/>
      <c r="AR41" s="411"/>
      <c r="AS41" s="412"/>
      <c r="AT41" s="412"/>
      <c r="AU41" s="412"/>
      <c r="AV41" s="412"/>
      <c r="AW41" s="412"/>
      <c r="AX41" s="412"/>
      <c r="AY41" s="412"/>
      <c r="AZ41" s="412"/>
      <c r="BA41" s="412"/>
      <c r="BB41" s="412"/>
      <c r="BC41" s="412"/>
      <c r="BD41" s="412"/>
      <c r="BE41" s="401"/>
      <c r="BF41" s="411"/>
      <c r="BG41" s="412"/>
      <c r="BH41" s="412"/>
      <c r="BI41" s="412"/>
      <c r="BJ41" s="412"/>
      <c r="BK41" s="412"/>
      <c r="BL41" s="412"/>
      <c r="BM41" s="412"/>
      <c r="BN41" s="412"/>
      <c r="BO41" s="412"/>
      <c r="BP41" s="412"/>
      <c r="BQ41" s="412"/>
      <c r="BR41" s="412"/>
      <c r="BS41" s="401"/>
      <c r="BT41" s="411"/>
      <c r="BU41" s="412"/>
      <c r="BV41" s="412"/>
      <c r="BW41" s="412"/>
      <c r="BX41" s="412"/>
      <c r="BY41" s="412"/>
      <c r="BZ41" s="412"/>
      <c r="CA41" s="412"/>
      <c r="CB41" s="412"/>
      <c r="CC41" s="412"/>
      <c r="CD41" s="412"/>
      <c r="CE41" s="412"/>
      <c r="CF41" s="412"/>
      <c r="CG41" s="401"/>
      <c r="CH41" s="411"/>
      <c r="CI41" s="412"/>
      <c r="CJ41" s="412"/>
      <c r="CK41" s="412"/>
      <c r="CL41" s="412"/>
      <c r="CM41" s="412"/>
      <c r="CN41" s="412"/>
      <c r="CO41" s="412"/>
      <c r="CP41" s="412"/>
      <c r="CQ41" s="412"/>
      <c r="CR41" s="412"/>
      <c r="CS41" s="412"/>
      <c r="CT41" s="412"/>
      <c r="CU41" s="401"/>
      <c r="CV41" s="411"/>
      <c r="CW41" s="412"/>
      <c r="CX41" s="412"/>
      <c r="CY41" s="412"/>
      <c r="CZ41" s="412"/>
      <c r="DA41" s="412"/>
      <c r="DB41" s="412"/>
      <c r="DC41" s="412"/>
      <c r="DD41" s="412"/>
      <c r="DE41" s="412"/>
      <c r="DF41" s="412"/>
      <c r="DG41" s="412"/>
      <c r="DH41" s="412"/>
      <c r="DI41" s="401"/>
    </row>
    <row r="42" spans="1:113" s="429" customFormat="1" ht="12" customHeight="1">
      <c r="A42" s="412" t="s">
        <v>138</v>
      </c>
      <c r="B42" s="411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01"/>
      <c r="P42" s="411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01"/>
      <c r="AD42" s="411"/>
      <c r="AE42" s="412"/>
      <c r="AF42" s="412"/>
      <c r="AG42" s="412"/>
      <c r="AH42" s="412"/>
      <c r="AI42" s="412"/>
      <c r="AJ42" s="412"/>
      <c r="AK42" s="412"/>
      <c r="AL42" s="412"/>
      <c r="AM42" s="412"/>
      <c r="AN42" s="412"/>
      <c r="AO42" s="412"/>
      <c r="AP42" s="412"/>
      <c r="AQ42" s="401"/>
      <c r="AR42" s="411"/>
      <c r="AS42" s="412"/>
      <c r="AT42" s="412"/>
      <c r="AU42" s="412"/>
      <c r="AV42" s="412"/>
      <c r="AW42" s="412"/>
      <c r="AX42" s="412"/>
      <c r="AY42" s="412"/>
      <c r="AZ42" s="412"/>
      <c r="BA42" s="412"/>
      <c r="BB42" s="412"/>
      <c r="BC42" s="412"/>
      <c r="BD42" s="412"/>
      <c r="BE42" s="401"/>
      <c r="BF42" s="411"/>
      <c r="BG42" s="412"/>
      <c r="BH42" s="412"/>
      <c r="BI42" s="412"/>
      <c r="BJ42" s="412"/>
      <c r="BK42" s="412"/>
      <c r="BL42" s="412"/>
      <c r="BM42" s="412"/>
      <c r="BN42" s="412"/>
      <c r="BO42" s="412"/>
      <c r="BP42" s="412"/>
      <c r="BQ42" s="412"/>
      <c r="BR42" s="412"/>
      <c r="BS42" s="401"/>
      <c r="BT42" s="411"/>
      <c r="BU42" s="412"/>
      <c r="BV42" s="412"/>
      <c r="BW42" s="412"/>
      <c r="BX42" s="412"/>
      <c r="BY42" s="412"/>
      <c r="BZ42" s="412"/>
      <c r="CA42" s="412"/>
      <c r="CB42" s="412"/>
      <c r="CC42" s="412"/>
      <c r="CD42" s="412"/>
      <c r="CE42" s="412"/>
      <c r="CF42" s="412"/>
      <c r="CG42" s="401"/>
      <c r="CH42" s="411"/>
      <c r="CI42" s="412"/>
      <c r="CJ42" s="412"/>
      <c r="CK42" s="412"/>
      <c r="CL42" s="412"/>
      <c r="CM42" s="412"/>
      <c r="CN42" s="412"/>
      <c r="CO42" s="412"/>
      <c r="CP42" s="412"/>
      <c r="CQ42" s="412"/>
      <c r="CR42" s="412"/>
      <c r="CS42" s="412"/>
      <c r="CT42" s="412"/>
      <c r="CU42" s="401"/>
      <c r="CV42" s="411"/>
      <c r="CW42" s="412"/>
      <c r="CX42" s="412"/>
      <c r="CY42" s="412"/>
      <c r="CZ42" s="412"/>
      <c r="DA42" s="412"/>
      <c r="DB42" s="412"/>
      <c r="DC42" s="412"/>
      <c r="DD42" s="412"/>
      <c r="DE42" s="412"/>
      <c r="DF42" s="412"/>
      <c r="DG42" s="412"/>
      <c r="DH42" s="412"/>
      <c r="DI42" s="401"/>
    </row>
    <row r="43" spans="1:113" s="429" customFormat="1" ht="12" customHeight="1">
      <c r="A43" s="412" t="s">
        <v>394</v>
      </c>
      <c r="B43" s="411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01"/>
      <c r="P43" s="411"/>
      <c r="Q43" s="412"/>
      <c r="R43" s="412"/>
      <c r="S43" s="412"/>
      <c r="T43" s="412"/>
      <c r="U43" s="412"/>
      <c r="V43" s="412"/>
      <c r="W43" s="412"/>
      <c r="X43" s="412"/>
      <c r="Y43" s="412"/>
      <c r="Z43" s="412"/>
      <c r="AA43" s="412"/>
      <c r="AB43" s="412"/>
      <c r="AC43" s="401"/>
      <c r="AD43" s="411"/>
      <c r="AE43" s="412"/>
      <c r="AF43" s="412"/>
      <c r="AG43" s="412"/>
      <c r="AH43" s="412"/>
      <c r="AI43" s="412"/>
      <c r="AJ43" s="412"/>
      <c r="AK43" s="412"/>
      <c r="AL43" s="412"/>
      <c r="AM43" s="412"/>
      <c r="AN43" s="412"/>
      <c r="AO43" s="412"/>
      <c r="AP43" s="412"/>
      <c r="AQ43" s="401"/>
      <c r="AR43" s="411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  <c r="BC43" s="412"/>
      <c r="BD43" s="412"/>
      <c r="BE43" s="401"/>
      <c r="BF43" s="411"/>
      <c r="BG43" s="412"/>
      <c r="BH43" s="412"/>
      <c r="BI43" s="412"/>
      <c r="BJ43" s="412"/>
      <c r="BK43" s="412"/>
      <c r="BL43" s="412"/>
      <c r="BM43" s="412"/>
      <c r="BN43" s="412"/>
      <c r="BO43" s="412"/>
      <c r="BP43" s="412"/>
      <c r="BQ43" s="412"/>
      <c r="BR43" s="412"/>
      <c r="BS43" s="401"/>
      <c r="BT43" s="411"/>
      <c r="BU43" s="412"/>
      <c r="BV43" s="412"/>
      <c r="BW43" s="412"/>
      <c r="BX43" s="412"/>
      <c r="BY43" s="412"/>
      <c r="BZ43" s="412"/>
      <c r="CA43" s="412"/>
      <c r="CB43" s="412"/>
      <c r="CC43" s="412"/>
      <c r="CD43" s="412"/>
      <c r="CE43" s="412"/>
      <c r="CF43" s="412"/>
      <c r="CG43" s="401"/>
      <c r="CH43" s="411"/>
      <c r="CI43" s="412"/>
      <c r="CJ43" s="412"/>
      <c r="CK43" s="412"/>
      <c r="CL43" s="412"/>
      <c r="CM43" s="412"/>
      <c r="CN43" s="412"/>
      <c r="CO43" s="412"/>
      <c r="CP43" s="412"/>
      <c r="CQ43" s="412"/>
      <c r="CR43" s="412"/>
      <c r="CS43" s="412"/>
      <c r="CT43" s="412"/>
      <c r="CU43" s="401"/>
      <c r="CV43" s="411"/>
      <c r="CW43" s="412"/>
      <c r="CX43" s="412"/>
      <c r="CY43" s="412"/>
      <c r="CZ43" s="412"/>
      <c r="DA43" s="412"/>
      <c r="DB43" s="412"/>
      <c r="DC43" s="412"/>
      <c r="DD43" s="412"/>
      <c r="DE43" s="412"/>
      <c r="DF43" s="412"/>
      <c r="DG43" s="412"/>
      <c r="DH43" s="412"/>
      <c r="DI43" s="401"/>
    </row>
    <row r="44" spans="1:113" s="429" customFormat="1" ht="12" customHeight="1">
      <c r="A44" s="412" t="s">
        <v>140</v>
      </c>
      <c r="B44" s="411"/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01"/>
      <c r="P44" s="411"/>
      <c r="Q44" s="412"/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01"/>
      <c r="AD44" s="411"/>
      <c r="AE44" s="412"/>
      <c r="AF44" s="412"/>
      <c r="AG44" s="412"/>
      <c r="AH44" s="412"/>
      <c r="AI44" s="412"/>
      <c r="AJ44" s="412"/>
      <c r="AK44" s="412"/>
      <c r="AL44" s="412"/>
      <c r="AM44" s="412"/>
      <c r="AN44" s="412"/>
      <c r="AO44" s="412"/>
      <c r="AP44" s="412"/>
      <c r="AQ44" s="401"/>
      <c r="AR44" s="411"/>
      <c r="AS44" s="412"/>
      <c r="AT44" s="412"/>
      <c r="AU44" s="412"/>
      <c r="AV44" s="412"/>
      <c r="AW44" s="412"/>
      <c r="AX44" s="412"/>
      <c r="AY44" s="412"/>
      <c r="AZ44" s="412"/>
      <c r="BA44" s="412"/>
      <c r="BB44" s="412"/>
      <c r="BC44" s="412"/>
      <c r="BD44" s="412"/>
      <c r="BE44" s="401"/>
      <c r="BF44" s="411"/>
      <c r="BG44" s="412"/>
      <c r="BH44" s="412"/>
      <c r="BI44" s="412"/>
      <c r="BJ44" s="412"/>
      <c r="BK44" s="412"/>
      <c r="BL44" s="412"/>
      <c r="BM44" s="412"/>
      <c r="BN44" s="412"/>
      <c r="BO44" s="412"/>
      <c r="BP44" s="412"/>
      <c r="BQ44" s="412"/>
      <c r="BR44" s="412"/>
      <c r="BS44" s="401"/>
      <c r="BT44" s="411"/>
      <c r="BU44" s="412"/>
      <c r="BV44" s="412"/>
      <c r="BW44" s="412"/>
      <c r="BX44" s="412"/>
      <c r="BY44" s="412"/>
      <c r="BZ44" s="412"/>
      <c r="CA44" s="412"/>
      <c r="CB44" s="412"/>
      <c r="CC44" s="412"/>
      <c r="CD44" s="412"/>
      <c r="CE44" s="412"/>
      <c r="CF44" s="412"/>
      <c r="CG44" s="401"/>
      <c r="CH44" s="411"/>
      <c r="CI44" s="412"/>
      <c r="CJ44" s="412"/>
      <c r="CK44" s="412"/>
      <c r="CL44" s="412"/>
      <c r="CM44" s="412"/>
      <c r="CN44" s="412"/>
      <c r="CO44" s="412"/>
      <c r="CP44" s="412"/>
      <c r="CQ44" s="412"/>
      <c r="CR44" s="412"/>
      <c r="CS44" s="412"/>
      <c r="CT44" s="412"/>
      <c r="CU44" s="401"/>
      <c r="CV44" s="411"/>
      <c r="CW44" s="412"/>
      <c r="CX44" s="412"/>
      <c r="CY44" s="412"/>
      <c r="CZ44" s="412"/>
      <c r="DA44" s="412"/>
      <c r="DB44" s="412"/>
      <c r="DC44" s="412"/>
      <c r="DD44" s="412"/>
      <c r="DE44" s="412"/>
      <c r="DF44" s="412"/>
      <c r="DG44" s="412"/>
      <c r="DH44" s="412"/>
      <c r="DI44" s="401"/>
    </row>
    <row r="45" spans="1:113" s="203" customFormat="1" ht="18" customHeight="1">
      <c r="A45" s="176"/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97"/>
      <c r="P45" s="175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97"/>
      <c r="AD45" s="175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97"/>
      <c r="AR45" s="175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97"/>
      <c r="BF45" s="175"/>
      <c r="BG45" s="176"/>
      <c r="BH45" s="176"/>
      <c r="BI45" s="176"/>
      <c r="BJ45" s="176"/>
      <c r="BK45" s="176"/>
      <c r="BL45" s="176"/>
      <c r="BM45" s="176"/>
      <c r="BN45" s="176"/>
      <c r="BO45" s="176"/>
      <c r="BP45" s="176"/>
      <c r="BQ45" s="176"/>
      <c r="BR45" s="176"/>
      <c r="BS45" s="97"/>
      <c r="BT45" s="175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6"/>
      <c r="CF45" s="176"/>
      <c r="CG45" s="97"/>
      <c r="CH45" s="175"/>
      <c r="CI45" s="176"/>
      <c r="CJ45" s="176"/>
      <c r="CK45" s="176"/>
      <c r="CL45" s="176"/>
      <c r="CM45" s="176"/>
      <c r="CN45" s="176"/>
      <c r="CO45" s="176"/>
      <c r="CP45" s="176"/>
      <c r="CQ45" s="176"/>
      <c r="CR45" s="176"/>
      <c r="CS45" s="176"/>
      <c r="CT45" s="176"/>
      <c r="CU45" s="97"/>
      <c r="CV45" s="175"/>
      <c r="CW45" s="176"/>
      <c r="CX45" s="176"/>
      <c r="CY45" s="176"/>
      <c r="CZ45" s="176"/>
      <c r="DA45" s="176"/>
      <c r="DB45" s="176"/>
      <c r="DC45" s="176"/>
      <c r="DD45" s="176"/>
      <c r="DE45" s="176"/>
      <c r="DF45" s="176"/>
      <c r="DG45" s="176"/>
      <c r="DH45" s="176"/>
      <c r="DI45" s="97"/>
    </row>
    <row r="46" spans="1:113" s="203" customFormat="1" ht="18" customHeight="1">
      <c r="A46" s="176"/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97"/>
      <c r="P46" s="175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97"/>
      <c r="AD46" s="175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97"/>
      <c r="AR46" s="175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97"/>
      <c r="BF46" s="175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97"/>
      <c r="BT46" s="175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97"/>
      <c r="CH46" s="175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97"/>
      <c r="CV46" s="175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97"/>
    </row>
    <row r="47" spans="1:113" s="203" customFormat="1" ht="18" customHeight="1">
      <c r="A47" s="176"/>
      <c r="B47" s="175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97"/>
      <c r="P47" s="175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97"/>
      <c r="AD47" s="175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97"/>
      <c r="AR47" s="175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97"/>
      <c r="BF47" s="175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97"/>
      <c r="BT47" s="175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97"/>
      <c r="CH47" s="175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97"/>
      <c r="CV47" s="175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97"/>
    </row>
    <row r="48" spans="1:113" s="203" customFormat="1" ht="18" customHeight="1">
      <c r="A48" s="176"/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97"/>
      <c r="P48" s="175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97"/>
      <c r="AD48" s="175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97"/>
      <c r="AR48" s="175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97"/>
      <c r="BF48" s="175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97"/>
      <c r="BT48" s="175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97"/>
      <c r="CH48" s="175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97"/>
      <c r="CV48" s="175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97"/>
    </row>
    <row r="49" spans="1:113" s="203" customFormat="1" ht="18" customHeight="1">
      <c r="A49" s="176"/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97"/>
      <c r="P49" s="175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97"/>
      <c r="AD49" s="175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97"/>
      <c r="AR49" s="175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97"/>
      <c r="BF49" s="175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97"/>
      <c r="BT49" s="175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97"/>
      <c r="CH49" s="175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97"/>
      <c r="CV49" s="175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97"/>
    </row>
  </sheetData>
  <mergeCells count="14">
    <mergeCell ref="A29:AC29"/>
    <mergeCell ref="AR6:BE6"/>
    <mergeCell ref="CV6:DI6"/>
    <mergeCell ref="B5:DI5"/>
    <mergeCell ref="A2:AP2"/>
    <mergeCell ref="A3:AC3"/>
    <mergeCell ref="A4:B4"/>
    <mergeCell ref="A5:A7"/>
    <mergeCell ref="B6:O6"/>
    <mergeCell ref="P6:AC6"/>
    <mergeCell ref="AD6:AQ6"/>
    <mergeCell ref="CH6:CU6"/>
    <mergeCell ref="BT6:CG6"/>
    <mergeCell ref="BF6:BS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Z1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S22" sqref="S22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1" style="95" hidden="1" customWidth="1"/>
    <col min="21" max="21" width="5.7109375" style="121" customWidth="1"/>
    <col min="22" max="23" width="5.7109375" style="97" customWidth="1"/>
    <col min="24" max="24" width="5.7109375" style="120" customWidth="1"/>
    <col min="25" max="26" width="5.7109375" style="97" customWidth="1"/>
    <col min="27" max="16384" width="11.42578125" style="95"/>
  </cols>
  <sheetData>
    <row r="1" spans="1:26" s="203" customFormat="1" ht="18" customHeight="1">
      <c r="A1" s="881" t="s">
        <v>476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</row>
    <row r="2" spans="1:26" s="203" customFormat="1" ht="18" customHeight="1">
      <c r="A2" s="882" t="s">
        <v>106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</row>
    <row r="3" spans="1:26" s="203" customFormat="1" ht="18" customHeight="1">
      <c r="A3" s="883" t="s">
        <v>613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</row>
    <row r="4" spans="1:26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U4" s="95"/>
      <c r="V4" s="96"/>
      <c r="W4" s="96"/>
      <c r="X4" s="98"/>
      <c r="Y4" s="96"/>
      <c r="Z4" s="96"/>
    </row>
    <row r="5" spans="1:26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7"/>
    </row>
    <row r="6" spans="1:26" ht="18" customHeight="1">
      <c r="A6" s="847"/>
      <c r="B6" s="884">
        <v>2015</v>
      </c>
      <c r="C6" s="885"/>
      <c r="D6" s="886"/>
      <c r="E6" s="887">
        <v>2016</v>
      </c>
      <c r="F6" s="887"/>
      <c r="G6" s="887"/>
      <c r="H6" s="884">
        <v>2017</v>
      </c>
      <c r="I6" s="885"/>
      <c r="J6" s="886"/>
      <c r="K6" s="887">
        <v>2018</v>
      </c>
      <c r="L6" s="887"/>
      <c r="M6" s="887"/>
      <c r="N6" s="884">
        <v>2019</v>
      </c>
      <c r="O6" s="885"/>
      <c r="P6" s="886"/>
      <c r="Q6" s="888">
        <v>2020</v>
      </c>
      <c r="R6" s="889"/>
      <c r="S6" s="890"/>
      <c r="U6" s="884">
        <v>2021</v>
      </c>
      <c r="V6" s="885"/>
      <c r="W6" s="886"/>
      <c r="X6" s="888">
        <v>2022</v>
      </c>
      <c r="Y6" s="889"/>
      <c r="Z6" s="890"/>
    </row>
    <row r="7" spans="1:26" ht="18" customHeight="1" thickBo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599" t="s">
        <v>7</v>
      </c>
      <c r="U7" s="675" t="s">
        <v>6</v>
      </c>
      <c r="V7" s="682" t="s">
        <v>33</v>
      </c>
      <c r="W7" s="685" t="s">
        <v>7</v>
      </c>
      <c r="X7" s="761" t="s">
        <v>6</v>
      </c>
      <c r="Y7" s="763" t="s">
        <v>33</v>
      </c>
      <c r="Z7" s="765" t="s">
        <v>7</v>
      </c>
    </row>
    <row r="8" spans="1:26" ht="30" customHeight="1" thickTop="1">
      <c r="A8" s="124" t="s">
        <v>95</v>
      </c>
      <c r="B8" s="100">
        <v>426</v>
      </c>
      <c r="C8" s="125">
        <f t="shared" ref="C8:C14" si="0">B8/$B$15*100</f>
        <v>36.692506459948319</v>
      </c>
      <c r="D8" s="125">
        <f t="shared" ref="D8:D15" si="1">B8/116181*1000</f>
        <v>3.6666924884447543</v>
      </c>
      <c r="E8" s="100">
        <v>404</v>
      </c>
      <c r="F8" s="125">
        <f t="shared" ref="F8:F14" si="2">E8/$E$15*100</f>
        <v>38.623326959847034</v>
      </c>
      <c r="G8" s="126">
        <f>E8/111146*1000</f>
        <v>3.6348586543825236</v>
      </c>
      <c r="H8" s="100">
        <v>421</v>
      </c>
      <c r="I8" s="125">
        <f t="shared" ref="I8:I14" si="3">H8/$H$15*100</f>
        <v>38.623853211009177</v>
      </c>
      <c r="J8" s="125">
        <f>H8/115895*1000</f>
        <v>3.6325984727555114</v>
      </c>
      <c r="K8" s="100">
        <v>388</v>
      </c>
      <c r="L8" s="125">
        <f t="shared" ref="L8:L14" si="4">K8/$K$15*100</f>
        <v>36.812144212523719</v>
      </c>
      <c r="M8" s="126">
        <f>K8/111642*1000</f>
        <v>3.4753945647695312</v>
      </c>
      <c r="N8" s="100">
        <v>460</v>
      </c>
      <c r="O8" s="125">
        <f t="shared" ref="O8:O14" si="5">N8/$N$15*100</f>
        <v>31.463748290013683</v>
      </c>
      <c r="P8" s="126">
        <f>N8/107911*1000</f>
        <v>4.2627720992299212</v>
      </c>
      <c r="Q8" s="100">
        <v>549</v>
      </c>
      <c r="R8" s="125">
        <f>Q8/$Q$15*100</f>
        <v>37.220338983050851</v>
      </c>
      <c r="S8" s="126">
        <f>Q8/102722*1000</f>
        <v>5.3445221082144032</v>
      </c>
      <c r="T8" s="623">
        <v>426</v>
      </c>
      <c r="U8" s="100">
        <v>543</v>
      </c>
      <c r="V8" s="125">
        <f>U8/$U$15*100</f>
        <v>40.827067669172934</v>
      </c>
      <c r="W8" s="126">
        <f>U8/103766*1000</f>
        <v>5.2329279340053585</v>
      </c>
      <c r="X8" s="100">
        <v>484</v>
      </c>
      <c r="Y8" s="125">
        <f>X8/$X$15*100</f>
        <v>41.438356164383563</v>
      </c>
      <c r="Z8" s="126">
        <f>X8/98305*1000</f>
        <v>4.9234525202176904</v>
      </c>
    </row>
    <row r="9" spans="1:26" ht="18" customHeight="1">
      <c r="A9" s="127" t="s">
        <v>100</v>
      </c>
      <c r="B9" s="108">
        <v>166</v>
      </c>
      <c r="C9" s="109">
        <f t="shared" si="0"/>
        <v>14.29801894918174</v>
      </c>
      <c r="D9" s="109">
        <f t="shared" si="1"/>
        <v>1.4288050541826975</v>
      </c>
      <c r="E9" s="113">
        <v>173</v>
      </c>
      <c r="F9" s="114">
        <f t="shared" si="2"/>
        <v>16.539196940726576</v>
      </c>
      <c r="G9" s="116">
        <f t="shared" ref="G9:G15" si="6">E9/111146*1000</f>
        <v>1.5565112554657838</v>
      </c>
      <c r="H9" s="108">
        <v>196</v>
      </c>
      <c r="I9" s="109">
        <f t="shared" si="3"/>
        <v>17.98165137614679</v>
      </c>
      <c r="J9" s="109">
        <f t="shared" ref="J9:J14" si="7">H9/115895*1000</f>
        <v>1.6911859873161053</v>
      </c>
      <c r="K9" s="113">
        <v>197</v>
      </c>
      <c r="L9" s="114">
        <f t="shared" si="4"/>
        <v>18.690702087286528</v>
      </c>
      <c r="M9" s="116">
        <f t="shared" ref="M9:M15" si="8">K9/111642*1000</f>
        <v>1.7645688898443239</v>
      </c>
      <c r="N9" s="108">
        <v>198</v>
      </c>
      <c r="O9" s="109">
        <f t="shared" si="5"/>
        <v>13.543091655266759</v>
      </c>
      <c r="P9" s="111">
        <f t="shared" ref="P9:P15" si="9">N9/107911*1000</f>
        <v>1.8348453818424442</v>
      </c>
      <c r="Q9" s="113">
        <v>175</v>
      </c>
      <c r="R9" s="114">
        <f t="shared" ref="R9:R14" si="10">Q9/$Q$15*100</f>
        <v>11.864406779661017</v>
      </c>
      <c r="S9" s="116">
        <f t="shared" ref="S9:S15" si="11">Q9/102722*1000</f>
        <v>1.7036272658242635</v>
      </c>
      <c r="T9" s="624">
        <v>166</v>
      </c>
      <c r="U9" s="108">
        <v>233</v>
      </c>
      <c r="V9" s="109">
        <f t="shared" ref="V9:V14" si="12">U9/$U$15*100</f>
        <v>17.518796992481203</v>
      </c>
      <c r="W9" s="111">
        <f t="shared" ref="W9:W14" si="13">U9/103766*1000</f>
        <v>2.2454368482932754</v>
      </c>
      <c r="X9" s="113">
        <v>185</v>
      </c>
      <c r="Y9" s="114">
        <f t="shared" ref="Y9:Y14" si="14">X9/$X$15*100</f>
        <v>15.83904109589041</v>
      </c>
      <c r="Z9" s="116">
        <f t="shared" ref="Z9:Z15" si="15">X9/98305*1000</f>
        <v>1.8818981740501501</v>
      </c>
    </row>
    <row r="10" spans="1:26" ht="18" customHeight="1">
      <c r="A10" s="124" t="s">
        <v>101</v>
      </c>
      <c r="B10" s="99">
        <v>56</v>
      </c>
      <c r="C10" s="106">
        <f t="shared" si="0"/>
        <v>4.8234280792420332</v>
      </c>
      <c r="D10" s="106">
        <f t="shared" si="1"/>
        <v>0.48200652430259683</v>
      </c>
      <c r="E10" s="99">
        <v>19</v>
      </c>
      <c r="F10" s="106">
        <f t="shared" si="2"/>
        <v>1.8164435946462716</v>
      </c>
      <c r="G10" s="107">
        <f t="shared" si="6"/>
        <v>0.17094632285462366</v>
      </c>
      <c r="H10" s="99">
        <v>20</v>
      </c>
      <c r="I10" s="106">
        <f t="shared" si="3"/>
        <v>1.834862385321101</v>
      </c>
      <c r="J10" s="106">
        <f t="shared" si="7"/>
        <v>0.17256999870572501</v>
      </c>
      <c r="K10" s="99">
        <v>24</v>
      </c>
      <c r="L10" s="106">
        <f t="shared" si="4"/>
        <v>2.2770398481973433</v>
      </c>
      <c r="M10" s="107">
        <f t="shared" si="8"/>
        <v>0.21497285967646584</v>
      </c>
      <c r="N10" s="99">
        <v>17</v>
      </c>
      <c r="O10" s="106">
        <f t="shared" si="5"/>
        <v>1.1627906976744187</v>
      </c>
      <c r="P10" s="107">
        <f t="shared" si="9"/>
        <v>0.15753722975414927</v>
      </c>
      <c r="Q10" s="99">
        <v>16</v>
      </c>
      <c r="R10" s="106">
        <f t="shared" si="10"/>
        <v>1.0847457627118644</v>
      </c>
      <c r="S10" s="107">
        <f t="shared" si="11"/>
        <v>0.15576020716107553</v>
      </c>
      <c r="T10" s="624">
        <v>56</v>
      </c>
      <c r="U10" s="99">
        <v>23</v>
      </c>
      <c r="V10" s="106">
        <f t="shared" si="12"/>
        <v>1.7293233082706767</v>
      </c>
      <c r="W10" s="107">
        <f t="shared" si="13"/>
        <v>0.22165256442379971</v>
      </c>
      <c r="X10" s="99">
        <v>24</v>
      </c>
      <c r="Y10" s="106">
        <f t="shared" si="14"/>
        <v>2.054794520547945</v>
      </c>
      <c r="Z10" s="107">
        <f t="shared" si="15"/>
        <v>0.24413814149839785</v>
      </c>
    </row>
    <row r="11" spans="1:26" ht="30" customHeight="1">
      <c r="A11" s="127" t="s">
        <v>102</v>
      </c>
      <c r="B11" s="108">
        <v>56</v>
      </c>
      <c r="C11" s="109">
        <f t="shared" si="0"/>
        <v>4.8234280792420332</v>
      </c>
      <c r="D11" s="109">
        <f t="shared" si="1"/>
        <v>0.48200652430259683</v>
      </c>
      <c r="E11" s="113">
        <v>69</v>
      </c>
      <c r="F11" s="114">
        <f t="shared" si="2"/>
        <v>6.5965583173996176</v>
      </c>
      <c r="G11" s="116">
        <f t="shared" si="6"/>
        <v>0.62080506720889639</v>
      </c>
      <c r="H11" s="108">
        <v>78</v>
      </c>
      <c r="I11" s="109">
        <f t="shared" si="3"/>
        <v>7.1559633027522942</v>
      </c>
      <c r="J11" s="109">
        <f t="shared" si="7"/>
        <v>0.67302299495232754</v>
      </c>
      <c r="K11" s="113">
        <v>65</v>
      </c>
      <c r="L11" s="114">
        <f t="shared" si="4"/>
        <v>6.1669829222011385</v>
      </c>
      <c r="M11" s="116">
        <f t="shared" si="8"/>
        <v>0.58221816162376172</v>
      </c>
      <c r="N11" s="108">
        <v>66</v>
      </c>
      <c r="O11" s="109">
        <f t="shared" si="5"/>
        <v>4.5143638850889189</v>
      </c>
      <c r="P11" s="111">
        <f t="shared" si="9"/>
        <v>0.61161512728081469</v>
      </c>
      <c r="Q11" s="113">
        <v>55</v>
      </c>
      <c r="R11" s="114">
        <f t="shared" si="10"/>
        <v>3.7288135593220342</v>
      </c>
      <c r="S11" s="116">
        <f t="shared" si="11"/>
        <v>0.53542571211619716</v>
      </c>
      <c r="T11" s="624">
        <v>56</v>
      </c>
      <c r="U11" s="108">
        <v>65</v>
      </c>
      <c r="V11" s="109">
        <f t="shared" si="12"/>
        <v>4.8872180451127818</v>
      </c>
      <c r="W11" s="111">
        <f t="shared" si="13"/>
        <v>0.62640942119769483</v>
      </c>
      <c r="X11" s="113">
        <v>57</v>
      </c>
      <c r="Y11" s="114">
        <f t="shared" si="14"/>
        <v>4.8801369863013697</v>
      </c>
      <c r="Z11" s="116">
        <f t="shared" si="15"/>
        <v>0.57982808605869485</v>
      </c>
    </row>
    <row r="12" spans="1:26" ht="18" customHeight="1">
      <c r="A12" s="124" t="s">
        <v>103</v>
      </c>
      <c r="B12" s="99">
        <v>9</v>
      </c>
      <c r="C12" s="106">
        <f t="shared" si="0"/>
        <v>0.77519379844961245</v>
      </c>
      <c r="D12" s="106">
        <f t="shared" si="1"/>
        <v>7.7465334262917351E-2</v>
      </c>
      <c r="E12" s="99">
        <v>1</v>
      </c>
      <c r="F12" s="106">
        <f t="shared" si="2"/>
        <v>9.5602294455066919E-2</v>
      </c>
      <c r="G12" s="107">
        <f t="shared" si="6"/>
        <v>8.9971748870854556E-3</v>
      </c>
      <c r="H12" s="99">
        <v>2</v>
      </c>
      <c r="I12" s="106">
        <f t="shared" si="3"/>
        <v>0.1834862385321101</v>
      </c>
      <c r="J12" s="106">
        <f t="shared" si="7"/>
        <v>1.7256999870572502E-2</v>
      </c>
      <c r="K12" s="99">
        <v>1</v>
      </c>
      <c r="L12" s="106">
        <f t="shared" si="4"/>
        <v>9.4876660341555979E-2</v>
      </c>
      <c r="M12" s="107">
        <f t="shared" si="8"/>
        <v>8.9572024865194107E-3</v>
      </c>
      <c r="N12" s="99">
        <v>0</v>
      </c>
      <c r="O12" s="106">
        <f t="shared" si="5"/>
        <v>0</v>
      </c>
      <c r="P12" s="107">
        <f t="shared" si="9"/>
        <v>0</v>
      </c>
      <c r="Q12" s="99">
        <v>5</v>
      </c>
      <c r="R12" s="106">
        <f t="shared" si="10"/>
        <v>0.33898305084745761</v>
      </c>
      <c r="S12" s="107">
        <f t="shared" si="11"/>
        <v>4.8675064737836102E-2</v>
      </c>
      <c r="T12" s="624">
        <v>9</v>
      </c>
      <c r="U12" s="99">
        <v>1</v>
      </c>
      <c r="V12" s="106">
        <f>U12/$U$15*100</f>
        <v>7.518796992481204E-2</v>
      </c>
      <c r="W12" s="107">
        <f>U12/103766*1000</f>
        <v>9.6370680184260735E-3</v>
      </c>
      <c r="X12" s="99">
        <v>6</v>
      </c>
      <c r="Y12" s="106">
        <f t="shared" si="14"/>
        <v>0.51369863013698625</v>
      </c>
      <c r="Z12" s="107">
        <f t="shared" si="15"/>
        <v>6.1034535374599463E-2</v>
      </c>
    </row>
    <row r="13" spans="1:26" ht="30" customHeight="1">
      <c r="A13" s="127" t="s">
        <v>104</v>
      </c>
      <c r="B13" s="108">
        <v>448</v>
      </c>
      <c r="C13" s="109">
        <f t="shared" si="0"/>
        <v>38.587424633936266</v>
      </c>
      <c r="D13" s="109">
        <f t="shared" si="1"/>
        <v>3.8560521944207746</v>
      </c>
      <c r="E13" s="113">
        <v>374</v>
      </c>
      <c r="F13" s="114">
        <f t="shared" si="2"/>
        <v>35.755258126195031</v>
      </c>
      <c r="G13" s="116">
        <f t="shared" si="6"/>
        <v>3.3649434077699603</v>
      </c>
      <c r="H13" s="108">
        <v>367</v>
      </c>
      <c r="I13" s="109">
        <f t="shared" si="3"/>
        <v>33.669724770642198</v>
      </c>
      <c r="J13" s="109">
        <f t="shared" si="7"/>
        <v>3.1666594762500537</v>
      </c>
      <c r="K13" s="113">
        <v>372</v>
      </c>
      <c r="L13" s="114">
        <f t="shared" si="4"/>
        <v>35.294117647058826</v>
      </c>
      <c r="M13" s="116">
        <f t="shared" si="8"/>
        <v>3.3320793249852207</v>
      </c>
      <c r="N13" s="108">
        <v>718</v>
      </c>
      <c r="O13" s="109">
        <f t="shared" si="5"/>
        <v>49.110807113543089</v>
      </c>
      <c r="P13" s="111">
        <f t="shared" si="9"/>
        <v>6.6536312331458332</v>
      </c>
      <c r="Q13" s="113">
        <v>672</v>
      </c>
      <c r="R13" s="114">
        <f t="shared" si="10"/>
        <v>45.559322033898304</v>
      </c>
      <c r="S13" s="116">
        <f t="shared" si="11"/>
        <v>6.5419287007651725</v>
      </c>
      <c r="T13" s="624">
        <v>448</v>
      </c>
      <c r="U13" s="108">
        <v>450</v>
      </c>
      <c r="V13" s="109">
        <f t="shared" si="12"/>
        <v>33.834586466165412</v>
      </c>
      <c r="W13" s="111">
        <f t="shared" si="13"/>
        <v>4.3366806082917337</v>
      </c>
      <c r="X13" s="113">
        <v>398</v>
      </c>
      <c r="Y13" s="114">
        <f t="shared" si="14"/>
        <v>34.075342465753423</v>
      </c>
      <c r="Z13" s="116">
        <f t="shared" si="15"/>
        <v>4.0486241798484315</v>
      </c>
    </row>
    <row r="14" spans="1:26" ht="18" customHeight="1">
      <c r="A14" s="124" t="s">
        <v>105</v>
      </c>
      <c r="B14" s="99">
        <v>0</v>
      </c>
      <c r="C14" s="106">
        <f t="shared" si="0"/>
        <v>0</v>
      </c>
      <c r="D14" s="106">
        <f t="shared" si="1"/>
        <v>0</v>
      </c>
      <c r="E14" s="99">
        <v>6</v>
      </c>
      <c r="F14" s="106">
        <f t="shared" si="2"/>
        <v>0.57361376673040154</v>
      </c>
      <c r="G14" s="107">
        <f t="shared" si="6"/>
        <v>5.398304932251273E-2</v>
      </c>
      <c r="H14" s="99">
        <v>6</v>
      </c>
      <c r="I14" s="106">
        <f t="shared" si="3"/>
        <v>0.55045871559633031</v>
      </c>
      <c r="J14" s="106">
        <f t="shared" si="7"/>
        <v>5.1770999611717501E-2</v>
      </c>
      <c r="K14" s="99">
        <v>7</v>
      </c>
      <c r="L14" s="106">
        <f t="shared" si="4"/>
        <v>0.66413662239089188</v>
      </c>
      <c r="M14" s="107">
        <f t="shared" si="8"/>
        <v>6.2700417405635867E-2</v>
      </c>
      <c r="N14" s="99">
        <v>3</v>
      </c>
      <c r="O14" s="106">
        <f t="shared" si="5"/>
        <v>0.20519835841313269</v>
      </c>
      <c r="P14" s="107">
        <f t="shared" si="9"/>
        <v>2.7800687603673397E-2</v>
      </c>
      <c r="Q14" s="99">
        <v>3</v>
      </c>
      <c r="R14" s="106">
        <f t="shared" si="10"/>
        <v>0.20338983050847459</v>
      </c>
      <c r="S14" s="107">
        <f t="shared" si="11"/>
        <v>2.9205038842701661E-2</v>
      </c>
      <c r="T14" s="624">
        <v>0</v>
      </c>
      <c r="U14" s="99">
        <v>15</v>
      </c>
      <c r="V14" s="106">
        <f t="shared" si="12"/>
        <v>1.1278195488721803</v>
      </c>
      <c r="W14" s="107">
        <f t="shared" si="13"/>
        <v>0.14455602027639111</v>
      </c>
      <c r="X14" s="99">
        <v>14</v>
      </c>
      <c r="Y14" s="106">
        <f t="shared" si="14"/>
        <v>1.1986301369863013</v>
      </c>
      <c r="Z14" s="107">
        <f t="shared" si="15"/>
        <v>0.14241391587406541</v>
      </c>
    </row>
    <row r="15" spans="1:26" ht="24.95" customHeight="1" thickBot="1">
      <c r="A15" s="91" t="s">
        <v>36</v>
      </c>
      <c r="B15" s="66">
        <f>SUM(B8:B14)</f>
        <v>1161</v>
      </c>
      <c r="C15" s="67">
        <f>+SUM(C8:C14)</f>
        <v>100</v>
      </c>
      <c r="D15" s="67">
        <f t="shared" si="1"/>
        <v>9.9930281199163389</v>
      </c>
      <c r="E15" s="4">
        <f>SUM(E8:E14)</f>
        <v>1046</v>
      </c>
      <c r="F15" s="130">
        <f>+SUM(F8:F14)</f>
        <v>100</v>
      </c>
      <c r="G15" s="131">
        <f t="shared" si="6"/>
        <v>9.4110449318913858</v>
      </c>
      <c r="H15" s="66">
        <f>SUM(H8:H14)</f>
        <v>1090</v>
      </c>
      <c r="I15" s="67">
        <f>+SUM(I8:I14)</f>
        <v>100</v>
      </c>
      <c r="J15" s="67">
        <f>H15/115895*1000</f>
        <v>9.4050649294620143</v>
      </c>
      <c r="K15" s="4">
        <f>SUM(K8:K14)</f>
        <v>1054</v>
      </c>
      <c r="L15" s="130">
        <f>+SUM(L8:L14)</f>
        <v>100</v>
      </c>
      <c r="M15" s="131">
        <f t="shared" si="8"/>
        <v>9.4408914207914592</v>
      </c>
      <c r="N15" s="66">
        <f>SUM(N8:N14)</f>
        <v>1462</v>
      </c>
      <c r="O15" s="67">
        <f>+SUM(O8:O14)</f>
        <v>100</v>
      </c>
      <c r="P15" s="69">
        <f t="shared" si="9"/>
        <v>13.548201758856836</v>
      </c>
      <c r="Q15" s="4">
        <f>SUM(Q8:Q14)</f>
        <v>1475</v>
      </c>
      <c r="R15" s="130">
        <f>+SUM(R8:R14)</f>
        <v>100</v>
      </c>
      <c r="S15" s="131">
        <f t="shared" si="11"/>
        <v>14.35914409766165</v>
      </c>
      <c r="T15" s="625">
        <v>1161</v>
      </c>
      <c r="U15" s="66">
        <f>SUM(U8:U14)</f>
        <v>1330</v>
      </c>
      <c r="V15" s="67">
        <f>+SUM(V8:V14)</f>
        <v>100.00000000000001</v>
      </c>
      <c r="W15" s="69">
        <f>U15/103766*1000</f>
        <v>12.817300464506678</v>
      </c>
      <c r="X15" s="4">
        <f>SUM(X8:X14)</f>
        <v>1168</v>
      </c>
      <c r="Y15" s="130">
        <f>+SUM(Y8:Y14)</f>
        <v>99.999999999999986</v>
      </c>
      <c r="Z15" s="131">
        <f t="shared" si="15"/>
        <v>11.881389552922029</v>
      </c>
    </row>
    <row r="16" spans="1:26" ht="5.25" customHeight="1" thickTop="1">
      <c r="B16" s="92"/>
      <c r="C16" s="92"/>
      <c r="D16" s="120"/>
      <c r="F16" s="120"/>
      <c r="G16" s="117"/>
      <c r="H16" s="92"/>
      <c r="I16" s="92"/>
      <c r="J16" s="120"/>
      <c r="L16" s="120"/>
      <c r="M16" s="117"/>
      <c r="N16" s="92"/>
      <c r="O16" s="92"/>
      <c r="P16" s="120"/>
      <c r="R16" s="120"/>
      <c r="S16" s="117"/>
      <c r="U16" s="92"/>
      <c r="V16" s="92"/>
      <c r="W16" s="120"/>
      <c r="Y16" s="120"/>
      <c r="Z16" s="117"/>
    </row>
    <row r="17" spans="1:26" s="402" customFormat="1" ht="12" customHeight="1">
      <c r="A17" s="815" t="s">
        <v>520</v>
      </c>
      <c r="B17" s="815"/>
      <c r="C17" s="815"/>
      <c r="D17" s="815"/>
      <c r="E17" s="815"/>
      <c r="F17" s="815"/>
      <c r="G17" s="815"/>
      <c r="H17" s="815"/>
      <c r="I17" s="815"/>
      <c r="M17" s="401"/>
      <c r="S17" s="401"/>
      <c r="Z17" s="401"/>
    </row>
    <row r="18" spans="1:26" s="402" customFormat="1" ht="12" customHeight="1">
      <c r="A18" s="410" t="s">
        <v>28</v>
      </c>
      <c r="B18" s="649"/>
      <c r="C18" s="649"/>
      <c r="D18" s="649"/>
      <c r="E18" s="649"/>
      <c r="F18" s="649"/>
      <c r="G18" s="649"/>
      <c r="H18" s="649"/>
      <c r="I18" s="649"/>
      <c r="M18" s="401"/>
      <c r="S18" s="401"/>
      <c r="Z18" s="401"/>
    </row>
    <row r="19" spans="1:26" s="402" customFormat="1" ht="12" customHeight="1">
      <c r="A19" s="664" t="s">
        <v>560</v>
      </c>
      <c r="B19" s="407"/>
      <c r="C19" s="401"/>
      <c r="D19" s="401"/>
      <c r="E19" s="408"/>
      <c r="F19" s="401"/>
      <c r="G19" s="401"/>
      <c r="H19" s="407"/>
      <c r="I19" s="401"/>
      <c r="J19" s="401"/>
      <c r="K19" s="408"/>
      <c r="L19" s="401"/>
      <c r="M19" s="401"/>
      <c r="N19" s="407"/>
      <c r="O19" s="401"/>
      <c r="P19" s="401"/>
      <c r="Q19" s="408"/>
      <c r="R19" s="401"/>
      <c r="S19" s="401"/>
      <c r="U19" s="407"/>
      <c r="V19" s="401"/>
      <c r="W19" s="401"/>
      <c r="X19" s="408"/>
      <c r="Y19" s="401"/>
      <c r="Z19" s="401"/>
    </row>
  </sheetData>
  <mergeCells count="15">
    <mergeCell ref="X6:Z6"/>
    <mergeCell ref="B5:Z5"/>
    <mergeCell ref="U6:W6"/>
    <mergeCell ref="Q6:S6"/>
    <mergeCell ref="A17:I17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BM38"/>
  <sheetViews>
    <sheetView showGridLines="0" workbookViewId="0">
      <pane xSplit="1" ySplit="7" topLeftCell="B14" activePane="bottomRight" state="frozen"/>
      <selection activeCell="BH19" sqref="BH19"/>
      <selection pane="topRight" activeCell="BH19" sqref="BH19"/>
      <selection pane="bottomLeft" activeCell="BH19" sqref="BH19"/>
      <selection pane="bottomRight" activeCell="T33" sqref="T33"/>
    </sheetView>
  </sheetViews>
  <sheetFormatPr baseColWidth="10" defaultColWidth="11.42578125" defaultRowHeight="18" customHeight="1"/>
  <cols>
    <col min="1" max="1" width="18.7109375" style="76" customWidth="1"/>
    <col min="2" max="2" width="4" style="154" customWidth="1"/>
    <col min="3" max="8" width="4" style="77" customWidth="1"/>
    <col min="9" max="9" width="6.7109375" style="85" customWidth="1"/>
    <col min="10" max="10" width="4" style="94" customWidth="1"/>
    <col min="11" max="16" width="4" style="85" customWidth="1"/>
    <col min="17" max="17" width="5.7109375" style="85" customWidth="1"/>
    <col min="18" max="18" width="4" style="154" customWidth="1"/>
    <col min="19" max="24" width="4" style="77" customWidth="1"/>
    <col min="25" max="25" width="5.7109375" style="85" customWidth="1"/>
    <col min="26" max="26" width="4" style="94" customWidth="1"/>
    <col min="27" max="32" width="4" style="85" customWidth="1"/>
    <col min="33" max="33" width="5.7109375" style="85" customWidth="1"/>
    <col min="34" max="35" width="4" style="85" customWidth="1"/>
    <col min="36" max="36" width="4" style="94" customWidth="1"/>
    <col min="37" max="40" width="4" style="85" customWidth="1"/>
    <col min="41" max="41" width="5.7109375" style="83" customWidth="1"/>
    <col min="42" max="42" width="4" style="94" customWidth="1"/>
    <col min="43" max="48" width="4" style="85" customWidth="1"/>
    <col min="49" max="49" width="5.7109375" style="85" customWidth="1"/>
    <col min="50" max="51" width="4" style="85" customWidth="1"/>
    <col min="52" max="52" width="4" style="94" customWidth="1"/>
    <col min="53" max="56" width="4" style="85" customWidth="1"/>
    <col min="57" max="57" width="5.7109375" style="83" customWidth="1"/>
    <col min="58" max="58" width="4" style="94" customWidth="1"/>
    <col min="59" max="64" width="4" style="85" customWidth="1"/>
    <col min="65" max="65" width="5.7109375" style="85" customWidth="1"/>
    <col min="66" max="135" width="6.28515625" style="83" customWidth="1"/>
    <col min="136" max="16384" width="11.42578125" style="83"/>
  </cols>
  <sheetData>
    <row r="1" spans="1:65" s="636" customFormat="1" ht="18" customHeight="1">
      <c r="A1" s="844" t="s">
        <v>477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844"/>
      <c r="AN1" s="844"/>
    </row>
    <row r="2" spans="1:65" s="636" customFormat="1" ht="18" customHeight="1">
      <c r="A2" s="825" t="s">
        <v>409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</row>
    <row r="3" spans="1:65" s="636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</row>
    <row r="4" spans="1:65" ht="3.95" customHeight="1">
      <c r="A4" s="845"/>
      <c r="B4" s="845"/>
      <c r="C4" s="135"/>
      <c r="D4" s="135"/>
      <c r="E4" s="135"/>
      <c r="F4" s="135"/>
      <c r="G4" s="135"/>
      <c r="H4" s="135"/>
      <c r="I4" s="84"/>
      <c r="J4" s="84"/>
      <c r="K4" s="84"/>
      <c r="L4" s="84"/>
      <c r="M4" s="84"/>
      <c r="N4" s="84"/>
      <c r="O4" s="84"/>
      <c r="P4" s="84"/>
      <c r="Q4" s="84"/>
      <c r="R4" s="86"/>
      <c r="S4" s="135"/>
      <c r="T4" s="135"/>
      <c r="U4" s="135"/>
      <c r="V4" s="135"/>
      <c r="W4" s="135"/>
      <c r="X4" s="135"/>
      <c r="Y4" s="84"/>
      <c r="Z4" s="84"/>
      <c r="AA4" s="84"/>
      <c r="AB4" s="84"/>
      <c r="AC4" s="84"/>
      <c r="AD4" s="84"/>
      <c r="AE4" s="84"/>
      <c r="AF4" s="84"/>
      <c r="AG4" s="84"/>
      <c r="AH4" s="84"/>
      <c r="AJ4" s="85"/>
      <c r="AK4" s="84"/>
      <c r="AL4" s="84"/>
      <c r="AM4" s="84"/>
      <c r="AN4" s="84"/>
      <c r="AP4" s="84"/>
      <c r="AQ4" s="84"/>
      <c r="AR4" s="84"/>
      <c r="AS4" s="84"/>
      <c r="AT4" s="84"/>
      <c r="AU4" s="84"/>
      <c r="AV4" s="84"/>
      <c r="AW4" s="84"/>
      <c r="AX4" s="84"/>
      <c r="AZ4" s="85"/>
      <c r="BA4" s="84"/>
      <c r="BB4" s="84"/>
      <c r="BC4" s="84"/>
      <c r="BD4" s="84"/>
      <c r="BF4" s="84"/>
      <c r="BG4" s="84"/>
      <c r="BH4" s="84"/>
      <c r="BI4" s="84"/>
      <c r="BJ4" s="84"/>
      <c r="BK4" s="84"/>
      <c r="BL4" s="84"/>
      <c r="BM4" s="84"/>
    </row>
    <row r="5" spans="1:65" ht="18" customHeight="1">
      <c r="A5" s="846" t="s">
        <v>0</v>
      </c>
      <c r="B5" s="878" t="s">
        <v>528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  <c r="AG5" s="879"/>
      <c r="AH5" s="879"/>
      <c r="AI5" s="879"/>
      <c r="AJ5" s="879"/>
      <c r="AK5" s="879"/>
      <c r="AL5" s="879"/>
      <c r="AM5" s="879"/>
      <c r="AN5" s="879"/>
      <c r="AO5" s="879"/>
      <c r="AP5" s="879"/>
      <c r="AQ5" s="879"/>
      <c r="AR5" s="879"/>
      <c r="AS5" s="879"/>
      <c r="AT5" s="879"/>
      <c r="AU5" s="879"/>
      <c r="AV5" s="879"/>
      <c r="AW5" s="879"/>
      <c r="AX5" s="879"/>
      <c r="AY5" s="879"/>
      <c r="AZ5" s="879"/>
      <c r="BA5" s="879"/>
      <c r="BB5" s="879"/>
      <c r="BC5" s="879"/>
      <c r="BD5" s="879"/>
      <c r="BE5" s="879"/>
      <c r="BF5" s="879"/>
      <c r="BG5" s="879"/>
      <c r="BH5" s="879"/>
      <c r="BI5" s="879"/>
      <c r="BJ5" s="879"/>
      <c r="BK5" s="879"/>
      <c r="BL5" s="879"/>
      <c r="BM5" s="880"/>
    </row>
    <row r="6" spans="1:65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51"/>
      <c r="J6" s="803">
        <v>2016</v>
      </c>
      <c r="K6" s="831"/>
      <c r="L6" s="831"/>
      <c r="M6" s="831"/>
      <c r="N6" s="831"/>
      <c r="O6" s="831"/>
      <c r="P6" s="831"/>
      <c r="Q6" s="850"/>
      <c r="R6" s="812">
        <v>2017</v>
      </c>
      <c r="S6" s="836"/>
      <c r="T6" s="836"/>
      <c r="U6" s="836"/>
      <c r="V6" s="836"/>
      <c r="W6" s="836"/>
      <c r="X6" s="836"/>
      <c r="Y6" s="851"/>
      <c r="Z6" s="803">
        <v>2018</v>
      </c>
      <c r="AA6" s="831"/>
      <c r="AB6" s="831"/>
      <c r="AC6" s="831"/>
      <c r="AD6" s="831"/>
      <c r="AE6" s="831"/>
      <c r="AF6" s="831"/>
      <c r="AG6" s="850"/>
      <c r="AH6" s="812">
        <v>2019</v>
      </c>
      <c r="AI6" s="836"/>
      <c r="AJ6" s="836"/>
      <c r="AK6" s="836"/>
      <c r="AL6" s="836"/>
      <c r="AM6" s="836"/>
      <c r="AN6" s="836"/>
      <c r="AO6" s="851"/>
      <c r="AP6" s="803">
        <v>2020</v>
      </c>
      <c r="AQ6" s="831"/>
      <c r="AR6" s="831"/>
      <c r="AS6" s="831"/>
      <c r="AT6" s="831"/>
      <c r="AU6" s="831"/>
      <c r="AV6" s="831"/>
      <c r="AW6" s="850"/>
      <c r="AX6" s="812">
        <v>2021</v>
      </c>
      <c r="AY6" s="836"/>
      <c r="AZ6" s="836"/>
      <c r="BA6" s="836"/>
      <c r="BB6" s="836"/>
      <c r="BC6" s="836"/>
      <c r="BD6" s="836"/>
      <c r="BE6" s="851"/>
      <c r="BF6" s="803">
        <v>2022</v>
      </c>
      <c r="BG6" s="831"/>
      <c r="BH6" s="831"/>
      <c r="BI6" s="831"/>
      <c r="BJ6" s="831"/>
      <c r="BK6" s="831"/>
      <c r="BL6" s="831"/>
      <c r="BM6" s="850"/>
    </row>
    <row r="7" spans="1:65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377" t="s">
        <v>34</v>
      </c>
      <c r="J7" s="21">
        <v>1</v>
      </c>
      <c r="K7" s="22">
        <v>2</v>
      </c>
      <c r="L7" s="22">
        <v>3</v>
      </c>
      <c r="M7" s="22">
        <v>4</v>
      </c>
      <c r="N7" s="22">
        <v>5</v>
      </c>
      <c r="O7" s="22">
        <v>6</v>
      </c>
      <c r="P7" s="22">
        <v>7</v>
      </c>
      <c r="Q7" s="27" t="s">
        <v>34</v>
      </c>
      <c r="R7" s="478">
        <v>1</v>
      </c>
      <c r="S7" s="479">
        <v>2</v>
      </c>
      <c r="T7" s="479">
        <v>3</v>
      </c>
      <c r="U7" s="479">
        <v>4</v>
      </c>
      <c r="V7" s="479">
        <v>5</v>
      </c>
      <c r="W7" s="479">
        <v>6</v>
      </c>
      <c r="X7" s="479">
        <v>7</v>
      </c>
      <c r="Y7" s="377" t="s">
        <v>34</v>
      </c>
      <c r="Z7" s="21">
        <v>1</v>
      </c>
      <c r="AA7" s="22">
        <v>2</v>
      </c>
      <c r="AB7" s="22">
        <v>3</v>
      </c>
      <c r="AC7" s="22">
        <v>4</v>
      </c>
      <c r="AD7" s="22">
        <v>5</v>
      </c>
      <c r="AE7" s="22">
        <v>6</v>
      </c>
      <c r="AF7" s="22">
        <v>7</v>
      </c>
      <c r="AG7" s="27" t="s">
        <v>34</v>
      </c>
      <c r="AH7" s="478">
        <v>1</v>
      </c>
      <c r="AI7" s="479">
        <v>2</v>
      </c>
      <c r="AJ7" s="479">
        <v>3</v>
      </c>
      <c r="AK7" s="479">
        <v>4</v>
      </c>
      <c r="AL7" s="479">
        <v>5</v>
      </c>
      <c r="AM7" s="479">
        <v>6</v>
      </c>
      <c r="AN7" s="479">
        <v>7</v>
      </c>
      <c r="AO7" s="377" t="s">
        <v>34</v>
      </c>
      <c r="AP7" s="21">
        <v>1</v>
      </c>
      <c r="AQ7" s="22">
        <v>2</v>
      </c>
      <c r="AR7" s="22">
        <v>3</v>
      </c>
      <c r="AS7" s="22">
        <v>4</v>
      </c>
      <c r="AT7" s="22">
        <v>5</v>
      </c>
      <c r="AU7" s="22">
        <v>6</v>
      </c>
      <c r="AV7" s="22">
        <v>7</v>
      </c>
      <c r="AW7" s="605" t="s">
        <v>34</v>
      </c>
      <c r="AX7" s="478">
        <v>1</v>
      </c>
      <c r="AY7" s="479">
        <v>2</v>
      </c>
      <c r="AZ7" s="479">
        <v>3</v>
      </c>
      <c r="BA7" s="479">
        <v>4</v>
      </c>
      <c r="BB7" s="479">
        <v>5</v>
      </c>
      <c r="BC7" s="479">
        <v>6</v>
      </c>
      <c r="BD7" s="479">
        <v>7</v>
      </c>
      <c r="BE7" s="687" t="s">
        <v>34</v>
      </c>
      <c r="BF7" s="766">
        <v>1</v>
      </c>
      <c r="BG7" s="767">
        <v>2</v>
      </c>
      <c r="BH7" s="767">
        <v>3</v>
      </c>
      <c r="BI7" s="767">
        <v>4</v>
      </c>
      <c r="BJ7" s="767">
        <v>5</v>
      </c>
      <c r="BK7" s="767">
        <v>6</v>
      </c>
      <c r="BL7" s="767">
        <v>7</v>
      </c>
      <c r="BM7" s="769" t="s">
        <v>34</v>
      </c>
    </row>
    <row r="8" spans="1:65" ht="18" customHeight="1">
      <c r="A8" s="87" t="s">
        <v>8</v>
      </c>
      <c r="B8" s="136">
        <v>17</v>
      </c>
      <c r="C8" s="137">
        <v>9</v>
      </c>
      <c r="D8" s="138">
        <v>1</v>
      </c>
      <c r="E8" s="137">
        <v>1</v>
      </c>
      <c r="F8" s="138">
        <v>0</v>
      </c>
      <c r="G8" s="138">
        <v>14</v>
      </c>
      <c r="H8" s="138">
        <v>0</v>
      </c>
      <c r="I8" s="139">
        <f t="shared" ref="I8:I27" si="0">+SUM(B8:H8)</f>
        <v>42</v>
      </c>
      <c r="J8" s="136">
        <v>20</v>
      </c>
      <c r="K8" s="140">
        <v>7</v>
      </c>
      <c r="L8" s="138">
        <v>2</v>
      </c>
      <c r="M8" s="137">
        <v>7</v>
      </c>
      <c r="N8" s="138">
        <v>0</v>
      </c>
      <c r="O8" s="138">
        <v>13</v>
      </c>
      <c r="P8" s="138">
        <v>0</v>
      </c>
      <c r="Q8" s="141">
        <f t="shared" ref="Q8:Q27" si="1">+SUM(J8:P8)</f>
        <v>49</v>
      </c>
      <c r="R8" s="136">
        <v>21</v>
      </c>
      <c r="S8" s="137">
        <v>8</v>
      </c>
      <c r="T8" s="138">
        <v>1</v>
      </c>
      <c r="U8" s="137">
        <v>5</v>
      </c>
      <c r="V8" s="138">
        <v>0</v>
      </c>
      <c r="W8" s="138">
        <v>7</v>
      </c>
      <c r="X8" s="138">
        <v>0</v>
      </c>
      <c r="Y8" s="139">
        <f t="shared" ref="Y8:Y27" si="2">+SUM(R8:X8)</f>
        <v>42</v>
      </c>
      <c r="Z8" s="136">
        <v>32</v>
      </c>
      <c r="AA8" s="140">
        <v>5</v>
      </c>
      <c r="AB8" s="138">
        <v>1</v>
      </c>
      <c r="AC8" s="137">
        <v>6</v>
      </c>
      <c r="AD8" s="138">
        <v>0</v>
      </c>
      <c r="AE8" s="138">
        <v>3</v>
      </c>
      <c r="AF8" s="138">
        <v>0</v>
      </c>
      <c r="AG8" s="141">
        <f t="shared" ref="AG8:AG27" si="3">+SUM(Z8:AF8)</f>
        <v>47</v>
      </c>
      <c r="AH8" s="136">
        <v>25</v>
      </c>
      <c r="AI8" s="137">
        <v>10</v>
      </c>
      <c r="AJ8" s="138">
        <v>3</v>
      </c>
      <c r="AK8" s="137">
        <v>2</v>
      </c>
      <c r="AL8" s="138">
        <v>0</v>
      </c>
      <c r="AM8" s="138">
        <v>5</v>
      </c>
      <c r="AN8" s="138">
        <v>1</v>
      </c>
      <c r="AO8" s="139">
        <f t="shared" ref="AO8:AO27" si="4">+SUM(AH8:AN8)</f>
        <v>46</v>
      </c>
      <c r="AP8" s="136">
        <v>21</v>
      </c>
      <c r="AQ8" s="140">
        <v>9</v>
      </c>
      <c r="AR8" s="138">
        <v>0</v>
      </c>
      <c r="AS8" s="137">
        <v>4</v>
      </c>
      <c r="AT8" s="138">
        <v>0</v>
      </c>
      <c r="AU8" s="138">
        <v>8</v>
      </c>
      <c r="AV8" s="138">
        <v>0</v>
      </c>
      <c r="AW8" s="141">
        <f t="shared" ref="AW8:AW27" si="5">+SUM(AP8:AV8)</f>
        <v>42</v>
      </c>
      <c r="AX8" s="136">
        <v>15</v>
      </c>
      <c r="AY8" s="137">
        <v>14</v>
      </c>
      <c r="AZ8" s="138">
        <v>0</v>
      </c>
      <c r="BA8" s="137">
        <v>5</v>
      </c>
      <c r="BB8" s="138">
        <v>0</v>
      </c>
      <c r="BC8" s="138">
        <v>7</v>
      </c>
      <c r="BD8" s="138">
        <v>0</v>
      </c>
      <c r="BE8" s="139">
        <f t="shared" ref="BE8:BE27" si="6">+SUM(AX8:BD8)</f>
        <v>41</v>
      </c>
      <c r="BF8" s="136">
        <v>14</v>
      </c>
      <c r="BG8" s="140">
        <v>8</v>
      </c>
      <c r="BH8" s="138">
        <v>1</v>
      </c>
      <c r="BI8" s="137">
        <v>1</v>
      </c>
      <c r="BJ8" s="138">
        <v>0</v>
      </c>
      <c r="BK8" s="138">
        <v>6</v>
      </c>
      <c r="BL8" s="138">
        <v>3</v>
      </c>
      <c r="BM8" s="141">
        <f t="shared" ref="BM8:BM27" si="7">+SUM(BF8:BL8)</f>
        <v>33</v>
      </c>
    </row>
    <row r="9" spans="1:65" ht="18" customHeight="1">
      <c r="A9" s="88" t="s">
        <v>9</v>
      </c>
      <c r="B9" s="496">
        <v>34</v>
      </c>
      <c r="C9" s="497">
        <v>12</v>
      </c>
      <c r="D9" s="497">
        <v>5</v>
      </c>
      <c r="E9" s="497">
        <v>1</v>
      </c>
      <c r="F9" s="497">
        <v>0</v>
      </c>
      <c r="G9" s="497">
        <v>37</v>
      </c>
      <c r="H9" s="497">
        <v>0</v>
      </c>
      <c r="I9" s="498">
        <f t="shared" si="0"/>
        <v>89</v>
      </c>
      <c r="J9" s="142">
        <v>18</v>
      </c>
      <c r="K9" s="133">
        <v>9</v>
      </c>
      <c r="L9" s="133">
        <v>2</v>
      </c>
      <c r="M9" s="133">
        <v>8</v>
      </c>
      <c r="N9" s="133">
        <v>0</v>
      </c>
      <c r="O9" s="133">
        <v>30</v>
      </c>
      <c r="P9" s="133">
        <v>0</v>
      </c>
      <c r="Q9" s="143">
        <f t="shared" si="1"/>
        <v>67</v>
      </c>
      <c r="R9" s="496">
        <v>23</v>
      </c>
      <c r="S9" s="497">
        <v>18</v>
      </c>
      <c r="T9" s="497">
        <v>1</v>
      </c>
      <c r="U9" s="497">
        <v>3</v>
      </c>
      <c r="V9" s="497">
        <v>0</v>
      </c>
      <c r="W9" s="497">
        <v>36</v>
      </c>
      <c r="X9" s="497">
        <v>0</v>
      </c>
      <c r="Y9" s="498">
        <f t="shared" si="2"/>
        <v>81</v>
      </c>
      <c r="Z9" s="142">
        <v>18</v>
      </c>
      <c r="AA9" s="133">
        <v>17</v>
      </c>
      <c r="AB9" s="133">
        <v>0</v>
      </c>
      <c r="AC9" s="133">
        <v>2</v>
      </c>
      <c r="AD9" s="133">
        <v>0</v>
      </c>
      <c r="AE9" s="133">
        <v>24</v>
      </c>
      <c r="AF9" s="133">
        <v>0</v>
      </c>
      <c r="AG9" s="143">
        <f t="shared" si="3"/>
        <v>61</v>
      </c>
      <c r="AH9" s="496">
        <v>18</v>
      </c>
      <c r="AI9" s="497">
        <v>16</v>
      </c>
      <c r="AJ9" s="497">
        <v>1</v>
      </c>
      <c r="AK9" s="497">
        <v>5</v>
      </c>
      <c r="AL9" s="497">
        <v>0</v>
      </c>
      <c r="AM9" s="497">
        <v>31</v>
      </c>
      <c r="AN9" s="497">
        <v>0</v>
      </c>
      <c r="AO9" s="498">
        <f t="shared" si="4"/>
        <v>71</v>
      </c>
      <c r="AP9" s="142">
        <v>32</v>
      </c>
      <c r="AQ9" s="133">
        <v>14</v>
      </c>
      <c r="AR9" s="133">
        <v>3</v>
      </c>
      <c r="AS9" s="133">
        <v>2</v>
      </c>
      <c r="AT9" s="133">
        <v>0</v>
      </c>
      <c r="AU9" s="133">
        <v>20</v>
      </c>
      <c r="AV9" s="133">
        <v>0</v>
      </c>
      <c r="AW9" s="143">
        <f t="shared" si="5"/>
        <v>71</v>
      </c>
      <c r="AX9" s="496">
        <v>21</v>
      </c>
      <c r="AY9" s="497">
        <v>15</v>
      </c>
      <c r="AZ9" s="497">
        <v>0</v>
      </c>
      <c r="BA9" s="497">
        <v>7</v>
      </c>
      <c r="BB9" s="497">
        <v>0</v>
      </c>
      <c r="BC9" s="497">
        <v>21</v>
      </c>
      <c r="BD9" s="497">
        <v>3</v>
      </c>
      <c r="BE9" s="498">
        <f t="shared" si="6"/>
        <v>67</v>
      </c>
      <c r="BF9" s="142">
        <v>21</v>
      </c>
      <c r="BG9" s="133">
        <v>19</v>
      </c>
      <c r="BH9" s="133">
        <v>0</v>
      </c>
      <c r="BI9" s="133">
        <v>5</v>
      </c>
      <c r="BJ9" s="133">
        <v>1</v>
      </c>
      <c r="BK9" s="133">
        <v>23</v>
      </c>
      <c r="BL9" s="133">
        <v>2</v>
      </c>
      <c r="BM9" s="143">
        <f t="shared" si="7"/>
        <v>71</v>
      </c>
    </row>
    <row r="10" spans="1:65" ht="18" customHeight="1">
      <c r="A10" s="87" t="s">
        <v>10</v>
      </c>
      <c r="B10" s="144">
        <v>21</v>
      </c>
      <c r="C10" s="145">
        <v>5</v>
      </c>
      <c r="D10" s="146">
        <v>2</v>
      </c>
      <c r="E10" s="145">
        <v>2</v>
      </c>
      <c r="F10" s="146">
        <v>0</v>
      </c>
      <c r="G10" s="146">
        <v>18</v>
      </c>
      <c r="H10" s="146">
        <v>0</v>
      </c>
      <c r="I10" s="147">
        <f t="shared" si="0"/>
        <v>48</v>
      </c>
      <c r="J10" s="144">
        <v>14</v>
      </c>
      <c r="K10" s="145">
        <v>5</v>
      </c>
      <c r="L10" s="146">
        <v>3</v>
      </c>
      <c r="M10" s="145">
        <v>2</v>
      </c>
      <c r="N10" s="146">
        <v>0</v>
      </c>
      <c r="O10" s="146">
        <v>14</v>
      </c>
      <c r="P10" s="146">
        <v>0</v>
      </c>
      <c r="Q10" s="148">
        <f t="shared" si="1"/>
        <v>38</v>
      </c>
      <c r="R10" s="144">
        <v>14</v>
      </c>
      <c r="S10" s="145">
        <v>2</v>
      </c>
      <c r="T10" s="146">
        <v>0</v>
      </c>
      <c r="U10" s="145">
        <v>4</v>
      </c>
      <c r="V10" s="146">
        <v>1</v>
      </c>
      <c r="W10" s="146">
        <v>15</v>
      </c>
      <c r="X10" s="146">
        <v>0</v>
      </c>
      <c r="Y10" s="147">
        <f t="shared" si="2"/>
        <v>36</v>
      </c>
      <c r="Z10" s="144">
        <v>11</v>
      </c>
      <c r="AA10" s="145">
        <v>14</v>
      </c>
      <c r="AB10" s="146">
        <v>1</v>
      </c>
      <c r="AC10" s="145">
        <v>1</v>
      </c>
      <c r="AD10" s="146">
        <v>0</v>
      </c>
      <c r="AE10" s="146">
        <v>17</v>
      </c>
      <c r="AF10" s="146">
        <v>0</v>
      </c>
      <c r="AG10" s="148">
        <f t="shared" si="3"/>
        <v>44</v>
      </c>
      <c r="AH10" s="144">
        <v>5</v>
      </c>
      <c r="AI10" s="145">
        <v>12</v>
      </c>
      <c r="AJ10" s="146">
        <v>0</v>
      </c>
      <c r="AK10" s="145">
        <v>1</v>
      </c>
      <c r="AL10" s="146">
        <v>0</v>
      </c>
      <c r="AM10" s="146">
        <v>16</v>
      </c>
      <c r="AN10" s="146">
        <v>0</v>
      </c>
      <c r="AO10" s="147">
        <f t="shared" si="4"/>
        <v>34</v>
      </c>
      <c r="AP10" s="144">
        <v>16</v>
      </c>
      <c r="AQ10" s="145">
        <v>4</v>
      </c>
      <c r="AR10" s="146">
        <v>1</v>
      </c>
      <c r="AS10" s="145">
        <v>1</v>
      </c>
      <c r="AT10" s="146">
        <v>0</v>
      </c>
      <c r="AU10" s="146">
        <v>20</v>
      </c>
      <c r="AV10" s="146">
        <v>0</v>
      </c>
      <c r="AW10" s="148">
        <f t="shared" si="5"/>
        <v>42</v>
      </c>
      <c r="AX10" s="144">
        <v>15</v>
      </c>
      <c r="AY10" s="145">
        <v>13</v>
      </c>
      <c r="AZ10" s="146">
        <v>0</v>
      </c>
      <c r="BA10" s="145">
        <v>1</v>
      </c>
      <c r="BB10" s="146">
        <v>0</v>
      </c>
      <c r="BC10" s="146">
        <v>22</v>
      </c>
      <c r="BD10" s="146">
        <v>0</v>
      </c>
      <c r="BE10" s="147">
        <f t="shared" si="6"/>
        <v>51</v>
      </c>
      <c r="BF10" s="144">
        <v>12</v>
      </c>
      <c r="BG10" s="145">
        <v>7</v>
      </c>
      <c r="BH10" s="146">
        <v>2</v>
      </c>
      <c r="BI10" s="145">
        <v>0</v>
      </c>
      <c r="BJ10" s="146">
        <v>1</v>
      </c>
      <c r="BK10" s="146">
        <v>23</v>
      </c>
      <c r="BL10" s="146">
        <v>1</v>
      </c>
      <c r="BM10" s="148">
        <f t="shared" si="7"/>
        <v>46</v>
      </c>
    </row>
    <row r="11" spans="1:65" ht="18" customHeight="1">
      <c r="A11" s="88" t="s">
        <v>11</v>
      </c>
      <c r="B11" s="496">
        <v>7</v>
      </c>
      <c r="C11" s="497">
        <v>3</v>
      </c>
      <c r="D11" s="497">
        <v>2</v>
      </c>
      <c r="E11" s="497">
        <v>1</v>
      </c>
      <c r="F11" s="497">
        <v>0</v>
      </c>
      <c r="G11" s="497">
        <v>17</v>
      </c>
      <c r="H11" s="497">
        <v>0</v>
      </c>
      <c r="I11" s="498">
        <f t="shared" si="0"/>
        <v>30</v>
      </c>
      <c r="J11" s="142">
        <v>5</v>
      </c>
      <c r="K11" s="133">
        <v>5</v>
      </c>
      <c r="L11" s="133">
        <v>0</v>
      </c>
      <c r="M11" s="133">
        <v>0</v>
      </c>
      <c r="N11" s="133">
        <v>0</v>
      </c>
      <c r="O11" s="133">
        <v>20</v>
      </c>
      <c r="P11" s="133">
        <v>0</v>
      </c>
      <c r="Q11" s="143">
        <f t="shared" si="1"/>
        <v>30</v>
      </c>
      <c r="R11" s="496">
        <v>10</v>
      </c>
      <c r="S11" s="497">
        <v>5</v>
      </c>
      <c r="T11" s="497">
        <v>0</v>
      </c>
      <c r="U11" s="497">
        <v>1</v>
      </c>
      <c r="V11" s="497">
        <v>0</v>
      </c>
      <c r="W11" s="497">
        <v>8</v>
      </c>
      <c r="X11" s="497">
        <v>0</v>
      </c>
      <c r="Y11" s="498">
        <f t="shared" si="2"/>
        <v>24</v>
      </c>
      <c r="Z11" s="142">
        <v>14</v>
      </c>
      <c r="AA11" s="133">
        <v>6</v>
      </c>
      <c r="AB11" s="133">
        <v>0</v>
      </c>
      <c r="AC11" s="133">
        <v>0</v>
      </c>
      <c r="AD11" s="133">
        <v>0</v>
      </c>
      <c r="AE11" s="133">
        <v>10</v>
      </c>
      <c r="AF11" s="133">
        <v>0</v>
      </c>
      <c r="AG11" s="143">
        <f t="shared" si="3"/>
        <v>30</v>
      </c>
      <c r="AH11" s="496">
        <v>11</v>
      </c>
      <c r="AI11" s="497">
        <v>4</v>
      </c>
      <c r="AJ11" s="497">
        <v>0</v>
      </c>
      <c r="AK11" s="497">
        <v>0</v>
      </c>
      <c r="AL11" s="497">
        <v>0</v>
      </c>
      <c r="AM11" s="497">
        <v>8</v>
      </c>
      <c r="AN11" s="497">
        <v>0</v>
      </c>
      <c r="AO11" s="498">
        <f t="shared" si="4"/>
        <v>23</v>
      </c>
      <c r="AP11" s="142">
        <v>6</v>
      </c>
      <c r="AQ11" s="133">
        <v>7</v>
      </c>
      <c r="AR11" s="133">
        <v>0</v>
      </c>
      <c r="AS11" s="133">
        <v>1</v>
      </c>
      <c r="AT11" s="133">
        <v>0</v>
      </c>
      <c r="AU11" s="133">
        <v>5</v>
      </c>
      <c r="AV11" s="133">
        <v>0</v>
      </c>
      <c r="AW11" s="143">
        <f t="shared" si="5"/>
        <v>19</v>
      </c>
      <c r="AX11" s="496">
        <v>10</v>
      </c>
      <c r="AY11" s="497">
        <v>3</v>
      </c>
      <c r="AZ11" s="497">
        <v>1</v>
      </c>
      <c r="BA11" s="497">
        <v>1</v>
      </c>
      <c r="BB11" s="497">
        <v>0</v>
      </c>
      <c r="BC11" s="497">
        <v>3</v>
      </c>
      <c r="BD11" s="497">
        <v>1</v>
      </c>
      <c r="BE11" s="498">
        <f t="shared" si="6"/>
        <v>19</v>
      </c>
      <c r="BF11" s="142">
        <v>9</v>
      </c>
      <c r="BG11" s="133">
        <v>6</v>
      </c>
      <c r="BH11" s="133">
        <v>1</v>
      </c>
      <c r="BI11" s="133">
        <v>0</v>
      </c>
      <c r="BJ11" s="133">
        <v>0</v>
      </c>
      <c r="BK11" s="133">
        <v>10</v>
      </c>
      <c r="BL11" s="133">
        <v>0</v>
      </c>
      <c r="BM11" s="143">
        <f t="shared" si="7"/>
        <v>26</v>
      </c>
    </row>
    <row r="12" spans="1:65" ht="18" customHeight="1">
      <c r="A12" s="87" t="s">
        <v>12</v>
      </c>
      <c r="B12" s="144">
        <v>56</v>
      </c>
      <c r="C12" s="145">
        <v>18</v>
      </c>
      <c r="D12" s="146">
        <v>7</v>
      </c>
      <c r="E12" s="145">
        <v>8</v>
      </c>
      <c r="F12" s="146">
        <v>0</v>
      </c>
      <c r="G12" s="146">
        <v>16</v>
      </c>
      <c r="H12" s="146">
        <v>0</v>
      </c>
      <c r="I12" s="147">
        <f t="shared" si="0"/>
        <v>105</v>
      </c>
      <c r="J12" s="144">
        <v>35</v>
      </c>
      <c r="K12" s="145">
        <v>19</v>
      </c>
      <c r="L12" s="146">
        <v>0</v>
      </c>
      <c r="M12" s="145">
        <v>2</v>
      </c>
      <c r="N12" s="146">
        <v>0</v>
      </c>
      <c r="O12" s="146">
        <v>19</v>
      </c>
      <c r="P12" s="146">
        <v>3</v>
      </c>
      <c r="Q12" s="148">
        <f t="shared" si="1"/>
        <v>78</v>
      </c>
      <c r="R12" s="144">
        <v>29</v>
      </c>
      <c r="S12" s="145">
        <v>18</v>
      </c>
      <c r="T12" s="146">
        <v>1</v>
      </c>
      <c r="U12" s="145">
        <v>8</v>
      </c>
      <c r="V12" s="146">
        <v>0</v>
      </c>
      <c r="W12" s="146">
        <v>22</v>
      </c>
      <c r="X12" s="146">
        <v>3</v>
      </c>
      <c r="Y12" s="147">
        <f t="shared" si="2"/>
        <v>81</v>
      </c>
      <c r="Z12" s="144">
        <v>27</v>
      </c>
      <c r="AA12" s="145">
        <v>28</v>
      </c>
      <c r="AB12" s="146">
        <v>2</v>
      </c>
      <c r="AC12" s="145">
        <v>3</v>
      </c>
      <c r="AD12" s="146">
        <v>0</v>
      </c>
      <c r="AE12" s="146">
        <v>17</v>
      </c>
      <c r="AF12" s="146">
        <v>1</v>
      </c>
      <c r="AG12" s="148">
        <f t="shared" si="3"/>
        <v>78</v>
      </c>
      <c r="AH12" s="144">
        <v>28</v>
      </c>
      <c r="AI12" s="145">
        <v>22</v>
      </c>
      <c r="AJ12" s="146">
        <v>0</v>
      </c>
      <c r="AK12" s="145">
        <v>12</v>
      </c>
      <c r="AL12" s="146">
        <v>0</v>
      </c>
      <c r="AM12" s="146">
        <v>9</v>
      </c>
      <c r="AN12" s="146">
        <v>1</v>
      </c>
      <c r="AO12" s="147">
        <f t="shared" si="4"/>
        <v>72</v>
      </c>
      <c r="AP12" s="144">
        <v>32</v>
      </c>
      <c r="AQ12" s="145">
        <v>24</v>
      </c>
      <c r="AR12" s="146">
        <v>2</v>
      </c>
      <c r="AS12" s="145">
        <v>7</v>
      </c>
      <c r="AT12" s="146">
        <v>0</v>
      </c>
      <c r="AU12" s="146">
        <v>16</v>
      </c>
      <c r="AV12" s="146">
        <v>1</v>
      </c>
      <c r="AW12" s="148">
        <f t="shared" si="5"/>
        <v>82</v>
      </c>
      <c r="AX12" s="144">
        <v>45</v>
      </c>
      <c r="AY12" s="145">
        <v>24</v>
      </c>
      <c r="AZ12" s="146">
        <v>3</v>
      </c>
      <c r="BA12" s="145">
        <v>7</v>
      </c>
      <c r="BB12" s="146">
        <v>0</v>
      </c>
      <c r="BC12" s="146">
        <v>10</v>
      </c>
      <c r="BD12" s="146">
        <v>4</v>
      </c>
      <c r="BE12" s="147">
        <f t="shared" si="6"/>
        <v>93</v>
      </c>
      <c r="BF12" s="144">
        <v>33</v>
      </c>
      <c r="BG12" s="145">
        <v>19</v>
      </c>
      <c r="BH12" s="146">
        <v>1</v>
      </c>
      <c r="BI12" s="145">
        <v>5</v>
      </c>
      <c r="BJ12" s="146">
        <v>0</v>
      </c>
      <c r="BK12" s="146">
        <v>5</v>
      </c>
      <c r="BL12" s="146">
        <v>2</v>
      </c>
      <c r="BM12" s="148">
        <f t="shared" si="7"/>
        <v>65</v>
      </c>
    </row>
    <row r="13" spans="1:65" ht="18" customHeight="1">
      <c r="A13" s="88" t="s">
        <v>13</v>
      </c>
      <c r="B13" s="496">
        <v>12</v>
      </c>
      <c r="C13" s="497">
        <v>4</v>
      </c>
      <c r="D13" s="497">
        <v>1</v>
      </c>
      <c r="E13" s="497">
        <v>2</v>
      </c>
      <c r="F13" s="497">
        <v>1</v>
      </c>
      <c r="G13" s="497">
        <v>16</v>
      </c>
      <c r="H13" s="497">
        <v>0</v>
      </c>
      <c r="I13" s="498">
        <f t="shared" si="0"/>
        <v>36</v>
      </c>
      <c r="J13" s="142">
        <v>11</v>
      </c>
      <c r="K13" s="133">
        <v>1</v>
      </c>
      <c r="L13" s="133">
        <v>1</v>
      </c>
      <c r="M13" s="133">
        <v>0</v>
      </c>
      <c r="N13" s="133">
        <v>0</v>
      </c>
      <c r="O13" s="133">
        <v>5</v>
      </c>
      <c r="P13" s="133">
        <v>0</v>
      </c>
      <c r="Q13" s="143">
        <f t="shared" si="1"/>
        <v>18</v>
      </c>
      <c r="R13" s="496">
        <v>8</v>
      </c>
      <c r="S13" s="497">
        <v>7</v>
      </c>
      <c r="T13" s="497">
        <v>1</v>
      </c>
      <c r="U13" s="497">
        <v>3</v>
      </c>
      <c r="V13" s="497">
        <v>0</v>
      </c>
      <c r="W13" s="497">
        <v>7</v>
      </c>
      <c r="X13" s="497">
        <v>0</v>
      </c>
      <c r="Y13" s="498">
        <f t="shared" si="2"/>
        <v>26</v>
      </c>
      <c r="Z13" s="142">
        <v>7</v>
      </c>
      <c r="AA13" s="133">
        <v>6</v>
      </c>
      <c r="AB13" s="133">
        <v>0</v>
      </c>
      <c r="AC13" s="133">
        <v>0</v>
      </c>
      <c r="AD13" s="133">
        <v>0</v>
      </c>
      <c r="AE13" s="133">
        <v>14</v>
      </c>
      <c r="AF13" s="133">
        <v>1</v>
      </c>
      <c r="AG13" s="143">
        <f t="shared" si="3"/>
        <v>28</v>
      </c>
      <c r="AH13" s="496">
        <v>12</v>
      </c>
      <c r="AI13" s="497">
        <v>2</v>
      </c>
      <c r="AJ13" s="497">
        <v>0</v>
      </c>
      <c r="AK13" s="497">
        <v>2</v>
      </c>
      <c r="AL13" s="497">
        <v>0</v>
      </c>
      <c r="AM13" s="497">
        <v>7</v>
      </c>
      <c r="AN13" s="497">
        <v>0</v>
      </c>
      <c r="AO13" s="498">
        <f t="shared" si="4"/>
        <v>23</v>
      </c>
      <c r="AP13" s="142">
        <v>8</v>
      </c>
      <c r="AQ13" s="133">
        <v>4</v>
      </c>
      <c r="AR13" s="133">
        <v>0</v>
      </c>
      <c r="AS13" s="133">
        <v>5</v>
      </c>
      <c r="AT13" s="133">
        <v>1</v>
      </c>
      <c r="AU13" s="133">
        <v>8</v>
      </c>
      <c r="AV13" s="133">
        <v>0</v>
      </c>
      <c r="AW13" s="143">
        <f t="shared" si="5"/>
        <v>26</v>
      </c>
      <c r="AX13" s="496">
        <v>7</v>
      </c>
      <c r="AY13" s="497">
        <v>10</v>
      </c>
      <c r="AZ13" s="497">
        <v>0</v>
      </c>
      <c r="BA13" s="497">
        <v>2</v>
      </c>
      <c r="BB13" s="497">
        <v>0</v>
      </c>
      <c r="BC13" s="497">
        <v>5</v>
      </c>
      <c r="BD13" s="497">
        <v>0</v>
      </c>
      <c r="BE13" s="498">
        <f t="shared" si="6"/>
        <v>24</v>
      </c>
      <c r="BF13" s="142">
        <v>12</v>
      </c>
      <c r="BG13" s="133">
        <v>3</v>
      </c>
      <c r="BH13" s="133">
        <v>0</v>
      </c>
      <c r="BI13" s="133">
        <v>0</v>
      </c>
      <c r="BJ13" s="133">
        <v>1</v>
      </c>
      <c r="BK13" s="133">
        <v>8</v>
      </c>
      <c r="BL13" s="133">
        <v>0</v>
      </c>
      <c r="BM13" s="143">
        <f t="shared" si="7"/>
        <v>24</v>
      </c>
    </row>
    <row r="14" spans="1:65" ht="18" customHeight="1">
      <c r="A14" s="87" t="s">
        <v>14</v>
      </c>
      <c r="B14" s="144">
        <v>32</v>
      </c>
      <c r="C14" s="145">
        <v>10</v>
      </c>
      <c r="D14" s="146">
        <v>1</v>
      </c>
      <c r="E14" s="145">
        <v>4</v>
      </c>
      <c r="F14" s="146">
        <v>2</v>
      </c>
      <c r="G14" s="146">
        <v>34</v>
      </c>
      <c r="H14" s="146">
        <v>0</v>
      </c>
      <c r="I14" s="147">
        <f t="shared" si="0"/>
        <v>83</v>
      </c>
      <c r="J14" s="144">
        <v>31</v>
      </c>
      <c r="K14" s="145">
        <v>10</v>
      </c>
      <c r="L14" s="146">
        <v>0</v>
      </c>
      <c r="M14" s="145">
        <v>5</v>
      </c>
      <c r="N14" s="146">
        <v>0</v>
      </c>
      <c r="O14" s="146">
        <v>14</v>
      </c>
      <c r="P14" s="146">
        <v>0</v>
      </c>
      <c r="Q14" s="148">
        <f t="shared" si="1"/>
        <v>60</v>
      </c>
      <c r="R14" s="144">
        <v>40</v>
      </c>
      <c r="S14" s="145">
        <v>7</v>
      </c>
      <c r="T14" s="146">
        <v>3</v>
      </c>
      <c r="U14" s="145">
        <v>7</v>
      </c>
      <c r="V14" s="146">
        <v>0</v>
      </c>
      <c r="W14" s="146">
        <v>18</v>
      </c>
      <c r="X14" s="146">
        <v>0</v>
      </c>
      <c r="Y14" s="147">
        <f t="shared" si="2"/>
        <v>75</v>
      </c>
      <c r="Z14" s="144">
        <v>33</v>
      </c>
      <c r="AA14" s="145">
        <v>13</v>
      </c>
      <c r="AB14" s="146">
        <v>2</v>
      </c>
      <c r="AC14" s="145">
        <v>7</v>
      </c>
      <c r="AD14" s="146">
        <v>0</v>
      </c>
      <c r="AE14" s="146">
        <v>16</v>
      </c>
      <c r="AF14" s="146">
        <v>1</v>
      </c>
      <c r="AG14" s="148">
        <f t="shared" si="3"/>
        <v>72</v>
      </c>
      <c r="AH14" s="144">
        <v>31</v>
      </c>
      <c r="AI14" s="145">
        <v>13</v>
      </c>
      <c r="AJ14" s="146">
        <v>0</v>
      </c>
      <c r="AK14" s="145">
        <v>5</v>
      </c>
      <c r="AL14" s="146">
        <v>0</v>
      </c>
      <c r="AM14" s="146">
        <v>2</v>
      </c>
      <c r="AN14" s="146">
        <v>1</v>
      </c>
      <c r="AO14" s="147">
        <f t="shared" si="4"/>
        <v>52</v>
      </c>
      <c r="AP14" s="144">
        <v>57</v>
      </c>
      <c r="AQ14" s="145">
        <v>7</v>
      </c>
      <c r="AR14" s="146">
        <v>2</v>
      </c>
      <c r="AS14" s="145">
        <v>3</v>
      </c>
      <c r="AT14" s="146">
        <v>0</v>
      </c>
      <c r="AU14" s="146">
        <v>4</v>
      </c>
      <c r="AV14" s="146">
        <v>0</v>
      </c>
      <c r="AW14" s="148">
        <f t="shared" si="5"/>
        <v>73</v>
      </c>
      <c r="AX14" s="144">
        <v>53</v>
      </c>
      <c r="AY14" s="145">
        <v>8</v>
      </c>
      <c r="AZ14" s="146">
        <v>0</v>
      </c>
      <c r="BA14" s="145">
        <v>6</v>
      </c>
      <c r="BB14" s="146">
        <v>1</v>
      </c>
      <c r="BC14" s="146">
        <v>14</v>
      </c>
      <c r="BD14" s="146">
        <v>1</v>
      </c>
      <c r="BE14" s="147">
        <f t="shared" si="6"/>
        <v>83</v>
      </c>
      <c r="BF14" s="144">
        <v>34</v>
      </c>
      <c r="BG14" s="145">
        <v>16</v>
      </c>
      <c r="BH14" s="146">
        <v>2</v>
      </c>
      <c r="BI14" s="145">
        <v>2</v>
      </c>
      <c r="BJ14" s="146">
        <v>0</v>
      </c>
      <c r="BK14" s="146">
        <v>1</v>
      </c>
      <c r="BL14" s="146">
        <v>0</v>
      </c>
      <c r="BM14" s="148">
        <f t="shared" si="7"/>
        <v>55</v>
      </c>
    </row>
    <row r="15" spans="1:65" ht="18" customHeight="1">
      <c r="A15" s="88" t="s">
        <v>15</v>
      </c>
      <c r="B15" s="496">
        <v>14</v>
      </c>
      <c r="C15" s="497">
        <v>7</v>
      </c>
      <c r="D15" s="497">
        <v>2</v>
      </c>
      <c r="E15" s="497">
        <v>0</v>
      </c>
      <c r="F15" s="497">
        <v>0</v>
      </c>
      <c r="G15" s="497">
        <v>7</v>
      </c>
      <c r="H15" s="497">
        <v>0</v>
      </c>
      <c r="I15" s="498">
        <f t="shared" si="0"/>
        <v>30</v>
      </c>
      <c r="J15" s="142">
        <v>4</v>
      </c>
      <c r="K15" s="133">
        <v>3</v>
      </c>
      <c r="L15" s="133">
        <v>0</v>
      </c>
      <c r="M15" s="133">
        <v>4</v>
      </c>
      <c r="N15" s="133">
        <v>0</v>
      </c>
      <c r="O15" s="133">
        <v>9</v>
      </c>
      <c r="P15" s="133">
        <v>0</v>
      </c>
      <c r="Q15" s="143">
        <f t="shared" si="1"/>
        <v>20</v>
      </c>
      <c r="R15" s="496">
        <v>9</v>
      </c>
      <c r="S15" s="497">
        <v>5</v>
      </c>
      <c r="T15" s="497">
        <v>1</v>
      </c>
      <c r="U15" s="497">
        <v>3</v>
      </c>
      <c r="V15" s="497">
        <v>0</v>
      </c>
      <c r="W15" s="497">
        <v>7</v>
      </c>
      <c r="X15" s="497">
        <v>0</v>
      </c>
      <c r="Y15" s="498">
        <f t="shared" si="2"/>
        <v>25</v>
      </c>
      <c r="Z15" s="142">
        <v>8</v>
      </c>
      <c r="AA15" s="133">
        <v>3</v>
      </c>
      <c r="AB15" s="133">
        <v>0</v>
      </c>
      <c r="AC15" s="133">
        <v>0</v>
      </c>
      <c r="AD15" s="133">
        <v>0</v>
      </c>
      <c r="AE15" s="133">
        <v>5</v>
      </c>
      <c r="AF15" s="133">
        <v>0</v>
      </c>
      <c r="AG15" s="143">
        <f t="shared" si="3"/>
        <v>16</v>
      </c>
      <c r="AH15" s="496">
        <v>6</v>
      </c>
      <c r="AI15" s="497">
        <v>2</v>
      </c>
      <c r="AJ15" s="497">
        <v>0</v>
      </c>
      <c r="AK15" s="497">
        <v>0</v>
      </c>
      <c r="AL15" s="497">
        <v>0</v>
      </c>
      <c r="AM15" s="497">
        <v>6</v>
      </c>
      <c r="AN15" s="497">
        <v>0</v>
      </c>
      <c r="AO15" s="498">
        <f t="shared" si="4"/>
        <v>14</v>
      </c>
      <c r="AP15" s="142">
        <v>9</v>
      </c>
      <c r="AQ15" s="133">
        <v>1</v>
      </c>
      <c r="AR15" s="133">
        <v>0</v>
      </c>
      <c r="AS15" s="133">
        <v>0</v>
      </c>
      <c r="AT15" s="133">
        <v>0</v>
      </c>
      <c r="AU15" s="133">
        <v>6</v>
      </c>
      <c r="AV15" s="133">
        <v>0</v>
      </c>
      <c r="AW15" s="143">
        <f t="shared" si="5"/>
        <v>16</v>
      </c>
      <c r="AX15" s="496">
        <v>4</v>
      </c>
      <c r="AY15" s="497">
        <v>2</v>
      </c>
      <c r="AZ15" s="497">
        <v>0</v>
      </c>
      <c r="BA15" s="497">
        <v>2</v>
      </c>
      <c r="BB15" s="497">
        <v>0</v>
      </c>
      <c r="BC15" s="497">
        <v>5</v>
      </c>
      <c r="BD15" s="497">
        <v>0</v>
      </c>
      <c r="BE15" s="498">
        <f t="shared" si="6"/>
        <v>13</v>
      </c>
      <c r="BF15" s="142">
        <v>6</v>
      </c>
      <c r="BG15" s="133">
        <v>0</v>
      </c>
      <c r="BH15" s="133">
        <v>1</v>
      </c>
      <c r="BI15" s="133">
        <v>2</v>
      </c>
      <c r="BJ15" s="133">
        <v>0</v>
      </c>
      <c r="BK15" s="133">
        <v>6</v>
      </c>
      <c r="BL15" s="133">
        <v>0</v>
      </c>
      <c r="BM15" s="143">
        <f t="shared" si="7"/>
        <v>15</v>
      </c>
    </row>
    <row r="16" spans="1:65" ht="18" customHeight="1">
      <c r="A16" s="90" t="s">
        <v>16</v>
      </c>
      <c r="B16" s="144">
        <v>11</v>
      </c>
      <c r="C16" s="146">
        <v>3</v>
      </c>
      <c r="D16" s="146">
        <v>2</v>
      </c>
      <c r="E16" s="146">
        <v>0</v>
      </c>
      <c r="F16" s="146">
        <v>1</v>
      </c>
      <c r="G16" s="146">
        <v>10</v>
      </c>
      <c r="H16" s="146">
        <v>0</v>
      </c>
      <c r="I16" s="148">
        <f t="shared" si="0"/>
        <v>27</v>
      </c>
      <c r="J16" s="144">
        <v>12</v>
      </c>
      <c r="K16" s="145">
        <v>7</v>
      </c>
      <c r="L16" s="146">
        <v>1</v>
      </c>
      <c r="M16" s="145">
        <v>2</v>
      </c>
      <c r="N16" s="146">
        <v>0</v>
      </c>
      <c r="O16" s="146">
        <v>19</v>
      </c>
      <c r="P16" s="146">
        <v>1</v>
      </c>
      <c r="Q16" s="148">
        <f t="shared" si="1"/>
        <v>42</v>
      </c>
      <c r="R16" s="144">
        <v>5</v>
      </c>
      <c r="S16" s="146">
        <v>2</v>
      </c>
      <c r="T16" s="146">
        <v>0</v>
      </c>
      <c r="U16" s="146">
        <v>0</v>
      </c>
      <c r="V16" s="146">
        <v>0</v>
      </c>
      <c r="W16" s="146">
        <v>15</v>
      </c>
      <c r="X16" s="146">
        <v>0</v>
      </c>
      <c r="Y16" s="148">
        <f t="shared" si="2"/>
        <v>22</v>
      </c>
      <c r="Z16" s="144">
        <v>7</v>
      </c>
      <c r="AA16" s="145">
        <v>0</v>
      </c>
      <c r="AB16" s="146">
        <v>1</v>
      </c>
      <c r="AC16" s="145">
        <v>5</v>
      </c>
      <c r="AD16" s="146">
        <v>0</v>
      </c>
      <c r="AE16" s="146">
        <v>15</v>
      </c>
      <c r="AF16" s="146">
        <v>0</v>
      </c>
      <c r="AG16" s="148">
        <f t="shared" si="3"/>
        <v>28</v>
      </c>
      <c r="AH16" s="144">
        <v>6</v>
      </c>
      <c r="AI16" s="146">
        <v>6</v>
      </c>
      <c r="AJ16" s="146">
        <v>1</v>
      </c>
      <c r="AK16" s="146">
        <v>0</v>
      </c>
      <c r="AL16" s="146">
        <v>0</v>
      </c>
      <c r="AM16" s="146">
        <v>18</v>
      </c>
      <c r="AN16" s="146">
        <v>0</v>
      </c>
      <c r="AO16" s="148">
        <f t="shared" si="4"/>
        <v>31</v>
      </c>
      <c r="AP16" s="144">
        <v>16</v>
      </c>
      <c r="AQ16" s="145">
        <v>13</v>
      </c>
      <c r="AR16" s="146">
        <v>0</v>
      </c>
      <c r="AS16" s="145">
        <v>2</v>
      </c>
      <c r="AT16" s="146">
        <v>0</v>
      </c>
      <c r="AU16" s="146">
        <v>17</v>
      </c>
      <c r="AV16" s="146">
        <v>0</v>
      </c>
      <c r="AW16" s="148">
        <f t="shared" si="5"/>
        <v>48</v>
      </c>
      <c r="AX16" s="144">
        <v>11</v>
      </c>
      <c r="AY16" s="146">
        <v>8</v>
      </c>
      <c r="AZ16" s="146">
        <v>2</v>
      </c>
      <c r="BA16" s="146">
        <v>1</v>
      </c>
      <c r="BB16" s="146">
        <v>0</v>
      </c>
      <c r="BC16" s="146">
        <v>14</v>
      </c>
      <c r="BD16" s="146">
        <v>0</v>
      </c>
      <c r="BE16" s="148">
        <f t="shared" si="6"/>
        <v>36</v>
      </c>
      <c r="BF16" s="144">
        <v>11</v>
      </c>
      <c r="BG16" s="145">
        <v>5</v>
      </c>
      <c r="BH16" s="146">
        <v>2</v>
      </c>
      <c r="BI16" s="145">
        <v>1</v>
      </c>
      <c r="BJ16" s="146">
        <v>0</v>
      </c>
      <c r="BK16" s="146">
        <v>16</v>
      </c>
      <c r="BL16" s="146">
        <v>0</v>
      </c>
      <c r="BM16" s="148">
        <f t="shared" si="7"/>
        <v>35</v>
      </c>
    </row>
    <row r="17" spans="1:65" ht="18" customHeight="1">
      <c r="A17" s="88" t="s">
        <v>17</v>
      </c>
      <c r="B17" s="496">
        <v>53</v>
      </c>
      <c r="C17" s="497">
        <v>34</v>
      </c>
      <c r="D17" s="497">
        <v>6</v>
      </c>
      <c r="E17" s="497">
        <v>14</v>
      </c>
      <c r="F17" s="497">
        <v>1</v>
      </c>
      <c r="G17" s="497">
        <v>64</v>
      </c>
      <c r="H17" s="497">
        <v>0</v>
      </c>
      <c r="I17" s="498">
        <f t="shared" si="0"/>
        <v>172</v>
      </c>
      <c r="J17" s="142">
        <v>54</v>
      </c>
      <c r="K17" s="133">
        <v>35</v>
      </c>
      <c r="L17" s="133">
        <v>2</v>
      </c>
      <c r="M17" s="133">
        <v>11</v>
      </c>
      <c r="N17" s="133">
        <v>0</v>
      </c>
      <c r="O17" s="133">
        <v>44</v>
      </c>
      <c r="P17" s="133">
        <v>0</v>
      </c>
      <c r="Q17" s="143">
        <f t="shared" si="1"/>
        <v>146</v>
      </c>
      <c r="R17" s="496">
        <v>61</v>
      </c>
      <c r="S17" s="497">
        <v>40</v>
      </c>
      <c r="T17" s="497">
        <v>2</v>
      </c>
      <c r="U17" s="497">
        <v>6</v>
      </c>
      <c r="V17" s="497">
        <v>1</v>
      </c>
      <c r="W17" s="497">
        <v>37</v>
      </c>
      <c r="X17" s="497">
        <v>0</v>
      </c>
      <c r="Y17" s="498">
        <f t="shared" si="2"/>
        <v>147</v>
      </c>
      <c r="Z17" s="142">
        <v>43</v>
      </c>
      <c r="AA17" s="133">
        <v>25</v>
      </c>
      <c r="AB17" s="133">
        <v>3</v>
      </c>
      <c r="AC17" s="133">
        <v>8</v>
      </c>
      <c r="AD17" s="133">
        <v>0</v>
      </c>
      <c r="AE17" s="133">
        <v>44</v>
      </c>
      <c r="AF17" s="133">
        <v>1</v>
      </c>
      <c r="AG17" s="143">
        <f t="shared" si="3"/>
        <v>124</v>
      </c>
      <c r="AH17" s="496">
        <v>63</v>
      </c>
      <c r="AI17" s="497">
        <v>28</v>
      </c>
      <c r="AJ17" s="497">
        <v>0</v>
      </c>
      <c r="AK17" s="497">
        <v>10</v>
      </c>
      <c r="AL17" s="497">
        <v>0</v>
      </c>
      <c r="AM17" s="497">
        <v>37</v>
      </c>
      <c r="AN17" s="497">
        <v>0</v>
      </c>
      <c r="AO17" s="498">
        <f t="shared" si="4"/>
        <v>138</v>
      </c>
      <c r="AP17" s="142">
        <v>60</v>
      </c>
      <c r="AQ17" s="133">
        <v>23</v>
      </c>
      <c r="AR17" s="133">
        <v>2</v>
      </c>
      <c r="AS17" s="133">
        <v>4</v>
      </c>
      <c r="AT17" s="133">
        <v>0</v>
      </c>
      <c r="AU17" s="133">
        <v>22</v>
      </c>
      <c r="AV17" s="133">
        <v>0</v>
      </c>
      <c r="AW17" s="143">
        <f t="shared" si="5"/>
        <v>111</v>
      </c>
      <c r="AX17" s="496">
        <v>60</v>
      </c>
      <c r="AY17" s="497">
        <v>58</v>
      </c>
      <c r="AZ17" s="497">
        <v>2</v>
      </c>
      <c r="BA17" s="497">
        <v>9</v>
      </c>
      <c r="BB17" s="497">
        <v>0</v>
      </c>
      <c r="BC17" s="497">
        <v>25</v>
      </c>
      <c r="BD17" s="497">
        <v>0</v>
      </c>
      <c r="BE17" s="498">
        <f t="shared" si="6"/>
        <v>154</v>
      </c>
      <c r="BF17" s="142">
        <v>59</v>
      </c>
      <c r="BG17" s="133">
        <v>37</v>
      </c>
      <c r="BH17" s="133">
        <v>7</v>
      </c>
      <c r="BI17" s="133">
        <v>8</v>
      </c>
      <c r="BJ17" s="133">
        <v>0</v>
      </c>
      <c r="BK17" s="133">
        <v>48</v>
      </c>
      <c r="BL17" s="133">
        <v>0</v>
      </c>
      <c r="BM17" s="143">
        <f t="shared" si="7"/>
        <v>159</v>
      </c>
    </row>
    <row r="18" spans="1:65" ht="18" customHeight="1">
      <c r="A18" s="90" t="s">
        <v>18</v>
      </c>
      <c r="B18" s="144">
        <v>82</v>
      </c>
      <c r="C18" s="146">
        <v>27</v>
      </c>
      <c r="D18" s="146">
        <v>15</v>
      </c>
      <c r="E18" s="146">
        <v>14</v>
      </c>
      <c r="F18" s="146">
        <v>0</v>
      </c>
      <c r="G18" s="146">
        <v>144</v>
      </c>
      <c r="H18" s="146">
        <v>0</v>
      </c>
      <c r="I18" s="148">
        <f t="shared" si="0"/>
        <v>282</v>
      </c>
      <c r="J18" s="144">
        <v>99</v>
      </c>
      <c r="K18" s="145">
        <v>37</v>
      </c>
      <c r="L18" s="146">
        <v>7</v>
      </c>
      <c r="M18" s="145">
        <v>19</v>
      </c>
      <c r="N18" s="146">
        <v>0</v>
      </c>
      <c r="O18" s="146">
        <v>130</v>
      </c>
      <c r="P18" s="146">
        <v>0</v>
      </c>
      <c r="Q18" s="148">
        <f t="shared" si="1"/>
        <v>292</v>
      </c>
      <c r="R18" s="144">
        <v>104</v>
      </c>
      <c r="S18" s="146">
        <v>43</v>
      </c>
      <c r="T18" s="146">
        <v>5</v>
      </c>
      <c r="U18" s="146">
        <v>14</v>
      </c>
      <c r="V18" s="146">
        <v>0</v>
      </c>
      <c r="W18" s="146">
        <v>132</v>
      </c>
      <c r="X18" s="146">
        <v>1</v>
      </c>
      <c r="Y18" s="148">
        <f t="shared" si="2"/>
        <v>299</v>
      </c>
      <c r="Z18" s="144">
        <v>108</v>
      </c>
      <c r="AA18" s="145">
        <v>39</v>
      </c>
      <c r="AB18" s="146">
        <v>7</v>
      </c>
      <c r="AC18" s="145">
        <v>20</v>
      </c>
      <c r="AD18" s="146">
        <v>1</v>
      </c>
      <c r="AE18" s="146">
        <v>150</v>
      </c>
      <c r="AF18" s="146">
        <v>2</v>
      </c>
      <c r="AG18" s="148">
        <f t="shared" si="3"/>
        <v>327</v>
      </c>
      <c r="AH18" s="144">
        <v>145</v>
      </c>
      <c r="AI18" s="146">
        <v>45</v>
      </c>
      <c r="AJ18" s="146">
        <v>7</v>
      </c>
      <c r="AK18" s="146">
        <v>15</v>
      </c>
      <c r="AL18" s="146">
        <v>0</v>
      </c>
      <c r="AM18" s="146">
        <v>531</v>
      </c>
      <c r="AN18" s="146">
        <v>0</v>
      </c>
      <c r="AO18" s="148">
        <f t="shared" si="4"/>
        <v>743</v>
      </c>
      <c r="AP18" s="144">
        <v>165</v>
      </c>
      <c r="AQ18" s="145">
        <v>42</v>
      </c>
      <c r="AR18" s="146">
        <v>3</v>
      </c>
      <c r="AS18" s="145">
        <v>11</v>
      </c>
      <c r="AT18" s="146">
        <v>3</v>
      </c>
      <c r="AU18" s="146">
        <v>494</v>
      </c>
      <c r="AV18" s="146">
        <v>2</v>
      </c>
      <c r="AW18" s="148">
        <f t="shared" si="5"/>
        <v>720</v>
      </c>
      <c r="AX18" s="144">
        <v>186</v>
      </c>
      <c r="AY18" s="146">
        <v>35</v>
      </c>
      <c r="AZ18" s="146">
        <v>12</v>
      </c>
      <c r="BA18" s="146">
        <v>10</v>
      </c>
      <c r="BB18" s="146">
        <v>0</v>
      </c>
      <c r="BC18" s="146">
        <v>274</v>
      </c>
      <c r="BD18" s="146">
        <v>5</v>
      </c>
      <c r="BE18" s="148">
        <f t="shared" si="6"/>
        <v>522</v>
      </c>
      <c r="BF18" s="144">
        <v>165</v>
      </c>
      <c r="BG18" s="145">
        <v>31</v>
      </c>
      <c r="BH18" s="146">
        <v>4</v>
      </c>
      <c r="BI18" s="145">
        <v>22</v>
      </c>
      <c r="BJ18" s="146">
        <v>2</v>
      </c>
      <c r="BK18" s="146">
        <v>206</v>
      </c>
      <c r="BL18" s="146">
        <v>6</v>
      </c>
      <c r="BM18" s="148">
        <f t="shared" si="7"/>
        <v>436</v>
      </c>
    </row>
    <row r="19" spans="1:65" ht="18" customHeight="1">
      <c r="A19" s="88" t="s">
        <v>19</v>
      </c>
      <c r="B19" s="496">
        <v>3</v>
      </c>
      <c r="C19" s="497">
        <v>0</v>
      </c>
      <c r="D19" s="497">
        <v>0</v>
      </c>
      <c r="E19" s="497">
        <v>2</v>
      </c>
      <c r="F19" s="497">
        <v>0</v>
      </c>
      <c r="G19" s="497">
        <v>3</v>
      </c>
      <c r="H19" s="497">
        <v>0</v>
      </c>
      <c r="I19" s="498">
        <f t="shared" si="0"/>
        <v>8</v>
      </c>
      <c r="J19" s="142">
        <v>1</v>
      </c>
      <c r="K19" s="133">
        <v>0</v>
      </c>
      <c r="L19" s="133">
        <v>0</v>
      </c>
      <c r="M19" s="133">
        <v>0</v>
      </c>
      <c r="N19" s="133">
        <v>0</v>
      </c>
      <c r="O19" s="133">
        <v>3</v>
      </c>
      <c r="P19" s="133">
        <v>0</v>
      </c>
      <c r="Q19" s="143">
        <f t="shared" si="1"/>
        <v>4</v>
      </c>
      <c r="R19" s="496">
        <v>6</v>
      </c>
      <c r="S19" s="497">
        <v>2</v>
      </c>
      <c r="T19" s="497">
        <v>1</v>
      </c>
      <c r="U19" s="497">
        <v>2</v>
      </c>
      <c r="V19" s="497">
        <v>0</v>
      </c>
      <c r="W19" s="497">
        <v>4</v>
      </c>
      <c r="X19" s="497">
        <v>0</v>
      </c>
      <c r="Y19" s="498">
        <f t="shared" si="2"/>
        <v>15</v>
      </c>
      <c r="Z19" s="142">
        <v>2</v>
      </c>
      <c r="AA19" s="133">
        <v>0</v>
      </c>
      <c r="AB19" s="133">
        <v>2</v>
      </c>
      <c r="AC19" s="133">
        <v>0</v>
      </c>
      <c r="AD19" s="133">
        <v>0</v>
      </c>
      <c r="AE19" s="133">
        <v>2</v>
      </c>
      <c r="AF19" s="133">
        <v>0</v>
      </c>
      <c r="AG19" s="143">
        <f t="shared" si="3"/>
        <v>6</v>
      </c>
      <c r="AH19" s="496">
        <v>4</v>
      </c>
      <c r="AI19" s="497">
        <v>1</v>
      </c>
      <c r="AJ19" s="497">
        <v>1</v>
      </c>
      <c r="AK19" s="497">
        <v>1</v>
      </c>
      <c r="AL19" s="497">
        <v>0</v>
      </c>
      <c r="AM19" s="497">
        <v>1</v>
      </c>
      <c r="AN19" s="497">
        <v>0</v>
      </c>
      <c r="AO19" s="498">
        <f t="shared" si="4"/>
        <v>8</v>
      </c>
      <c r="AP19" s="142">
        <v>7</v>
      </c>
      <c r="AQ19" s="133">
        <v>2</v>
      </c>
      <c r="AR19" s="133">
        <v>0</v>
      </c>
      <c r="AS19" s="133">
        <v>0</v>
      </c>
      <c r="AT19" s="133">
        <v>0</v>
      </c>
      <c r="AU19" s="133">
        <v>2</v>
      </c>
      <c r="AV19" s="133">
        <v>0</v>
      </c>
      <c r="AW19" s="143">
        <f t="shared" si="5"/>
        <v>11</v>
      </c>
      <c r="AX19" s="496">
        <v>1</v>
      </c>
      <c r="AY19" s="497">
        <v>1</v>
      </c>
      <c r="AZ19" s="497">
        <v>0</v>
      </c>
      <c r="BA19" s="497">
        <v>1</v>
      </c>
      <c r="BB19" s="497">
        <v>0</v>
      </c>
      <c r="BC19" s="497">
        <v>1</v>
      </c>
      <c r="BD19" s="497">
        <v>0</v>
      </c>
      <c r="BE19" s="498">
        <f t="shared" si="6"/>
        <v>4</v>
      </c>
      <c r="BF19" s="142">
        <v>5</v>
      </c>
      <c r="BG19" s="133">
        <v>2</v>
      </c>
      <c r="BH19" s="133">
        <v>0</v>
      </c>
      <c r="BI19" s="133">
        <v>0</v>
      </c>
      <c r="BJ19" s="133">
        <v>0</v>
      </c>
      <c r="BK19" s="133">
        <v>0</v>
      </c>
      <c r="BL19" s="133">
        <v>0</v>
      </c>
      <c r="BM19" s="143">
        <f t="shared" si="7"/>
        <v>7</v>
      </c>
    </row>
    <row r="20" spans="1:65" ht="18" customHeight="1">
      <c r="A20" s="90" t="s">
        <v>20</v>
      </c>
      <c r="B20" s="144">
        <v>19</v>
      </c>
      <c r="C20" s="146">
        <v>12</v>
      </c>
      <c r="D20" s="146">
        <v>3</v>
      </c>
      <c r="E20" s="146">
        <v>2</v>
      </c>
      <c r="F20" s="146">
        <v>0</v>
      </c>
      <c r="G20" s="146">
        <v>14</v>
      </c>
      <c r="H20" s="146">
        <v>0</v>
      </c>
      <c r="I20" s="148">
        <f t="shared" si="0"/>
        <v>50</v>
      </c>
      <c r="J20" s="144">
        <v>26</v>
      </c>
      <c r="K20" s="145">
        <v>11</v>
      </c>
      <c r="L20" s="146">
        <v>0</v>
      </c>
      <c r="M20" s="145">
        <v>0</v>
      </c>
      <c r="N20" s="146">
        <v>0</v>
      </c>
      <c r="O20" s="146">
        <v>7</v>
      </c>
      <c r="P20" s="146">
        <v>0</v>
      </c>
      <c r="Q20" s="148">
        <f t="shared" si="1"/>
        <v>44</v>
      </c>
      <c r="R20" s="144">
        <v>17</v>
      </c>
      <c r="S20" s="146">
        <v>10</v>
      </c>
      <c r="T20" s="146">
        <v>0</v>
      </c>
      <c r="U20" s="146">
        <v>3</v>
      </c>
      <c r="V20" s="146">
        <v>0</v>
      </c>
      <c r="W20" s="146">
        <v>16</v>
      </c>
      <c r="X20" s="146">
        <v>1</v>
      </c>
      <c r="Y20" s="148">
        <f t="shared" si="2"/>
        <v>47</v>
      </c>
      <c r="Z20" s="144">
        <v>15</v>
      </c>
      <c r="AA20" s="145">
        <v>8</v>
      </c>
      <c r="AB20" s="146">
        <v>1</v>
      </c>
      <c r="AC20" s="145">
        <v>2</v>
      </c>
      <c r="AD20" s="146">
        <v>0</v>
      </c>
      <c r="AE20" s="146">
        <v>4</v>
      </c>
      <c r="AF20" s="146">
        <v>0</v>
      </c>
      <c r="AG20" s="148">
        <f t="shared" si="3"/>
        <v>30</v>
      </c>
      <c r="AH20" s="144">
        <v>22</v>
      </c>
      <c r="AI20" s="146">
        <v>5</v>
      </c>
      <c r="AJ20" s="146">
        <v>1</v>
      </c>
      <c r="AK20" s="146">
        <v>1</v>
      </c>
      <c r="AL20" s="146">
        <v>0</v>
      </c>
      <c r="AM20" s="146">
        <v>1</v>
      </c>
      <c r="AN20" s="146">
        <v>0</v>
      </c>
      <c r="AO20" s="148">
        <f t="shared" si="4"/>
        <v>30</v>
      </c>
      <c r="AP20" s="144">
        <v>26</v>
      </c>
      <c r="AQ20" s="145">
        <v>1</v>
      </c>
      <c r="AR20" s="146">
        <v>2</v>
      </c>
      <c r="AS20" s="145">
        <v>2</v>
      </c>
      <c r="AT20" s="146">
        <v>0</v>
      </c>
      <c r="AU20" s="146">
        <v>6</v>
      </c>
      <c r="AV20" s="146">
        <v>0</v>
      </c>
      <c r="AW20" s="148">
        <f t="shared" si="5"/>
        <v>37</v>
      </c>
      <c r="AX20" s="144">
        <v>20</v>
      </c>
      <c r="AY20" s="146">
        <v>9</v>
      </c>
      <c r="AZ20" s="146">
        <v>1</v>
      </c>
      <c r="BA20" s="146">
        <v>2</v>
      </c>
      <c r="BB20" s="146">
        <v>0</v>
      </c>
      <c r="BC20" s="146">
        <v>7</v>
      </c>
      <c r="BD20" s="146">
        <v>0</v>
      </c>
      <c r="BE20" s="148">
        <f t="shared" si="6"/>
        <v>39</v>
      </c>
      <c r="BF20" s="144">
        <v>11</v>
      </c>
      <c r="BG20" s="145">
        <v>6</v>
      </c>
      <c r="BH20" s="146">
        <v>0</v>
      </c>
      <c r="BI20" s="145">
        <v>1</v>
      </c>
      <c r="BJ20" s="146">
        <v>0</v>
      </c>
      <c r="BK20" s="146">
        <v>5</v>
      </c>
      <c r="BL20" s="146">
        <v>0</v>
      </c>
      <c r="BM20" s="148">
        <f t="shared" si="7"/>
        <v>23</v>
      </c>
    </row>
    <row r="21" spans="1:65" ht="18" customHeight="1">
      <c r="A21" s="88" t="s">
        <v>21</v>
      </c>
      <c r="B21" s="496">
        <v>20</v>
      </c>
      <c r="C21" s="497">
        <v>7</v>
      </c>
      <c r="D21" s="497">
        <v>3</v>
      </c>
      <c r="E21" s="497">
        <v>3</v>
      </c>
      <c r="F21" s="497">
        <v>3</v>
      </c>
      <c r="G21" s="497">
        <v>9</v>
      </c>
      <c r="H21" s="497">
        <v>0</v>
      </c>
      <c r="I21" s="498">
        <f t="shared" si="0"/>
        <v>45</v>
      </c>
      <c r="J21" s="142">
        <v>20</v>
      </c>
      <c r="K21" s="133">
        <v>7</v>
      </c>
      <c r="L21" s="133">
        <v>1</v>
      </c>
      <c r="M21" s="133">
        <v>2</v>
      </c>
      <c r="N21" s="133">
        <v>0</v>
      </c>
      <c r="O21" s="133">
        <v>6</v>
      </c>
      <c r="P21" s="133">
        <v>1</v>
      </c>
      <c r="Q21" s="143">
        <f t="shared" si="1"/>
        <v>37</v>
      </c>
      <c r="R21" s="496">
        <v>23</v>
      </c>
      <c r="S21" s="497">
        <v>9</v>
      </c>
      <c r="T21" s="497">
        <v>2</v>
      </c>
      <c r="U21" s="497">
        <v>3</v>
      </c>
      <c r="V21" s="497">
        <v>0</v>
      </c>
      <c r="W21" s="497">
        <v>4</v>
      </c>
      <c r="X21" s="497">
        <v>0</v>
      </c>
      <c r="Y21" s="498">
        <f t="shared" si="2"/>
        <v>41</v>
      </c>
      <c r="Z21" s="142">
        <v>19</v>
      </c>
      <c r="AA21" s="133">
        <v>3</v>
      </c>
      <c r="AB21" s="133">
        <v>2</v>
      </c>
      <c r="AC21" s="133">
        <v>4</v>
      </c>
      <c r="AD21" s="133">
        <v>0</v>
      </c>
      <c r="AE21" s="133">
        <v>13</v>
      </c>
      <c r="AF21" s="133">
        <v>0</v>
      </c>
      <c r="AG21" s="143">
        <f t="shared" si="3"/>
        <v>41</v>
      </c>
      <c r="AH21" s="496">
        <v>19</v>
      </c>
      <c r="AI21" s="497">
        <v>9</v>
      </c>
      <c r="AJ21" s="497">
        <v>0</v>
      </c>
      <c r="AK21" s="497">
        <v>2</v>
      </c>
      <c r="AL21" s="497">
        <v>0</v>
      </c>
      <c r="AM21" s="497">
        <v>5</v>
      </c>
      <c r="AN21" s="497">
        <v>0</v>
      </c>
      <c r="AO21" s="498">
        <f t="shared" si="4"/>
        <v>35</v>
      </c>
      <c r="AP21" s="142">
        <v>17</v>
      </c>
      <c r="AQ21" s="133">
        <v>11</v>
      </c>
      <c r="AR21" s="133">
        <v>0</v>
      </c>
      <c r="AS21" s="133">
        <v>2</v>
      </c>
      <c r="AT21" s="133">
        <v>0</v>
      </c>
      <c r="AU21" s="133">
        <v>6</v>
      </c>
      <c r="AV21" s="133">
        <v>0</v>
      </c>
      <c r="AW21" s="143">
        <f t="shared" si="5"/>
        <v>36</v>
      </c>
      <c r="AX21" s="496">
        <v>16</v>
      </c>
      <c r="AY21" s="497">
        <v>12</v>
      </c>
      <c r="AZ21" s="497">
        <v>0</v>
      </c>
      <c r="BA21" s="497">
        <v>7</v>
      </c>
      <c r="BB21" s="497">
        <v>0</v>
      </c>
      <c r="BC21" s="497">
        <v>11</v>
      </c>
      <c r="BD21" s="497">
        <v>0</v>
      </c>
      <c r="BE21" s="498">
        <f t="shared" si="6"/>
        <v>46</v>
      </c>
      <c r="BF21" s="142">
        <v>23</v>
      </c>
      <c r="BG21" s="133">
        <v>11</v>
      </c>
      <c r="BH21" s="133">
        <v>0</v>
      </c>
      <c r="BI21" s="133">
        <v>3</v>
      </c>
      <c r="BJ21" s="133">
        <v>0</v>
      </c>
      <c r="BK21" s="133">
        <v>6</v>
      </c>
      <c r="BL21" s="133">
        <v>0</v>
      </c>
      <c r="BM21" s="143">
        <f t="shared" si="7"/>
        <v>43</v>
      </c>
    </row>
    <row r="22" spans="1:65" ht="18" customHeight="1">
      <c r="A22" s="11" t="s">
        <v>22</v>
      </c>
      <c r="B22" s="144">
        <v>15</v>
      </c>
      <c r="C22" s="146">
        <v>3</v>
      </c>
      <c r="D22" s="146">
        <v>2</v>
      </c>
      <c r="E22" s="146">
        <v>0</v>
      </c>
      <c r="F22" s="146">
        <v>1</v>
      </c>
      <c r="G22" s="146">
        <v>1</v>
      </c>
      <c r="H22" s="146">
        <v>0</v>
      </c>
      <c r="I22" s="148">
        <f t="shared" si="0"/>
        <v>22</v>
      </c>
      <c r="J22" s="144">
        <v>11</v>
      </c>
      <c r="K22" s="145">
        <v>4</v>
      </c>
      <c r="L22" s="146">
        <v>0</v>
      </c>
      <c r="M22" s="145">
        <v>0</v>
      </c>
      <c r="N22" s="146">
        <v>0</v>
      </c>
      <c r="O22" s="146">
        <v>8</v>
      </c>
      <c r="P22" s="146">
        <v>1</v>
      </c>
      <c r="Q22" s="148">
        <f t="shared" si="1"/>
        <v>24</v>
      </c>
      <c r="R22" s="144">
        <v>17</v>
      </c>
      <c r="S22" s="146">
        <v>4</v>
      </c>
      <c r="T22" s="146">
        <v>2</v>
      </c>
      <c r="U22" s="146">
        <v>5</v>
      </c>
      <c r="V22" s="146">
        <v>0</v>
      </c>
      <c r="W22" s="146">
        <v>6</v>
      </c>
      <c r="X22" s="146">
        <v>0</v>
      </c>
      <c r="Y22" s="148">
        <f t="shared" si="2"/>
        <v>34</v>
      </c>
      <c r="Z22" s="144">
        <v>10</v>
      </c>
      <c r="AA22" s="145">
        <v>9</v>
      </c>
      <c r="AB22" s="146">
        <v>0</v>
      </c>
      <c r="AC22" s="145">
        <v>1</v>
      </c>
      <c r="AD22" s="146">
        <v>0</v>
      </c>
      <c r="AE22" s="146">
        <v>6</v>
      </c>
      <c r="AF22" s="146">
        <v>1</v>
      </c>
      <c r="AG22" s="148">
        <f t="shared" si="3"/>
        <v>27</v>
      </c>
      <c r="AH22" s="144">
        <v>11</v>
      </c>
      <c r="AI22" s="146">
        <v>10</v>
      </c>
      <c r="AJ22" s="146">
        <v>2</v>
      </c>
      <c r="AK22" s="146">
        <v>1</v>
      </c>
      <c r="AL22" s="146">
        <v>0</v>
      </c>
      <c r="AM22" s="146">
        <v>8</v>
      </c>
      <c r="AN22" s="146">
        <v>0</v>
      </c>
      <c r="AO22" s="148">
        <f t="shared" si="4"/>
        <v>32</v>
      </c>
      <c r="AP22" s="144">
        <v>21</v>
      </c>
      <c r="AQ22" s="145">
        <v>3</v>
      </c>
      <c r="AR22" s="146">
        <v>1</v>
      </c>
      <c r="AS22" s="145">
        <v>4</v>
      </c>
      <c r="AT22" s="146">
        <v>0</v>
      </c>
      <c r="AU22" s="146">
        <v>9</v>
      </c>
      <c r="AV22" s="146">
        <v>0</v>
      </c>
      <c r="AW22" s="148">
        <f t="shared" si="5"/>
        <v>38</v>
      </c>
      <c r="AX22" s="144">
        <v>23</v>
      </c>
      <c r="AY22" s="146">
        <v>7</v>
      </c>
      <c r="AZ22" s="146">
        <v>0</v>
      </c>
      <c r="BA22" s="146">
        <v>0</v>
      </c>
      <c r="BB22" s="146">
        <v>0</v>
      </c>
      <c r="BC22" s="146">
        <v>5</v>
      </c>
      <c r="BD22" s="146">
        <v>0</v>
      </c>
      <c r="BE22" s="148">
        <f t="shared" si="6"/>
        <v>35</v>
      </c>
      <c r="BF22" s="144">
        <v>13</v>
      </c>
      <c r="BG22" s="145">
        <v>7</v>
      </c>
      <c r="BH22" s="146">
        <v>0</v>
      </c>
      <c r="BI22" s="145">
        <v>2</v>
      </c>
      <c r="BJ22" s="146">
        <v>1</v>
      </c>
      <c r="BK22" s="146">
        <v>5</v>
      </c>
      <c r="BL22" s="146">
        <v>0</v>
      </c>
      <c r="BM22" s="148">
        <f t="shared" si="7"/>
        <v>28</v>
      </c>
    </row>
    <row r="23" spans="1:65" ht="18" customHeight="1">
      <c r="A23" s="88" t="s">
        <v>23</v>
      </c>
      <c r="B23" s="496">
        <v>8</v>
      </c>
      <c r="C23" s="497">
        <v>3</v>
      </c>
      <c r="D23" s="497">
        <v>0</v>
      </c>
      <c r="E23" s="497">
        <v>0</v>
      </c>
      <c r="F23" s="497">
        <v>0</v>
      </c>
      <c r="G23" s="497">
        <v>5</v>
      </c>
      <c r="H23" s="497">
        <v>0</v>
      </c>
      <c r="I23" s="498">
        <f t="shared" si="0"/>
        <v>16</v>
      </c>
      <c r="J23" s="142">
        <v>16</v>
      </c>
      <c r="K23" s="133">
        <v>0</v>
      </c>
      <c r="L23" s="133">
        <v>0</v>
      </c>
      <c r="M23" s="133">
        <v>3</v>
      </c>
      <c r="N23" s="133">
        <v>1</v>
      </c>
      <c r="O23" s="133">
        <v>3</v>
      </c>
      <c r="P23" s="133">
        <v>0</v>
      </c>
      <c r="Q23" s="143">
        <f t="shared" si="1"/>
        <v>23</v>
      </c>
      <c r="R23" s="496">
        <v>8</v>
      </c>
      <c r="S23" s="497">
        <v>6</v>
      </c>
      <c r="T23" s="497">
        <v>0</v>
      </c>
      <c r="U23" s="497">
        <v>1</v>
      </c>
      <c r="V23" s="497">
        <v>0</v>
      </c>
      <c r="W23" s="497">
        <v>4</v>
      </c>
      <c r="X23" s="497">
        <v>0</v>
      </c>
      <c r="Y23" s="498">
        <f t="shared" si="2"/>
        <v>19</v>
      </c>
      <c r="Z23" s="142">
        <v>6</v>
      </c>
      <c r="AA23" s="133">
        <v>5</v>
      </c>
      <c r="AB23" s="133">
        <v>0</v>
      </c>
      <c r="AC23" s="133">
        <v>4</v>
      </c>
      <c r="AD23" s="133">
        <v>0</v>
      </c>
      <c r="AE23" s="133">
        <v>6</v>
      </c>
      <c r="AF23" s="133">
        <v>0</v>
      </c>
      <c r="AG23" s="143">
        <f t="shared" si="3"/>
        <v>21</v>
      </c>
      <c r="AH23" s="496">
        <v>4</v>
      </c>
      <c r="AI23" s="497">
        <v>0</v>
      </c>
      <c r="AJ23" s="497">
        <v>0</v>
      </c>
      <c r="AK23" s="497">
        <v>2</v>
      </c>
      <c r="AL23" s="497">
        <v>0</v>
      </c>
      <c r="AM23" s="497">
        <v>2</v>
      </c>
      <c r="AN23" s="497">
        <v>0</v>
      </c>
      <c r="AO23" s="498">
        <f t="shared" si="4"/>
        <v>8</v>
      </c>
      <c r="AP23" s="142">
        <v>10</v>
      </c>
      <c r="AQ23" s="133">
        <v>3</v>
      </c>
      <c r="AR23" s="133">
        <v>0</v>
      </c>
      <c r="AS23" s="133">
        <v>1</v>
      </c>
      <c r="AT23" s="133">
        <v>1</v>
      </c>
      <c r="AU23" s="133">
        <v>2</v>
      </c>
      <c r="AV23" s="133">
        <v>0</v>
      </c>
      <c r="AW23" s="143">
        <f t="shared" si="5"/>
        <v>17</v>
      </c>
      <c r="AX23" s="496">
        <v>4</v>
      </c>
      <c r="AY23" s="497">
        <v>7</v>
      </c>
      <c r="AZ23" s="497">
        <v>0</v>
      </c>
      <c r="BA23" s="497">
        <v>0</v>
      </c>
      <c r="BB23" s="497">
        <v>0</v>
      </c>
      <c r="BC23" s="497">
        <v>8</v>
      </c>
      <c r="BD23" s="497">
        <v>0</v>
      </c>
      <c r="BE23" s="498">
        <f t="shared" si="6"/>
        <v>19</v>
      </c>
      <c r="BF23" s="142">
        <v>6</v>
      </c>
      <c r="BG23" s="133">
        <v>1</v>
      </c>
      <c r="BH23" s="133">
        <v>1</v>
      </c>
      <c r="BI23" s="133">
        <v>1</v>
      </c>
      <c r="BJ23" s="133">
        <v>0</v>
      </c>
      <c r="BK23" s="133">
        <v>7</v>
      </c>
      <c r="BL23" s="133">
        <v>0</v>
      </c>
      <c r="BM23" s="143">
        <f t="shared" si="7"/>
        <v>16</v>
      </c>
    </row>
    <row r="24" spans="1:65" ht="18" customHeight="1">
      <c r="A24" s="11" t="s">
        <v>24</v>
      </c>
      <c r="B24" s="144">
        <v>3</v>
      </c>
      <c r="C24" s="146">
        <v>0</v>
      </c>
      <c r="D24" s="146">
        <v>1</v>
      </c>
      <c r="E24" s="146">
        <v>0</v>
      </c>
      <c r="F24" s="146">
        <v>0</v>
      </c>
      <c r="G24" s="146">
        <v>0</v>
      </c>
      <c r="H24" s="146">
        <v>0</v>
      </c>
      <c r="I24" s="148">
        <f t="shared" si="0"/>
        <v>4</v>
      </c>
      <c r="J24" s="144">
        <v>1</v>
      </c>
      <c r="K24" s="145">
        <v>3</v>
      </c>
      <c r="L24" s="146">
        <v>0</v>
      </c>
      <c r="M24" s="145">
        <v>0</v>
      </c>
      <c r="N24" s="146">
        <v>0</v>
      </c>
      <c r="O24" s="146">
        <v>0</v>
      </c>
      <c r="P24" s="146">
        <v>0</v>
      </c>
      <c r="Q24" s="148">
        <f t="shared" si="1"/>
        <v>4</v>
      </c>
      <c r="R24" s="144">
        <v>0</v>
      </c>
      <c r="S24" s="146">
        <v>2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8">
        <f t="shared" si="2"/>
        <v>2</v>
      </c>
      <c r="Z24" s="144">
        <v>2</v>
      </c>
      <c r="AA24" s="145">
        <v>5</v>
      </c>
      <c r="AB24" s="146">
        <v>0</v>
      </c>
      <c r="AC24" s="145">
        <v>0</v>
      </c>
      <c r="AD24" s="146">
        <v>0</v>
      </c>
      <c r="AE24" s="146">
        <v>0</v>
      </c>
      <c r="AF24" s="146">
        <v>0</v>
      </c>
      <c r="AG24" s="148">
        <f t="shared" si="3"/>
        <v>7</v>
      </c>
      <c r="AH24" s="144">
        <v>3</v>
      </c>
      <c r="AI24" s="146">
        <v>2</v>
      </c>
      <c r="AJ24" s="146">
        <v>0</v>
      </c>
      <c r="AK24" s="146">
        <v>1</v>
      </c>
      <c r="AL24" s="146">
        <v>0</v>
      </c>
      <c r="AM24" s="146">
        <v>1</v>
      </c>
      <c r="AN24" s="146">
        <v>0</v>
      </c>
      <c r="AO24" s="148">
        <f t="shared" si="4"/>
        <v>7</v>
      </c>
      <c r="AP24" s="144">
        <v>2</v>
      </c>
      <c r="AQ24" s="145">
        <v>2</v>
      </c>
      <c r="AR24" s="146">
        <v>0</v>
      </c>
      <c r="AS24" s="145">
        <v>0</v>
      </c>
      <c r="AT24" s="146">
        <v>0</v>
      </c>
      <c r="AU24" s="146">
        <v>0</v>
      </c>
      <c r="AV24" s="146">
        <v>0</v>
      </c>
      <c r="AW24" s="148">
        <f t="shared" si="5"/>
        <v>4</v>
      </c>
      <c r="AX24" s="144">
        <v>4</v>
      </c>
      <c r="AY24" s="146">
        <v>3</v>
      </c>
      <c r="AZ24" s="146">
        <v>1</v>
      </c>
      <c r="BA24" s="146">
        <v>0</v>
      </c>
      <c r="BB24" s="146">
        <v>0</v>
      </c>
      <c r="BC24" s="146">
        <v>0</v>
      </c>
      <c r="BD24" s="146">
        <v>0</v>
      </c>
      <c r="BE24" s="148">
        <f t="shared" si="6"/>
        <v>8</v>
      </c>
      <c r="BF24" s="144">
        <v>4</v>
      </c>
      <c r="BG24" s="145">
        <v>1</v>
      </c>
      <c r="BH24" s="146">
        <v>0</v>
      </c>
      <c r="BI24" s="145">
        <v>0</v>
      </c>
      <c r="BJ24" s="146">
        <v>0</v>
      </c>
      <c r="BK24" s="146">
        <v>2</v>
      </c>
      <c r="BL24" s="146">
        <v>0</v>
      </c>
      <c r="BM24" s="148">
        <f t="shared" si="7"/>
        <v>7</v>
      </c>
    </row>
    <row r="25" spans="1:65" ht="18" customHeight="1">
      <c r="A25" s="88" t="s">
        <v>25</v>
      </c>
      <c r="B25" s="496">
        <v>18</v>
      </c>
      <c r="C25" s="497">
        <v>9</v>
      </c>
      <c r="D25" s="497">
        <v>3</v>
      </c>
      <c r="E25" s="497">
        <v>2</v>
      </c>
      <c r="F25" s="497">
        <v>0</v>
      </c>
      <c r="G25" s="497">
        <v>38</v>
      </c>
      <c r="H25" s="497">
        <v>0</v>
      </c>
      <c r="I25" s="498">
        <f t="shared" si="0"/>
        <v>70</v>
      </c>
      <c r="J25" s="142">
        <v>26</v>
      </c>
      <c r="K25" s="133">
        <v>10</v>
      </c>
      <c r="L25" s="133">
        <v>0</v>
      </c>
      <c r="M25" s="133">
        <v>4</v>
      </c>
      <c r="N25" s="133">
        <v>0</v>
      </c>
      <c r="O25" s="133">
        <v>29</v>
      </c>
      <c r="P25" s="133">
        <v>0</v>
      </c>
      <c r="Q25" s="143">
        <f t="shared" si="1"/>
        <v>69</v>
      </c>
      <c r="R25" s="496">
        <v>26</v>
      </c>
      <c r="S25" s="497">
        <v>8</v>
      </c>
      <c r="T25" s="497">
        <v>0</v>
      </c>
      <c r="U25" s="497">
        <v>10</v>
      </c>
      <c r="V25" s="497">
        <v>0</v>
      </c>
      <c r="W25" s="497">
        <v>28</v>
      </c>
      <c r="X25" s="497">
        <v>1</v>
      </c>
      <c r="Y25" s="498">
        <f t="shared" si="2"/>
        <v>73</v>
      </c>
      <c r="Z25" s="142">
        <v>26</v>
      </c>
      <c r="AA25" s="133">
        <v>11</v>
      </c>
      <c r="AB25" s="133">
        <v>2</v>
      </c>
      <c r="AC25" s="133">
        <v>2</v>
      </c>
      <c r="AD25" s="133">
        <v>0</v>
      </c>
      <c r="AE25" s="133">
        <v>26</v>
      </c>
      <c r="AF25" s="133">
        <v>0</v>
      </c>
      <c r="AG25" s="143">
        <f t="shared" si="3"/>
        <v>67</v>
      </c>
      <c r="AH25" s="496">
        <v>47</v>
      </c>
      <c r="AI25" s="497">
        <v>11</v>
      </c>
      <c r="AJ25" s="497">
        <v>1</v>
      </c>
      <c r="AK25" s="497">
        <v>6</v>
      </c>
      <c r="AL25" s="497">
        <v>0</v>
      </c>
      <c r="AM25" s="497">
        <v>30</v>
      </c>
      <c r="AN25" s="497">
        <v>0</v>
      </c>
      <c r="AO25" s="498">
        <f t="shared" si="4"/>
        <v>95</v>
      </c>
      <c r="AP25" s="142">
        <v>44</v>
      </c>
      <c r="AQ25" s="133">
        <v>4</v>
      </c>
      <c r="AR25" s="133">
        <v>0</v>
      </c>
      <c r="AS25" s="133">
        <v>6</v>
      </c>
      <c r="AT25" s="133">
        <v>0</v>
      </c>
      <c r="AU25" s="133">
        <v>27</v>
      </c>
      <c r="AV25" s="133">
        <v>0</v>
      </c>
      <c r="AW25" s="143">
        <f t="shared" si="5"/>
        <v>81</v>
      </c>
      <c r="AX25" s="496">
        <v>48</v>
      </c>
      <c r="AY25" s="497">
        <v>4</v>
      </c>
      <c r="AZ25" s="497">
        <v>1</v>
      </c>
      <c r="BA25" s="497">
        <v>4</v>
      </c>
      <c r="BB25" s="497">
        <v>0</v>
      </c>
      <c r="BC25" s="497">
        <v>18</v>
      </c>
      <c r="BD25" s="497">
        <v>1</v>
      </c>
      <c r="BE25" s="498">
        <f t="shared" si="6"/>
        <v>76</v>
      </c>
      <c r="BF25" s="142">
        <v>46</v>
      </c>
      <c r="BG25" s="133">
        <v>6</v>
      </c>
      <c r="BH25" s="133">
        <v>2</v>
      </c>
      <c r="BI25" s="133">
        <v>4</v>
      </c>
      <c r="BJ25" s="133">
        <v>0</v>
      </c>
      <c r="BK25" s="133">
        <v>21</v>
      </c>
      <c r="BL25" s="133">
        <v>0</v>
      </c>
      <c r="BM25" s="143">
        <f t="shared" si="7"/>
        <v>79</v>
      </c>
    </row>
    <row r="26" spans="1:65" ht="18" customHeight="1">
      <c r="A26" s="90" t="s">
        <v>26</v>
      </c>
      <c r="B26" s="149">
        <v>1</v>
      </c>
      <c r="C26" s="150">
        <v>0</v>
      </c>
      <c r="D26" s="150">
        <v>0</v>
      </c>
      <c r="E26" s="150">
        <v>0</v>
      </c>
      <c r="F26" s="150">
        <v>0</v>
      </c>
      <c r="G26" s="150">
        <v>1</v>
      </c>
      <c r="H26" s="150">
        <v>0</v>
      </c>
      <c r="I26" s="151">
        <f t="shared" si="0"/>
        <v>2</v>
      </c>
      <c r="J26" s="144">
        <v>0</v>
      </c>
      <c r="K26" s="145">
        <v>0</v>
      </c>
      <c r="L26" s="146">
        <v>0</v>
      </c>
      <c r="M26" s="145">
        <v>0</v>
      </c>
      <c r="N26" s="146">
        <v>0</v>
      </c>
      <c r="O26" s="146">
        <v>1</v>
      </c>
      <c r="P26" s="146">
        <v>0</v>
      </c>
      <c r="Q26" s="148">
        <f t="shared" si="1"/>
        <v>1</v>
      </c>
      <c r="R26" s="149">
        <v>0</v>
      </c>
      <c r="S26" s="150">
        <v>0</v>
      </c>
      <c r="T26" s="150">
        <v>0</v>
      </c>
      <c r="U26" s="150">
        <v>0</v>
      </c>
      <c r="V26" s="150">
        <v>0</v>
      </c>
      <c r="W26" s="150">
        <v>1</v>
      </c>
      <c r="X26" s="150">
        <v>0</v>
      </c>
      <c r="Y26" s="151">
        <f t="shared" si="2"/>
        <v>1</v>
      </c>
      <c r="Z26" s="144">
        <v>0</v>
      </c>
      <c r="AA26" s="145">
        <v>0</v>
      </c>
      <c r="AB26" s="146">
        <v>0</v>
      </c>
      <c r="AC26" s="145">
        <v>0</v>
      </c>
      <c r="AD26" s="146">
        <v>0</v>
      </c>
      <c r="AE26" s="146">
        <v>0</v>
      </c>
      <c r="AF26" s="146">
        <v>0</v>
      </c>
      <c r="AG26" s="148">
        <f t="shared" si="3"/>
        <v>0</v>
      </c>
      <c r="AH26" s="149">
        <v>0</v>
      </c>
      <c r="AI26" s="150">
        <v>0</v>
      </c>
      <c r="AJ26" s="150">
        <v>0</v>
      </c>
      <c r="AK26" s="150">
        <v>0</v>
      </c>
      <c r="AL26" s="150">
        <v>0</v>
      </c>
      <c r="AM26" s="150">
        <v>0</v>
      </c>
      <c r="AN26" s="150">
        <v>0</v>
      </c>
      <c r="AO26" s="151">
        <f t="shared" si="4"/>
        <v>0</v>
      </c>
      <c r="AP26" s="144">
        <v>0</v>
      </c>
      <c r="AQ26" s="145">
        <v>1</v>
      </c>
      <c r="AR26" s="146">
        <v>0</v>
      </c>
      <c r="AS26" s="145">
        <v>0</v>
      </c>
      <c r="AT26" s="146">
        <v>0</v>
      </c>
      <c r="AU26" s="146">
        <v>0</v>
      </c>
      <c r="AV26" s="146">
        <v>0</v>
      </c>
      <c r="AW26" s="148">
        <f t="shared" si="5"/>
        <v>1</v>
      </c>
      <c r="AX26" s="149">
        <v>0</v>
      </c>
      <c r="AY26" s="150">
        <v>0</v>
      </c>
      <c r="AZ26" s="150">
        <v>0</v>
      </c>
      <c r="BA26" s="150">
        <v>0</v>
      </c>
      <c r="BB26" s="150">
        <v>0</v>
      </c>
      <c r="BC26" s="150">
        <v>0</v>
      </c>
      <c r="BD26" s="150">
        <v>0</v>
      </c>
      <c r="BE26" s="151">
        <f t="shared" si="6"/>
        <v>0</v>
      </c>
      <c r="BF26" s="144">
        <v>0</v>
      </c>
      <c r="BG26" s="145">
        <v>0</v>
      </c>
      <c r="BH26" s="146">
        <v>0</v>
      </c>
      <c r="BI26" s="145">
        <v>0</v>
      </c>
      <c r="BJ26" s="146">
        <v>0</v>
      </c>
      <c r="BK26" s="146">
        <v>0</v>
      </c>
      <c r="BL26" s="146">
        <v>0</v>
      </c>
      <c r="BM26" s="148">
        <f t="shared" si="7"/>
        <v>0</v>
      </c>
    </row>
    <row r="27" spans="1:65" s="204" customFormat="1" ht="24.95" customHeight="1">
      <c r="A27" s="91" t="s">
        <v>36</v>
      </c>
      <c r="B27" s="66">
        <f>+SUM(B8:B26)</f>
        <v>426</v>
      </c>
      <c r="C27" s="68">
        <f t="shared" ref="C27:H27" si="8">+SUM(C8:C26)</f>
        <v>166</v>
      </c>
      <c r="D27" s="68">
        <f t="shared" si="8"/>
        <v>56</v>
      </c>
      <c r="E27" s="68">
        <f t="shared" si="8"/>
        <v>56</v>
      </c>
      <c r="F27" s="68">
        <f t="shared" si="8"/>
        <v>9</v>
      </c>
      <c r="G27" s="68">
        <f t="shared" si="8"/>
        <v>448</v>
      </c>
      <c r="H27" s="68">
        <f t="shared" si="8"/>
        <v>0</v>
      </c>
      <c r="I27" s="50">
        <f t="shared" si="0"/>
        <v>1161</v>
      </c>
      <c r="J27" s="23">
        <f>+SUM(J8:J26)</f>
        <v>404</v>
      </c>
      <c r="K27" s="24">
        <f t="shared" ref="K27:P27" si="9">+SUM(K8:K26)</f>
        <v>173</v>
      </c>
      <c r="L27" s="24">
        <f t="shared" si="9"/>
        <v>19</v>
      </c>
      <c r="M27" s="24">
        <f t="shared" si="9"/>
        <v>69</v>
      </c>
      <c r="N27" s="24">
        <f t="shared" si="9"/>
        <v>1</v>
      </c>
      <c r="O27" s="24">
        <f t="shared" si="9"/>
        <v>374</v>
      </c>
      <c r="P27" s="24">
        <f t="shared" si="9"/>
        <v>6</v>
      </c>
      <c r="Q27" s="25">
        <f t="shared" si="1"/>
        <v>1046</v>
      </c>
      <c r="R27" s="66">
        <f>+SUM(R8:R26)</f>
        <v>421</v>
      </c>
      <c r="S27" s="68">
        <f t="shared" ref="S27:X27" si="10">+SUM(S8:S26)</f>
        <v>196</v>
      </c>
      <c r="T27" s="68">
        <f t="shared" si="10"/>
        <v>20</v>
      </c>
      <c r="U27" s="68">
        <f t="shared" si="10"/>
        <v>78</v>
      </c>
      <c r="V27" s="68">
        <f t="shared" si="10"/>
        <v>2</v>
      </c>
      <c r="W27" s="68">
        <f t="shared" si="10"/>
        <v>367</v>
      </c>
      <c r="X27" s="68">
        <f t="shared" si="10"/>
        <v>6</v>
      </c>
      <c r="Y27" s="50">
        <f t="shared" si="2"/>
        <v>1090</v>
      </c>
      <c r="Z27" s="23">
        <f>+SUM(Z8:Z26)</f>
        <v>388</v>
      </c>
      <c r="AA27" s="24">
        <f t="shared" ref="AA27:AF27" si="11">+SUM(AA8:AA26)</f>
        <v>197</v>
      </c>
      <c r="AB27" s="24">
        <f t="shared" si="11"/>
        <v>24</v>
      </c>
      <c r="AC27" s="24">
        <f t="shared" si="11"/>
        <v>65</v>
      </c>
      <c r="AD27" s="24">
        <f t="shared" si="11"/>
        <v>1</v>
      </c>
      <c r="AE27" s="24">
        <f t="shared" si="11"/>
        <v>372</v>
      </c>
      <c r="AF27" s="24">
        <f t="shared" si="11"/>
        <v>7</v>
      </c>
      <c r="AG27" s="25">
        <f t="shared" si="3"/>
        <v>1054</v>
      </c>
      <c r="AH27" s="66">
        <f>+SUM(AH8:AH26)</f>
        <v>460</v>
      </c>
      <c r="AI27" s="68">
        <f t="shared" ref="AI27:AN27" si="12">+SUM(AI8:AI26)</f>
        <v>198</v>
      </c>
      <c r="AJ27" s="68">
        <f t="shared" si="12"/>
        <v>17</v>
      </c>
      <c r="AK27" s="68">
        <f t="shared" si="12"/>
        <v>66</v>
      </c>
      <c r="AL27" s="68">
        <f t="shared" si="12"/>
        <v>0</v>
      </c>
      <c r="AM27" s="68">
        <f t="shared" si="12"/>
        <v>718</v>
      </c>
      <c r="AN27" s="68">
        <f t="shared" si="12"/>
        <v>3</v>
      </c>
      <c r="AO27" s="50">
        <f t="shared" si="4"/>
        <v>1462</v>
      </c>
      <c r="AP27" s="23">
        <f>+SUM(AP8:AP26)</f>
        <v>549</v>
      </c>
      <c r="AQ27" s="24">
        <f t="shared" ref="AQ27:AV27" si="13">+SUM(AQ8:AQ26)</f>
        <v>175</v>
      </c>
      <c r="AR27" s="24">
        <f t="shared" si="13"/>
        <v>16</v>
      </c>
      <c r="AS27" s="24">
        <f t="shared" si="13"/>
        <v>55</v>
      </c>
      <c r="AT27" s="24">
        <f t="shared" si="13"/>
        <v>5</v>
      </c>
      <c r="AU27" s="24">
        <f t="shared" si="13"/>
        <v>672</v>
      </c>
      <c r="AV27" s="24">
        <f t="shared" si="13"/>
        <v>3</v>
      </c>
      <c r="AW27" s="25">
        <f t="shared" si="5"/>
        <v>1475</v>
      </c>
      <c r="AX27" s="66">
        <f>+SUM(AX8:AX26)</f>
        <v>543</v>
      </c>
      <c r="AY27" s="68">
        <f t="shared" ref="AY27:BD27" si="14">+SUM(AY8:AY26)</f>
        <v>233</v>
      </c>
      <c r="AZ27" s="68">
        <f t="shared" si="14"/>
        <v>23</v>
      </c>
      <c r="BA27" s="68">
        <f t="shared" si="14"/>
        <v>65</v>
      </c>
      <c r="BB27" s="68">
        <f t="shared" si="14"/>
        <v>1</v>
      </c>
      <c r="BC27" s="68">
        <f t="shared" si="14"/>
        <v>450</v>
      </c>
      <c r="BD27" s="68">
        <f t="shared" si="14"/>
        <v>15</v>
      </c>
      <c r="BE27" s="50">
        <f t="shared" si="6"/>
        <v>1330</v>
      </c>
      <c r="BF27" s="23">
        <f>+SUM(BF8:BF26)</f>
        <v>484</v>
      </c>
      <c r="BG27" s="24">
        <f t="shared" ref="BG27:BL27" si="15">+SUM(BG8:BG26)</f>
        <v>185</v>
      </c>
      <c r="BH27" s="24">
        <f t="shared" si="15"/>
        <v>24</v>
      </c>
      <c r="BI27" s="24">
        <f t="shared" si="15"/>
        <v>57</v>
      </c>
      <c r="BJ27" s="24">
        <f t="shared" si="15"/>
        <v>6</v>
      </c>
      <c r="BK27" s="24">
        <f t="shared" si="15"/>
        <v>398</v>
      </c>
      <c r="BL27" s="24">
        <f t="shared" si="15"/>
        <v>14</v>
      </c>
      <c r="BM27" s="25">
        <f t="shared" si="7"/>
        <v>1168</v>
      </c>
    </row>
    <row r="28" spans="1:65" ht="5.25" customHeight="1">
      <c r="B28" s="152"/>
      <c r="C28" s="153"/>
      <c r="D28" s="152"/>
      <c r="E28" s="153"/>
      <c r="F28" s="152"/>
      <c r="G28" s="153"/>
      <c r="H28" s="153"/>
      <c r="I28" s="89"/>
      <c r="J28" s="92"/>
      <c r="K28" s="93"/>
      <c r="L28" s="92"/>
      <c r="M28" s="93"/>
      <c r="N28" s="92"/>
      <c r="O28" s="93"/>
      <c r="P28" s="93"/>
      <c r="Q28" s="89"/>
      <c r="R28" s="152"/>
      <c r="S28" s="153"/>
      <c r="T28" s="152"/>
      <c r="U28" s="153"/>
      <c r="V28" s="152"/>
      <c r="W28" s="153"/>
      <c r="X28" s="153"/>
      <c r="Y28" s="89"/>
      <c r="Z28" s="92"/>
      <c r="AA28" s="93"/>
      <c r="AB28" s="92"/>
      <c r="AC28" s="93"/>
      <c r="AD28" s="92"/>
      <c r="AE28" s="92"/>
      <c r="AF28" s="93"/>
      <c r="AG28" s="89"/>
      <c r="AH28" s="89"/>
      <c r="AJ28" s="92"/>
      <c r="AK28" s="93"/>
      <c r="AL28" s="93"/>
      <c r="AM28" s="92"/>
      <c r="AN28" s="93"/>
      <c r="AP28" s="92"/>
      <c r="AQ28" s="93"/>
      <c r="AR28" s="92"/>
      <c r="AS28" s="93"/>
      <c r="AT28" s="92"/>
      <c r="AU28" s="92"/>
      <c r="AV28" s="93"/>
      <c r="AW28" s="89"/>
      <c r="AX28" s="89"/>
      <c r="AZ28" s="92"/>
      <c r="BA28" s="93"/>
      <c r="BB28" s="93"/>
      <c r="BC28" s="92"/>
      <c r="BD28" s="93"/>
      <c r="BF28" s="92"/>
      <c r="BG28" s="93"/>
      <c r="BH28" s="92"/>
      <c r="BI28" s="93"/>
      <c r="BJ28" s="92"/>
      <c r="BK28" s="92"/>
      <c r="BL28" s="93"/>
      <c r="BM28" s="89"/>
    </row>
    <row r="29" spans="1:65" s="431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422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F29" s="430"/>
      <c r="BG29" s="430"/>
      <c r="BH29" s="430"/>
      <c r="BI29" s="430"/>
      <c r="BJ29" s="430"/>
      <c r="BK29" s="430"/>
      <c r="BL29" s="430"/>
      <c r="BM29" s="430"/>
    </row>
    <row r="30" spans="1:65" s="431" customFormat="1" ht="12" customHeight="1">
      <c r="A30" s="664" t="s">
        <v>560</v>
      </c>
      <c r="B30" s="432"/>
      <c r="C30" s="433"/>
      <c r="D30" s="433"/>
      <c r="E30" s="433"/>
      <c r="F30" s="433"/>
      <c r="G30" s="433"/>
      <c r="H30" s="433"/>
      <c r="I30" s="430"/>
      <c r="J30" s="434"/>
      <c r="K30" s="430"/>
      <c r="L30" s="430"/>
      <c r="M30" s="430"/>
      <c r="N30" s="430"/>
      <c r="O30" s="430"/>
      <c r="P30" s="430"/>
      <c r="Q30" s="430"/>
      <c r="R30" s="432"/>
      <c r="S30" s="433"/>
      <c r="T30" s="433"/>
      <c r="U30" s="433"/>
      <c r="V30" s="433"/>
      <c r="W30" s="433"/>
      <c r="X30" s="433"/>
      <c r="Y30" s="430"/>
      <c r="Z30" s="434"/>
      <c r="AA30" s="430"/>
      <c r="AB30" s="430"/>
      <c r="AC30" s="430"/>
      <c r="AD30" s="430"/>
      <c r="AE30" s="430"/>
      <c r="AF30" s="430"/>
      <c r="AG30" s="430"/>
      <c r="AH30" s="430"/>
      <c r="AI30" s="430"/>
      <c r="AJ30" s="434"/>
      <c r="AK30" s="430"/>
      <c r="AL30" s="430"/>
      <c r="AM30" s="430"/>
      <c r="AN30" s="430"/>
      <c r="AP30" s="434"/>
      <c r="AQ30" s="430"/>
      <c r="AR30" s="430"/>
      <c r="AS30" s="430"/>
      <c r="AT30" s="430"/>
      <c r="AU30" s="430"/>
      <c r="AV30" s="430"/>
      <c r="AW30" s="430"/>
      <c r="AX30" s="430"/>
      <c r="AY30" s="430"/>
      <c r="AZ30" s="434"/>
      <c r="BA30" s="430"/>
      <c r="BB30" s="430"/>
      <c r="BC30" s="430"/>
      <c r="BD30" s="430"/>
      <c r="BF30" s="434"/>
      <c r="BG30" s="430"/>
      <c r="BH30" s="430"/>
      <c r="BI30" s="430"/>
      <c r="BJ30" s="430"/>
      <c r="BK30" s="430"/>
      <c r="BL30" s="430"/>
      <c r="BM30" s="430"/>
    </row>
    <row r="31" spans="1:65" s="431" customFormat="1" ht="12" customHeight="1">
      <c r="A31" s="435" t="s">
        <v>230</v>
      </c>
      <c r="B31" s="432"/>
      <c r="C31" s="433"/>
      <c r="D31" s="433"/>
      <c r="E31" s="433"/>
      <c r="F31" s="433"/>
      <c r="G31" s="433"/>
      <c r="H31" s="433"/>
      <c r="I31" s="430"/>
      <c r="J31" s="434"/>
      <c r="K31" s="430"/>
      <c r="L31" s="430"/>
      <c r="M31" s="430"/>
      <c r="N31" s="430"/>
      <c r="O31" s="430"/>
      <c r="P31" s="430"/>
      <c r="Q31" s="430"/>
      <c r="R31" s="432"/>
      <c r="S31" s="433"/>
      <c r="T31" s="433"/>
      <c r="U31" s="433"/>
      <c r="V31" s="433"/>
      <c r="W31" s="433"/>
      <c r="X31" s="433"/>
      <c r="Y31" s="430"/>
      <c r="Z31" s="434"/>
      <c r="AA31" s="430"/>
      <c r="AB31" s="430"/>
      <c r="AC31" s="430"/>
      <c r="AD31" s="430"/>
      <c r="AE31" s="430"/>
      <c r="AF31" s="430"/>
      <c r="AG31" s="430"/>
      <c r="AH31" s="430"/>
      <c r="AI31" s="430"/>
      <c r="AJ31" s="434"/>
      <c r="AK31" s="430"/>
      <c r="AL31" s="430"/>
      <c r="AM31" s="430"/>
      <c r="AN31" s="430"/>
      <c r="AP31" s="434"/>
      <c r="AQ31" s="430"/>
      <c r="AR31" s="430"/>
      <c r="AS31" s="430"/>
      <c r="AT31" s="430"/>
      <c r="AU31" s="430"/>
      <c r="AV31" s="430"/>
      <c r="AW31" s="430"/>
      <c r="AX31" s="430"/>
      <c r="AY31" s="430"/>
      <c r="AZ31" s="434"/>
      <c r="BA31" s="430"/>
      <c r="BB31" s="430"/>
      <c r="BC31" s="430"/>
      <c r="BD31" s="430"/>
      <c r="BF31" s="434"/>
      <c r="BG31" s="430"/>
      <c r="BH31" s="430"/>
      <c r="BI31" s="430"/>
      <c r="BJ31" s="430"/>
      <c r="BK31" s="430"/>
      <c r="BL31" s="430"/>
      <c r="BM31" s="430"/>
    </row>
    <row r="32" spans="1:65" s="431" customFormat="1" ht="12" customHeight="1">
      <c r="A32" s="436" t="s">
        <v>95</v>
      </c>
      <c r="B32" s="432"/>
      <c r="C32" s="433"/>
      <c r="D32" s="433"/>
      <c r="E32" s="433"/>
      <c r="F32" s="433"/>
      <c r="G32" s="433"/>
      <c r="H32" s="433"/>
      <c r="I32" s="430"/>
      <c r="J32" s="434"/>
      <c r="K32" s="430"/>
      <c r="L32" s="430"/>
      <c r="M32" s="430"/>
      <c r="N32" s="430"/>
      <c r="O32" s="430"/>
      <c r="P32" s="430"/>
      <c r="Q32" s="430"/>
      <c r="R32" s="432"/>
      <c r="S32" s="433"/>
      <c r="T32" s="433"/>
      <c r="U32" s="433"/>
      <c r="V32" s="433"/>
      <c r="W32" s="433"/>
      <c r="X32" s="433"/>
      <c r="Y32" s="430"/>
      <c r="Z32" s="434"/>
      <c r="AA32" s="430"/>
      <c r="AB32" s="430"/>
      <c r="AC32" s="430"/>
      <c r="AD32" s="430"/>
      <c r="AE32" s="430"/>
      <c r="AF32" s="430"/>
      <c r="AG32" s="430"/>
      <c r="AH32" s="430"/>
      <c r="AI32" s="430"/>
      <c r="AJ32" s="434"/>
      <c r="AK32" s="430"/>
      <c r="AL32" s="430"/>
      <c r="AM32" s="430"/>
      <c r="AN32" s="430"/>
      <c r="AP32" s="434"/>
      <c r="AQ32" s="430"/>
      <c r="AR32" s="430"/>
      <c r="AS32" s="430"/>
      <c r="AT32" s="430"/>
      <c r="AU32" s="430"/>
      <c r="AV32" s="430"/>
      <c r="AW32" s="430"/>
      <c r="AX32" s="430"/>
      <c r="AY32" s="430"/>
      <c r="AZ32" s="434"/>
      <c r="BA32" s="430"/>
      <c r="BB32" s="430"/>
      <c r="BC32" s="430"/>
      <c r="BD32" s="430"/>
      <c r="BF32" s="434"/>
      <c r="BG32" s="430"/>
      <c r="BH32" s="430"/>
      <c r="BI32" s="430"/>
      <c r="BJ32" s="430"/>
      <c r="BK32" s="430"/>
      <c r="BL32" s="430"/>
      <c r="BM32" s="430"/>
    </row>
    <row r="33" spans="1:65" s="431" customFormat="1" ht="12" customHeight="1">
      <c r="A33" s="436" t="s">
        <v>100</v>
      </c>
      <c r="B33" s="432"/>
      <c r="C33" s="433"/>
      <c r="D33" s="433"/>
      <c r="E33" s="433"/>
      <c r="F33" s="433"/>
      <c r="G33" s="433"/>
      <c r="H33" s="433"/>
      <c r="I33" s="430"/>
      <c r="J33" s="434"/>
      <c r="K33" s="430"/>
      <c r="L33" s="430"/>
      <c r="M33" s="430"/>
      <c r="N33" s="430"/>
      <c r="O33" s="430"/>
      <c r="P33" s="430"/>
      <c r="Q33" s="430"/>
      <c r="R33" s="432"/>
      <c r="S33" s="433"/>
      <c r="T33" s="433"/>
      <c r="U33" s="433"/>
      <c r="V33" s="433"/>
      <c r="W33" s="433"/>
      <c r="X33" s="433"/>
      <c r="Y33" s="430"/>
      <c r="Z33" s="434"/>
      <c r="AA33" s="430"/>
      <c r="AB33" s="430"/>
      <c r="AC33" s="430"/>
      <c r="AD33" s="430"/>
      <c r="AE33" s="430"/>
      <c r="AF33" s="430"/>
      <c r="AG33" s="430"/>
      <c r="AH33" s="430"/>
      <c r="AI33" s="430"/>
      <c r="AJ33" s="434"/>
      <c r="AK33" s="430"/>
      <c r="AL33" s="430"/>
      <c r="AM33" s="430"/>
      <c r="AN33" s="430"/>
      <c r="AP33" s="434"/>
      <c r="AQ33" s="430"/>
      <c r="AR33" s="430"/>
      <c r="AS33" s="430"/>
      <c r="AT33" s="430"/>
      <c r="AU33" s="430"/>
      <c r="AV33" s="430"/>
      <c r="AW33" s="430"/>
      <c r="AX33" s="430"/>
      <c r="AY33" s="430"/>
      <c r="AZ33" s="434"/>
      <c r="BA33" s="430"/>
      <c r="BB33" s="430"/>
      <c r="BC33" s="430"/>
      <c r="BD33" s="430"/>
      <c r="BF33" s="434"/>
      <c r="BG33" s="430"/>
      <c r="BH33" s="430"/>
      <c r="BI33" s="430"/>
      <c r="BJ33" s="430"/>
      <c r="BK33" s="430"/>
      <c r="BL33" s="430"/>
      <c r="BM33" s="430"/>
    </row>
    <row r="34" spans="1:65" s="431" customFormat="1" ht="12" customHeight="1">
      <c r="A34" s="436" t="s">
        <v>101</v>
      </c>
      <c r="B34" s="432"/>
      <c r="C34" s="433"/>
      <c r="D34" s="433"/>
      <c r="E34" s="433"/>
      <c r="F34" s="433"/>
      <c r="G34" s="433"/>
      <c r="H34" s="433"/>
      <c r="I34" s="430"/>
      <c r="J34" s="434"/>
      <c r="K34" s="430"/>
      <c r="L34" s="430"/>
      <c r="M34" s="430"/>
      <c r="N34" s="430"/>
      <c r="O34" s="430"/>
      <c r="P34" s="430"/>
      <c r="Q34" s="430"/>
      <c r="R34" s="432"/>
      <c r="S34" s="433"/>
      <c r="T34" s="433"/>
      <c r="U34" s="433"/>
      <c r="V34" s="433"/>
      <c r="W34" s="433"/>
      <c r="X34" s="433"/>
      <c r="Y34" s="430"/>
      <c r="Z34" s="434"/>
      <c r="AA34" s="430"/>
      <c r="AB34" s="430"/>
      <c r="AC34" s="430"/>
      <c r="AD34" s="430"/>
      <c r="AE34" s="430"/>
      <c r="AF34" s="430"/>
      <c r="AG34" s="430"/>
      <c r="AH34" s="430"/>
      <c r="AI34" s="430"/>
      <c r="AJ34" s="434"/>
      <c r="AK34" s="430"/>
      <c r="AL34" s="430"/>
      <c r="AM34" s="430"/>
      <c r="AN34" s="430"/>
      <c r="AP34" s="434"/>
      <c r="AQ34" s="430"/>
      <c r="AR34" s="430"/>
      <c r="AS34" s="430"/>
      <c r="AT34" s="430"/>
      <c r="AU34" s="430"/>
      <c r="AV34" s="430"/>
      <c r="AW34" s="430"/>
      <c r="AX34" s="430"/>
      <c r="AY34" s="430"/>
      <c r="AZ34" s="434"/>
      <c r="BA34" s="430"/>
      <c r="BB34" s="430"/>
      <c r="BC34" s="430"/>
      <c r="BD34" s="430"/>
      <c r="BF34" s="434"/>
      <c r="BG34" s="430"/>
      <c r="BH34" s="430"/>
      <c r="BI34" s="430"/>
      <c r="BJ34" s="430"/>
      <c r="BK34" s="430"/>
      <c r="BL34" s="430"/>
      <c r="BM34" s="430"/>
    </row>
    <row r="35" spans="1:65" s="431" customFormat="1" ht="12" customHeight="1">
      <c r="A35" s="436" t="s">
        <v>102</v>
      </c>
      <c r="B35" s="432"/>
      <c r="C35" s="433"/>
      <c r="D35" s="433"/>
      <c r="E35" s="433"/>
      <c r="F35" s="433"/>
      <c r="G35" s="433"/>
      <c r="H35" s="433"/>
      <c r="I35" s="430"/>
      <c r="J35" s="434"/>
      <c r="K35" s="430"/>
      <c r="L35" s="430"/>
      <c r="M35" s="430"/>
      <c r="N35" s="430"/>
      <c r="O35" s="430"/>
      <c r="P35" s="430"/>
      <c r="Q35" s="430"/>
      <c r="R35" s="432"/>
      <c r="S35" s="433"/>
      <c r="T35" s="433"/>
      <c r="U35" s="433"/>
      <c r="V35" s="433"/>
      <c r="W35" s="433"/>
      <c r="X35" s="433"/>
      <c r="Y35" s="430"/>
      <c r="Z35" s="434"/>
      <c r="AA35" s="430"/>
      <c r="AB35" s="430"/>
      <c r="AC35" s="430"/>
      <c r="AD35" s="430"/>
      <c r="AE35" s="430"/>
      <c r="AF35" s="430"/>
      <c r="AG35" s="430"/>
      <c r="AH35" s="430"/>
      <c r="AI35" s="430"/>
      <c r="AJ35" s="434"/>
      <c r="AK35" s="430"/>
      <c r="AL35" s="430"/>
      <c r="AM35" s="430"/>
      <c r="AN35" s="430"/>
      <c r="AP35" s="434"/>
      <c r="AQ35" s="430"/>
      <c r="AR35" s="430"/>
      <c r="AS35" s="430"/>
      <c r="AT35" s="430"/>
      <c r="AU35" s="430"/>
      <c r="AV35" s="430"/>
      <c r="AW35" s="430"/>
      <c r="AX35" s="430"/>
      <c r="AY35" s="430"/>
      <c r="AZ35" s="434"/>
      <c r="BA35" s="430"/>
      <c r="BB35" s="430"/>
      <c r="BC35" s="430"/>
      <c r="BD35" s="430"/>
      <c r="BF35" s="434"/>
      <c r="BG35" s="430"/>
      <c r="BH35" s="430"/>
      <c r="BI35" s="430"/>
      <c r="BJ35" s="430"/>
      <c r="BK35" s="430"/>
      <c r="BL35" s="430"/>
      <c r="BM35" s="430"/>
    </row>
    <row r="36" spans="1:65" s="431" customFormat="1" ht="12" customHeight="1">
      <c r="A36" s="436" t="s">
        <v>103</v>
      </c>
      <c r="B36" s="432"/>
      <c r="C36" s="433"/>
      <c r="D36" s="433"/>
      <c r="E36" s="433"/>
      <c r="F36" s="433"/>
      <c r="G36" s="433"/>
      <c r="H36" s="433"/>
      <c r="I36" s="430"/>
      <c r="J36" s="434"/>
      <c r="K36" s="430"/>
      <c r="L36" s="430"/>
      <c r="M36" s="430"/>
      <c r="N36" s="430"/>
      <c r="O36" s="430"/>
      <c r="P36" s="430"/>
      <c r="Q36" s="430"/>
      <c r="R36" s="432"/>
      <c r="S36" s="433"/>
      <c r="T36" s="433"/>
      <c r="U36" s="433"/>
      <c r="V36" s="433"/>
      <c r="W36" s="433"/>
      <c r="X36" s="433"/>
      <c r="Y36" s="430"/>
      <c r="Z36" s="434"/>
      <c r="AA36" s="430"/>
      <c r="AB36" s="430"/>
      <c r="AC36" s="430"/>
      <c r="AD36" s="430"/>
      <c r="AE36" s="430"/>
      <c r="AF36" s="430"/>
      <c r="AG36" s="430"/>
      <c r="AH36" s="430"/>
      <c r="AI36" s="430"/>
      <c r="AJ36" s="434"/>
      <c r="AK36" s="430"/>
      <c r="AL36" s="430"/>
      <c r="AM36" s="430"/>
      <c r="AN36" s="430"/>
      <c r="AP36" s="434"/>
      <c r="AQ36" s="430"/>
      <c r="AR36" s="430"/>
      <c r="AS36" s="430"/>
      <c r="AT36" s="430"/>
      <c r="AU36" s="430"/>
      <c r="AV36" s="430"/>
      <c r="AW36" s="430"/>
      <c r="AX36" s="430"/>
      <c r="AY36" s="430"/>
      <c r="AZ36" s="434"/>
      <c r="BA36" s="430"/>
      <c r="BB36" s="430"/>
      <c r="BC36" s="430"/>
      <c r="BD36" s="430"/>
      <c r="BF36" s="434"/>
      <c r="BG36" s="430"/>
      <c r="BH36" s="430"/>
      <c r="BI36" s="430"/>
      <c r="BJ36" s="430"/>
      <c r="BK36" s="430"/>
      <c r="BL36" s="430"/>
      <c r="BM36" s="430"/>
    </row>
    <row r="37" spans="1:65" s="431" customFormat="1" ht="12" customHeight="1">
      <c r="A37" s="436" t="s">
        <v>104</v>
      </c>
      <c r="B37" s="432"/>
      <c r="C37" s="433"/>
      <c r="D37" s="433"/>
      <c r="E37" s="433"/>
      <c r="F37" s="433"/>
      <c r="G37" s="433"/>
      <c r="H37" s="433"/>
      <c r="I37" s="430"/>
      <c r="J37" s="434"/>
      <c r="K37" s="430"/>
      <c r="L37" s="430"/>
      <c r="M37" s="430"/>
      <c r="N37" s="430"/>
      <c r="O37" s="430"/>
      <c r="P37" s="430"/>
      <c r="Q37" s="430"/>
      <c r="R37" s="432"/>
      <c r="S37" s="433"/>
      <c r="T37" s="433"/>
      <c r="U37" s="433"/>
      <c r="V37" s="433"/>
      <c r="W37" s="433"/>
      <c r="X37" s="433"/>
      <c r="Y37" s="430"/>
      <c r="Z37" s="434"/>
      <c r="AA37" s="430"/>
      <c r="AB37" s="430"/>
      <c r="AC37" s="430"/>
      <c r="AD37" s="430"/>
      <c r="AE37" s="430"/>
      <c r="AF37" s="430"/>
      <c r="AG37" s="430"/>
      <c r="AH37" s="430"/>
      <c r="AI37" s="430"/>
      <c r="AJ37" s="434"/>
      <c r="AK37" s="430"/>
      <c r="AL37" s="430"/>
      <c r="AM37" s="430"/>
      <c r="AN37" s="430"/>
      <c r="AP37" s="434"/>
      <c r="AQ37" s="430"/>
      <c r="AR37" s="430"/>
      <c r="AS37" s="430"/>
      <c r="AT37" s="430"/>
      <c r="AU37" s="430"/>
      <c r="AV37" s="430"/>
      <c r="AW37" s="430"/>
      <c r="AX37" s="430"/>
      <c r="AY37" s="430"/>
      <c r="AZ37" s="434"/>
      <c r="BA37" s="430"/>
      <c r="BB37" s="430"/>
      <c r="BC37" s="430"/>
      <c r="BD37" s="430"/>
      <c r="BF37" s="434"/>
      <c r="BG37" s="430"/>
      <c r="BH37" s="430"/>
      <c r="BI37" s="430"/>
      <c r="BJ37" s="430"/>
      <c r="BK37" s="430"/>
      <c r="BL37" s="430"/>
      <c r="BM37" s="430"/>
    </row>
    <row r="38" spans="1:65" s="431" customFormat="1" ht="12" customHeight="1">
      <c r="A38" s="436" t="s">
        <v>105</v>
      </c>
      <c r="B38" s="432"/>
      <c r="C38" s="433"/>
      <c r="D38" s="433"/>
      <c r="E38" s="433"/>
      <c r="F38" s="433"/>
      <c r="G38" s="433"/>
      <c r="H38" s="433"/>
      <c r="I38" s="430"/>
      <c r="J38" s="434"/>
      <c r="K38" s="430"/>
      <c r="L38" s="430"/>
      <c r="M38" s="430"/>
      <c r="N38" s="430"/>
      <c r="O38" s="430"/>
      <c r="P38" s="430"/>
      <c r="Q38" s="430"/>
      <c r="R38" s="432"/>
      <c r="S38" s="433"/>
      <c r="T38" s="433"/>
      <c r="U38" s="433"/>
      <c r="V38" s="433"/>
      <c r="W38" s="433"/>
      <c r="X38" s="433"/>
      <c r="Y38" s="430"/>
      <c r="Z38" s="434"/>
      <c r="AA38" s="430"/>
      <c r="AB38" s="430"/>
      <c r="AC38" s="430"/>
      <c r="AD38" s="430"/>
      <c r="AE38" s="430"/>
      <c r="AF38" s="430"/>
      <c r="AG38" s="430"/>
      <c r="AH38" s="430"/>
      <c r="AI38" s="430"/>
      <c r="AJ38" s="434"/>
      <c r="AK38" s="430"/>
      <c r="AL38" s="430"/>
      <c r="AM38" s="430"/>
      <c r="AN38" s="430"/>
      <c r="AP38" s="434"/>
      <c r="AQ38" s="430"/>
      <c r="AR38" s="430"/>
      <c r="AS38" s="430"/>
      <c r="AT38" s="430"/>
      <c r="AU38" s="430"/>
      <c r="AV38" s="430"/>
      <c r="AW38" s="430"/>
      <c r="AX38" s="430"/>
      <c r="AY38" s="430"/>
      <c r="AZ38" s="434"/>
      <c r="BA38" s="430"/>
      <c r="BB38" s="430"/>
      <c r="BC38" s="430"/>
      <c r="BD38" s="430"/>
      <c r="BF38" s="434"/>
      <c r="BG38" s="430"/>
      <c r="BH38" s="430"/>
      <c r="BI38" s="430"/>
      <c r="BJ38" s="430"/>
      <c r="BK38" s="430"/>
      <c r="BL38" s="430"/>
      <c r="BM38" s="430"/>
    </row>
  </sheetData>
  <mergeCells count="15">
    <mergeCell ref="BF6:BM6"/>
    <mergeCell ref="B5:BM5"/>
    <mergeCell ref="A29:W29"/>
    <mergeCell ref="A1:AN1"/>
    <mergeCell ref="A2:AN2"/>
    <mergeCell ref="A3:AN3"/>
    <mergeCell ref="A4:B4"/>
    <mergeCell ref="A5:A7"/>
    <mergeCell ref="B6:I6"/>
    <mergeCell ref="J6:Q6"/>
    <mergeCell ref="R6:Y6"/>
    <mergeCell ref="AX6:BE6"/>
    <mergeCell ref="AP6:AW6"/>
    <mergeCell ref="Z6:AG6"/>
    <mergeCell ref="AH6:AO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Y21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V24" sqref="V24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27" width="6.85546875" style="95" customWidth="1"/>
    <col min="28" max="16384" width="11.42578125" style="95"/>
  </cols>
  <sheetData>
    <row r="1" spans="1:25" s="264" customFormat="1" ht="18" customHeight="1">
      <c r="A1" s="844" t="s">
        <v>152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99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5" t="s">
        <v>7</v>
      </c>
      <c r="W7" s="761" t="s">
        <v>6</v>
      </c>
      <c r="X7" s="763" t="s">
        <v>33</v>
      </c>
      <c r="Y7" s="765" t="s">
        <v>7</v>
      </c>
    </row>
    <row r="8" spans="1:25" ht="25.5" customHeight="1">
      <c r="A8" s="124" t="s">
        <v>95</v>
      </c>
      <c r="B8" s="100">
        <v>803</v>
      </c>
      <c r="C8" s="125">
        <f t="shared" ref="C8:C16" si="0">B8/$B$17*100</f>
        <v>41.158380317785756</v>
      </c>
      <c r="D8" s="125">
        <f>B8/(116181+1161)*1000</f>
        <v>6.8432445330742615</v>
      </c>
      <c r="E8" s="100">
        <v>763</v>
      </c>
      <c r="F8" s="125">
        <f t="shared" ref="F8:F16" si="1">E8/$E$17*100</f>
        <v>42.961711711711715</v>
      </c>
      <c r="G8" s="126">
        <f>E8/(111146+1090)*1000</f>
        <v>6.7981752735307746</v>
      </c>
      <c r="H8" s="100">
        <v>813</v>
      </c>
      <c r="I8" s="125">
        <f t="shared" ref="I8:I16" si="2">H8/$H$17*100</f>
        <v>44.377729257641924</v>
      </c>
      <c r="J8" s="125">
        <f>H8/(115895+1090)*1000</f>
        <v>6.9496089242210539</v>
      </c>
      <c r="K8" s="100">
        <v>749</v>
      </c>
      <c r="L8" s="125">
        <f t="shared" ref="L8:L16" si="3">K8/$K$17*100</f>
        <v>42.102304665542441</v>
      </c>
      <c r="M8" s="126">
        <f>K8/(111642+1054)*1000</f>
        <v>6.6461986228437562</v>
      </c>
      <c r="N8" s="100">
        <v>745</v>
      </c>
      <c r="O8" s="125">
        <f t="shared" ref="O8:O16" si="4">N8/$N$17*100</f>
        <v>47.092288242730724</v>
      </c>
      <c r="P8" s="126">
        <f>N8/(107911+1462)*1000</f>
        <v>6.8115531255428676</v>
      </c>
      <c r="Q8" s="100">
        <v>826</v>
      </c>
      <c r="R8" s="125">
        <f>Q8/$Q$17*100</f>
        <v>47.967479674796749</v>
      </c>
      <c r="S8" s="126">
        <f>Q8/(102722+1475)*1000</f>
        <v>7.9272915726940321</v>
      </c>
      <c r="T8" s="100">
        <v>856</v>
      </c>
      <c r="U8" s="125">
        <f>T8/$T$17*100</f>
        <v>46.724890829694324</v>
      </c>
      <c r="V8" s="126">
        <f>T8/(103766+1330)*1000</f>
        <v>8.1449341554388361</v>
      </c>
      <c r="W8" s="100">
        <v>745</v>
      </c>
      <c r="X8" s="125">
        <f>W8/$W$17*100</f>
        <v>46.072974644403217</v>
      </c>
      <c r="Y8" s="126">
        <f>W8/(98305+1168)*1000</f>
        <v>7.4894695042875954</v>
      </c>
    </row>
    <row r="9" spans="1:25" ht="25.5" customHeight="1">
      <c r="A9" s="127" t="s">
        <v>202</v>
      </c>
      <c r="B9" s="128">
        <v>287</v>
      </c>
      <c r="C9" s="41">
        <f t="shared" si="0"/>
        <v>14.710404920553563</v>
      </c>
      <c r="D9" s="41">
        <f t="shared" ref="D9:D17" si="5">B9/(116181+1161)*1000</f>
        <v>2.4458420684835778</v>
      </c>
      <c r="E9" s="113">
        <v>269</v>
      </c>
      <c r="F9" s="114">
        <f t="shared" si="1"/>
        <v>15.146396396396398</v>
      </c>
      <c r="G9" s="116">
        <f t="shared" ref="G9:G17" si="6">E9/(111146+1090)*1000</f>
        <v>2.3967354503011511</v>
      </c>
      <c r="H9" s="128">
        <v>283</v>
      </c>
      <c r="I9" s="41">
        <f t="shared" si="2"/>
        <v>15.44759825327511</v>
      </c>
      <c r="J9" s="41">
        <f t="shared" ref="J9:J17" si="7">H9/(115895+1090)*1000</f>
        <v>2.4191135615677224</v>
      </c>
      <c r="K9" s="113">
        <v>281</v>
      </c>
      <c r="L9" s="114">
        <f t="shared" si="3"/>
        <v>15.795390668915122</v>
      </c>
      <c r="M9" s="116">
        <f t="shared" ref="M9:M17" si="8">K9/(111642+1054)*1000</f>
        <v>2.4934336622417832</v>
      </c>
      <c r="N9" s="128">
        <v>232</v>
      </c>
      <c r="O9" s="41">
        <f t="shared" si="4"/>
        <v>14.664981036662454</v>
      </c>
      <c r="P9" s="42">
        <f t="shared" ref="P9:P17" si="9">N9/(107911+1462)*1000</f>
        <v>2.1211816444643556</v>
      </c>
      <c r="Q9" s="113">
        <v>275</v>
      </c>
      <c r="R9" s="114">
        <f t="shared" ref="R9:R16" si="10">Q9/$Q$17*100</f>
        <v>15.969802555168409</v>
      </c>
      <c r="S9" s="116">
        <f t="shared" ref="S9:S17" si="11">Q9/(102722+1475)*1000</f>
        <v>2.6392314558000711</v>
      </c>
      <c r="T9" s="128">
        <v>282</v>
      </c>
      <c r="U9" s="41">
        <f t="shared" ref="U9:U16" si="12">T9/$T$17*100</f>
        <v>15.393013100436681</v>
      </c>
      <c r="V9" s="42">
        <f t="shared" ref="V9:V16" si="13">T9/(103766+1330)*1000</f>
        <v>2.6832610184973738</v>
      </c>
      <c r="W9" s="113">
        <v>218</v>
      </c>
      <c r="X9" s="114">
        <f t="shared" ref="X9:X16" si="14">W9/$W$17*100</f>
        <v>13.481756338899196</v>
      </c>
      <c r="Y9" s="116">
        <f t="shared" ref="Y9:Y17" si="15">W9/(98305+1168)*1000</f>
        <v>2.1915494656841554</v>
      </c>
    </row>
    <row r="10" spans="1:25" ht="18" customHeight="1">
      <c r="A10" s="124" t="s">
        <v>374</v>
      </c>
      <c r="B10" s="99">
        <v>188</v>
      </c>
      <c r="C10" s="106">
        <f t="shared" si="0"/>
        <v>9.6360840594566888</v>
      </c>
      <c r="D10" s="106">
        <f t="shared" si="5"/>
        <v>1.6021543863237375</v>
      </c>
      <c r="E10" s="99">
        <v>176</v>
      </c>
      <c r="F10" s="106">
        <f t="shared" si="1"/>
        <v>9.9099099099099099</v>
      </c>
      <c r="G10" s="107">
        <f t="shared" si="6"/>
        <v>1.568124309490716</v>
      </c>
      <c r="H10" s="99">
        <v>211</v>
      </c>
      <c r="I10" s="106">
        <f t="shared" si="2"/>
        <v>11.517467248908297</v>
      </c>
      <c r="J10" s="106">
        <f t="shared" si="7"/>
        <v>1.8036500406034963</v>
      </c>
      <c r="K10" s="99">
        <v>215</v>
      </c>
      <c r="L10" s="106">
        <f t="shared" si="3"/>
        <v>12.085441259134345</v>
      </c>
      <c r="M10" s="107">
        <f t="shared" si="8"/>
        <v>1.9077873216440691</v>
      </c>
      <c r="N10" s="99">
        <v>203</v>
      </c>
      <c r="O10" s="106">
        <f t="shared" si="4"/>
        <v>12.831858407079647</v>
      </c>
      <c r="P10" s="107">
        <f t="shared" si="9"/>
        <v>1.8560339389063114</v>
      </c>
      <c r="Q10" s="99">
        <v>181</v>
      </c>
      <c r="R10" s="106">
        <f t="shared" si="10"/>
        <v>10.511033681765388</v>
      </c>
      <c r="S10" s="107">
        <f t="shared" si="11"/>
        <v>1.7370941581811377</v>
      </c>
      <c r="T10" s="99">
        <v>242</v>
      </c>
      <c r="U10" s="106">
        <f t="shared" si="12"/>
        <v>13.209606986899564</v>
      </c>
      <c r="V10" s="107">
        <f t="shared" si="13"/>
        <v>2.3026566187105124</v>
      </c>
      <c r="W10" s="99">
        <v>190</v>
      </c>
      <c r="X10" s="106">
        <f t="shared" si="14"/>
        <v>11.750154607297464</v>
      </c>
      <c r="Y10" s="107">
        <f t="shared" si="15"/>
        <v>1.9100660480733465</v>
      </c>
    </row>
    <row r="11" spans="1:25" ht="18" customHeight="1">
      <c r="A11" s="127" t="s">
        <v>375</v>
      </c>
      <c r="B11" s="128">
        <v>125</v>
      </c>
      <c r="C11" s="41">
        <f t="shared" si="0"/>
        <v>6.4069707842132244</v>
      </c>
      <c r="D11" s="41">
        <f t="shared" si="5"/>
        <v>1.0652622249492936</v>
      </c>
      <c r="E11" s="113">
        <v>103</v>
      </c>
      <c r="F11" s="114">
        <f t="shared" si="1"/>
        <v>5.7995495495495497</v>
      </c>
      <c r="G11" s="116">
        <f t="shared" si="6"/>
        <v>0.91770911294058943</v>
      </c>
      <c r="H11" s="128">
        <v>70</v>
      </c>
      <c r="I11" s="41">
        <f t="shared" si="2"/>
        <v>3.820960698689956</v>
      </c>
      <c r="J11" s="41">
        <f t="shared" si="7"/>
        <v>0.59836731204855331</v>
      </c>
      <c r="K11" s="113">
        <v>63</v>
      </c>
      <c r="L11" s="114">
        <f t="shared" si="3"/>
        <v>3.5413153456998319</v>
      </c>
      <c r="M11" s="116">
        <f t="shared" si="8"/>
        <v>0.55902605238872716</v>
      </c>
      <c r="N11" s="128">
        <v>61</v>
      </c>
      <c r="O11" s="41">
        <f t="shared" si="4"/>
        <v>3.8558786346396965</v>
      </c>
      <c r="P11" s="42">
        <f t="shared" si="9"/>
        <v>0.5577244841048522</v>
      </c>
      <c r="Q11" s="113">
        <v>51</v>
      </c>
      <c r="R11" s="114">
        <f t="shared" si="10"/>
        <v>2.9616724738675959</v>
      </c>
      <c r="S11" s="116">
        <f t="shared" si="11"/>
        <v>0.48945746998474049</v>
      </c>
      <c r="T11" s="128">
        <v>63</v>
      </c>
      <c r="U11" s="41">
        <f t="shared" si="12"/>
        <v>3.4388646288209603</v>
      </c>
      <c r="V11" s="42">
        <f t="shared" si="13"/>
        <v>0.59945192966430694</v>
      </c>
      <c r="W11" s="113">
        <v>62</v>
      </c>
      <c r="X11" s="114">
        <f t="shared" si="14"/>
        <v>3.8342609771181202</v>
      </c>
      <c r="Y11" s="116">
        <f t="shared" si="15"/>
        <v>0.62328471042393407</v>
      </c>
    </row>
    <row r="12" spans="1:25" ht="18" customHeight="1">
      <c r="A12" s="124" t="s">
        <v>103</v>
      </c>
      <c r="B12" s="99">
        <v>56</v>
      </c>
      <c r="C12" s="106">
        <f t="shared" si="0"/>
        <v>2.8703229113275244</v>
      </c>
      <c r="D12" s="106">
        <f t="shared" si="5"/>
        <v>0.47723747677728351</v>
      </c>
      <c r="E12" s="99">
        <v>44</v>
      </c>
      <c r="F12" s="106">
        <f t="shared" si="1"/>
        <v>2.4774774774774775</v>
      </c>
      <c r="G12" s="107">
        <f t="shared" si="6"/>
        <v>0.392031077372679</v>
      </c>
      <c r="H12" s="99">
        <v>41</v>
      </c>
      <c r="I12" s="106">
        <f t="shared" si="2"/>
        <v>2.2379912663755457</v>
      </c>
      <c r="J12" s="106">
        <f t="shared" si="7"/>
        <v>0.3504722827712955</v>
      </c>
      <c r="K12" s="99">
        <v>49</v>
      </c>
      <c r="L12" s="106">
        <f t="shared" si="3"/>
        <v>2.7543563799887578</v>
      </c>
      <c r="M12" s="107">
        <f t="shared" si="8"/>
        <v>0.4347980407467878</v>
      </c>
      <c r="N12" s="99">
        <v>40</v>
      </c>
      <c r="O12" s="106">
        <f t="shared" si="4"/>
        <v>2.5284450063211126</v>
      </c>
      <c r="P12" s="107">
        <f t="shared" si="9"/>
        <v>0.3657209731835096</v>
      </c>
      <c r="Q12" s="99">
        <v>41</v>
      </c>
      <c r="R12" s="106">
        <f t="shared" si="10"/>
        <v>2.3809523809523809</v>
      </c>
      <c r="S12" s="107">
        <f t="shared" si="11"/>
        <v>0.39348541704655604</v>
      </c>
      <c r="T12" s="99">
        <v>35</v>
      </c>
      <c r="U12" s="106">
        <f t="shared" si="12"/>
        <v>1.910480349344978</v>
      </c>
      <c r="V12" s="107">
        <f t="shared" si="13"/>
        <v>0.33302884981350384</v>
      </c>
      <c r="W12" s="99">
        <v>58</v>
      </c>
      <c r="X12" s="106">
        <f t="shared" si="14"/>
        <v>3.5868893011750154</v>
      </c>
      <c r="Y12" s="107">
        <f t="shared" si="15"/>
        <v>0.58307279362239006</v>
      </c>
    </row>
    <row r="13" spans="1:25" ht="18" customHeight="1">
      <c r="A13" s="127" t="s">
        <v>376</v>
      </c>
      <c r="B13" s="128">
        <v>0</v>
      </c>
      <c r="C13" s="41">
        <f t="shared" si="0"/>
        <v>0</v>
      </c>
      <c r="D13" s="41">
        <f t="shared" si="5"/>
        <v>0</v>
      </c>
      <c r="E13" s="113">
        <v>0</v>
      </c>
      <c r="F13" s="114">
        <f t="shared" si="1"/>
        <v>0</v>
      </c>
      <c r="G13" s="116">
        <f t="shared" si="6"/>
        <v>0</v>
      </c>
      <c r="H13" s="128">
        <v>0</v>
      </c>
      <c r="I13" s="41">
        <f t="shared" si="2"/>
        <v>0</v>
      </c>
      <c r="J13" s="41">
        <f t="shared" si="7"/>
        <v>0</v>
      </c>
      <c r="K13" s="113">
        <v>0</v>
      </c>
      <c r="L13" s="114">
        <f t="shared" si="3"/>
        <v>0</v>
      </c>
      <c r="M13" s="116">
        <f t="shared" si="8"/>
        <v>0</v>
      </c>
      <c r="N13" s="128">
        <v>0</v>
      </c>
      <c r="O13" s="41">
        <f t="shared" si="4"/>
        <v>0</v>
      </c>
      <c r="P13" s="42">
        <f t="shared" si="9"/>
        <v>0</v>
      </c>
      <c r="Q13" s="113">
        <v>0</v>
      </c>
      <c r="R13" s="114">
        <f t="shared" si="10"/>
        <v>0</v>
      </c>
      <c r="S13" s="116">
        <f t="shared" si="11"/>
        <v>0</v>
      </c>
      <c r="T13" s="128">
        <v>0</v>
      </c>
      <c r="U13" s="41">
        <f t="shared" si="12"/>
        <v>0</v>
      </c>
      <c r="V13" s="42">
        <f t="shared" si="13"/>
        <v>0</v>
      </c>
      <c r="W13" s="113">
        <v>0</v>
      </c>
      <c r="X13" s="114">
        <f t="shared" si="14"/>
        <v>0</v>
      </c>
      <c r="Y13" s="116">
        <f t="shared" si="15"/>
        <v>0</v>
      </c>
    </row>
    <row r="14" spans="1:25" ht="25.5" customHeight="1">
      <c r="A14" s="124" t="s">
        <v>377</v>
      </c>
      <c r="B14" s="99">
        <v>458</v>
      </c>
      <c r="C14" s="106">
        <f t="shared" si="0"/>
        <v>23.475140953357251</v>
      </c>
      <c r="D14" s="106">
        <f>B14/(116181+1161)*1000</f>
        <v>3.9031207922142115</v>
      </c>
      <c r="E14" s="99">
        <v>385</v>
      </c>
      <c r="F14" s="106">
        <f t="shared" si="1"/>
        <v>21.677927927927929</v>
      </c>
      <c r="G14" s="107">
        <f>E14/(111146+1090)*1000</f>
        <v>3.4302719270109412</v>
      </c>
      <c r="H14" s="99">
        <v>384</v>
      </c>
      <c r="I14" s="106">
        <f t="shared" si="2"/>
        <v>20.960698689956331</v>
      </c>
      <c r="J14" s="106">
        <f t="shared" si="7"/>
        <v>3.2824721118092062</v>
      </c>
      <c r="K14" s="99">
        <v>395</v>
      </c>
      <c r="L14" s="106">
        <f t="shared" si="3"/>
        <v>22.203485103991007</v>
      </c>
      <c r="M14" s="107">
        <f t="shared" si="8"/>
        <v>3.5050046141832896</v>
      </c>
      <c r="N14" s="99">
        <v>285</v>
      </c>
      <c r="O14" s="106">
        <f t="shared" si="4"/>
        <v>18.015170670037929</v>
      </c>
      <c r="P14" s="107">
        <f t="shared" si="9"/>
        <v>2.6057619339325062</v>
      </c>
      <c r="Q14" s="99">
        <v>336</v>
      </c>
      <c r="R14" s="106">
        <f t="shared" si="10"/>
        <v>19.512195121951219</v>
      </c>
      <c r="S14" s="107">
        <f t="shared" si="11"/>
        <v>3.2246609787229956</v>
      </c>
      <c r="T14" s="99">
        <v>312</v>
      </c>
      <c r="U14" s="106">
        <f t="shared" si="12"/>
        <v>17.030567685589521</v>
      </c>
      <c r="V14" s="107">
        <f t="shared" si="13"/>
        <v>2.9687143183375198</v>
      </c>
      <c r="W14" s="99">
        <v>313</v>
      </c>
      <c r="X14" s="106">
        <f t="shared" si="14"/>
        <v>19.356833642547926</v>
      </c>
      <c r="Y14" s="107">
        <f t="shared" si="15"/>
        <v>3.1465824897208288</v>
      </c>
    </row>
    <row r="15" spans="1:25" ht="37.5" customHeight="1">
      <c r="A15" s="127" t="s">
        <v>96</v>
      </c>
      <c r="B15" s="128">
        <v>13</v>
      </c>
      <c r="C15" s="41">
        <f t="shared" si="0"/>
        <v>0.66632496155817522</v>
      </c>
      <c r="D15" s="41">
        <f t="shared" si="5"/>
        <v>0.11078727139472652</v>
      </c>
      <c r="E15" s="113">
        <v>19</v>
      </c>
      <c r="F15" s="114">
        <f t="shared" si="1"/>
        <v>1.0698198198198199</v>
      </c>
      <c r="G15" s="116">
        <f t="shared" si="6"/>
        <v>0.1692861470472932</v>
      </c>
      <c r="H15" s="128">
        <v>22</v>
      </c>
      <c r="I15" s="41">
        <f t="shared" si="2"/>
        <v>1.2008733624454149</v>
      </c>
      <c r="J15" s="41">
        <f t="shared" si="7"/>
        <v>0.18805829807240243</v>
      </c>
      <c r="K15" s="113">
        <v>12</v>
      </c>
      <c r="L15" s="114">
        <f t="shared" si="3"/>
        <v>0.67453625632377734</v>
      </c>
      <c r="M15" s="116">
        <f t="shared" si="8"/>
        <v>0.10648115283594804</v>
      </c>
      <c r="N15" s="128">
        <v>9</v>
      </c>
      <c r="O15" s="41">
        <f t="shared" si="4"/>
        <v>0.5689001264222503</v>
      </c>
      <c r="P15" s="42">
        <f t="shared" si="9"/>
        <v>8.2287218966289669E-2</v>
      </c>
      <c r="Q15" s="113">
        <v>4</v>
      </c>
      <c r="R15" s="114">
        <f t="shared" si="10"/>
        <v>0.23228803716608595</v>
      </c>
      <c r="S15" s="116">
        <f t="shared" si="11"/>
        <v>3.8388821175273764E-2</v>
      </c>
      <c r="T15" s="128">
        <v>29</v>
      </c>
      <c r="U15" s="41">
        <f t="shared" si="12"/>
        <v>1.5829694323144103</v>
      </c>
      <c r="V15" s="42">
        <f t="shared" si="13"/>
        <v>0.27593818984547464</v>
      </c>
      <c r="W15" s="113">
        <v>24</v>
      </c>
      <c r="X15" s="114">
        <f t="shared" si="14"/>
        <v>1.4842300556586272</v>
      </c>
      <c r="Y15" s="116">
        <f t="shared" si="15"/>
        <v>0.24127150080926482</v>
      </c>
    </row>
    <row r="16" spans="1:25" ht="18" customHeight="1">
      <c r="A16" s="124" t="s">
        <v>97</v>
      </c>
      <c r="B16" s="99">
        <v>21</v>
      </c>
      <c r="C16" s="106">
        <f t="shared" si="0"/>
        <v>1.0763710917478215</v>
      </c>
      <c r="D16" s="106">
        <f t="shared" si="5"/>
        <v>0.17896405379148131</v>
      </c>
      <c r="E16" s="99">
        <v>17</v>
      </c>
      <c r="F16" s="106">
        <f t="shared" si="1"/>
        <v>0.95720720720720709</v>
      </c>
      <c r="G16" s="107">
        <f t="shared" si="6"/>
        <v>0.15146655262126235</v>
      </c>
      <c r="H16" s="99">
        <v>8</v>
      </c>
      <c r="I16" s="106">
        <f t="shared" si="2"/>
        <v>0.43668122270742354</v>
      </c>
      <c r="J16" s="106">
        <f t="shared" si="7"/>
        <v>6.8384835662691795E-2</v>
      </c>
      <c r="K16" s="99">
        <v>15</v>
      </c>
      <c r="L16" s="106">
        <f t="shared" si="3"/>
        <v>0.84317032040472173</v>
      </c>
      <c r="M16" s="107">
        <f t="shared" si="8"/>
        <v>0.13310144104493504</v>
      </c>
      <c r="N16" s="99">
        <v>7</v>
      </c>
      <c r="O16" s="106">
        <f t="shared" si="4"/>
        <v>0.44247787610619471</v>
      </c>
      <c r="P16" s="107">
        <f t="shared" si="9"/>
        <v>6.4001170307114177E-2</v>
      </c>
      <c r="Q16" s="99">
        <v>8</v>
      </c>
      <c r="R16" s="106">
        <f t="shared" si="10"/>
        <v>0.46457607433217191</v>
      </c>
      <c r="S16" s="107">
        <f t="shared" si="11"/>
        <v>7.6777642350547529E-2</v>
      </c>
      <c r="T16" s="99">
        <v>13</v>
      </c>
      <c r="U16" s="106">
        <f t="shared" si="12"/>
        <v>0.70960698689956336</v>
      </c>
      <c r="V16" s="107">
        <f t="shared" si="13"/>
        <v>0.12369642993073</v>
      </c>
      <c r="W16" s="99">
        <v>7</v>
      </c>
      <c r="X16" s="106">
        <f t="shared" si="14"/>
        <v>0.4329004329004329</v>
      </c>
      <c r="Y16" s="107">
        <f t="shared" si="15"/>
        <v>7.0370854402702243E-2</v>
      </c>
    </row>
    <row r="17" spans="1:25" ht="24.95" customHeight="1">
      <c r="A17" s="91" t="s">
        <v>36</v>
      </c>
      <c r="B17" s="66">
        <f>SUM(B8:B16)</f>
        <v>1951</v>
      </c>
      <c r="C17" s="67">
        <f>+SUM(C8:C16)</f>
        <v>100</v>
      </c>
      <c r="D17" s="67">
        <f t="shared" si="5"/>
        <v>16.626612807008573</v>
      </c>
      <c r="E17" s="4">
        <f>SUM(E8:E16)</f>
        <v>1776</v>
      </c>
      <c r="F17" s="130">
        <f>+SUM(F8:F16)</f>
        <v>100</v>
      </c>
      <c r="G17" s="131">
        <f t="shared" si="6"/>
        <v>15.823799850315408</v>
      </c>
      <c r="H17" s="66">
        <f>SUM(H8:H16)</f>
        <v>1832</v>
      </c>
      <c r="I17" s="67">
        <f>+SUM(I8:I16)</f>
        <v>100</v>
      </c>
      <c r="J17" s="67">
        <f t="shared" si="7"/>
        <v>15.660127366756424</v>
      </c>
      <c r="K17" s="4">
        <f>SUM(K8:K16)</f>
        <v>1779</v>
      </c>
      <c r="L17" s="130">
        <f>+SUM(L8:L16)</f>
        <v>100</v>
      </c>
      <c r="M17" s="131">
        <f t="shared" si="8"/>
        <v>15.785830907929295</v>
      </c>
      <c r="N17" s="66">
        <f>SUM(N8:N16)</f>
        <v>1582</v>
      </c>
      <c r="O17" s="67">
        <f>+SUM(O8:O16)</f>
        <v>100</v>
      </c>
      <c r="P17" s="69">
        <f t="shared" si="9"/>
        <v>14.464264489407807</v>
      </c>
      <c r="Q17" s="4">
        <f>SUM(Q8:Q16)</f>
        <v>1722</v>
      </c>
      <c r="R17" s="130">
        <f>+SUM(R8:R16)</f>
        <v>100</v>
      </c>
      <c r="S17" s="131">
        <f t="shared" si="11"/>
        <v>16.526387515955356</v>
      </c>
      <c r="T17" s="66">
        <f>SUM(T8:T16)</f>
        <v>1832</v>
      </c>
      <c r="U17" s="67">
        <f>+SUM(U8:U16)</f>
        <v>100</v>
      </c>
      <c r="V17" s="69">
        <f>T17/(103766+1330)*1000</f>
        <v>17.43168151023826</v>
      </c>
      <c r="W17" s="4">
        <f>SUM(W8:W16)</f>
        <v>1617</v>
      </c>
      <c r="X17" s="130">
        <f>+SUM(X8:X16)</f>
        <v>100.00000000000001</v>
      </c>
      <c r="Y17" s="131">
        <f t="shared" si="15"/>
        <v>16.255667367024216</v>
      </c>
    </row>
    <row r="18" spans="1:25" ht="5.25" customHeight="1">
      <c r="B18" s="92"/>
      <c r="C18" s="92"/>
      <c r="D18" s="120"/>
      <c r="F18" s="120"/>
      <c r="G18" s="117"/>
      <c r="H18" s="92"/>
      <c r="I18" s="92"/>
      <c r="J18" s="120"/>
      <c r="L18" s="120"/>
      <c r="M18" s="117"/>
      <c r="N18" s="92"/>
      <c r="O18" s="92"/>
      <c r="P18" s="120"/>
      <c r="R18" s="120"/>
      <c r="S18" s="117"/>
      <c r="T18" s="92"/>
      <c r="U18" s="92"/>
      <c r="V18" s="125"/>
      <c r="W18" s="98"/>
      <c r="X18" s="120"/>
      <c r="Y18" s="117"/>
    </row>
    <row r="19" spans="1:25" s="402" customFormat="1" ht="12" customHeight="1">
      <c r="A19" s="815" t="s">
        <v>520</v>
      </c>
      <c r="B19" s="815"/>
      <c r="C19" s="815"/>
      <c r="D19" s="815"/>
      <c r="E19" s="815"/>
      <c r="F19" s="815"/>
      <c r="G19" s="815"/>
      <c r="H19" s="815"/>
      <c r="I19" s="815"/>
      <c r="M19" s="401"/>
      <c r="S19" s="401"/>
      <c r="Y19" s="401"/>
    </row>
    <row r="20" spans="1:25" s="402" customFormat="1" ht="12" customHeight="1">
      <c r="A20" s="664" t="s">
        <v>560</v>
      </c>
      <c r="B20" s="649"/>
      <c r="C20" s="649"/>
      <c r="D20" s="649"/>
      <c r="E20" s="649"/>
      <c r="F20" s="649"/>
      <c r="G20" s="649"/>
      <c r="H20" s="649"/>
      <c r="I20" s="649"/>
      <c r="M20" s="401"/>
      <c r="S20" s="401"/>
      <c r="Y20" s="401"/>
    </row>
    <row r="21" spans="1:25" s="402" customFormat="1" ht="12" customHeight="1">
      <c r="A21" s="410" t="s">
        <v>28</v>
      </c>
      <c r="B21" s="407"/>
      <c r="C21" s="401"/>
      <c r="D21" s="401"/>
      <c r="E21" s="408"/>
      <c r="F21" s="401"/>
      <c r="G21" s="401"/>
      <c r="H21" s="407"/>
      <c r="I21" s="401"/>
      <c r="J21" s="401"/>
      <c r="K21" s="408"/>
      <c r="L21" s="401"/>
      <c r="M21" s="401"/>
      <c r="N21" s="407"/>
      <c r="O21" s="401"/>
      <c r="P21" s="401"/>
      <c r="Q21" s="408"/>
      <c r="R21" s="401"/>
      <c r="S21" s="401"/>
      <c r="T21" s="407"/>
      <c r="U21" s="401"/>
      <c r="V21" s="401"/>
      <c r="W21" s="408"/>
      <c r="X21" s="401"/>
      <c r="Y21" s="401"/>
    </row>
  </sheetData>
  <mergeCells count="15">
    <mergeCell ref="W6:Y6"/>
    <mergeCell ref="B5:Y5"/>
    <mergeCell ref="T6:V6"/>
    <mergeCell ref="Q6:S6"/>
    <mergeCell ref="A19:I19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Y23"/>
  <sheetViews>
    <sheetView showGridLines="0" zoomScaleNormal="100" workbookViewId="0">
      <pane xSplit="1" ySplit="7" topLeftCell="B11" activePane="bottomRight" state="frozen"/>
      <selection activeCell="BH19" sqref="BH19"/>
      <selection pane="topRight" activeCell="BH19" sqref="BH19"/>
      <selection pane="bottomLeft" activeCell="BH19" sqref="BH19"/>
      <selection pane="bottomRight" activeCell="U28" sqref="U28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44" t="s">
        <v>388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127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612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91">
        <v>2020</v>
      </c>
      <c r="R6" s="891"/>
      <c r="S6" s="891"/>
      <c r="T6" s="849">
        <v>2021</v>
      </c>
      <c r="U6" s="813"/>
      <c r="V6" s="814"/>
      <c r="W6" s="891">
        <v>2022</v>
      </c>
      <c r="X6" s="891"/>
      <c r="Y6" s="891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6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3" t="s">
        <v>7</v>
      </c>
      <c r="W7" s="761" t="s">
        <v>6</v>
      </c>
      <c r="X7" s="763" t="s">
        <v>33</v>
      </c>
      <c r="Y7" s="765" t="s">
        <v>7</v>
      </c>
    </row>
    <row r="8" spans="1:25" ht="18" customHeight="1">
      <c r="A8" s="124" t="s">
        <v>123</v>
      </c>
      <c r="B8" s="100">
        <v>58</v>
      </c>
      <c r="C8" s="125">
        <f t="shared" ref="C8:C18" si="0">B8/$B$19*100</f>
        <v>23.107569721115535</v>
      </c>
      <c r="D8" s="126">
        <f>B8/447666*100000</f>
        <v>12.956087797599103</v>
      </c>
      <c r="E8" s="100">
        <v>65</v>
      </c>
      <c r="F8" s="125">
        <f t="shared" ref="F8:F18" si="1">E8/$E$19*100</f>
        <v>24.436090225563909</v>
      </c>
      <c r="G8" s="126">
        <f>E8/453165*100000</f>
        <v>14.343561395959529</v>
      </c>
      <c r="H8" s="100">
        <v>54</v>
      </c>
      <c r="I8" s="125">
        <f t="shared" ref="I8:I18" si="2">H8/$H$19*100</f>
        <v>24.88479262672811</v>
      </c>
      <c r="J8" s="126">
        <f>H8/458287*100000</f>
        <v>11.783009336943879</v>
      </c>
      <c r="K8" s="100">
        <v>51</v>
      </c>
      <c r="L8" s="125">
        <f>K8/$K$19*100</f>
        <v>20.318725099601593</v>
      </c>
      <c r="M8" s="126">
        <f>K8/461470*100000</f>
        <v>11.051639326500098</v>
      </c>
      <c r="N8" s="100">
        <v>63</v>
      </c>
      <c r="O8" s="125">
        <f t="shared" ref="O8:O18" si="3">N8/$N$19*100</f>
        <v>22.261484098939928</v>
      </c>
      <c r="P8" s="126">
        <f>N8/461484*100000</f>
        <v>13.651610890085029</v>
      </c>
      <c r="Q8" s="100">
        <v>38</v>
      </c>
      <c r="R8" s="125">
        <f>Q8/$Q$19*100</f>
        <v>18.009478672985782</v>
      </c>
      <c r="S8" s="126">
        <f>Q8/457745*100000</f>
        <v>8.3015652819801424</v>
      </c>
      <c r="T8" s="100">
        <v>62</v>
      </c>
      <c r="U8" s="125">
        <f>T8/$T$19*100</f>
        <v>27.678571428571431</v>
      </c>
      <c r="V8" s="126">
        <f>T8/450356*100000</f>
        <v>13.766886640790842</v>
      </c>
      <c r="W8" s="100">
        <v>42</v>
      </c>
      <c r="X8" s="125">
        <f>W8/$W$19*100</f>
        <v>16.8</v>
      </c>
      <c r="Y8" s="126">
        <f>W8/439215*100000</f>
        <v>9.5625149414295958</v>
      </c>
    </row>
    <row r="9" spans="1:25" ht="29.25" customHeight="1">
      <c r="A9" s="127" t="s">
        <v>202</v>
      </c>
      <c r="B9" s="108">
        <v>43</v>
      </c>
      <c r="C9" s="109">
        <f t="shared" si="0"/>
        <v>17.131474103585656</v>
      </c>
      <c r="D9" s="111">
        <f t="shared" ref="D9:D18" si="4">B9/447666*100000</f>
        <v>9.6053754361510588</v>
      </c>
      <c r="E9" s="113">
        <v>36</v>
      </c>
      <c r="F9" s="114">
        <f t="shared" si="1"/>
        <v>13.533834586466165</v>
      </c>
      <c r="G9" s="116">
        <f t="shared" ref="G9:G19" si="5">E9/453165*100000</f>
        <v>7.944126311608354</v>
      </c>
      <c r="H9" s="108">
        <v>37</v>
      </c>
      <c r="I9" s="109">
        <f t="shared" si="2"/>
        <v>17.050691244239633</v>
      </c>
      <c r="J9" s="111">
        <f t="shared" ref="J9:J19" si="6">H9/458287*100000</f>
        <v>8.0735434345726578</v>
      </c>
      <c r="K9" s="113">
        <v>38</v>
      </c>
      <c r="L9" s="114">
        <f t="shared" ref="L9:L18" si="7">K9/$K$19*100</f>
        <v>15.139442231075698</v>
      </c>
      <c r="M9" s="116">
        <f t="shared" ref="M9:M19" si="8">K9/461470*100000</f>
        <v>8.2345547922941904</v>
      </c>
      <c r="N9" s="108">
        <v>40</v>
      </c>
      <c r="O9" s="109">
        <f t="shared" si="3"/>
        <v>14.134275618374559</v>
      </c>
      <c r="P9" s="111">
        <f t="shared" ref="P9:P19" si="9">N9/461484*100000</f>
        <v>8.6676894540222413</v>
      </c>
      <c r="Q9" s="113">
        <v>32</v>
      </c>
      <c r="R9" s="114">
        <f t="shared" ref="R9:R18" si="10">Q9/$Q$19*100</f>
        <v>15.165876777251185</v>
      </c>
      <c r="S9" s="116">
        <f t="shared" ref="S9:S19" si="11">Q9/457745*100000</f>
        <v>6.9907918164043297</v>
      </c>
      <c r="T9" s="108">
        <v>29</v>
      </c>
      <c r="U9" s="109">
        <f t="shared" ref="U9:U18" si="12">T9/$T$19*100</f>
        <v>12.946428571428573</v>
      </c>
      <c r="V9" s="111">
        <f t="shared" ref="V9:V19" si="13">T9/450356*100000</f>
        <v>6.4393502029505552</v>
      </c>
      <c r="W9" s="113">
        <v>24</v>
      </c>
      <c r="X9" s="114">
        <f t="shared" ref="X9:X18" si="14">W9/$W$19*100</f>
        <v>9.6</v>
      </c>
      <c r="Y9" s="116">
        <f t="shared" ref="Y9:Y19" si="15">W9/439215*100000</f>
        <v>5.4642942522454838</v>
      </c>
    </row>
    <row r="10" spans="1:25" ht="27" customHeight="1">
      <c r="A10" s="124" t="s">
        <v>77</v>
      </c>
      <c r="B10" s="99">
        <v>26</v>
      </c>
      <c r="C10" s="106">
        <f t="shared" si="0"/>
        <v>10.358565737051793</v>
      </c>
      <c r="D10" s="107">
        <f t="shared" si="4"/>
        <v>5.8079014265099431</v>
      </c>
      <c r="E10" s="99">
        <v>16</v>
      </c>
      <c r="F10" s="106">
        <f t="shared" si="1"/>
        <v>6.0150375939849621</v>
      </c>
      <c r="G10" s="107">
        <f t="shared" si="5"/>
        <v>3.5307228051592685</v>
      </c>
      <c r="H10" s="99">
        <v>14</v>
      </c>
      <c r="I10" s="106">
        <f t="shared" si="2"/>
        <v>6.4516129032258061</v>
      </c>
      <c r="J10" s="107">
        <f t="shared" si="6"/>
        <v>3.0548542725410055</v>
      </c>
      <c r="K10" s="99">
        <v>8</v>
      </c>
      <c r="L10" s="106">
        <f t="shared" si="7"/>
        <v>3.1872509960159361</v>
      </c>
      <c r="M10" s="107">
        <f t="shared" si="8"/>
        <v>1.7335904825882507</v>
      </c>
      <c r="N10" s="99">
        <v>13</v>
      </c>
      <c r="O10" s="106">
        <f t="shared" si="3"/>
        <v>4.5936395759717312</v>
      </c>
      <c r="P10" s="107">
        <f t="shared" si="9"/>
        <v>2.8169990725572283</v>
      </c>
      <c r="Q10" s="99">
        <v>16</v>
      </c>
      <c r="R10" s="106">
        <f t="shared" si="10"/>
        <v>7.5829383886255926</v>
      </c>
      <c r="S10" s="107">
        <f t="shared" si="11"/>
        <v>3.4953959082021648</v>
      </c>
      <c r="T10" s="99">
        <v>12</v>
      </c>
      <c r="U10" s="106">
        <f t="shared" si="12"/>
        <v>5.3571428571428568</v>
      </c>
      <c r="V10" s="107">
        <f t="shared" si="13"/>
        <v>2.664558704669195</v>
      </c>
      <c r="W10" s="99">
        <v>11</v>
      </c>
      <c r="X10" s="106">
        <f t="shared" si="14"/>
        <v>4.3999999999999995</v>
      </c>
      <c r="Y10" s="107">
        <f t="shared" si="15"/>
        <v>2.5044681989458466</v>
      </c>
    </row>
    <row r="11" spans="1:25" ht="18" customHeight="1">
      <c r="A11" s="127" t="s">
        <v>203</v>
      </c>
      <c r="B11" s="108">
        <v>20</v>
      </c>
      <c r="C11" s="109">
        <f t="shared" si="0"/>
        <v>7.9681274900398407</v>
      </c>
      <c r="D11" s="111">
        <f t="shared" si="4"/>
        <v>4.4676164819307251</v>
      </c>
      <c r="E11" s="113">
        <v>40</v>
      </c>
      <c r="F11" s="114">
        <f t="shared" si="1"/>
        <v>15.037593984962406</v>
      </c>
      <c r="G11" s="116">
        <f t="shared" si="5"/>
        <v>8.8268070128981719</v>
      </c>
      <c r="H11" s="108">
        <v>31</v>
      </c>
      <c r="I11" s="109">
        <f t="shared" si="2"/>
        <v>14.285714285714285</v>
      </c>
      <c r="J11" s="111">
        <f t="shared" si="6"/>
        <v>6.7643201749122284</v>
      </c>
      <c r="K11" s="113">
        <v>35</v>
      </c>
      <c r="L11" s="114">
        <f t="shared" si="7"/>
        <v>13.944223107569719</v>
      </c>
      <c r="M11" s="116">
        <f t="shared" si="8"/>
        <v>7.5844583613235956</v>
      </c>
      <c r="N11" s="108">
        <v>41</v>
      </c>
      <c r="O11" s="109">
        <f t="shared" si="3"/>
        <v>14.487632508833922</v>
      </c>
      <c r="P11" s="111">
        <f t="shared" si="9"/>
        <v>8.8843816903727966</v>
      </c>
      <c r="Q11" s="113">
        <v>26</v>
      </c>
      <c r="R11" s="114">
        <f t="shared" si="10"/>
        <v>12.322274881516588</v>
      </c>
      <c r="S11" s="116">
        <f t="shared" si="11"/>
        <v>5.6800183508285178</v>
      </c>
      <c r="T11" s="108">
        <v>23</v>
      </c>
      <c r="U11" s="109">
        <f t="shared" si="12"/>
        <v>10.267857142857142</v>
      </c>
      <c r="V11" s="111">
        <f t="shared" si="13"/>
        <v>5.1070708506159574</v>
      </c>
      <c r="W11" s="113">
        <v>50</v>
      </c>
      <c r="X11" s="114">
        <f t="shared" si="14"/>
        <v>20</v>
      </c>
      <c r="Y11" s="116">
        <f t="shared" si="15"/>
        <v>11.383946358844756</v>
      </c>
    </row>
    <row r="12" spans="1:25" ht="18" customHeight="1">
      <c r="A12" s="124" t="s">
        <v>124</v>
      </c>
      <c r="B12" s="99">
        <v>13</v>
      </c>
      <c r="C12" s="106">
        <f t="shared" si="0"/>
        <v>5.1792828685258963</v>
      </c>
      <c r="D12" s="107">
        <f t="shared" si="4"/>
        <v>2.9039507132549716</v>
      </c>
      <c r="E12" s="99">
        <v>16</v>
      </c>
      <c r="F12" s="106">
        <f t="shared" si="1"/>
        <v>6.0150375939849621</v>
      </c>
      <c r="G12" s="107">
        <f t="shared" si="5"/>
        <v>3.5307228051592685</v>
      </c>
      <c r="H12" s="99">
        <v>15</v>
      </c>
      <c r="I12" s="106">
        <f t="shared" si="2"/>
        <v>6.9124423963133648</v>
      </c>
      <c r="J12" s="107">
        <f t="shared" si="6"/>
        <v>3.273058149151078</v>
      </c>
      <c r="K12" s="99">
        <v>23</v>
      </c>
      <c r="L12" s="106">
        <f t="shared" si="7"/>
        <v>9.1633466135458175</v>
      </c>
      <c r="M12" s="107">
        <f t="shared" si="8"/>
        <v>4.9840726374412201</v>
      </c>
      <c r="N12" s="99">
        <v>29</v>
      </c>
      <c r="O12" s="106">
        <f t="shared" si="3"/>
        <v>10.247349823321555</v>
      </c>
      <c r="P12" s="107">
        <f t="shared" si="9"/>
        <v>6.2840748541661249</v>
      </c>
      <c r="Q12" s="99">
        <v>24</v>
      </c>
      <c r="R12" s="106">
        <f t="shared" si="10"/>
        <v>11.374407582938389</v>
      </c>
      <c r="S12" s="107">
        <f t="shared" si="11"/>
        <v>5.2430938623032475</v>
      </c>
      <c r="T12" s="99">
        <v>8</v>
      </c>
      <c r="U12" s="106">
        <f t="shared" si="12"/>
        <v>3.5714285714285712</v>
      </c>
      <c r="V12" s="107">
        <f t="shared" si="13"/>
        <v>1.7763724697794632</v>
      </c>
      <c r="W12" s="99">
        <v>21</v>
      </c>
      <c r="X12" s="106">
        <f t="shared" si="14"/>
        <v>8.4</v>
      </c>
      <c r="Y12" s="107">
        <f t="shared" si="15"/>
        <v>4.7812574707147979</v>
      </c>
    </row>
    <row r="13" spans="1:25" ht="18" customHeight="1">
      <c r="A13" s="127" t="s">
        <v>80</v>
      </c>
      <c r="B13" s="108">
        <v>9</v>
      </c>
      <c r="C13" s="109">
        <f t="shared" si="0"/>
        <v>3.5856573705179287</v>
      </c>
      <c r="D13" s="111">
        <f t="shared" si="4"/>
        <v>2.0104274168688265</v>
      </c>
      <c r="E13" s="113">
        <v>13</v>
      </c>
      <c r="F13" s="114">
        <f t="shared" si="1"/>
        <v>4.8872180451127818</v>
      </c>
      <c r="G13" s="116">
        <f t="shared" si="5"/>
        <v>2.8687122791919055</v>
      </c>
      <c r="H13" s="108">
        <v>8</v>
      </c>
      <c r="I13" s="109">
        <f t="shared" si="2"/>
        <v>3.6866359447004609</v>
      </c>
      <c r="J13" s="111">
        <f t="shared" si="6"/>
        <v>1.7456310128805748</v>
      </c>
      <c r="K13" s="113">
        <v>13</v>
      </c>
      <c r="L13" s="114">
        <f t="shared" si="7"/>
        <v>5.1792828685258963</v>
      </c>
      <c r="M13" s="116">
        <f t="shared" si="8"/>
        <v>2.817084534205907</v>
      </c>
      <c r="N13" s="108">
        <v>16</v>
      </c>
      <c r="O13" s="109">
        <f t="shared" si="3"/>
        <v>5.6537102473498235</v>
      </c>
      <c r="P13" s="111">
        <f t="shared" si="9"/>
        <v>3.4670757816088966</v>
      </c>
      <c r="Q13" s="113">
        <v>7</v>
      </c>
      <c r="R13" s="114">
        <f t="shared" si="10"/>
        <v>3.3175355450236967</v>
      </c>
      <c r="S13" s="116">
        <f t="shared" si="11"/>
        <v>1.529235709838447</v>
      </c>
      <c r="T13" s="108">
        <v>5</v>
      </c>
      <c r="U13" s="109">
        <f t="shared" si="12"/>
        <v>2.2321428571428572</v>
      </c>
      <c r="V13" s="111">
        <f t="shared" si="13"/>
        <v>1.1102327936121645</v>
      </c>
      <c r="W13" s="113">
        <v>19</v>
      </c>
      <c r="X13" s="114">
        <f t="shared" si="14"/>
        <v>7.6</v>
      </c>
      <c r="Y13" s="116">
        <f t="shared" si="15"/>
        <v>4.3258996163610073</v>
      </c>
    </row>
    <row r="14" spans="1:25" ht="18" customHeight="1">
      <c r="A14" s="124" t="s">
        <v>81</v>
      </c>
      <c r="B14" s="99">
        <v>5</v>
      </c>
      <c r="C14" s="106">
        <f t="shared" si="0"/>
        <v>1.9920318725099602</v>
      </c>
      <c r="D14" s="107">
        <f t="shared" si="4"/>
        <v>1.1169041204826813</v>
      </c>
      <c r="E14" s="99">
        <v>1</v>
      </c>
      <c r="F14" s="106">
        <f t="shared" si="1"/>
        <v>0.37593984962406013</v>
      </c>
      <c r="G14" s="107">
        <f t="shared" si="5"/>
        <v>0.22067017532245428</v>
      </c>
      <c r="H14" s="99">
        <v>1</v>
      </c>
      <c r="I14" s="106">
        <f t="shared" si="2"/>
        <v>0.46082949308755761</v>
      </c>
      <c r="J14" s="107">
        <f t="shared" si="6"/>
        <v>0.21820387661007185</v>
      </c>
      <c r="K14" s="99">
        <v>3</v>
      </c>
      <c r="L14" s="106">
        <f t="shared" si="7"/>
        <v>1.1952191235059761</v>
      </c>
      <c r="M14" s="107">
        <f t="shared" si="8"/>
        <v>0.65009643097059389</v>
      </c>
      <c r="N14" s="99">
        <v>2</v>
      </c>
      <c r="O14" s="106">
        <f t="shared" si="3"/>
        <v>0.70671378091872794</v>
      </c>
      <c r="P14" s="107">
        <f t="shared" si="9"/>
        <v>0.43338447270111208</v>
      </c>
      <c r="Q14" s="99">
        <v>0</v>
      </c>
      <c r="R14" s="106">
        <f t="shared" si="10"/>
        <v>0</v>
      </c>
      <c r="S14" s="107">
        <f t="shared" si="11"/>
        <v>0</v>
      </c>
      <c r="T14" s="99">
        <v>8</v>
      </c>
      <c r="U14" s="106">
        <f t="shared" si="12"/>
        <v>3.5714285714285712</v>
      </c>
      <c r="V14" s="107">
        <f t="shared" si="13"/>
        <v>1.7763724697794632</v>
      </c>
      <c r="W14" s="99">
        <v>4</v>
      </c>
      <c r="X14" s="106">
        <f t="shared" si="14"/>
        <v>1.6</v>
      </c>
      <c r="Y14" s="107">
        <f t="shared" si="15"/>
        <v>0.91071570870758056</v>
      </c>
    </row>
    <row r="15" spans="1:25" ht="18" customHeight="1">
      <c r="A15" s="127" t="s">
        <v>146</v>
      </c>
      <c r="B15" s="108">
        <v>4</v>
      </c>
      <c r="C15" s="109">
        <f t="shared" si="0"/>
        <v>1.593625498007968</v>
      </c>
      <c r="D15" s="111">
        <f t="shared" si="4"/>
        <v>0.89352329638614503</v>
      </c>
      <c r="E15" s="113">
        <v>4</v>
      </c>
      <c r="F15" s="114">
        <f t="shared" si="1"/>
        <v>1.5037593984962405</v>
      </c>
      <c r="G15" s="116">
        <f t="shared" si="5"/>
        <v>0.88268070128981713</v>
      </c>
      <c r="H15" s="108">
        <v>1</v>
      </c>
      <c r="I15" s="109">
        <f t="shared" si="2"/>
        <v>0.46082949308755761</v>
      </c>
      <c r="J15" s="111">
        <f t="shared" si="6"/>
        <v>0.21820387661007185</v>
      </c>
      <c r="K15" s="113">
        <v>0</v>
      </c>
      <c r="L15" s="114">
        <f t="shared" si="7"/>
        <v>0</v>
      </c>
      <c r="M15" s="116">
        <f t="shared" si="8"/>
        <v>0</v>
      </c>
      <c r="N15" s="108">
        <v>2</v>
      </c>
      <c r="O15" s="109">
        <f t="shared" si="3"/>
        <v>0.70671378091872794</v>
      </c>
      <c r="P15" s="111">
        <f t="shared" si="9"/>
        <v>0.43338447270111208</v>
      </c>
      <c r="Q15" s="113">
        <v>1</v>
      </c>
      <c r="R15" s="114">
        <f t="shared" si="10"/>
        <v>0.47393364928909953</v>
      </c>
      <c r="S15" s="116">
        <f t="shared" si="11"/>
        <v>0.2184622442626353</v>
      </c>
      <c r="T15" s="108">
        <v>2</v>
      </c>
      <c r="U15" s="109">
        <f t="shared" si="12"/>
        <v>0.89285714285714279</v>
      </c>
      <c r="V15" s="111">
        <f t="shared" si="13"/>
        <v>0.44409311744486579</v>
      </c>
      <c r="W15" s="113">
        <v>2</v>
      </c>
      <c r="X15" s="114">
        <f t="shared" si="14"/>
        <v>0.8</v>
      </c>
      <c r="Y15" s="116">
        <f t="shared" si="15"/>
        <v>0.45535785435379028</v>
      </c>
    </row>
    <row r="16" spans="1:25" ht="18" customHeight="1">
      <c r="A16" s="124" t="s">
        <v>126</v>
      </c>
      <c r="B16" s="99">
        <v>0</v>
      </c>
      <c r="C16" s="106">
        <f t="shared" si="0"/>
        <v>0</v>
      </c>
      <c r="D16" s="107">
        <f t="shared" si="4"/>
        <v>0</v>
      </c>
      <c r="E16" s="99">
        <v>0</v>
      </c>
      <c r="F16" s="106">
        <f t="shared" si="1"/>
        <v>0</v>
      </c>
      <c r="G16" s="107">
        <f t="shared" si="5"/>
        <v>0</v>
      </c>
      <c r="H16" s="99">
        <v>0</v>
      </c>
      <c r="I16" s="106">
        <f t="shared" si="2"/>
        <v>0</v>
      </c>
      <c r="J16" s="107">
        <f t="shared" si="6"/>
        <v>0</v>
      </c>
      <c r="K16" s="99">
        <v>0</v>
      </c>
      <c r="L16" s="106">
        <f t="shared" si="7"/>
        <v>0</v>
      </c>
      <c r="M16" s="107">
        <f t="shared" si="8"/>
        <v>0</v>
      </c>
      <c r="N16" s="99">
        <v>0</v>
      </c>
      <c r="O16" s="106">
        <f t="shared" si="3"/>
        <v>0</v>
      </c>
      <c r="P16" s="107">
        <f t="shared" si="9"/>
        <v>0</v>
      </c>
      <c r="Q16" s="99">
        <v>0</v>
      </c>
      <c r="R16" s="106">
        <f t="shared" si="10"/>
        <v>0</v>
      </c>
      <c r="S16" s="107">
        <f t="shared" si="11"/>
        <v>0</v>
      </c>
      <c r="T16" s="99">
        <v>0</v>
      </c>
      <c r="U16" s="106">
        <f t="shared" si="12"/>
        <v>0</v>
      </c>
      <c r="V16" s="107">
        <f t="shared" si="13"/>
        <v>0</v>
      </c>
      <c r="W16" s="99">
        <v>0</v>
      </c>
      <c r="X16" s="106">
        <f t="shared" si="14"/>
        <v>0</v>
      </c>
      <c r="Y16" s="107">
        <f t="shared" si="15"/>
        <v>0</v>
      </c>
    </row>
    <row r="17" spans="1:25" ht="39" customHeight="1">
      <c r="A17" s="127" t="s">
        <v>204</v>
      </c>
      <c r="B17" s="108">
        <v>3</v>
      </c>
      <c r="C17" s="109">
        <f t="shared" si="0"/>
        <v>1.1952191235059761</v>
      </c>
      <c r="D17" s="111">
        <f t="shared" si="4"/>
        <v>0.67014247228960877</v>
      </c>
      <c r="E17" s="113">
        <v>11</v>
      </c>
      <c r="F17" s="114">
        <f t="shared" si="1"/>
        <v>4.1353383458646613</v>
      </c>
      <c r="G17" s="116">
        <f t="shared" si="5"/>
        <v>2.427371928546997</v>
      </c>
      <c r="H17" s="108">
        <v>8</v>
      </c>
      <c r="I17" s="109">
        <f t="shared" si="2"/>
        <v>3.6866359447004609</v>
      </c>
      <c r="J17" s="111">
        <f t="shared" si="6"/>
        <v>1.7456310128805748</v>
      </c>
      <c r="K17" s="113">
        <v>13</v>
      </c>
      <c r="L17" s="114">
        <f t="shared" si="7"/>
        <v>5.1792828685258963</v>
      </c>
      <c r="M17" s="116">
        <f t="shared" si="8"/>
        <v>2.817084534205907</v>
      </c>
      <c r="N17" s="108">
        <v>13</v>
      </c>
      <c r="O17" s="109">
        <f t="shared" si="3"/>
        <v>4.5936395759717312</v>
      </c>
      <c r="P17" s="111">
        <f t="shared" si="9"/>
        <v>2.8169990725572283</v>
      </c>
      <c r="Q17" s="113">
        <v>12</v>
      </c>
      <c r="R17" s="114">
        <f t="shared" si="10"/>
        <v>5.6872037914691944</v>
      </c>
      <c r="S17" s="116">
        <f t="shared" si="11"/>
        <v>2.6215469311516237</v>
      </c>
      <c r="T17" s="108">
        <v>11</v>
      </c>
      <c r="U17" s="109">
        <f t="shared" si="12"/>
        <v>4.9107142857142856</v>
      </c>
      <c r="V17" s="111">
        <f t="shared" si="13"/>
        <v>2.442512145946762</v>
      </c>
      <c r="W17" s="113">
        <v>18</v>
      </c>
      <c r="X17" s="114">
        <f t="shared" si="14"/>
        <v>7.1999999999999993</v>
      </c>
      <c r="Y17" s="116">
        <f t="shared" si="15"/>
        <v>4.098220689184112</v>
      </c>
    </row>
    <row r="18" spans="1:25" ht="18" customHeight="1">
      <c r="A18" s="124" t="s">
        <v>85</v>
      </c>
      <c r="B18" s="99">
        <v>70</v>
      </c>
      <c r="C18" s="106">
        <f t="shared" si="0"/>
        <v>27.888446215139439</v>
      </c>
      <c r="D18" s="107">
        <f t="shared" si="4"/>
        <v>15.636657686757538</v>
      </c>
      <c r="E18" s="99">
        <v>64</v>
      </c>
      <c r="F18" s="106">
        <f t="shared" si="1"/>
        <v>24.060150375939848</v>
      </c>
      <c r="G18" s="107">
        <f t="shared" si="5"/>
        <v>14.122891220637074</v>
      </c>
      <c r="H18" s="99">
        <v>48</v>
      </c>
      <c r="I18" s="106">
        <f t="shared" si="2"/>
        <v>22.119815668202765</v>
      </c>
      <c r="J18" s="107">
        <f t="shared" si="6"/>
        <v>10.473786077283449</v>
      </c>
      <c r="K18" s="99">
        <v>67</v>
      </c>
      <c r="L18" s="106">
        <f t="shared" si="7"/>
        <v>26.693227091633464</v>
      </c>
      <c r="M18" s="107">
        <f t="shared" si="8"/>
        <v>14.518820291676599</v>
      </c>
      <c r="N18" s="99">
        <v>64</v>
      </c>
      <c r="O18" s="106">
        <f t="shared" si="3"/>
        <v>22.614840989399294</v>
      </c>
      <c r="P18" s="107">
        <f t="shared" si="9"/>
        <v>13.868303126435586</v>
      </c>
      <c r="Q18" s="99">
        <v>55</v>
      </c>
      <c r="R18" s="106">
        <f t="shared" si="10"/>
        <v>26.066350710900476</v>
      </c>
      <c r="S18" s="107">
        <f t="shared" si="11"/>
        <v>12.015423434444942</v>
      </c>
      <c r="T18" s="99">
        <v>64</v>
      </c>
      <c r="U18" s="106">
        <f t="shared" si="12"/>
        <v>28.571428571428569</v>
      </c>
      <c r="V18" s="107">
        <f t="shared" si="13"/>
        <v>14.210979758235705</v>
      </c>
      <c r="W18" s="99">
        <v>59</v>
      </c>
      <c r="X18" s="106">
        <f t="shared" si="14"/>
        <v>23.599999999999998</v>
      </c>
      <c r="Y18" s="107">
        <f t="shared" si="15"/>
        <v>13.433056703436813</v>
      </c>
    </row>
    <row r="19" spans="1:25" ht="24.95" customHeight="1">
      <c r="A19" s="91" t="s">
        <v>36</v>
      </c>
      <c r="B19" s="66">
        <f>SUM(B8:B18)</f>
        <v>251</v>
      </c>
      <c r="C19" s="67">
        <f>+SUM(C8:C18)</f>
        <v>99.999999999999986</v>
      </c>
      <c r="D19" s="69">
        <f>B19/447666*100000</f>
        <v>56.068586848230602</v>
      </c>
      <c r="E19" s="4">
        <f>SUM(E8:E18)</f>
        <v>266</v>
      </c>
      <c r="F19" s="130">
        <f>+SUM(F8:F18)</f>
        <v>100</v>
      </c>
      <c r="G19" s="131">
        <f t="shared" si="5"/>
        <v>58.698266635772846</v>
      </c>
      <c r="H19" s="66">
        <f>SUM(H8:H18)</f>
        <v>217</v>
      </c>
      <c r="I19" s="67">
        <f>+SUM(I8:I18)</f>
        <v>99.999999999999986</v>
      </c>
      <c r="J19" s="69">
        <f t="shared" si="6"/>
        <v>47.350241224385591</v>
      </c>
      <c r="K19" s="4">
        <f>SUM(K8:K18)</f>
        <v>251</v>
      </c>
      <c r="L19" s="130">
        <f>+SUM(L8:L18)</f>
        <v>100</v>
      </c>
      <c r="M19" s="131">
        <f t="shared" si="8"/>
        <v>54.391401391206358</v>
      </c>
      <c r="N19" s="66">
        <f>SUM(N8:N18)</f>
        <v>283</v>
      </c>
      <c r="O19" s="67">
        <f>+SUM(O8:O18)</f>
        <v>100.00000000000001</v>
      </c>
      <c r="P19" s="69">
        <f t="shared" si="9"/>
        <v>61.32390288720736</v>
      </c>
      <c r="Q19" s="4">
        <f>SUM(Q8:Q18)</f>
        <v>211</v>
      </c>
      <c r="R19" s="130">
        <f>+SUM(R8:R18)</f>
        <v>100</v>
      </c>
      <c r="S19" s="131">
        <f t="shared" si="11"/>
        <v>46.095533539416053</v>
      </c>
      <c r="T19" s="66">
        <f>SUM(T8:T18)</f>
        <v>224</v>
      </c>
      <c r="U19" s="67">
        <f>+SUM(U8:U18)</f>
        <v>100</v>
      </c>
      <c r="V19" s="69">
        <f t="shared" si="13"/>
        <v>49.738429153824974</v>
      </c>
      <c r="W19" s="4">
        <f>SUM(W8:W18)</f>
        <v>250</v>
      </c>
      <c r="X19" s="130">
        <f>+SUM(X8:X18)</f>
        <v>99.999999999999986</v>
      </c>
      <c r="Y19" s="131">
        <f t="shared" si="15"/>
        <v>56.919731794223786</v>
      </c>
    </row>
    <row r="20" spans="1:25" ht="6" customHeight="1">
      <c r="B20" s="92"/>
      <c r="C20" s="92"/>
      <c r="D20" s="120"/>
      <c r="F20" s="120"/>
      <c r="G20" s="117"/>
      <c r="H20" s="92"/>
      <c r="I20" s="92"/>
      <c r="J20" s="120"/>
      <c r="L20" s="120"/>
      <c r="M20" s="117"/>
      <c r="N20" s="92"/>
      <c r="O20" s="92"/>
      <c r="P20" s="120"/>
      <c r="R20" s="120"/>
      <c r="S20" s="117"/>
      <c r="T20" s="92"/>
      <c r="U20" s="92"/>
      <c r="V20" s="120"/>
      <c r="X20" s="120"/>
      <c r="Y20" s="117"/>
    </row>
    <row r="21" spans="1:25" s="402" customFormat="1" ht="12" customHeight="1">
      <c r="A21" s="892" t="s">
        <v>621</v>
      </c>
      <c r="B21" s="892"/>
      <c r="C21" s="892"/>
      <c r="D21" s="892"/>
      <c r="E21" s="892"/>
      <c r="F21" s="892"/>
      <c r="G21" s="892"/>
      <c r="H21" s="892"/>
      <c r="I21" s="892"/>
      <c r="J21" s="892"/>
      <c r="K21" s="892"/>
      <c r="L21" s="892"/>
      <c r="M21" s="892"/>
      <c r="N21" s="892"/>
      <c r="O21" s="892"/>
      <c r="P21" s="892"/>
      <c r="Q21" s="892"/>
      <c r="R21" s="892"/>
      <c r="S21" s="892"/>
      <c r="T21" s="892"/>
      <c r="U21" s="892"/>
      <c r="V21" s="892"/>
      <c r="W21" s="892"/>
      <c r="X21" s="892"/>
      <c r="Y21" s="892"/>
    </row>
    <row r="22" spans="1:25" s="402" customFormat="1" ht="12" customHeight="1">
      <c r="A22" s="410" t="s">
        <v>128</v>
      </c>
      <c r="B22" s="655"/>
      <c r="C22" s="655"/>
      <c r="D22" s="655"/>
      <c r="E22" s="655"/>
      <c r="F22" s="655"/>
      <c r="G22" s="655"/>
      <c r="H22" s="655"/>
      <c r="I22" s="655"/>
      <c r="J22" s="655"/>
      <c r="K22" s="655"/>
      <c r="L22" s="655"/>
      <c r="M22" s="655"/>
      <c r="N22" s="655"/>
      <c r="O22" s="655"/>
      <c r="P22" s="655"/>
      <c r="T22" s="688"/>
      <c r="U22" s="688"/>
      <c r="V22" s="688"/>
    </row>
    <row r="23" spans="1:25" s="402" customFormat="1" ht="12" customHeight="1">
      <c r="A23" s="664" t="s">
        <v>560</v>
      </c>
      <c r="B23" s="407"/>
      <c r="C23" s="401"/>
      <c r="D23" s="401"/>
      <c r="E23" s="408"/>
      <c r="F23" s="401"/>
      <c r="G23" s="401"/>
      <c r="H23" s="407"/>
      <c r="I23" s="401"/>
      <c r="J23" s="401"/>
      <c r="K23" s="408"/>
      <c r="L23" s="401"/>
      <c r="M23" s="401"/>
      <c r="N23" s="407"/>
      <c r="O23" s="401"/>
      <c r="P23" s="401"/>
      <c r="Q23" s="408"/>
      <c r="R23" s="401"/>
      <c r="S23" s="401"/>
      <c r="T23" s="407"/>
      <c r="U23" s="401"/>
      <c r="V23" s="401"/>
      <c r="W23" s="408"/>
      <c r="X23" s="401"/>
      <c r="Y23" s="401"/>
    </row>
  </sheetData>
  <mergeCells count="15">
    <mergeCell ref="W6:Y6"/>
    <mergeCell ref="B5:Y5"/>
    <mergeCell ref="T6:V6"/>
    <mergeCell ref="Q6:S6"/>
    <mergeCell ref="A21:Y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P56"/>
  <sheetViews>
    <sheetView showGridLines="0" topLeftCell="B1" workbookViewId="0">
      <pane ySplit="4" topLeftCell="A5" activePane="bottomLeft" state="frozen"/>
      <selection activeCell="BH19" sqref="BH19"/>
      <selection pane="bottomLeft" activeCell="B23" sqref="B23"/>
    </sheetView>
  </sheetViews>
  <sheetFormatPr baseColWidth="10" defaultColWidth="11.42578125" defaultRowHeight="15.75" customHeight="1"/>
  <cols>
    <col min="1" max="1" width="13" style="386" customWidth="1"/>
    <col min="2" max="2" width="98.7109375" style="391" customWidth="1"/>
    <col min="3" max="16384" width="11.42578125" style="388"/>
  </cols>
  <sheetData>
    <row r="1" spans="1:2" ht="5.25" customHeight="1"/>
    <row r="2" spans="1:2" ht="24.75" customHeight="1">
      <c r="A2" s="802" t="s">
        <v>514</v>
      </c>
      <c r="B2" s="802"/>
    </row>
    <row r="3" spans="1:2" ht="9.75" customHeight="1"/>
    <row r="4" spans="1:2" ht="27.75" customHeight="1">
      <c r="A4" s="393" t="s">
        <v>518</v>
      </c>
      <c r="B4" s="394" t="s">
        <v>517</v>
      </c>
    </row>
    <row r="5" spans="1:2" ht="15.75" customHeight="1">
      <c r="A5" s="385" t="s">
        <v>516</v>
      </c>
      <c r="B5" s="389" t="s">
        <v>399</v>
      </c>
    </row>
    <row r="6" spans="1:2" ht="15.75" customHeight="1">
      <c r="A6" s="385" t="s">
        <v>423</v>
      </c>
      <c r="B6" s="389" t="s">
        <v>400</v>
      </c>
    </row>
    <row r="7" spans="1:2" ht="15.75" customHeight="1">
      <c r="A7" s="385" t="s">
        <v>424</v>
      </c>
      <c r="B7" s="389" t="s">
        <v>64</v>
      </c>
    </row>
    <row r="8" spans="1:2" ht="15.75" customHeight="1">
      <c r="A8" s="385" t="s">
        <v>425</v>
      </c>
      <c r="B8" s="389" t="s">
        <v>408</v>
      </c>
    </row>
    <row r="9" spans="1:2" ht="15.75" customHeight="1">
      <c r="A9" s="385" t="s">
        <v>426</v>
      </c>
      <c r="B9" s="389" t="s">
        <v>75</v>
      </c>
    </row>
    <row r="10" spans="1:2" ht="15.75" customHeight="1">
      <c r="A10" s="385" t="s">
        <v>427</v>
      </c>
      <c r="B10" s="389" t="s">
        <v>396</v>
      </c>
    </row>
    <row r="11" spans="1:2" ht="15.75" customHeight="1">
      <c r="A11" s="385" t="s">
        <v>428</v>
      </c>
      <c r="B11" s="389" t="s">
        <v>98</v>
      </c>
    </row>
    <row r="12" spans="1:2" ht="15.75" customHeight="1">
      <c r="A12" s="385" t="s">
        <v>429</v>
      </c>
      <c r="B12" s="389" t="s">
        <v>507</v>
      </c>
    </row>
    <row r="13" spans="1:2" ht="15.75" customHeight="1">
      <c r="A13" s="385" t="s">
        <v>430</v>
      </c>
      <c r="B13" s="389" t="s">
        <v>407</v>
      </c>
    </row>
    <row r="14" spans="1:2" ht="15.75" customHeight="1">
      <c r="A14" s="385" t="s">
        <v>431</v>
      </c>
      <c r="B14" s="389" t="s">
        <v>414</v>
      </c>
    </row>
    <row r="15" spans="1:2" ht="15.75" customHeight="1">
      <c r="A15" s="385" t="s">
        <v>432</v>
      </c>
      <c r="B15" s="389" t="s">
        <v>129</v>
      </c>
    </row>
    <row r="16" spans="1:2" ht="15.75" customHeight="1">
      <c r="A16" s="385" t="s">
        <v>433</v>
      </c>
      <c r="B16" s="389" t="s">
        <v>469</v>
      </c>
    </row>
    <row r="17" spans="1:42" ht="15.75" customHeight="1">
      <c r="A17" s="385" t="s">
        <v>434</v>
      </c>
      <c r="B17" s="389" t="s">
        <v>106</v>
      </c>
    </row>
    <row r="18" spans="1:42" ht="15.75" customHeight="1">
      <c r="A18" s="385" t="s">
        <v>435</v>
      </c>
      <c r="B18" s="389" t="s">
        <v>409</v>
      </c>
    </row>
    <row r="19" spans="1:42" ht="15.75" customHeight="1">
      <c r="A19" s="385" t="s">
        <v>436</v>
      </c>
      <c r="B19" s="389" t="s">
        <v>99</v>
      </c>
    </row>
    <row r="20" spans="1:42" ht="15.75" customHeight="1">
      <c r="A20" s="385" t="s">
        <v>437</v>
      </c>
      <c r="B20" s="389" t="s">
        <v>127</v>
      </c>
    </row>
    <row r="21" spans="1:42" ht="15.75" customHeight="1">
      <c r="A21" s="385" t="s">
        <v>438</v>
      </c>
      <c r="B21" s="389" t="s">
        <v>141</v>
      </c>
    </row>
    <row r="22" spans="1:42" ht="15.75" customHeight="1">
      <c r="A22" s="385" t="s">
        <v>439</v>
      </c>
      <c r="B22" s="389" t="s">
        <v>234</v>
      </c>
    </row>
    <row r="23" spans="1:42" ht="15.75" customHeight="1">
      <c r="A23" s="385" t="s">
        <v>440</v>
      </c>
      <c r="B23" s="389" t="s">
        <v>411</v>
      </c>
    </row>
    <row r="24" spans="1:42" ht="15.75" customHeight="1">
      <c r="A24" s="385" t="s">
        <v>441</v>
      </c>
      <c r="B24" s="389" t="s">
        <v>107</v>
      </c>
    </row>
    <row r="25" spans="1:42" ht="15.75" customHeight="1">
      <c r="A25" s="385" t="s">
        <v>442</v>
      </c>
      <c r="B25" s="389" t="s">
        <v>410</v>
      </c>
    </row>
    <row r="26" spans="1:42" ht="15.75" customHeight="1">
      <c r="A26" s="385" t="s">
        <v>443</v>
      </c>
      <c r="B26" s="389" t="s">
        <v>417</v>
      </c>
    </row>
    <row r="27" spans="1:42" ht="15.75" customHeight="1">
      <c r="A27" s="385" t="s">
        <v>444</v>
      </c>
      <c r="B27" s="389" t="s">
        <v>412</v>
      </c>
    </row>
    <row r="28" spans="1:42" ht="15.75" customHeight="1">
      <c r="A28" s="385" t="s">
        <v>445</v>
      </c>
      <c r="B28" s="389" t="s">
        <v>405</v>
      </c>
    </row>
    <row r="29" spans="1:42" ht="15.75" customHeight="1">
      <c r="A29" s="385" t="s">
        <v>446</v>
      </c>
      <c r="B29" s="389" t="s">
        <v>406</v>
      </c>
    </row>
    <row r="30" spans="1:42" ht="15.75" customHeight="1">
      <c r="A30" s="385" t="s">
        <v>447</v>
      </c>
      <c r="B30" s="389" t="s">
        <v>170</v>
      </c>
    </row>
    <row r="31" spans="1:42" ht="15.75" customHeight="1">
      <c r="A31" s="385" t="s">
        <v>448</v>
      </c>
      <c r="B31" s="389" t="s">
        <v>506</v>
      </c>
    </row>
    <row r="32" spans="1:42" ht="15.75" customHeight="1">
      <c r="A32" s="385" t="s">
        <v>449</v>
      </c>
      <c r="B32" s="389" t="s">
        <v>471</v>
      </c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390"/>
      <c r="AM32" s="390"/>
      <c r="AN32" s="390"/>
      <c r="AO32" s="390"/>
      <c r="AP32" s="390"/>
    </row>
    <row r="33" spans="1:2" ht="15.75" customHeight="1">
      <c r="A33" s="385" t="s">
        <v>450</v>
      </c>
      <c r="B33" s="389" t="s">
        <v>413</v>
      </c>
    </row>
    <row r="34" spans="1:2" ht="15.75" customHeight="1">
      <c r="A34" s="385" t="s">
        <v>451</v>
      </c>
      <c r="B34" s="389" t="s">
        <v>397</v>
      </c>
    </row>
    <row r="35" spans="1:2" ht="15.75" customHeight="1">
      <c r="A35" s="385" t="s">
        <v>452</v>
      </c>
      <c r="B35" s="389" t="s">
        <v>403</v>
      </c>
    </row>
    <row r="36" spans="1:2" ht="15.75" customHeight="1">
      <c r="A36" s="385" t="s">
        <v>453</v>
      </c>
      <c r="B36" s="389" t="s">
        <v>401</v>
      </c>
    </row>
    <row r="37" spans="1:2" ht="15.75" customHeight="1">
      <c r="A37" s="385" t="s">
        <v>454</v>
      </c>
      <c r="B37" s="389" t="s">
        <v>246</v>
      </c>
    </row>
    <row r="38" spans="1:2" ht="15.75" customHeight="1">
      <c r="A38" s="385" t="s">
        <v>455</v>
      </c>
      <c r="B38" s="389" t="s">
        <v>398</v>
      </c>
    </row>
    <row r="39" spans="1:2" ht="15.75" customHeight="1">
      <c r="A39" s="385" t="s">
        <v>456</v>
      </c>
      <c r="B39" s="389" t="s">
        <v>404</v>
      </c>
    </row>
    <row r="40" spans="1:2" ht="15.75" customHeight="1">
      <c r="A40" s="385" t="s">
        <v>457</v>
      </c>
      <c r="B40" s="389" t="s">
        <v>402</v>
      </c>
    </row>
    <row r="41" spans="1:2" ht="15.75" customHeight="1">
      <c r="A41" s="385" t="s">
        <v>458</v>
      </c>
      <c r="B41" s="389" t="s">
        <v>356</v>
      </c>
    </row>
    <row r="42" spans="1:2" ht="15.75" customHeight="1">
      <c r="A42" s="385" t="s">
        <v>459</v>
      </c>
      <c r="B42" s="389" t="s">
        <v>357</v>
      </c>
    </row>
    <row r="43" spans="1:2" ht="15.75" customHeight="1">
      <c r="A43" s="385" t="s">
        <v>460</v>
      </c>
      <c r="B43" s="389" t="s">
        <v>338</v>
      </c>
    </row>
    <row r="44" spans="1:2" ht="15.75" customHeight="1">
      <c r="A44" s="385" t="s">
        <v>461</v>
      </c>
      <c r="B44" s="389" t="s">
        <v>339</v>
      </c>
    </row>
    <row r="45" spans="1:2" ht="15.75" customHeight="1">
      <c r="A45" s="385" t="s">
        <v>462</v>
      </c>
      <c r="B45" s="389" t="s">
        <v>340</v>
      </c>
    </row>
    <row r="46" spans="1:2" ht="15.75" customHeight="1">
      <c r="A46" s="385" t="s">
        <v>463</v>
      </c>
      <c r="B46" s="389" t="s">
        <v>341</v>
      </c>
    </row>
    <row r="47" spans="1:2" ht="15.75" customHeight="1">
      <c r="A47" s="385" t="s">
        <v>464</v>
      </c>
      <c r="B47" s="389" t="s">
        <v>342</v>
      </c>
    </row>
    <row r="48" spans="1:2" ht="15.75" customHeight="1">
      <c r="A48" s="385" t="s">
        <v>465</v>
      </c>
      <c r="B48" s="389" t="s">
        <v>343</v>
      </c>
    </row>
    <row r="49" spans="1:2" ht="15.75" customHeight="1">
      <c r="A49" s="385" t="s">
        <v>466</v>
      </c>
      <c r="B49" s="389" t="s">
        <v>415</v>
      </c>
    </row>
    <row r="50" spans="1:2" ht="15.75" customHeight="1">
      <c r="A50" s="385" t="s">
        <v>467</v>
      </c>
      <c r="B50" s="389" t="s">
        <v>216</v>
      </c>
    </row>
    <row r="51" spans="1:2" ht="15.75" customHeight="1">
      <c r="A51" s="385" t="s">
        <v>505</v>
      </c>
      <c r="B51" s="389" t="s">
        <v>416</v>
      </c>
    </row>
    <row r="52" spans="1:2" ht="15.75" customHeight="1">
      <c r="A52" s="385" t="s">
        <v>504</v>
      </c>
      <c r="B52" s="389" t="s">
        <v>418</v>
      </c>
    </row>
    <row r="53" spans="1:2" ht="15.75" customHeight="1">
      <c r="A53" s="385" t="s">
        <v>503</v>
      </c>
      <c r="B53" s="389" t="s">
        <v>420</v>
      </c>
    </row>
    <row r="54" spans="1:2" ht="15.75" customHeight="1">
      <c r="A54" s="385" t="s">
        <v>502</v>
      </c>
      <c r="B54" s="389" t="s">
        <v>421</v>
      </c>
    </row>
    <row r="55" spans="1:2" ht="15.75" customHeight="1">
      <c r="A55" s="385" t="s">
        <v>501</v>
      </c>
      <c r="B55" s="389" t="s">
        <v>515</v>
      </c>
    </row>
    <row r="56" spans="1:2" ht="15.75" customHeight="1">
      <c r="A56" s="385" t="s">
        <v>500</v>
      </c>
      <c r="B56" s="389" t="s">
        <v>422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Y24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L26" sqref="L26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44" t="s">
        <v>171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141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91">
        <v>2020</v>
      </c>
      <c r="R6" s="891"/>
      <c r="S6" s="891"/>
      <c r="T6" s="849">
        <v>2021</v>
      </c>
      <c r="U6" s="813"/>
      <c r="V6" s="814"/>
      <c r="W6" s="891">
        <v>2022</v>
      </c>
      <c r="X6" s="891"/>
      <c r="Y6" s="891"/>
    </row>
    <row r="7" spans="1:25" ht="18" customHeight="1">
      <c r="A7" s="848"/>
      <c r="B7" s="583" t="s">
        <v>6</v>
      </c>
      <c r="C7" s="584" t="s">
        <v>33</v>
      </c>
      <c r="D7" s="585" t="s">
        <v>7</v>
      </c>
      <c r="E7" s="10" t="s">
        <v>6</v>
      </c>
      <c r="F7" s="78" t="s">
        <v>33</v>
      </c>
      <c r="G7" s="9" t="s">
        <v>7</v>
      </c>
      <c r="H7" s="583" t="s">
        <v>6</v>
      </c>
      <c r="I7" s="584" t="s">
        <v>33</v>
      </c>
      <c r="J7" s="585" t="s">
        <v>7</v>
      </c>
      <c r="K7" s="79" t="s">
        <v>6</v>
      </c>
      <c r="L7" s="81" t="s">
        <v>33</v>
      </c>
      <c r="M7" s="9" t="s">
        <v>7</v>
      </c>
      <c r="N7" s="583" t="s">
        <v>6</v>
      </c>
      <c r="O7" s="584" t="s">
        <v>33</v>
      </c>
      <c r="P7" s="585" t="s">
        <v>7</v>
      </c>
      <c r="Q7" s="587" t="s">
        <v>6</v>
      </c>
      <c r="R7" s="596" t="s">
        <v>33</v>
      </c>
      <c r="S7" s="588" t="s">
        <v>7</v>
      </c>
      <c r="T7" s="675" t="s">
        <v>6</v>
      </c>
      <c r="U7" s="682" t="s">
        <v>33</v>
      </c>
      <c r="V7" s="683" t="s">
        <v>7</v>
      </c>
      <c r="W7" s="761" t="s">
        <v>6</v>
      </c>
      <c r="X7" s="763" t="s">
        <v>33</v>
      </c>
      <c r="Y7" s="762" t="s">
        <v>7</v>
      </c>
    </row>
    <row r="8" spans="1:25" ht="18" customHeight="1">
      <c r="A8" s="124" t="s">
        <v>123</v>
      </c>
      <c r="B8" s="100">
        <v>38</v>
      </c>
      <c r="C8" s="125">
        <f t="shared" ref="C8:C19" si="0">B8/$B$20*100</f>
        <v>29.230769230769234</v>
      </c>
      <c r="D8" s="126">
        <f>B8/546696*100000</f>
        <v>6.95084653994176</v>
      </c>
      <c r="E8" s="100">
        <v>41</v>
      </c>
      <c r="F8" s="125">
        <f t="shared" ref="F8:F19" si="1">E8/$E$20*100</f>
        <v>26.797385620915033</v>
      </c>
      <c r="G8" s="126">
        <f>E8/542897*100000</f>
        <v>7.5520770974973148</v>
      </c>
      <c r="H8" s="100">
        <v>25</v>
      </c>
      <c r="I8" s="125">
        <f t="shared" ref="I8:I19" si="2">H8/$H$20*100</f>
        <v>21.739130434782609</v>
      </c>
      <c r="J8" s="126">
        <f>H8/541972*100000</f>
        <v>4.612784424287601</v>
      </c>
      <c r="K8" s="100">
        <v>35</v>
      </c>
      <c r="L8" s="125">
        <f t="shared" ref="L8:L19" si="3">K8/$K$20*100</f>
        <v>26.923076923076923</v>
      </c>
      <c r="M8" s="126">
        <f>K8/544008*100000</f>
        <v>6.4337289157512387</v>
      </c>
      <c r="N8" s="100">
        <v>27</v>
      </c>
      <c r="O8" s="125">
        <f t="shared" ref="O8:O19" si="4">N8/$N$20*100</f>
        <v>20.300751879699249</v>
      </c>
      <c r="P8" s="126">
        <f>N8/548715*100000</f>
        <v>4.9205871900713491</v>
      </c>
      <c r="Q8" s="100">
        <v>33</v>
      </c>
      <c r="R8" s="125">
        <f>Q8/$Q$20*100</f>
        <v>25</v>
      </c>
      <c r="S8" s="126">
        <f>Q8/555468*100000</f>
        <v>5.9409362915595496</v>
      </c>
      <c r="T8" s="100">
        <v>43</v>
      </c>
      <c r="U8" s="125">
        <f>T8/$T$20*100</f>
        <v>35.245901639344261</v>
      </c>
      <c r="V8" s="126">
        <f>T8/562690*100000</f>
        <v>7.6418631928770733</v>
      </c>
      <c r="W8" s="100">
        <v>36</v>
      </c>
      <c r="X8" s="125">
        <f>W8/$W$20*100</f>
        <v>25.352112676056336</v>
      </c>
      <c r="Y8" s="126">
        <f>W8/568195*100000</f>
        <v>6.3358530082102096</v>
      </c>
    </row>
    <row r="9" spans="1:25" ht="18" customHeight="1">
      <c r="A9" s="127" t="s">
        <v>113</v>
      </c>
      <c r="B9" s="128">
        <v>24</v>
      </c>
      <c r="C9" s="41">
        <f t="shared" si="0"/>
        <v>18.461538461538463</v>
      </c>
      <c r="D9" s="42">
        <f t="shared" ref="D9:D19" si="5">B9/546696*100000</f>
        <v>4.3900083410158475</v>
      </c>
      <c r="E9" s="113">
        <v>24</v>
      </c>
      <c r="F9" s="114">
        <f t="shared" si="1"/>
        <v>15.686274509803921</v>
      </c>
      <c r="G9" s="116">
        <f t="shared" ref="G9:G20" si="6">E9/542897*100000</f>
        <v>4.4207280570715994</v>
      </c>
      <c r="H9" s="128">
        <v>23</v>
      </c>
      <c r="I9" s="41">
        <f t="shared" si="2"/>
        <v>20</v>
      </c>
      <c r="J9" s="42">
        <f t="shared" ref="J9:J20" si="7">H9/541972*100000</f>
        <v>4.2437616703445933</v>
      </c>
      <c r="K9" s="113">
        <v>32</v>
      </c>
      <c r="L9" s="114">
        <f t="shared" si="3"/>
        <v>24.615384615384617</v>
      </c>
      <c r="M9" s="116">
        <f t="shared" ref="M9:M20" si="8">K9/544008*100000</f>
        <v>5.8822664372582754</v>
      </c>
      <c r="N9" s="128">
        <v>27</v>
      </c>
      <c r="O9" s="41">
        <f t="shared" si="4"/>
        <v>20.300751879699249</v>
      </c>
      <c r="P9" s="42">
        <f t="shared" ref="P9:P20" si="9">N9/548715*100000</f>
        <v>4.9205871900713491</v>
      </c>
      <c r="Q9" s="113">
        <v>26</v>
      </c>
      <c r="R9" s="114">
        <f t="shared" ref="R9:R19" si="10">Q9/$Q$20*100</f>
        <v>19.696969696969695</v>
      </c>
      <c r="S9" s="116">
        <f t="shared" ref="S9:S20" si="11">Q9/555468*100000</f>
        <v>4.6807376842590394</v>
      </c>
      <c r="T9" s="128">
        <v>19</v>
      </c>
      <c r="U9" s="41">
        <f t="shared" ref="U9:U19" si="12">T9/$T$20*100</f>
        <v>15.573770491803279</v>
      </c>
      <c r="V9" s="42">
        <f t="shared" ref="V9:V20" si="13">T9/562690*100000</f>
        <v>3.3766372247596368</v>
      </c>
      <c r="W9" s="113">
        <v>30</v>
      </c>
      <c r="X9" s="114">
        <f t="shared" ref="X9:X12" si="14">W9/$W$20*100</f>
        <v>21.12676056338028</v>
      </c>
      <c r="Y9" s="116">
        <f t="shared" ref="Y9:Y20" si="15">W9/568195*100000</f>
        <v>5.2798775068418413</v>
      </c>
    </row>
    <row r="10" spans="1:25" ht="18" customHeight="1">
      <c r="A10" s="124" t="s">
        <v>143</v>
      </c>
      <c r="B10" s="99">
        <v>10</v>
      </c>
      <c r="C10" s="106">
        <f t="shared" si="0"/>
        <v>7.6923076923076925</v>
      </c>
      <c r="D10" s="107">
        <f t="shared" si="5"/>
        <v>1.8291701420899369</v>
      </c>
      <c r="E10" s="99">
        <v>24</v>
      </c>
      <c r="F10" s="106">
        <f t="shared" si="1"/>
        <v>15.686274509803921</v>
      </c>
      <c r="G10" s="107">
        <f t="shared" si="6"/>
        <v>4.4207280570715994</v>
      </c>
      <c r="H10" s="99">
        <v>12</v>
      </c>
      <c r="I10" s="106">
        <f t="shared" si="2"/>
        <v>10.434782608695652</v>
      </c>
      <c r="J10" s="107">
        <f t="shared" si="7"/>
        <v>2.2141365236580488</v>
      </c>
      <c r="K10" s="99">
        <v>8</v>
      </c>
      <c r="L10" s="106">
        <f t="shared" si="3"/>
        <v>6.1538461538461542</v>
      </c>
      <c r="M10" s="107">
        <f t="shared" si="8"/>
        <v>1.4705666093145688</v>
      </c>
      <c r="N10" s="99">
        <v>20</v>
      </c>
      <c r="O10" s="106">
        <f t="shared" si="4"/>
        <v>15.037593984962406</v>
      </c>
      <c r="P10" s="107">
        <f t="shared" si="9"/>
        <v>3.6448794000528508</v>
      </c>
      <c r="Q10" s="99">
        <v>7</v>
      </c>
      <c r="R10" s="106">
        <f t="shared" si="10"/>
        <v>5.3030303030303028</v>
      </c>
      <c r="S10" s="107">
        <f t="shared" si="11"/>
        <v>1.2601986073005107</v>
      </c>
      <c r="T10" s="99">
        <v>8</v>
      </c>
      <c r="U10" s="106">
        <f t="shared" si="12"/>
        <v>6.557377049180328</v>
      </c>
      <c r="V10" s="107">
        <f t="shared" si="13"/>
        <v>1.4217419893724788</v>
      </c>
      <c r="W10" s="99">
        <v>20</v>
      </c>
      <c r="X10" s="106">
        <f t="shared" si="14"/>
        <v>14.084507042253522</v>
      </c>
      <c r="Y10" s="107">
        <f t="shared" si="15"/>
        <v>3.5199183378945609</v>
      </c>
    </row>
    <row r="11" spans="1:25" ht="25.5" customHeight="1">
      <c r="A11" s="127" t="s">
        <v>102</v>
      </c>
      <c r="B11" s="128">
        <v>8</v>
      </c>
      <c r="C11" s="41">
        <f t="shared" si="0"/>
        <v>6.1538461538461542</v>
      </c>
      <c r="D11" s="42">
        <f t="shared" si="5"/>
        <v>1.4633361136719492</v>
      </c>
      <c r="E11" s="113">
        <v>11</v>
      </c>
      <c r="F11" s="114">
        <f t="shared" si="1"/>
        <v>7.18954248366013</v>
      </c>
      <c r="G11" s="116">
        <f t="shared" si="6"/>
        <v>2.0261670261578164</v>
      </c>
      <c r="H11" s="128">
        <v>8</v>
      </c>
      <c r="I11" s="41">
        <f t="shared" si="2"/>
        <v>6.9565217391304346</v>
      </c>
      <c r="J11" s="42">
        <f t="shared" si="7"/>
        <v>1.4760910157720326</v>
      </c>
      <c r="K11" s="113">
        <v>8</v>
      </c>
      <c r="L11" s="114">
        <f t="shared" si="3"/>
        <v>6.1538461538461542</v>
      </c>
      <c r="M11" s="116">
        <f t="shared" si="8"/>
        <v>1.4705666093145688</v>
      </c>
      <c r="N11" s="128">
        <v>11</v>
      </c>
      <c r="O11" s="41">
        <f t="shared" si="4"/>
        <v>8.2706766917293226</v>
      </c>
      <c r="P11" s="42">
        <f t="shared" si="9"/>
        <v>2.0046836700290682</v>
      </c>
      <c r="Q11" s="113">
        <v>16</v>
      </c>
      <c r="R11" s="114">
        <f t="shared" si="10"/>
        <v>12.121212121212121</v>
      </c>
      <c r="S11" s="116">
        <f t="shared" si="11"/>
        <v>2.8804539595440239</v>
      </c>
      <c r="T11" s="128">
        <v>8</v>
      </c>
      <c r="U11" s="41">
        <f t="shared" si="12"/>
        <v>6.557377049180328</v>
      </c>
      <c r="V11" s="42">
        <f t="shared" si="13"/>
        <v>1.4217419893724788</v>
      </c>
      <c r="W11" s="113">
        <v>9</v>
      </c>
      <c r="X11" s="114">
        <f t="shared" si="14"/>
        <v>6.3380281690140841</v>
      </c>
      <c r="Y11" s="116">
        <f t="shared" si="15"/>
        <v>1.5839632520525524</v>
      </c>
    </row>
    <row r="12" spans="1:25" ht="18" customHeight="1">
      <c r="A12" s="124" t="s">
        <v>144</v>
      </c>
      <c r="B12" s="99">
        <v>3</v>
      </c>
      <c r="C12" s="106">
        <f t="shared" si="0"/>
        <v>2.3076923076923079</v>
      </c>
      <c r="D12" s="107">
        <f t="shared" si="5"/>
        <v>0.54875104262698093</v>
      </c>
      <c r="E12" s="99">
        <v>0</v>
      </c>
      <c r="F12" s="106">
        <f t="shared" si="1"/>
        <v>0</v>
      </c>
      <c r="G12" s="107">
        <f t="shared" si="6"/>
        <v>0</v>
      </c>
      <c r="H12" s="99">
        <v>5</v>
      </c>
      <c r="I12" s="106">
        <f t="shared" si="2"/>
        <v>4.3478260869565215</v>
      </c>
      <c r="J12" s="107">
        <f t="shared" si="7"/>
        <v>0.92255688485752041</v>
      </c>
      <c r="K12" s="99">
        <v>4</v>
      </c>
      <c r="L12" s="106">
        <f t="shared" si="3"/>
        <v>3.0769230769230771</v>
      </c>
      <c r="M12" s="107">
        <f t="shared" si="8"/>
        <v>0.73528330465728442</v>
      </c>
      <c r="N12" s="99">
        <v>1</v>
      </c>
      <c r="O12" s="106">
        <f t="shared" si="4"/>
        <v>0.75187969924812026</v>
      </c>
      <c r="P12" s="107">
        <f t="shared" si="9"/>
        <v>0.18224397000264256</v>
      </c>
      <c r="Q12" s="99">
        <v>2</v>
      </c>
      <c r="R12" s="106">
        <f t="shared" si="10"/>
        <v>1.5151515151515151</v>
      </c>
      <c r="S12" s="107">
        <f t="shared" si="11"/>
        <v>0.36005674494300299</v>
      </c>
      <c r="T12" s="99">
        <v>0</v>
      </c>
      <c r="U12" s="106">
        <f t="shared" si="12"/>
        <v>0</v>
      </c>
      <c r="V12" s="107">
        <f t="shared" si="13"/>
        <v>0</v>
      </c>
      <c r="W12" s="99">
        <v>0</v>
      </c>
      <c r="X12" s="106">
        <f t="shared" si="14"/>
        <v>0</v>
      </c>
      <c r="Y12" s="107">
        <f t="shared" si="15"/>
        <v>0</v>
      </c>
    </row>
    <row r="13" spans="1:25" ht="18" customHeight="1">
      <c r="A13" s="127" t="s">
        <v>145</v>
      </c>
      <c r="B13" s="128">
        <v>3</v>
      </c>
      <c r="C13" s="41">
        <f t="shared" si="0"/>
        <v>2.3076923076923079</v>
      </c>
      <c r="D13" s="42">
        <f t="shared" si="5"/>
        <v>0.54875104262698093</v>
      </c>
      <c r="E13" s="113">
        <v>3</v>
      </c>
      <c r="F13" s="114">
        <f t="shared" si="1"/>
        <v>1.9607843137254901</v>
      </c>
      <c r="G13" s="116">
        <f t="shared" si="6"/>
        <v>0.55259100713394993</v>
      </c>
      <c r="H13" s="128">
        <v>2</v>
      </c>
      <c r="I13" s="41">
        <f t="shared" si="2"/>
        <v>1.7391304347826086</v>
      </c>
      <c r="J13" s="42">
        <f t="shared" si="7"/>
        <v>0.36902275394300815</v>
      </c>
      <c r="K13" s="113">
        <v>2</v>
      </c>
      <c r="L13" s="114">
        <f t="shared" si="3"/>
        <v>1.5384615384615385</v>
      </c>
      <c r="M13" s="116">
        <f t="shared" si="8"/>
        <v>0.36764165232864221</v>
      </c>
      <c r="N13" s="128">
        <v>3</v>
      </c>
      <c r="O13" s="41">
        <f t="shared" si="4"/>
        <v>2.2556390977443606</v>
      </c>
      <c r="P13" s="42">
        <f t="shared" si="9"/>
        <v>0.54673191000792765</v>
      </c>
      <c r="Q13" s="113">
        <v>3</v>
      </c>
      <c r="R13" s="114">
        <f t="shared" si="10"/>
        <v>2.2727272727272729</v>
      </c>
      <c r="S13" s="116">
        <f t="shared" si="11"/>
        <v>0.54008511741450449</v>
      </c>
      <c r="T13" s="128">
        <v>7</v>
      </c>
      <c r="U13" s="41">
        <f t="shared" si="12"/>
        <v>5.7377049180327866</v>
      </c>
      <c r="V13" s="42">
        <f t="shared" si="13"/>
        <v>1.2440242407009188</v>
      </c>
      <c r="W13" s="113">
        <v>3</v>
      </c>
      <c r="X13" s="114">
        <f t="shared" ref="X13:X19" si="16">W13/$W$20*100</f>
        <v>2.112676056338028</v>
      </c>
      <c r="Y13" s="116">
        <f t="shared" si="15"/>
        <v>0.52798775068418413</v>
      </c>
    </row>
    <row r="14" spans="1:25" ht="25.5" customHeight="1">
      <c r="A14" s="124" t="s">
        <v>134</v>
      </c>
      <c r="B14" s="99">
        <v>3</v>
      </c>
      <c r="C14" s="106">
        <f t="shared" si="0"/>
        <v>2.3076923076923079</v>
      </c>
      <c r="D14" s="107">
        <f t="shared" si="5"/>
        <v>0.54875104262698093</v>
      </c>
      <c r="E14" s="99">
        <v>5</v>
      </c>
      <c r="F14" s="106">
        <f t="shared" si="1"/>
        <v>3.2679738562091507</v>
      </c>
      <c r="G14" s="107">
        <f t="shared" si="6"/>
        <v>0.92098501188991644</v>
      </c>
      <c r="H14" s="99">
        <v>1</v>
      </c>
      <c r="I14" s="106">
        <f t="shared" si="2"/>
        <v>0.86956521739130432</v>
      </c>
      <c r="J14" s="107">
        <f t="shared" si="7"/>
        <v>0.18451137697150408</v>
      </c>
      <c r="K14" s="99">
        <v>5</v>
      </c>
      <c r="L14" s="106">
        <f t="shared" si="3"/>
        <v>3.8461538461538463</v>
      </c>
      <c r="M14" s="107">
        <f t="shared" si="8"/>
        <v>0.91910413082160558</v>
      </c>
      <c r="N14" s="99">
        <v>3</v>
      </c>
      <c r="O14" s="106">
        <f t="shared" si="4"/>
        <v>2.2556390977443606</v>
      </c>
      <c r="P14" s="107">
        <f t="shared" si="9"/>
        <v>0.54673191000792765</v>
      </c>
      <c r="Q14" s="99">
        <v>4</v>
      </c>
      <c r="R14" s="106">
        <f t="shared" si="10"/>
        <v>3.0303030303030303</v>
      </c>
      <c r="S14" s="107">
        <f t="shared" si="11"/>
        <v>0.72011348988600599</v>
      </c>
      <c r="T14" s="99">
        <v>1</v>
      </c>
      <c r="U14" s="106">
        <f t="shared" si="12"/>
        <v>0.81967213114754101</v>
      </c>
      <c r="V14" s="107">
        <f t="shared" si="13"/>
        <v>0.17771774867155984</v>
      </c>
      <c r="W14" s="99">
        <v>5</v>
      </c>
      <c r="X14" s="106">
        <f t="shared" si="16"/>
        <v>3.5211267605633805</v>
      </c>
      <c r="Y14" s="107">
        <f t="shared" si="15"/>
        <v>0.87997958447364022</v>
      </c>
    </row>
    <row r="15" spans="1:25" ht="18" customHeight="1">
      <c r="A15" s="127" t="s">
        <v>146</v>
      </c>
      <c r="B15" s="128">
        <v>3</v>
      </c>
      <c r="C15" s="41">
        <f t="shared" si="0"/>
        <v>2.3076923076923079</v>
      </c>
      <c r="D15" s="42">
        <f t="shared" si="5"/>
        <v>0.54875104262698093</v>
      </c>
      <c r="E15" s="113">
        <v>2</v>
      </c>
      <c r="F15" s="114">
        <f t="shared" si="1"/>
        <v>1.3071895424836601</v>
      </c>
      <c r="G15" s="116">
        <f t="shared" si="6"/>
        <v>0.36839400475596662</v>
      </c>
      <c r="H15" s="128">
        <v>0</v>
      </c>
      <c r="I15" s="41">
        <f t="shared" si="2"/>
        <v>0</v>
      </c>
      <c r="J15" s="42">
        <f t="shared" si="7"/>
        <v>0</v>
      </c>
      <c r="K15" s="113">
        <v>0</v>
      </c>
      <c r="L15" s="114">
        <f t="shared" si="3"/>
        <v>0</v>
      </c>
      <c r="M15" s="116">
        <f t="shared" si="8"/>
        <v>0</v>
      </c>
      <c r="N15" s="128">
        <v>1</v>
      </c>
      <c r="O15" s="41">
        <f t="shared" si="4"/>
        <v>0.75187969924812026</v>
      </c>
      <c r="P15" s="42">
        <f t="shared" si="9"/>
        <v>0.18224397000264256</v>
      </c>
      <c r="Q15" s="113">
        <v>1</v>
      </c>
      <c r="R15" s="114">
        <f t="shared" si="10"/>
        <v>0.75757575757575757</v>
      </c>
      <c r="S15" s="116">
        <f t="shared" si="11"/>
        <v>0.1800283724715015</v>
      </c>
      <c r="T15" s="128">
        <v>0</v>
      </c>
      <c r="U15" s="41">
        <f t="shared" si="12"/>
        <v>0</v>
      </c>
      <c r="V15" s="42">
        <f t="shared" si="13"/>
        <v>0</v>
      </c>
      <c r="W15" s="113">
        <v>0</v>
      </c>
      <c r="X15" s="114">
        <f t="shared" si="16"/>
        <v>0</v>
      </c>
      <c r="Y15" s="116">
        <f t="shared" si="15"/>
        <v>0</v>
      </c>
    </row>
    <row r="16" spans="1:25" ht="18" customHeight="1">
      <c r="A16" s="124" t="s">
        <v>147</v>
      </c>
      <c r="B16" s="99">
        <v>1</v>
      </c>
      <c r="C16" s="106">
        <f t="shared" si="0"/>
        <v>0.76923076923076927</v>
      </c>
      <c r="D16" s="107">
        <f t="shared" si="5"/>
        <v>0.18291701420899364</v>
      </c>
      <c r="E16" s="99">
        <v>1</v>
      </c>
      <c r="F16" s="106">
        <f t="shared" si="1"/>
        <v>0.65359477124183007</v>
      </c>
      <c r="G16" s="107">
        <f t="shared" si="6"/>
        <v>0.18419700237798331</v>
      </c>
      <c r="H16" s="99">
        <v>2</v>
      </c>
      <c r="I16" s="106">
        <f t="shared" si="2"/>
        <v>1.7391304347826086</v>
      </c>
      <c r="J16" s="107">
        <f t="shared" si="7"/>
        <v>0.36902275394300815</v>
      </c>
      <c r="K16" s="99">
        <v>2</v>
      </c>
      <c r="L16" s="106">
        <f t="shared" si="3"/>
        <v>1.5384615384615385</v>
      </c>
      <c r="M16" s="107">
        <f t="shared" si="8"/>
        <v>0.36764165232864221</v>
      </c>
      <c r="N16" s="99">
        <v>0</v>
      </c>
      <c r="O16" s="106">
        <f t="shared" si="4"/>
        <v>0</v>
      </c>
      <c r="P16" s="107">
        <f t="shared" si="9"/>
        <v>0</v>
      </c>
      <c r="Q16" s="99">
        <v>5</v>
      </c>
      <c r="R16" s="106">
        <f t="shared" si="10"/>
        <v>3.7878787878787881</v>
      </c>
      <c r="S16" s="107">
        <f t="shared" si="11"/>
        <v>0.90014186235750759</v>
      </c>
      <c r="T16" s="99">
        <v>2</v>
      </c>
      <c r="U16" s="106">
        <f t="shared" si="12"/>
        <v>1.639344262295082</v>
      </c>
      <c r="V16" s="107">
        <f t="shared" si="13"/>
        <v>0.35543549734311969</v>
      </c>
      <c r="W16" s="99">
        <v>2</v>
      </c>
      <c r="X16" s="106">
        <f t="shared" si="16"/>
        <v>1.4084507042253522</v>
      </c>
      <c r="Y16" s="107">
        <f t="shared" si="15"/>
        <v>0.35199183378945609</v>
      </c>
    </row>
    <row r="17" spans="1:25" ht="18" customHeight="1">
      <c r="A17" s="127" t="s">
        <v>148</v>
      </c>
      <c r="B17" s="128">
        <v>0</v>
      </c>
      <c r="C17" s="41">
        <f t="shared" si="0"/>
        <v>0</v>
      </c>
      <c r="D17" s="42">
        <f t="shared" si="5"/>
        <v>0</v>
      </c>
      <c r="E17" s="113">
        <v>0</v>
      </c>
      <c r="F17" s="114">
        <f t="shared" si="1"/>
        <v>0</v>
      </c>
      <c r="G17" s="116">
        <f t="shared" si="6"/>
        <v>0</v>
      </c>
      <c r="H17" s="128">
        <v>0</v>
      </c>
      <c r="I17" s="41">
        <f t="shared" si="2"/>
        <v>0</v>
      </c>
      <c r="J17" s="42">
        <f t="shared" si="7"/>
        <v>0</v>
      </c>
      <c r="K17" s="113">
        <v>0</v>
      </c>
      <c r="L17" s="114">
        <f t="shared" si="3"/>
        <v>0</v>
      </c>
      <c r="M17" s="116">
        <f t="shared" si="8"/>
        <v>0</v>
      </c>
      <c r="N17" s="128">
        <v>0</v>
      </c>
      <c r="O17" s="41">
        <f t="shared" si="4"/>
        <v>0</v>
      </c>
      <c r="P17" s="42">
        <f t="shared" si="9"/>
        <v>0</v>
      </c>
      <c r="Q17" s="113">
        <v>0</v>
      </c>
      <c r="R17" s="114">
        <f t="shared" si="10"/>
        <v>0</v>
      </c>
      <c r="S17" s="116">
        <f t="shared" si="11"/>
        <v>0</v>
      </c>
      <c r="T17" s="128">
        <v>0</v>
      </c>
      <c r="U17" s="41">
        <f t="shared" si="12"/>
        <v>0</v>
      </c>
      <c r="V17" s="42">
        <f t="shared" si="13"/>
        <v>0</v>
      </c>
      <c r="W17" s="113">
        <v>0</v>
      </c>
      <c r="X17" s="114">
        <f t="shared" si="16"/>
        <v>0</v>
      </c>
      <c r="Y17" s="116">
        <f t="shared" si="15"/>
        <v>0</v>
      </c>
    </row>
    <row r="18" spans="1:25" ht="36.75" customHeight="1">
      <c r="A18" s="124" t="s">
        <v>149</v>
      </c>
      <c r="B18" s="99">
        <v>7</v>
      </c>
      <c r="C18" s="106">
        <f t="shared" si="0"/>
        <v>5.384615384615385</v>
      </c>
      <c r="D18" s="107">
        <f t="shared" si="5"/>
        <v>1.2804190994629556</v>
      </c>
      <c r="E18" s="99">
        <v>10</v>
      </c>
      <c r="F18" s="106">
        <f t="shared" si="1"/>
        <v>6.5359477124183014</v>
      </c>
      <c r="G18" s="107">
        <f t="shared" si="6"/>
        <v>1.8419700237798329</v>
      </c>
      <c r="H18" s="99">
        <v>4</v>
      </c>
      <c r="I18" s="106">
        <f t="shared" si="2"/>
        <v>3.4782608695652173</v>
      </c>
      <c r="J18" s="107">
        <f t="shared" si="7"/>
        <v>0.73804550788601631</v>
      </c>
      <c r="K18" s="99">
        <v>4</v>
      </c>
      <c r="L18" s="106">
        <f t="shared" si="3"/>
        <v>3.0769230769230771</v>
      </c>
      <c r="M18" s="107">
        <f t="shared" si="8"/>
        <v>0.73528330465728442</v>
      </c>
      <c r="N18" s="99">
        <v>12</v>
      </c>
      <c r="O18" s="106">
        <f t="shared" si="4"/>
        <v>9.0225563909774422</v>
      </c>
      <c r="P18" s="107">
        <f t="shared" si="9"/>
        <v>2.1869276400317106</v>
      </c>
      <c r="Q18" s="99">
        <v>3</v>
      </c>
      <c r="R18" s="106">
        <f t="shared" si="10"/>
        <v>2.2727272727272729</v>
      </c>
      <c r="S18" s="107">
        <f t="shared" si="11"/>
        <v>0.54008511741450449</v>
      </c>
      <c r="T18" s="99">
        <v>5</v>
      </c>
      <c r="U18" s="106">
        <f t="shared" si="12"/>
        <v>4.0983606557377046</v>
      </c>
      <c r="V18" s="107">
        <f t="shared" si="13"/>
        <v>0.88858874335779925</v>
      </c>
      <c r="W18" s="99">
        <v>7</v>
      </c>
      <c r="X18" s="106">
        <f t="shared" si="16"/>
        <v>4.929577464788732</v>
      </c>
      <c r="Y18" s="107">
        <f t="shared" si="15"/>
        <v>1.2319714182630963</v>
      </c>
    </row>
    <row r="19" spans="1:25" ht="18" customHeight="1">
      <c r="A19" s="127" t="s">
        <v>150</v>
      </c>
      <c r="B19" s="128">
        <v>30</v>
      </c>
      <c r="C19" s="41">
        <f t="shared" si="0"/>
        <v>23.076923076923077</v>
      </c>
      <c r="D19" s="42">
        <f t="shared" si="5"/>
        <v>5.48751042626981</v>
      </c>
      <c r="E19" s="113">
        <v>32</v>
      </c>
      <c r="F19" s="114">
        <f t="shared" si="1"/>
        <v>20.915032679738562</v>
      </c>
      <c r="G19" s="116">
        <f t="shared" si="6"/>
        <v>5.8943040760954659</v>
      </c>
      <c r="H19" s="128">
        <v>33</v>
      </c>
      <c r="I19" s="41">
        <f t="shared" si="2"/>
        <v>28.695652173913043</v>
      </c>
      <c r="J19" s="42">
        <f t="shared" si="7"/>
        <v>6.0888754400596339</v>
      </c>
      <c r="K19" s="113">
        <v>30</v>
      </c>
      <c r="L19" s="114">
        <f t="shared" si="3"/>
        <v>23.076923076923077</v>
      </c>
      <c r="M19" s="116">
        <f t="shared" si="8"/>
        <v>5.5146247849296337</v>
      </c>
      <c r="N19" s="128">
        <v>28</v>
      </c>
      <c r="O19" s="41">
        <f t="shared" si="4"/>
        <v>21.052631578947366</v>
      </c>
      <c r="P19" s="42">
        <f t="shared" si="9"/>
        <v>5.1028311600739906</v>
      </c>
      <c r="Q19" s="113">
        <v>32</v>
      </c>
      <c r="R19" s="114">
        <f t="shared" si="10"/>
        <v>24.242424242424242</v>
      </c>
      <c r="S19" s="116">
        <f t="shared" si="11"/>
        <v>5.7609079190880479</v>
      </c>
      <c r="T19" s="128">
        <v>29</v>
      </c>
      <c r="U19" s="41">
        <f t="shared" si="12"/>
        <v>23.770491803278688</v>
      </c>
      <c r="V19" s="42">
        <f t="shared" si="13"/>
        <v>5.1538147114752357</v>
      </c>
      <c r="W19" s="113">
        <v>30</v>
      </c>
      <c r="X19" s="114">
        <f t="shared" si="16"/>
        <v>21.12676056338028</v>
      </c>
      <c r="Y19" s="116">
        <f t="shared" si="15"/>
        <v>5.2798775068418413</v>
      </c>
    </row>
    <row r="20" spans="1:25" ht="24.95" customHeight="1">
      <c r="A20" s="91" t="s">
        <v>36</v>
      </c>
      <c r="B20" s="66">
        <f>SUM(B8:B19)</f>
        <v>130</v>
      </c>
      <c r="C20" s="67">
        <f>+SUM(C8:C19)</f>
        <v>100.00000000000001</v>
      </c>
      <c r="D20" s="69">
        <f>B20/546696*100000</f>
        <v>23.779211847169176</v>
      </c>
      <c r="E20" s="4">
        <f>SUM(E8:E19)</f>
        <v>153</v>
      </c>
      <c r="F20" s="130">
        <f>+SUM(F8:F19)</f>
        <v>99.999999999999986</v>
      </c>
      <c r="G20" s="131">
        <f t="shared" si="6"/>
        <v>28.182141363831445</v>
      </c>
      <c r="H20" s="66">
        <f>SUM(H8:H19)</f>
        <v>115</v>
      </c>
      <c r="I20" s="67">
        <f>+SUM(I8:I19)</f>
        <v>100</v>
      </c>
      <c r="J20" s="69">
        <f t="shared" si="7"/>
        <v>21.218808351722966</v>
      </c>
      <c r="K20" s="4">
        <f>SUM(K8:K19)</f>
        <v>130</v>
      </c>
      <c r="L20" s="130">
        <f>+SUM(L8:L19)</f>
        <v>99.999999999999986</v>
      </c>
      <c r="M20" s="131">
        <f t="shared" si="8"/>
        <v>23.896707401361745</v>
      </c>
      <c r="N20" s="66">
        <f>SUM(N8:N19)</f>
        <v>133</v>
      </c>
      <c r="O20" s="67">
        <f>+SUM(O8:O19)</f>
        <v>100</v>
      </c>
      <c r="P20" s="69">
        <f t="shared" si="9"/>
        <v>24.238448010351455</v>
      </c>
      <c r="Q20" s="4">
        <f>SUM(Q8:Q19)</f>
        <v>132</v>
      </c>
      <c r="R20" s="130">
        <f>+SUM(R8:R19)</f>
        <v>99.999999999999972</v>
      </c>
      <c r="S20" s="131">
        <f t="shared" si="11"/>
        <v>23.763745166238198</v>
      </c>
      <c r="T20" s="66">
        <f>SUM(T8:T19)</f>
        <v>122</v>
      </c>
      <c r="U20" s="67">
        <f>+SUM(U8:U19)</f>
        <v>100.00000000000001</v>
      </c>
      <c r="V20" s="69">
        <f t="shared" si="13"/>
        <v>21.681565337930301</v>
      </c>
      <c r="W20" s="4">
        <f>SUM(W8:W19)</f>
        <v>142</v>
      </c>
      <c r="X20" s="130">
        <f>+SUM(X8:X19)</f>
        <v>100</v>
      </c>
      <c r="Y20" s="131">
        <f t="shared" si="15"/>
        <v>24.991420199051383</v>
      </c>
    </row>
    <row r="21" spans="1:25" ht="4.5" customHeight="1">
      <c r="B21" s="92"/>
      <c r="C21" s="92"/>
      <c r="D21" s="120"/>
      <c r="F21" s="120"/>
      <c r="G21" s="117"/>
      <c r="H21" s="92"/>
      <c r="I21" s="92"/>
      <c r="J21" s="120"/>
      <c r="L21" s="120"/>
      <c r="M21" s="117"/>
      <c r="N21" s="92"/>
      <c r="O21" s="92"/>
      <c r="P21" s="120"/>
      <c r="R21" s="120"/>
      <c r="S21" s="117"/>
      <c r="T21" s="92"/>
      <c r="U21" s="92"/>
      <c r="V21" s="120"/>
      <c r="X21" s="120"/>
      <c r="Y21" s="117"/>
    </row>
    <row r="22" spans="1:25" s="402" customFormat="1" ht="12" customHeight="1">
      <c r="A22" s="892" t="s">
        <v>622</v>
      </c>
      <c r="B22" s="892"/>
      <c r="C22" s="892"/>
      <c r="D22" s="892"/>
      <c r="E22" s="892"/>
      <c r="F22" s="892"/>
      <c r="G22" s="892"/>
      <c r="H22" s="892"/>
      <c r="I22" s="892"/>
      <c r="J22" s="892"/>
      <c r="K22" s="892"/>
      <c r="L22" s="892"/>
      <c r="M22" s="892"/>
      <c r="N22" s="892"/>
      <c r="O22" s="892"/>
      <c r="P22" s="892"/>
      <c r="Q22" s="892"/>
      <c r="R22" s="892"/>
      <c r="S22" s="892"/>
      <c r="T22" s="892"/>
      <c r="U22" s="892"/>
      <c r="V22" s="892"/>
      <c r="W22" s="892"/>
      <c r="X22" s="892"/>
      <c r="Y22" s="892"/>
    </row>
    <row r="23" spans="1:25" s="402" customFormat="1" ht="6.75" customHeight="1">
      <c r="A23" s="437" t="s">
        <v>142</v>
      </c>
      <c r="B23" s="655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T23" s="688"/>
      <c r="U23" s="688"/>
      <c r="V23" s="688"/>
    </row>
    <row r="24" spans="1:25" s="402" customFormat="1" ht="12" customHeight="1">
      <c r="A24" s="664" t="s">
        <v>560</v>
      </c>
      <c r="B24" s="407"/>
      <c r="C24" s="401"/>
      <c r="D24" s="401"/>
      <c r="E24" s="408"/>
      <c r="F24" s="401"/>
      <c r="G24" s="401"/>
      <c r="H24" s="407"/>
      <c r="I24" s="401"/>
      <c r="J24" s="401"/>
      <c r="K24" s="408"/>
      <c r="L24" s="401"/>
      <c r="M24" s="401"/>
      <c r="N24" s="407"/>
      <c r="O24" s="401"/>
      <c r="P24" s="401"/>
      <c r="Q24" s="408"/>
      <c r="R24" s="401"/>
      <c r="S24" s="401"/>
      <c r="T24" s="407"/>
      <c r="U24" s="401"/>
      <c r="V24" s="401"/>
      <c r="W24" s="408"/>
      <c r="X24" s="401"/>
      <c r="Y24" s="401"/>
    </row>
  </sheetData>
  <mergeCells count="15">
    <mergeCell ref="W6:Y6"/>
    <mergeCell ref="B5:Y5"/>
    <mergeCell ref="T6:V6"/>
    <mergeCell ref="Q6:S6"/>
    <mergeCell ref="A22:Y22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Y24"/>
  <sheetViews>
    <sheetView showGridLines="0" zoomScaleNormal="100" workbookViewId="0">
      <pane xSplit="1" ySplit="7" topLeftCell="S8" activePane="bottomRight" state="frozen"/>
      <selection activeCell="BH19" sqref="BH19"/>
      <selection pane="topRight" activeCell="BH19" sqref="BH19"/>
      <selection pane="bottomLeft" activeCell="BH19" sqref="BH19"/>
      <selection pane="bottomRight" activeCell="Q30" sqref="Q30"/>
    </sheetView>
  </sheetViews>
  <sheetFormatPr baseColWidth="10" defaultColWidth="11.42578125" defaultRowHeight="12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44" t="s">
        <v>218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20.25" customHeight="1">
      <c r="A2" s="825" t="s">
        <v>234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5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s="264" customFormat="1" ht="3.95" customHeight="1">
      <c r="A4" s="893"/>
      <c r="B4" s="893"/>
      <c r="C4" s="637"/>
      <c r="D4" s="637"/>
      <c r="E4" s="638"/>
      <c r="F4" s="637"/>
      <c r="G4" s="637"/>
      <c r="I4" s="637"/>
      <c r="J4" s="637"/>
      <c r="K4" s="638"/>
      <c r="L4" s="637"/>
      <c r="M4" s="637"/>
      <c r="O4" s="637"/>
      <c r="P4" s="637"/>
      <c r="Q4" s="638"/>
      <c r="R4" s="637"/>
      <c r="S4" s="637"/>
      <c r="U4" s="637"/>
      <c r="V4" s="637"/>
      <c r="W4" s="638"/>
      <c r="X4" s="637"/>
      <c r="Y4" s="637"/>
    </row>
    <row r="5" spans="1:25" ht="18" customHeight="1">
      <c r="A5" s="846" t="s">
        <v>63</v>
      </c>
      <c r="B5" s="875" t="s">
        <v>269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91">
        <v>2020</v>
      </c>
      <c r="R6" s="891"/>
      <c r="S6" s="891"/>
      <c r="T6" s="849">
        <v>2021</v>
      </c>
      <c r="U6" s="813"/>
      <c r="V6" s="814"/>
      <c r="W6" s="891">
        <v>2022</v>
      </c>
      <c r="X6" s="891"/>
      <c r="Y6" s="891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6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3" t="s">
        <v>7</v>
      </c>
      <c r="W7" s="761" t="s">
        <v>6</v>
      </c>
      <c r="X7" s="763" t="s">
        <v>33</v>
      </c>
      <c r="Y7" s="765" t="s">
        <v>7</v>
      </c>
    </row>
    <row r="8" spans="1:25" ht="18" customHeight="1">
      <c r="A8" s="124" t="s">
        <v>123</v>
      </c>
      <c r="B8" s="100">
        <v>433</v>
      </c>
      <c r="C8" s="125">
        <f t="shared" ref="C8:C19" si="0">B8/$B$20*100</f>
        <v>61.680911680911677</v>
      </c>
      <c r="D8" s="126">
        <f>B8/1162712*100000</f>
        <v>37.240520438423268</v>
      </c>
      <c r="E8" s="100">
        <v>432</v>
      </c>
      <c r="F8" s="125">
        <f t="shared" ref="F8:F19" si="1">E8/$E$20*100</f>
        <v>58.142664872139974</v>
      </c>
      <c r="G8" s="126">
        <f>E8/1145205*100000</f>
        <v>37.722503831191794</v>
      </c>
      <c r="H8" s="100">
        <v>401</v>
      </c>
      <c r="I8" s="125">
        <f t="shared" ref="I8:I19" si="2">H8/$H$20*100</f>
        <v>61.128048780487809</v>
      </c>
      <c r="J8" s="126">
        <f>H8/1128533*100000</f>
        <v>35.532855485838695</v>
      </c>
      <c r="K8" s="100">
        <v>381</v>
      </c>
      <c r="L8" s="125">
        <f t="shared" ref="L8:L19" si="3">K8/$K$20*100</f>
        <v>61.15569823434992</v>
      </c>
      <c r="M8" s="126">
        <f>K8/1112400*100000</f>
        <v>34.250269687162891</v>
      </c>
      <c r="N8" s="100">
        <v>406</v>
      </c>
      <c r="O8" s="125">
        <f t="shared" ref="O8:O19" si="4">N8/$N$20*100</f>
        <v>58.249641319942612</v>
      </c>
      <c r="P8" s="126">
        <f>N8/1097523*100000</f>
        <v>36.992391047841366</v>
      </c>
      <c r="Q8" s="100">
        <v>367</v>
      </c>
      <c r="R8" s="125">
        <f>Q8/$Q$20*100</f>
        <v>61.064891846921796</v>
      </c>
      <c r="S8" s="126">
        <f>Q8/1087055*100000</f>
        <v>33.760941258721957</v>
      </c>
      <c r="T8" s="100">
        <v>429</v>
      </c>
      <c r="U8" s="125">
        <f>T8/$T$20*100</f>
        <v>62.173913043478258</v>
      </c>
      <c r="V8" s="126">
        <f>T8/1080933*100000</f>
        <v>39.687936255068536</v>
      </c>
      <c r="W8" s="100">
        <v>419</v>
      </c>
      <c r="X8" s="125">
        <f>W8/$Q$20*100</f>
        <v>69.717138103161403</v>
      </c>
      <c r="Y8" s="126">
        <f>W8/1080574*100000</f>
        <v>38.775687736332728</v>
      </c>
    </row>
    <row r="9" spans="1:25" ht="18" customHeight="1">
      <c r="A9" s="127" t="s">
        <v>113</v>
      </c>
      <c r="B9" s="108">
        <v>79</v>
      </c>
      <c r="C9" s="109">
        <f t="shared" si="0"/>
        <v>11.253561253561253</v>
      </c>
      <c r="D9" s="111">
        <f t="shared" ref="D9:D19" si="5">B9/1162712*100000</f>
        <v>6.7944598490425836</v>
      </c>
      <c r="E9" s="113">
        <v>64</v>
      </c>
      <c r="F9" s="114">
        <f t="shared" si="1"/>
        <v>8.6137281292059225</v>
      </c>
      <c r="G9" s="116">
        <f t="shared" ref="G9:G20" si="6">E9/1145205*100000</f>
        <v>5.5885190861024876</v>
      </c>
      <c r="H9" s="108">
        <v>51</v>
      </c>
      <c r="I9" s="109">
        <f t="shared" si="2"/>
        <v>7.774390243902439</v>
      </c>
      <c r="J9" s="111">
        <f t="shared" ref="J9:J20" si="7">H9/1128533*100000</f>
        <v>4.5191412213909556</v>
      </c>
      <c r="K9" s="113">
        <v>53</v>
      </c>
      <c r="L9" s="114">
        <f t="shared" si="3"/>
        <v>8.5072231139646881</v>
      </c>
      <c r="M9" s="116">
        <f t="shared" ref="M9:M19" si="8">K9/1112400*100000</f>
        <v>4.7644732110751526</v>
      </c>
      <c r="N9" s="108">
        <v>66</v>
      </c>
      <c r="O9" s="109">
        <f t="shared" si="4"/>
        <v>9.469153515064562</v>
      </c>
      <c r="P9" s="111">
        <f t="shared" ref="P9:P19" si="9">N9/1097523*100000</f>
        <v>6.0135414018658375</v>
      </c>
      <c r="Q9" s="113">
        <v>52</v>
      </c>
      <c r="R9" s="114">
        <f t="shared" ref="R9:R19" si="10">Q9/$Q$20*100</f>
        <v>8.6522462562396019</v>
      </c>
      <c r="S9" s="116">
        <f t="shared" ref="S9:S20" si="11">Q9/1087055*100000</f>
        <v>4.7835666088652369</v>
      </c>
      <c r="T9" s="108">
        <v>56</v>
      </c>
      <c r="U9" s="109">
        <f t="shared" ref="U9:U19" si="12">T9/$T$20*100</f>
        <v>8.115942028985506</v>
      </c>
      <c r="V9" s="111">
        <f t="shared" ref="V9:V20" si="13">T9/1080933*100000</f>
        <v>5.1807096277012548</v>
      </c>
      <c r="W9" s="113">
        <v>57</v>
      </c>
      <c r="X9" s="114">
        <f t="shared" ref="X9:X18" si="14">W9/$Q$20*100</f>
        <v>9.484193011647255</v>
      </c>
      <c r="Y9" s="116">
        <f t="shared" ref="Y9:Y19" si="15">W9/1080574*100000</f>
        <v>5.2749742266610156</v>
      </c>
    </row>
    <row r="10" spans="1:25" ht="18" customHeight="1">
      <c r="A10" s="124" t="s">
        <v>153</v>
      </c>
      <c r="B10" s="99">
        <v>18</v>
      </c>
      <c r="C10" s="106">
        <f t="shared" si="0"/>
        <v>2.5641025641025639</v>
      </c>
      <c r="D10" s="107">
        <f t="shared" si="5"/>
        <v>1.5481047757312214</v>
      </c>
      <c r="E10" s="99">
        <v>14</v>
      </c>
      <c r="F10" s="106">
        <f t="shared" si="1"/>
        <v>1.8842530282637955</v>
      </c>
      <c r="G10" s="107">
        <f t="shared" si="6"/>
        <v>1.2224885500849194</v>
      </c>
      <c r="H10" s="99">
        <v>9</v>
      </c>
      <c r="I10" s="106">
        <f t="shared" si="2"/>
        <v>1.3719512195121952</v>
      </c>
      <c r="J10" s="107">
        <f t="shared" si="7"/>
        <v>0.79749550965722749</v>
      </c>
      <c r="K10" s="99">
        <v>19</v>
      </c>
      <c r="L10" s="106">
        <f t="shared" si="3"/>
        <v>3.0497592295345104</v>
      </c>
      <c r="M10" s="107">
        <f t="shared" si="8"/>
        <v>1.7080186983099603</v>
      </c>
      <c r="N10" s="99">
        <v>16</v>
      </c>
      <c r="O10" s="106">
        <f t="shared" si="4"/>
        <v>2.2955523672883791</v>
      </c>
      <c r="P10" s="107">
        <f t="shared" si="9"/>
        <v>1.4578282186341425</v>
      </c>
      <c r="Q10" s="99">
        <v>12</v>
      </c>
      <c r="R10" s="106">
        <f t="shared" si="10"/>
        <v>1.9966722129783694</v>
      </c>
      <c r="S10" s="107">
        <f t="shared" si="11"/>
        <v>1.1038999866612085</v>
      </c>
      <c r="T10" s="99">
        <v>14</v>
      </c>
      <c r="U10" s="106">
        <f t="shared" si="12"/>
        <v>2.0289855072463765</v>
      </c>
      <c r="V10" s="107">
        <f t="shared" si="13"/>
        <v>1.2951774069253137</v>
      </c>
      <c r="W10" s="99">
        <v>8</v>
      </c>
      <c r="X10" s="106">
        <f>W10/$Q$20*100</f>
        <v>1.3311148086522462</v>
      </c>
      <c r="Y10" s="107">
        <f t="shared" si="15"/>
        <v>0.74034725988224781</v>
      </c>
    </row>
    <row r="11" spans="1:25" ht="18" customHeight="1">
      <c r="A11" s="127" t="s">
        <v>154</v>
      </c>
      <c r="B11" s="108">
        <v>13</v>
      </c>
      <c r="C11" s="109">
        <f t="shared" si="0"/>
        <v>1.8518518518518516</v>
      </c>
      <c r="D11" s="111">
        <f t="shared" si="5"/>
        <v>1.1180756713614377</v>
      </c>
      <c r="E11" s="113">
        <v>19</v>
      </c>
      <c r="F11" s="114">
        <f t="shared" si="1"/>
        <v>2.5572005383580079</v>
      </c>
      <c r="G11" s="116">
        <f t="shared" si="6"/>
        <v>1.6590916036866761</v>
      </c>
      <c r="H11" s="108">
        <v>19</v>
      </c>
      <c r="I11" s="109">
        <f t="shared" si="2"/>
        <v>2.8963414634146343</v>
      </c>
      <c r="J11" s="111">
        <f t="shared" si="7"/>
        <v>1.6836016314985915</v>
      </c>
      <c r="K11" s="113">
        <v>17</v>
      </c>
      <c r="L11" s="114">
        <f t="shared" si="3"/>
        <v>2.7287319422150884</v>
      </c>
      <c r="M11" s="116">
        <f t="shared" si="8"/>
        <v>1.528227256382596</v>
      </c>
      <c r="N11" s="108">
        <v>21</v>
      </c>
      <c r="O11" s="109">
        <f t="shared" si="4"/>
        <v>3.0129124820659969</v>
      </c>
      <c r="P11" s="111">
        <f t="shared" si="9"/>
        <v>1.913399536957312</v>
      </c>
      <c r="Q11" s="113">
        <v>11</v>
      </c>
      <c r="R11" s="114">
        <f t="shared" si="10"/>
        <v>1.8302828618968388</v>
      </c>
      <c r="S11" s="116">
        <f t="shared" si="11"/>
        <v>1.0119083211061077</v>
      </c>
      <c r="T11" s="108">
        <v>15</v>
      </c>
      <c r="U11" s="109">
        <f t="shared" si="12"/>
        <v>2.1739130434782608</v>
      </c>
      <c r="V11" s="111">
        <f t="shared" si="13"/>
        <v>1.3876900788485502</v>
      </c>
      <c r="W11" s="113">
        <v>21</v>
      </c>
      <c r="X11" s="114">
        <f t="shared" si="14"/>
        <v>3.494176372712146</v>
      </c>
      <c r="Y11" s="116">
        <f t="shared" si="15"/>
        <v>1.9434115571909005</v>
      </c>
    </row>
    <row r="12" spans="1:25" ht="29.25" customHeight="1">
      <c r="A12" s="124" t="s">
        <v>155</v>
      </c>
      <c r="B12" s="99">
        <v>10</v>
      </c>
      <c r="C12" s="106">
        <f t="shared" si="0"/>
        <v>1.4245014245014245</v>
      </c>
      <c r="D12" s="107">
        <f t="shared" si="5"/>
        <v>0.86005820873956751</v>
      </c>
      <c r="E12" s="99">
        <v>18</v>
      </c>
      <c r="F12" s="106">
        <f t="shared" si="1"/>
        <v>2.4226110363391657</v>
      </c>
      <c r="G12" s="107">
        <f t="shared" si="6"/>
        <v>1.5717709929663248</v>
      </c>
      <c r="H12" s="99">
        <v>22</v>
      </c>
      <c r="I12" s="106">
        <f t="shared" si="2"/>
        <v>3.3536585365853662</v>
      </c>
      <c r="J12" s="107">
        <f t="shared" si="7"/>
        <v>1.9494334680510008</v>
      </c>
      <c r="K12" s="99">
        <v>15</v>
      </c>
      <c r="L12" s="106">
        <f t="shared" si="3"/>
        <v>2.4077046548956664</v>
      </c>
      <c r="M12" s="107">
        <f t="shared" si="8"/>
        <v>1.348435814455232</v>
      </c>
      <c r="N12" s="99">
        <v>17</v>
      </c>
      <c r="O12" s="106">
        <f t="shared" si="4"/>
        <v>2.4390243902439024</v>
      </c>
      <c r="P12" s="107">
        <f t="shared" si="9"/>
        <v>1.5489424822987765</v>
      </c>
      <c r="Q12" s="99">
        <v>12</v>
      </c>
      <c r="R12" s="106">
        <f t="shared" si="10"/>
        <v>1.9966722129783694</v>
      </c>
      <c r="S12" s="107">
        <f t="shared" si="11"/>
        <v>1.1038999866612085</v>
      </c>
      <c r="T12" s="99">
        <v>4</v>
      </c>
      <c r="U12" s="106">
        <f t="shared" si="12"/>
        <v>0.57971014492753625</v>
      </c>
      <c r="V12" s="107">
        <f t="shared" si="13"/>
        <v>0.37005068769294674</v>
      </c>
      <c r="W12" s="99">
        <v>16</v>
      </c>
      <c r="X12" s="106">
        <f t="shared" si="14"/>
        <v>2.6622296173044924</v>
      </c>
      <c r="Y12" s="107">
        <f t="shared" si="15"/>
        <v>1.4806945197644956</v>
      </c>
    </row>
    <row r="13" spans="1:25" ht="18" customHeight="1">
      <c r="A13" s="127" t="s">
        <v>133</v>
      </c>
      <c r="B13" s="108">
        <v>9</v>
      </c>
      <c r="C13" s="109">
        <f t="shared" si="0"/>
        <v>1.2820512820512819</v>
      </c>
      <c r="D13" s="111">
        <f t="shared" si="5"/>
        <v>0.7740523878656107</v>
      </c>
      <c r="E13" s="113">
        <v>21</v>
      </c>
      <c r="F13" s="114">
        <f t="shared" si="1"/>
        <v>2.826379542395693</v>
      </c>
      <c r="G13" s="116">
        <f t="shared" si="6"/>
        <v>1.8337328251273788</v>
      </c>
      <c r="H13" s="108">
        <v>23</v>
      </c>
      <c r="I13" s="109">
        <f t="shared" si="2"/>
        <v>3.50609756097561</v>
      </c>
      <c r="J13" s="111">
        <f t="shared" si="7"/>
        <v>2.0380440802351369</v>
      </c>
      <c r="K13" s="113">
        <v>17</v>
      </c>
      <c r="L13" s="114">
        <f t="shared" si="3"/>
        <v>2.7287319422150884</v>
      </c>
      <c r="M13" s="116">
        <f t="shared" si="8"/>
        <v>1.528227256382596</v>
      </c>
      <c r="N13" s="108">
        <v>18</v>
      </c>
      <c r="O13" s="109">
        <f t="shared" si="4"/>
        <v>2.5824964131994261</v>
      </c>
      <c r="P13" s="111">
        <f t="shared" si="9"/>
        <v>1.6400567459634103</v>
      </c>
      <c r="Q13" s="113">
        <v>14</v>
      </c>
      <c r="R13" s="114">
        <f t="shared" si="10"/>
        <v>2.3294509151414311</v>
      </c>
      <c r="S13" s="116">
        <f t="shared" si="11"/>
        <v>1.28788331777141</v>
      </c>
      <c r="T13" s="108">
        <v>25</v>
      </c>
      <c r="U13" s="109">
        <f t="shared" si="12"/>
        <v>3.6231884057971016</v>
      </c>
      <c r="V13" s="111">
        <f t="shared" si="13"/>
        <v>2.3128167980809171</v>
      </c>
      <c r="W13" s="113">
        <v>39</v>
      </c>
      <c r="X13" s="114">
        <f t="shared" si="14"/>
        <v>6.4891846921797001</v>
      </c>
      <c r="Y13" s="116">
        <f t="shared" si="15"/>
        <v>3.6091928919259577</v>
      </c>
    </row>
    <row r="14" spans="1:25" ht="18" customHeight="1">
      <c r="A14" s="124" t="s">
        <v>125</v>
      </c>
      <c r="B14" s="99">
        <v>6</v>
      </c>
      <c r="C14" s="106">
        <f t="shared" si="0"/>
        <v>0.85470085470085477</v>
      </c>
      <c r="D14" s="107">
        <f t="shared" si="5"/>
        <v>0.51603492524374051</v>
      </c>
      <c r="E14" s="99">
        <v>4</v>
      </c>
      <c r="F14" s="106">
        <f t="shared" si="1"/>
        <v>0.53835800807537015</v>
      </c>
      <c r="G14" s="107">
        <f t="shared" si="6"/>
        <v>0.34928244288140547</v>
      </c>
      <c r="H14" s="99">
        <v>6</v>
      </c>
      <c r="I14" s="106">
        <f t="shared" si="2"/>
        <v>0.91463414634146334</v>
      </c>
      <c r="J14" s="107">
        <f t="shared" si="7"/>
        <v>0.53166367310481844</v>
      </c>
      <c r="K14" s="99">
        <v>2</v>
      </c>
      <c r="L14" s="106">
        <f t="shared" si="3"/>
        <v>0.32102728731942215</v>
      </c>
      <c r="M14" s="107">
        <f t="shared" si="8"/>
        <v>0.17979144192736426</v>
      </c>
      <c r="N14" s="99">
        <v>1</v>
      </c>
      <c r="O14" s="106">
        <f t="shared" si="4"/>
        <v>0.14347202295552369</v>
      </c>
      <c r="P14" s="107">
        <f t="shared" si="9"/>
        <v>9.1114263664633904E-2</v>
      </c>
      <c r="Q14" s="99">
        <v>1</v>
      </c>
      <c r="R14" s="106">
        <f t="shared" si="10"/>
        <v>0.16638935108153077</v>
      </c>
      <c r="S14" s="107">
        <f t="shared" si="11"/>
        <v>9.1991665555100702E-2</v>
      </c>
      <c r="T14" s="99">
        <v>0</v>
      </c>
      <c r="U14" s="106">
        <f t="shared" si="12"/>
        <v>0</v>
      </c>
      <c r="V14" s="107">
        <f t="shared" si="13"/>
        <v>0</v>
      </c>
      <c r="W14" s="99">
        <v>1</v>
      </c>
      <c r="X14" s="106">
        <f t="shared" si="14"/>
        <v>0.16638935108153077</v>
      </c>
      <c r="Y14" s="107">
        <f t="shared" si="15"/>
        <v>9.2543407485280976E-2</v>
      </c>
    </row>
    <row r="15" spans="1:25" ht="18" customHeight="1">
      <c r="A15" s="127" t="s">
        <v>156</v>
      </c>
      <c r="B15" s="108">
        <v>5</v>
      </c>
      <c r="C15" s="109">
        <f t="shared" si="0"/>
        <v>0.71225071225071224</v>
      </c>
      <c r="D15" s="111">
        <f t="shared" si="5"/>
        <v>0.43002910436978375</v>
      </c>
      <c r="E15" s="113">
        <v>3</v>
      </c>
      <c r="F15" s="114">
        <f t="shared" si="1"/>
        <v>0.40376850605652759</v>
      </c>
      <c r="G15" s="116">
        <f t="shared" si="6"/>
        <v>0.26196183216105418</v>
      </c>
      <c r="H15" s="108">
        <v>4</v>
      </c>
      <c r="I15" s="109">
        <f t="shared" si="2"/>
        <v>0.6097560975609756</v>
      </c>
      <c r="J15" s="111">
        <f t="shared" si="7"/>
        <v>0.35444244873654562</v>
      </c>
      <c r="K15" s="113">
        <v>4</v>
      </c>
      <c r="L15" s="114">
        <f t="shared" si="3"/>
        <v>0.6420545746388443</v>
      </c>
      <c r="M15" s="116">
        <f t="shared" si="8"/>
        <v>0.35958288385472853</v>
      </c>
      <c r="N15" s="108">
        <v>6</v>
      </c>
      <c r="O15" s="109">
        <f t="shared" si="4"/>
        <v>0.86083213773314204</v>
      </c>
      <c r="P15" s="111">
        <f t="shared" si="9"/>
        <v>0.54668558198780348</v>
      </c>
      <c r="Q15" s="113">
        <v>1</v>
      </c>
      <c r="R15" s="114">
        <f t="shared" si="10"/>
        <v>0.16638935108153077</v>
      </c>
      <c r="S15" s="116">
        <f t="shared" si="11"/>
        <v>9.1991665555100702E-2</v>
      </c>
      <c r="T15" s="108">
        <v>1</v>
      </c>
      <c r="U15" s="109">
        <f t="shared" si="12"/>
        <v>0.14492753623188406</v>
      </c>
      <c r="V15" s="111">
        <f t="shared" si="13"/>
        <v>9.2512671923236686E-2</v>
      </c>
      <c r="W15" s="113">
        <v>5</v>
      </c>
      <c r="X15" s="114">
        <f t="shared" si="14"/>
        <v>0.83194675540765384</v>
      </c>
      <c r="Y15" s="116">
        <f t="shared" si="15"/>
        <v>0.46271703742640485</v>
      </c>
    </row>
    <row r="16" spans="1:25" ht="29.25" customHeight="1">
      <c r="A16" s="124" t="s">
        <v>157</v>
      </c>
      <c r="B16" s="99">
        <v>4</v>
      </c>
      <c r="C16" s="106">
        <f t="shared" si="0"/>
        <v>0.56980056980056981</v>
      </c>
      <c r="D16" s="107">
        <f t="shared" si="5"/>
        <v>0.344023283495827</v>
      </c>
      <c r="E16" s="99">
        <v>9</v>
      </c>
      <c r="F16" s="106">
        <f t="shared" si="1"/>
        <v>1.2113055181695829</v>
      </c>
      <c r="G16" s="107">
        <f t="shared" si="6"/>
        <v>0.78588549648316242</v>
      </c>
      <c r="H16" s="99">
        <v>7</v>
      </c>
      <c r="I16" s="106">
        <f t="shared" si="2"/>
        <v>1.0670731707317074</v>
      </c>
      <c r="J16" s="107">
        <f t="shared" si="7"/>
        <v>0.62027428528895479</v>
      </c>
      <c r="K16" s="99">
        <v>5</v>
      </c>
      <c r="L16" s="106">
        <f t="shared" si="3"/>
        <v>0.80256821829855529</v>
      </c>
      <c r="M16" s="107">
        <f t="shared" si="8"/>
        <v>0.44947860481841068</v>
      </c>
      <c r="N16" s="99">
        <v>5</v>
      </c>
      <c r="O16" s="106">
        <f t="shared" si="4"/>
        <v>0.71736011477761841</v>
      </c>
      <c r="P16" s="107">
        <f t="shared" si="9"/>
        <v>0.45557131832316949</v>
      </c>
      <c r="Q16" s="99">
        <v>10</v>
      </c>
      <c r="R16" s="106">
        <f t="shared" si="10"/>
        <v>1.6638935108153077</v>
      </c>
      <c r="S16" s="107">
        <f t="shared" si="11"/>
        <v>0.91991665555100699</v>
      </c>
      <c r="T16" s="99">
        <v>9</v>
      </c>
      <c r="U16" s="106">
        <f t="shared" si="12"/>
        <v>1.3043478260869565</v>
      </c>
      <c r="V16" s="107">
        <f t="shared" si="13"/>
        <v>0.83261404730913025</v>
      </c>
      <c r="W16" s="99">
        <v>4</v>
      </c>
      <c r="X16" s="106">
        <f t="shared" si="14"/>
        <v>0.66555740432612309</v>
      </c>
      <c r="Y16" s="107">
        <f t="shared" si="15"/>
        <v>0.37017362994112391</v>
      </c>
    </row>
    <row r="17" spans="1:25" ht="18" customHeight="1">
      <c r="A17" s="127" t="s">
        <v>158</v>
      </c>
      <c r="B17" s="108">
        <v>1</v>
      </c>
      <c r="C17" s="109">
        <f t="shared" si="0"/>
        <v>0.14245014245014245</v>
      </c>
      <c r="D17" s="111">
        <f t="shared" si="5"/>
        <v>8.6005820873956751E-2</v>
      </c>
      <c r="E17" s="113">
        <v>2</v>
      </c>
      <c r="F17" s="114">
        <f t="shared" si="1"/>
        <v>0.26917900403768508</v>
      </c>
      <c r="G17" s="116">
        <f t="shared" si="6"/>
        <v>0.17464122144070274</v>
      </c>
      <c r="H17" s="108">
        <v>0</v>
      </c>
      <c r="I17" s="109">
        <f t="shared" si="2"/>
        <v>0</v>
      </c>
      <c r="J17" s="111">
        <f t="shared" si="7"/>
        <v>0</v>
      </c>
      <c r="K17" s="113">
        <v>2</v>
      </c>
      <c r="L17" s="114">
        <f t="shared" si="3"/>
        <v>0.32102728731942215</v>
      </c>
      <c r="M17" s="116">
        <f t="shared" si="8"/>
        <v>0.17979144192736426</v>
      </c>
      <c r="N17" s="108">
        <v>2</v>
      </c>
      <c r="O17" s="109">
        <f t="shared" si="4"/>
        <v>0.28694404591104739</v>
      </c>
      <c r="P17" s="111">
        <f t="shared" si="9"/>
        <v>0.18222852732926781</v>
      </c>
      <c r="Q17" s="113">
        <v>2</v>
      </c>
      <c r="R17" s="114">
        <f t="shared" si="10"/>
        <v>0.33277870216306155</v>
      </c>
      <c r="S17" s="116">
        <f t="shared" si="11"/>
        <v>0.1839833311102014</v>
      </c>
      <c r="T17" s="108">
        <v>0</v>
      </c>
      <c r="U17" s="109">
        <f t="shared" si="12"/>
        <v>0</v>
      </c>
      <c r="V17" s="111">
        <f t="shared" si="13"/>
        <v>0</v>
      </c>
      <c r="W17" s="113">
        <v>4</v>
      </c>
      <c r="X17" s="114">
        <f t="shared" si="14"/>
        <v>0.66555740432612309</v>
      </c>
      <c r="Y17" s="116">
        <f t="shared" si="15"/>
        <v>0.37017362994112391</v>
      </c>
    </row>
    <row r="18" spans="1:25" ht="40.5" customHeight="1">
      <c r="A18" s="124" t="s">
        <v>159</v>
      </c>
      <c r="B18" s="99">
        <v>17</v>
      </c>
      <c r="C18" s="106">
        <f t="shared" si="0"/>
        <v>2.4216524216524213</v>
      </c>
      <c r="D18" s="107">
        <f t="shared" si="5"/>
        <v>1.4620989548572647</v>
      </c>
      <c r="E18" s="99">
        <v>31</v>
      </c>
      <c r="F18" s="106">
        <f t="shared" si="1"/>
        <v>4.1722745625841187</v>
      </c>
      <c r="G18" s="107">
        <f t="shared" si="6"/>
        <v>2.7069389323308926</v>
      </c>
      <c r="H18" s="99">
        <v>13</v>
      </c>
      <c r="I18" s="106">
        <f t="shared" si="2"/>
        <v>1.9817073170731707</v>
      </c>
      <c r="J18" s="107">
        <f t="shared" si="7"/>
        <v>1.1519379583937732</v>
      </c>
      <c r="K18" s="99">
        <v>18</v>
      </c>
      <c r="L18" s="106">
        <f t="shared" si="3"/>
        <v>2.8892455858747992</v>
      </c>
      <c r="M18" s="107">
        <f t="shared" si="8"/>
        <v>1.6181229773462782</v>
      </c>
      <c r="N18" s="99">
        <v>19</v>
      </c>
      <c r="O18" s="106">
        <f t="shared" si="4"/>
        <v>2.7259684361549499</v>
      </c>
      <c r="P18" s="107">
        <f t="shared" si="9"/>
        <v>1.7311710096280442</v>
      </c>
      <c r="Q18" s="99">
        <v>16</v>
      </c>
      <c r="R18" s="106">
        <f t="shared" si="10"/>
        <v>2.6622296173044924</v>
      </c>
      <c r="S18" s="107">
        <f t="shared" si="11"/>
        <v>1.4718666488816112</v>
      </c>
      <c r="T18" s="99">
        <v>24</v>
      </c>
      <c r="U18" s="106">
        <f t="shared" si="12"/>
        <v>3.4782608695652173</v>
      </c>
      <c r="V18" s="107">
        <f t="shared" si="13"/>
        <v>2.2203041261576804</v>
      </c>
      <c r="W18" s="99">
        <v>25</v>
      </c>
      <c r="X18" s="106">
        <f t="shared" si="14"/>
        <v>4.1597337770382694</v>
      </c>
      <c r="Y18" s="107">
        <f t="shared" si="15"/>
        <v>2.3135851871320243</v>
      </c>
    </row>
    <row r="19" spans="1:25" ht="18" customHeight="1">
      <c r="A19" s="127" t="s">
        <v>150</v>
      </c>
      <c r="B19" s="108">
        <v>107</v>
      </c>
      <c r="C19" s="109">
        <f t="shared" si="0"/>
        <v>15.242165242165242</v>
      </c>
      <c r="D19" s="111">
        <f t="shared" si="5"/>
        <v>9.202622833513372</v>
      </c>
      <c r="E19" s="113">
        <v>126</v>
      </c>
      <c r="F19" s="114">
        <f t="shared" si="1"/>
        <v>16.95827725437416</v>
      </c>
      <c r="G19" s="116">
        <f t="shared" si="6"/>
        <v>11.002396950764274</v>
      </c>
      <c r="H19" s="108">
        <v>101</v>
      </c>
      <c r="I19" s="109">
        <f t="shared" si="2"/>
        <v>15.396341463414634</v>
      </c>
      <c r="J19" s="111">
        <f t="shared" si="7"/>
        <v>8.9496718305977758</v>
      </c>
      <c r="K19" s="113">
        <v>90</v>
      </c>
      <c r="L19" s="114">
        <f t="shared" si="3"/>
        <v>14.446227929373997</v>
      </c>
      <c r="M19" s="116">
        <f t="shared" si="8"/>
        <v>8.090614886731391</v>
      </c>
      <c r="N19" s="108">
        <v>120</v>
      </c>
      <c r="O19" s="109">
        <f t="shared" si="4"/>
        <v>17.216642754662843</v>
      </c>
      <c r="P19" s="111">
        <f t="shared" si="9"/>
        <v>10.933711639756069</v>
      </c>
      <c r="Q19" s="113">
        <v>103</v>
      </c>
      <c r="R19" s="114">
        <f t="shared" si="10"/>
        <v>17.13810316139767</v>
      </c>
      <c r="S19" s="116">
        <f t="shared" si="11"/>
        <v>9.4751415521753728</v>
      </c>
      <c r="T19" s="108">
        <v>113</v>
      </c>
      <c r="U19" s="109">
        <f t="shared" si="12"/>
        <v>16.376811594202898</v>
      </c>
      <c r="V19" s="111">
        <f t="shared" si="13"/>
        <v>10.453931927325746</v>
      </c>
      <c r="W19" s="113">
        <v>135</v>
      </c>
      <c r="X19" s="114">
        <f>W19/$Q$20*100</f>
        <v>22.462562396006653</v>
      </c>
      <c r="Y19" s="116">
        <f t="shared" si="15"/>
        <v>12.49336001051293</v>
      </c>
    </row>
    <row r="20" spans="1:25" ht="24.95" customHeight="1">
      <c r="A20" s="91" t="s">
        <v>36</v>
      </c>
      <c r="B20" s="66">
        <f>SUM(B8:B19)</f>
        <v>702</v>
      </c>
      <c r="C20" s="67">
        <f>SUM(C8:C19)</f>
        <v>100</v>
      </c>
      <c r="D20" s="69">
        <f>B20/1162712*100000</f>
        <v>60.376086253517634</v>
      </c>
      <c r="E20" s="4">
        <f>SUM(E8:E19)</f>
        <v>743</v>
      </c>
      <c r="F20" s="130">
        <f>+SUM(F8:F19)</f>
        <v>100</v>
      </c>
      <c r="G20" s="131">
        <f t="shared" si="6"/>
        <v>64.879213765221067</v>
      </c>
      <c r="H20" s="66">
        <f>SUM(H8:H19)</f>
        <v>656</v>
      </c>
      <c r="I20" s="67">
        <f>+SUM(I8:I19)</f>
        <v>100</v>
      </c>
      <c r="J20" s="69">
        <f t="shared" si="7"/>
        <v>58.128561592793481</v>
      </c>
      <c r="K20" s="4">
        <f>SUM(K8:K19)</f>
        <v>623</v>
      </c>
      <c r="L20" s="130">
        <f>+SUM(L8:L19)</f>
        <v>100.00000000000003</v>
      </c>
      <c r="M20" s="131">
        <f>K20/1112400*100000</f>
        <v>56.005034160373967</v>
      </c>
      <c r="N20" s="66">
        <f>SUM(N8:N19)</f>
        <v>697</v>
      </c>
      <c r="O20" s="67">
        <f>+SUM(O8:O19)</f>
        <v>99.999999999999986</v>
      </c>
      <c r="P20" s="69">
        <f>N20/1097523*100000</f>
        <v>63.506641774249836</v>
      </c>
      <c r="Q20" s="4">
        <f>SUM(Q8:Q19)</f>
        <v>601</v>
      </c>
      <c r="R20" s="130">
        <f>Q20/$Q$20*100</f>
        <v>100</v>
      </c>
      <c r="S20" s="131">
        <f t="shared" si="11"/>
        <v>55.286990998615522</v>
      </c>
      <c r="T20" s="66">
        <f>SUM(T8:T19)</f>
        <v>690</v>
      </c>
      <c r="U20" s="67">
        <f>+SUM(U8:U19)</f>
        <v>100</v>
      </c>
      <c r="V20" s="69">
        <f t="shared" si="13"/>
        <v>63.833743627033314</v>
      </c>
      <c r="W20" s="4">
        <f>SUM(W8:W19)</f>
        <v>734</v>
      </c>
      <c r="X20" s="130">
        <f>+SUM(X8:X19)</f>
        <v>122.12978369384359</v>
      </c>
      <c r="Y20" s="131">
        <f>W20/1080574*100000</f>
        <v>67.926861094196227</v>
      </c>
    </row>
    <row r="21" spans="1:25" ht="6" customHeight="1">
      <c r="B21" s="92"/>
      <c r="C21" s="92"/>
      <c r="D21" s="120"/>
      <c r="F21" s="120"/>
      <c r="G21" s="117"/>
      <c r="H21" s="92"/>
      <c r="I21" s="92"/>
      <c r="J21" s="120"/>
      <c r="L21" s="120"/>
      <c r="M21" s="126"/>
      <c r="N21" s="92"/>
      <c r="O21" s="92"/>
      <c r="P21" s="120"/>
      <c r="R21" s="120"/>
      <c r="S21" s="117"/>
      <c r="T21" s="92"/>
      <c r="U21" s="92"/>
      <c r="V21" s="120"/>
      <c r="X21" s="120"/>
      <c r="Y21" s="117"/>
    </row>
    <row r="22" spans="1:25" s="402" customFormat="1" ht="12" customHeight="1">
      <c r="A22" s="892" t="s">
        <v>622</v>
      </c>
      <c r="B22" s="892"/>
      <c r="C22" s="892"/>
      <c r="D22" s="892"/>
      <c r="E22" s="892"/>
      <c r="F22" s="892"/>
      <c r="G22" s="892"/>
      <c r="H22" s="892"/>
      <c r="I22" s="892"/>
      <c r="J22" s="892"/>
      <c r="K22" s="892"/>
      <c r="L22" s="892"/>
      <c r="M22" s="892"/>
      <c r="N22" s="892"/>
      <c r="O22" s="892"/>
      <c r="P22" s="892"/>
    </row>
    <row r="23" spans="1:25" s="402" customFormat="1" ht="12" customHeight="1">
      <c r="A23" s="438" t="s">
        <v>151</v>
      </c>
      <c r="B23" s="407"/>
      <c r="C23" s="401"/>
      <c r="D23" s="401"/>
      <c r="E23" s="408"/>
      <c r="F23" s="401"/>
      <c r="G23" s="401"/>
      <c r="H23" s="407"/>
      <c r="I23" s="401"/>
      <c r="J23" s="401"/>
      <c r="K23" s="408"/>
      <c r="L23" s="401"/>
      <c r="M23" s="401"/>
      <c r="N23" s="407"/>
      <c r="O23" s="401"/>
      <c r="P23" s="401"/>
      <c r="Q23" s="408"/>
      <c r="R23" s="401"/>
      <c r="S23" s="401"/>
      <c r="T23" s="407"/>
      <c r="U23" s="401"/>
      <c r="V23" s="401"/>
      <c r="W23" s="408"/>
      <c r="X23" s="401"/>
      <c r="Y23" s="401"/>
    </row>
    <row r="24" spans="1:25" s="402" customFormat="1" ht="12" customHeight="1">
      <c r="A24" s="664" t="s">
        <v>560</v>
      </c>
      <c r="B24" s="407"/>
      <c r="C24" s="401"/>
      <c r="D24" s="401"/>
      <c r="E24" s="408"/>
      <c r="F24" s="401"/>
      <c r="G24" s="401"/>
      <c r="H24" s="407"/>
      <c r="I24" s="401"/>
      <c r="J24" s="401"/>
      <c r="K24" s="408"/>
      <c r="L24" s="401"/>
      <c r="M24" s="401"/>
      <c r="N24" s="407"/>
      <c r="O24" s="401"/>
      <c r="P24" s="401"/>
      <c r="Q24" s="408"/>
      <c r="R24" s="401"/>
      <c r="S24" s="401"/>
      <c r="T24" s="407"/>
      <c r="U24" s="401"/>
      <c r="V24" s="401"/>
      <c r="W24" s="408"/>
      <c r="X24" s="401"/>
      <c r="Y24" s="401"/>
    </row>
  </sheetData>
  <mergeCells count="15">
    <mergeCell ref="W6:Y6"/>
    <mergeCell ref="B5:Y5"/>
    <mergeCell ref="T6:V6"/>
    <mergeCell ref="Q6:S6"/>
    <mergeCell ref="A22:P22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DA4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DE27" sqref="DE27"/>
    </sheetView>
  </sheetViews>
  <sheetFormatPr baseColWidth="10" defaultColWidth="11.42578125" defaultRowHeight="18" customHeight="1"/>
  <cols>
    <col min="1" max="1" width="18.7109375" style="119" customWidth="1"/>
    <col min="2" max="2" width="4" style="175" customWidth="1"/>
    <col min="3" max="13" width="4" style="176" customWidth="1"/>
    <col min="14" max="14" width="6.7109375" style="97" customWidth="1"/>
    <col min="15" max="15" width="4" style="121" customWidth="1"/>
    <col min="16" max="26" width="4" style="97" customWidth="1"/>
    <col min="27" max="27" width="5.7109375" style="97" customWidth="1"/>
    <col min="28" max="28" width="4" style="175" customWidth="1"/>
    <col min="29" max="39" width="4" style="176" customWidth="1"/>
    <col min="40" max="40" width="5.7109375" style="97" customWidth="1"/>
    <col min="41" max="41" width="4" style="121" customWidth="1"/>
    <col min="42" max="52" width="4" style="97" customWidth="1"/>
    <col min="53" max="53" width="5.7109375" style="97" customWidth="1"/>
    <col min="54" max="55" width="4" style="97" customWidth="1"/>
    <col min="56" max="56" width="4" style="121" customWidth="1"/>
    <col min="57" max="65" width="4" style="97" customWidth="1"/>
    <col min="66" max="66" width="5.7109375" style="95" customWidth="1"/>
    <col min="67" max="67" width="4" style="121" customWidth="1"/>
    <col min="68" max="78" width="4" style="97" customWidth="1"/>
    <col min="79" max="79" width="5.7109375" style="97" customWidth="1"/>
    <col min="80" max="81" width="4" style="97" customWidth="1"/>
    <col min="82" max="82" width="4" style="121" customWidth="1"/>
    <col min="83" max="91" width="4" style="97" customWidth="1"/>
    <col min="92" max="92" width="5.7109375" style="95" customWidth="1"/>
    <col min="93" max="93" width="4" style="121" customWidth="1"/>
    <col min="94" max="104" width="4" style="97" customWidth="1"/>
    <col min="105" max="105" width="5.7109375" style="97" customWidth="1"/>
    <col min="106" max="178" width="6.28515625" style="95" customWidth="1"/>
    <col min="179" max="16384" width="11.42578125" style="95"/>
  </cols>
  <sheetData>
    <row r="1" spans="1:105" s="264" customFormat="1" ht="18" customHeight="1">
      <c r="A1" s="844" t="s">
        <v>389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844"/>
      <c r="AN1" s="844"/>
      <c r="AO1" s="844"/>
      <c r="AP1" s="844"/>
      <c r="AQ1" s="844"/>
      <c r="AR1" s="844"/>
      <c r="AS1" s="844"/>
      <c r="AT1" s="844"/>
      <c r="AU1" s="844"/>
      <c r="AV1" s="844"/>
      <c r="AW1" s="844"/>
      <c r="AX1" s="844"/>
      <c r="AY1" s="844"/>
      <c r="AZ1" s="844"/>
      <c r="BA1" s="844"/>
      <c r="BB1" s="844"/>
      <c r="BC1" s="844"/>
      <c r="BD1" s="844"/>
      <c r="BE1" s="844"/>
      <c r="BF1" s="844"/>
      <c r="BG1" s="844"/>
      <c r="BH1" s="844"/>
      <c r="BI1" s="844"/>
      <c r="BJ1" s="844"/>
      <c r="BK1" s="844"/>
      <c r="BL1" s="844"/>
      <c r="BM1" s="844"/>
    </row>
    <row r="2" spans="1:105" s="264" customFormat="1" ht="18" customHeight="1">
      <c r="A2" s="825" t="s">
        <v>411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825"/>
      <c r="BB2" s="825"/>
      <c r="BC2" s="825"/>
      <c r="BD2" s="825"/>
      <c r="BE2" s="825"/>
      <c r="BF2" s="825"/>
      <c r="BG2" s="825"/>
      <c r="BH2" s="825"/>
      <c r="BI2" s="825"/>
      <c r="BJ2" s="825"/>
      <c r="BK2" s="825"/>
      <c r="BL2" s="825"/>
      <c r="BM2" s="825"/>
    </row>
    <row r="3" spans="1:10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826"/>
      <c r="AW3" s="826"/>
      <c r="AX3" s="826"/>
      <c r="AY3" s="826"/>
      <c r="AZ3" s="826"/>
      <c r="BA3" s="826"/>
      <c r="BB3" s="826"/>
      <c r="BC3" s="826"/>
      <c r="BD3" s="826"/>
      <c r="BE3" s="826"/>
      <c r="BF3" s="826"/>
      <c r="BG3" s="826"/>
      <c r="BH3" s="826"/>
      <c r="BI3" s="826"/>
      <c r="BJ3" s="826"/>
      <c r="BK3" s="826"/>
      <c r="BL3" s="826"/>
      <c r="BM3" s="826"/>
    </row>
    <row r="4" spans="1:105" ht="3.95" customHeight="1">
      <c r="A4" s="845"/>
      <c r="B4" s="84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8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D4" s="97"/>
      <c r="BE4" s="96"/>
      <c r="BF4" s="96"/>
      <c r="BG4" s="96"/>
      <c r="BH4" s="96"/>
      <c r="BI4" s="96"/>
      <c r="BJ4" s="96"/>
      <c r="BK4" s="96"/>
      <c r="BL4" s="96"/>
      <c r="BM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D4" s="97"/>
      <c r="CE4" s="96"/>
      <c r="CF4" s="96"/>
      <c r="CG4" s="96"/>
      <c r="CH4" s="96"/>
      <c r="CI4" s="96"/>
      <c r="CJ4" s="96"/>
      <c r="CK4" s="96"/>
      <c r="CL4" s="96"/>
      <c r="CM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</row>
    <row r="5" spans="1:105" s="178" customFormat="1" ht="18" customHeight="1">
      <c r="A5" s="846" t="s">
        <v>0</v>
      </c>
      <c r="B5" s="878" t="s">
        <v>528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  <c r="AG5" s="879"/>
      <c r="AH5" s="879"/>
      <c r="AI5" s="879"/>
      <c r="AJ5" s="879"/>
      <c r="AK5" s="879"/>
      <c r="AL5" s="879"/>
      <c r="AM5" s="879"/>
      <c r="AN5" s="879"/>
      <c r="AO5" s="879"/>
      <c r="AP5" s="879"/>
      <c r="AQ5" s="879"/>
      <c r="AR5" s="879"/>
      <c r="AS5" s="879"/>
      <c r="AT5" s="879"/>
      <c r="AU5" s="879"/>
      <c r="AV5" s="879"/>
      <c r="AW5" s="879"/>
      <c r="AX5" s="879"/>
      <c r="AY5" s="879"/>
      <c r="AZ5" s="879"/>
      <c r="BA5" s="879"/>
      <c r="BB5" s="879"/>
      <c r="BC5" s="879"/>
      <c r="BD5" s="879"/>
      <c r="BE5" s="879"/>
      <c r="BF5" s="879"/>
      <c r="BG5" s="879"/>
      <c r="BH5" s="879"/>
      <c r="BI5" s="879"/>
      <c r="BJ5" s="879"/>
      <c r="BK5" s="879"/>
      <c r="BL5" s="879"/>
      <c r="BM5" s="879"/>
      <c r="BN5" s="879"/>
      <c r="BO5" s="879"/>
      <c r="BP5" s="879"/>
      <c r="BQ5" s="879"/>
      <c r="BR5" s="879"/>
      <c r="BS5" s="879"/>
      <c r="BT5" s="879"/>
      <c r="BU5" s="879"/>
      <c r="BV5" s="879"/>
      <c r="BW5" s="879"/>
      <c r="BX5" s="879"/>
      <c r="BY5" s="879"/>
      <c r="BZ5" s="879"/>
      <c r="CA5" s="879"/>
      <c r="CB5" s="879"/>
      <c r="CC5" s="879"/>
      <c r="CD5" s="879"/>
      <c r="CE5" s="879"/>
      <c r="CF5" s="879"/>
      <c r="CG5" s="879"/>
      <c r="CH5" s="879"/>
      <c r="CI5" s="879"/>
      <c r="CJ5" s="879"/>
      <c r="CK5" s="879"/>
      <c r="CL5" s="879"/>
      <c r="CM5" s="879"/>
      <c r="CN5" s="879"/>
      <c r="CO5" s="879"/>
      <c r="CP5" s="879"/>
      <c r="CQ5" s="879"/>
      <c r="CR5" s="879"/>
      <c r="CS5" s="879"/>
      <c r="CT5" s="879"/>
      <c r="CU5" s="879"/>
      <c r="CV5" s="879"/>
      <c r="CW5" s="879"/>
      <c r="CX5" s="879"/>
      <c r="CY5" s="879"/>
      <c r="CZ5" s="879"/>
      <c r="DA5" s="880"/>
    </row>
    <row r="6" spans="1:105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51"/>
      <c r="O6" s="803">
        <v>2016</v>
      </c>
      <c r="P6" s="831"/>
      <c r="Q6" s="831"/>
      <c r="R6" s="831"/>
      <c r="S6" s="831"/>
      <c r="T6" s="831"/>
      <c r="U6" s="831"/>
      <c r="V6" s="831"/>
      <c r="W6" s="831"/>
      <c r="X6" s="831"/>
      <c r="Y6" s="831"/>
      <c r="Z6" s="831"/>
      <c r="AA6" s="850"/>
      <c r="AB6" s="812">
        <v>2017</v>
      </c>
      <c r="AC6" s="836"/>
      <c r="AD6" s="836"/>
      <c r="AE6" s="836"/>
      <c r="AF6" s="836"/>
      <c r="AG6" s="836"/>
      <c r="AH6" s="836"/>
      <c r="AI6" s="836"/>
      <c r="AJ6" s="836"/>
      <c r="AK6" s="836"/>
      <c r="AL6" s="836"/>
      <c r="AM6" s="836"/>
      <c r="AN6" s="851"/>
      <c r="AO6" s="803">
        <v>2018</v>
      </c>
      <c r="AP6" s="831"/>
      <c r="AQ6" s="831"/>
      <c r="AR6" s="831"/>
      <c r="AS6" s="831"/>
      <c r="AT6" s="831"/>
      <c r="AU6" s="831"/>
      <c r="AV6" s="831"/>
      <c r="AW6" s="831"/>
      <c r="AX6" s="831"/>
      <c r="AY6" s="831"/>
      <c r="AZ6" s="831"/>
      <c r="BA6" s="850"/>
      <c r="BB6" s="812">
        <v>2019</v>
      </c>
      <c r="BC6" s="836"/>
      <c r="BD6" s="836"/>
      <c r="BE6" s="836"/>
      <c r="BF6" s="836"/>
      <c r="BG6" s="836"/>
      <c r="BH6" s="836"/>
      <c r="BI6" s="836"/>
      <c r="BJ6" s="836"/>
      <c r="BK6" s="836"/>
      <c r="BL6" s="836"/>
      <c r="BM6" s="836"/>
      <c r="BN6" s="851"/>
      <c r="BO6" s="803">
        <v>2020</v>
      </c>
      <c r="BP6" s="831"/>
      <c r="BQ6" s="831"/>
      <c r="BR6" s="831"/>
      <c r="BS6" s="831"/>
      <c r="BT6" s="831"/>
      <c r="BU6" s="831"/>
      <c r="BV6" s="831"/>
      <c r="BW6" s="831"/>
      <c r="BX6" s="831"/>
      <c r="BY6" s="831"/>
      <c r="BZ6" s="831"/>
      <c r="CA6" s="850"/>
      <c r="CB6" s="812">
        <v>2021</v>
      </c>
      <c r="CC6" s="836"/>
      <c r="CD6" s="836"/>
      <c r="CE6" s="836"/>
      <c r="CF6" s="836"/>
      <c r="CG6" s="836"/>
      <c r="CH6" s="836"/>
      <c r="CI6" s="836"/>
      <c r="CJ6" s="836"/>
      <c r="CK6" s="836"/>
      <c r="CL6" s="836"/>
      <c r="CM6" s="836"/>
      <c r="CN6" s="851"/>
      <c r="CO6" s="803">
        <v>2022</v>
      </c>
      <c r="CP6" s="831"/>
      <c r="CQ6" s="831"/>
      <c r="CR6" s="831"/>
      <c r="CS6" s="831"/>
      <c r="CT6" s="831"/>
      <c r="CU6" s="831"/>
      <c r="CV6" s="831"/>
      <c r="CW6" s="831"/>
      <c r="CX6" s="831"/>
      <c r="CY6" s="831"/>
      <c r="CZ6" s="831"/>
      <c r="DA6" s="850"/>
    </row>
    <row r="7" spans="1:105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479">
        <v>11</v>
      </c>
      <c r="M7" s="479">
        <v>12</v>
      </c>
      <c r="N7" s="377" t="s">
        <v>34</v>
      </c>
      <c r="O7" s="21">
        <v>1</v>
      </c>
      <c r="P7" s="22">
        <v>2</v>
      </c>
      <c r="Q7" s="22">
        <v>3</v>
      </c>
      <c r="R7" s="22">
        <v>4</v>
      </c>
      <c r="S7" s="22">
        <v>5</v>
      </c>
      <c r="T7" s="22">
        <v>6</v>
      </c>
      <c r="U7" s="22">
        <v>7</v>
      </c>
      <c r="V7" s="22">
        <v>8</v>
      </c>
      <c r="W7" s="22">
        <v>9</v>
      </c>
      <c r="X7" s="22">
        <v>10</v>
      </c>
      <c r="Y7" s="22">
        <v>11</v>
      </c>
      <c r="Z7" s="22">
        <v>12</v>
      </c>
      <c r="AA7" s="27" t="s">
        <v>34</v>
      </c>
      <c r="AB7" s="478">
        <v>1</v>
      </c>
      <c r="AC7" s="479">
        <v>2</v>
      </c>
      <c r="AD7" s="479">
        <v>3</v>
      </c>
      <c r="AE7" s="479">
        <v>4</v>
      </c>
      <c r="AF7" s="479">
        <v>5</v>
      </c>
      <c r="AG7" s="479">
        <v>6</v>
      </c>
      <c r="AH7" s="479">
        <v>7</v>
      </c>
      <c r="AI7" s="479">
        <v>8</v>
      </c>
      <c r="AJ7" s="479">
        <v>9</v>
      </c>
      <c r="AK7" s="479">
        <v>10</v>
      </c>
      <c r="AL7" s="479">
        <v>11</v>
      </c>
      <c r="AM7" s="479">
        <v>12</v>
      </c>
      <c r="AN7" s="377" t="s">
        <v>34</v>
      </c>
      <c r="AO7" s="21">
        <v>1</v>
      </c>
      <c r="AP7" s="22">
        <v>2</v>
      </c>
      <c r="AQ7" s="22">
        <v>3</v>
      </c>
      <c r="AR7" s="22">
        <v>4</v>
      </c>
      <c r="AS7" s="22">
        <v>5</v>
      </c>
      <c r="AT7" s="22">
        <v>6</v>
      </c>
      <c r="AU7" s="22">
        <v>7</v>
      </c>
      <c r="AV7" s="22">
        <v>8</v>
      </c>
      <c r="AW7" s="22">
        <v>9</v>
      </c>
      <c r="AX7" s="22">
        <v>10</v>
      </c>
      <c r="AY7" s="22">
        <v>11</v>
      </c>
      <c r="AZ7" s="22">
        <v>12</v>
      </c>
      <c r="BA7" s="27" t="s">
        <v>34</v>
      </c>
      <c r="BB7" s="478">
        <v>1</v>
      </c>
      <c r="BC7" s="479">
        <v>2</v>
      </c>
      <c r="BD7" s="479">
        <v>3</v>
      </c>
      <c r="BE7" s="479">
        <v>4</v>
      </c>
      <c r="BF7" s="479">
        <v>5</v>
      </c>
      <c r="BG7" s="479">
        <v>6</v>
      </c>
      <c r="BH7" s="479">
        <v>7</v>
      </c>
      <c r="BI7" s="479">
        <v>8</v>
      </c>
      <c r="BJ7" s="479">
        <v>9</v>
      </c>
      <c r="BK7" s="479">
        <v>10</v>
      </c>
      <c r="BL7" s="479">
        <v>11</v>
      </c>
      <c r="BM7" s="479">
        <v>12</v>
      </c>
      <c r="BN7" s="377" t="s">
        <v>34</v>
      </c>
      <c r="BO7" s="21">
        <v>1</v>
      </c>
      <c r="BP7" s="22">
        <v>2</v>
      </c>
      <c r="BQ7" s="22">
        <v>3</v>
      </c>
      <c r="BR7" s="22">
        <v>4</v>
      </c>
      <c r="BS7" s="22">
        <v>5</v>
      </c>
      <c r="BT7" s="22">
        <v>6</v>
      </c>
      <c r="BU7" s="22">
        <v>7</v>
      </c>
      <c r="BV7" s="22">
        <v>8</v>
      </c>
      <c r="BW7" s="22">
        <v>9</v>
      </c>
      <c r="BX7" s="22">
        <v>10</v>
      </c>
      <c r="BY7" s="22">
        <v>11</v>
      </c>
      <c r="BZ7" s="22">
        <v>12</v>
      </c>
      <c r="CA7" s="605" t="s">
        <v>34</v>
      </c>
      <c r="CB7" s="478">
        <v>1</v>
      </c>
      <c r="CC7" s="479">
        <v>2</v>
      </c>
      <c r="CD7" s="479">
        <v>3</v>
      </c>
      <c r="CE7" s="479">
        <v>4</v>
      </c>
      <c r="CF7" s="479">
        <v>5</v>
      </c>
      <c r="CG7" s="479">
        <v>6</v>
      </c>
      <c r="CH7" s="479">
        <v>7</v>
      </c>
      <c r="CI7" s="479">
        <v>8</v>
      </c>
      <c r="CJ7" s="479">
        <v>9</v>
      </c>
      <c r="CK7" s="479">
        <v>10</v>
      </c>
      <c r="CL7" s="479">
        <v>11</v>
      </c>
      <c r="CM7" s="479">
        <v>12</v>
      </c>
      <c r="CN7" s="687" t="s">
        <v>34</v>
      </c>
      <c r="CO7" s="766">
        <v>1</v>
      </c>
      <c r="CP7" s="767">
        <v>2</v>
      </c>
      <c r="CQ7" s="767">
        <v>3</v>
      </c>
      <c r="CR7" s="767">
        <v>4</v>
      </c>
      <c r="CS7" s="767">
        <v>5</v>
      </c>
      <c r="CT7" s="767">
        <v>6</v>
      </c>
      <c r="CU7" s="767">
        <v>7</v>
      </c>
      <c r="CV7" s="767">
        <v>8</v>
      </c>
      <c r="CW7" s="767">
        <v>9</v>
      </c>
      <c r="CX7" s="767">
        <v>10</v>
      </c>
      <c r="CY7" s="767">
        <v>11</v>
      </c>
      <c r="CZ7" s="767">
        <v>12</v>
      </c>
      <c r="DA7" s="769" t="s">
        <v>34</v>
      </c>
    </row>
    <row r="8" spans="1:105" ht="18" customHeight="1">
      <c r="A8" s="87" t="s">
        <v>8</v>
      </c>
      <c r="B8" s="156">
        <v>19</v>
      </c>
      <c r="C8" s="157">
        <v>3</v>
      </c>
      <c r="D8" s="158">
        <v>0</v>
      </c>
      <c r="E8" s="157">
        <v>1</v>
      </c>
      <c r="F8" s="158">
        <v>0</v>
      </c>
      <c r="G8" s="158">
        <v>0</v>
      </c>
      <c r="H8" s="158">
        <v>1</v>
      </c>
      <c r="I8" s="158">
        <v>0</v>
      </c>
      <c r="J8" s="158">
        <v>0</v>
      </c>
      <c r="K8" s="158">
        <v>0</v>
      </c>
      <c r="L8" s="158">
        <v>3</v>
      </c>
      <c r="M8" s="158">
        <v>4</v>
      </c>
      <c r="N8" s="159">
        <f t="shared" ref="N8:N27" si="0">+SUM(B8:M8)</f>
        <v>31</v>
      </c>
      <c r="O8" s="156">
        <v>19</v>
      </c>
      <c r="P8" s="160">
        <v>0</v>
      </c>
      <c r="Q8" s="158">
        <v>2</v>
      </c>
      <c r="R8" s="157">
        <v>1</v>
      </c>
      <c r="S8" s="158">
        <v>1</v>
      </c>
      <c r="T8" s="158">
        <v>1</v>
      </c>
      <c r="U8" s="158">
        <v>0</v>
      </c>
      <c r="V8" s="158">
        <v>0</v>
      </c>
      <c r="W8" s="158">
        <v>0</v>
      </c>
      <c r="X8" s="158">
        <v>0</v>
      </c>
      <c r="Y8" s="158">
        <v>1</v>
      </c>
      <c r="Z8" s="158">
        <v>5</v>
      </c>
      <c r="AA8" s="161">
        <f t="shared" ref="AA8:AA27" si="1">+SUM(O8:Z8)</f>
        <v>30</v>
      </c>
      <c r="AB8" s="156">
        <v>19</v>
      </c>
      <c r="AC8" s="157">
        <v>0</v>
      </c>
      <c r="AD8" s="158">
        <v>0</v>
      </c>
      <c r="AE8" s="157">
        <v>0</v>
      </c>
      <c r="AF8" s="158">
        <v>0</v>
      </c>
      <c r="AG8" s="158">
        <v>0</v>
      </c>
      <c r="AH8" s="158">
        <v>0</v>
      </c>
      <c r="AI8" s="158">
        <v>0</v>
      </c>
      <c r="AJ8" s="158">
        <v>0</v>
      </c>
      <c r="AK8" s="158">
        <v>0</v>
      </c>
      <c r="AL8" s="158">
        <v>2</v>
      </c>
      <c r="AM8" s="158">
        <v>4</v>
      </c>
      <c r="AN8" s="159">
        <f t="shared" ref="AN8:AN27" si="2">+SUM(AB8:AM8)</f>
        <v>25</v>
      </c>
      <c r="AO8" s="156">
        <v>22</v>
      </c>
      <c r="AP8" s="160">
        <v>0</v>
      </c>
      <c r="AQ8" s="158">
        <v>2</v>
      </c>
      <c r="AR8" s="157">
        <v>0</v>
      </c>
      <c r="AS8" s="158">
        <v>0</v>
      </c>
      <c r="AT8" s="158">
        <v>3</v>
      </c>
      <c r="AU8" s="158">
        <v>0</v>
      </c>
      <c r="AV8" s="158">
        <v>0</v>
      </c>
      <c r="AW8" s="158">
        <v>0</v>
      </c>
      <c r="AX8" s="158">
        <v>0</v>
      </c>
      <c r="AY8" s="158">
        <v>1</v>
      </c>
      <c r="AZ8" s="158">
        <v>2</v>
      </c>
      <c r="BA8" s="161">
        <f t="shared" ref="BA8:BA27" si="3">+SUM(AO8:AZ8)</f>
        <v>30</v>
      </c>
      <c r="BB8" s="156">
        <v>32</v>
      </c>
      <c r="BC8" s="157">
        <v>4</v>
      </c>
      <c r="BD8" s="158">
        <v>0</v>
      </c>
      <c r="BE8" s="157">
        <v>1</v>
      </c>
      <c r="BF8" s="158">
        <v>0</v>
      </c>
      <c r="BG8" s="158">
        <v>1</v>
      </c>
      <c r="BH8" s="158">
        <v>0</v>
      </c>
      <c r="BI8" s="158">
        <v>0</v>
      </c>
      <c r="BJ8" s="158">
        <v>0</v>
      </c>
      <c r="BK8" s="158">
        <v>0</v>
      </c>
      <c r="BL8" s="158">
        <v>0</v>
      </c>
      <c r="BM8" s="158">
        <v>2</v>
      </c>
      <c r="BN8" s="159">
        <f t="shared" ref="BN8:BN27" si="4">+SUM(BB8:BM8)</f>
        <v>40</v>
      </c>
      <c r="BO8" s="156">
        <v>17</v>
      </c>
      <c r="BP8" s="160">
        <v>3</v>
      </c>
      <c r="BQ8" s="158">
        <v>0</v>
      </c>
      <c r="BR8" s="157">
        <v>0</v>
      </c>
      <c r="BS8" s="158">
        <v>0</v>
      </c>
      <c r="BT8" s="158">
        <v>0</v>
      </c>
      <c r="BU8" s="158">
        <v>0</v>
      </c>
      <c r="BV8" s="158">
        <v>0</v>
      </c>
      <c r="BW8" s="158">
        <v>0</v>
      </c>
      <c r="BX8" s="158">
        <v>0</v>
      </c>
      <c r="BY8" s="158">
        <v>1</v>
      </c>
      <c r="BZ8" s="158">
        <v>8</v>
      </c>
      <c r="CA8" s="161">
        <f t="shared" ref="CA8:CA27" si="5">+SUM(BO8:BZ8)</f>
        <v>29</v>
      </c>
      <c r="CB8" s="156">
        <v>28</v>
      </c>
      <c r="CC8" s="157">
        <v>2</v>
      </c>
      <c r="CD8" s="158">
        <v>0</v>
      </c>
      <c r="CE8" s="157">
        <v>1</v>
      </c>
      <c r="CF8" s="158">
        <v>0</v>
      </c>
      <c r="CG8" s="158">
        <v>1</v>
      </c>
      <c r="CH8" s="158">
        <v>0</v>
      </c>
      <c r="CI8" s="158">
        <v>0</v>
      </c>
      <c r="CJ8" s="158">
        <v>1</v>
      </c>
      <c r="CK8" s="158">
        <v>0</v>
      </c>
      <c r="CL8" s="158">
        <v>2</v>
      </c>
      <c r="CM8" s="158">
        <v>4</v>
      </c>
      <c r="CN8" s="159">
        <f t="shared" ref="CN8:CN27" si="6">+SUM(CB8:CM8)</f>
        <v>39</v>
      </c>
      <c r="CO8" s="156">
        <v>27</v>
      </c>
      <c r="CP8" s="160">
        <v>1</v>
      </c>
      <c r="CQ8" s="158">
        <v>0</v>
      </c>
      <c r="CR8" s="157">
        <v>1</v>
      </c>
      <c r="CS8" s="158">
        <v>0</v>
      </c>
      <c r="CT8" s="158">
        <v>1</v>
      </c>
      <c r="CU8" s="158">
        <v>1</v>
      </c>
      <c r="CV8" s="158">
        <v>0</v>
      </c>
      <c r="CW8" s="158">
        <v>0</v>
      </c>
      <c r="CX8" s="158">
        <v>0</v>
      </c>
      <c r="CY8" s="158">
        <v>2</v>
      </c>
      <c r="CZ8" s="158">
        <v>6</v>
      </c>
      <c r="DA8" s="161">
        <f t="shared" ref="DA8:DA27" si="7">+SUM(CO8:CZ8)</f>
        <v>39</v>
      </c>
    </row>
    <row r="9" spans="1:105" ht="18" customHeight="1">
      <c r="A9" s="88" t="s">
        <v>9</v>
      </c>
      <c r="B9" s="482">
        <v>30</v>
      </c>
      <c r="C9" s="483">
        <v>7</v>
      </c>
      <c r="D9" s="483">
        <v>2</v>
      </c>
      <c r="E9" s="483">
        <v>0</v>
      </c>
      <c r="F9" s="483">
        <v>0</v>
      </c>
      <c r="G9" s="483">
        <v>0</v>
      </c>
      <c r="H9" s="483">
        <v>2</v>
      </c>
      <c r="I9" s="483">
        <v>1</v>
      </c>
      <c r="J9" s="483">
        <v>0</v>
      </c>
      <c r="K9" s="483">
        <v>0</v>
      </c>
      <c r="L9" s="483">
        <v>0</v>
      </c>
      <c r="M9" s="483">
        <v>6</v>
      </c>
      <c r="N9" s="272">
        <f t="shared" si="0"/>
        <v>48</v>
      </c>
      <c r="O9" s="164">
        <v>27</v>
      </c>
      <c r="P9" s="134">
        <v>7</v>
      </c>
      <c r="Q9" s="134">
        <v>1</v>
      </c>
      <c r="R9" s="134">
        <v>0</v>
      </c>
      <c r="S9" s="134">
        <v>2</v>
      </c>
      <c r="T9" s="134">
        <v>1</v>
      </c>
      <c r="U9" s="134">
        <v>0</v>
      </c>
      <c r="V9" s="134">
        <v>1</v>
      </c>
      <c r="W9" s="134">
        <v>2</v>
      </c>
      <c r="X9" s="134">
        <v>1</v>
      </c>
      <c r="Y9" s="134">
        <v>1</v>
      </c>
      <c r="Z9" s="134">
        <v>13</v>
      </c>
      <c r="AA9" s="165">
        <f t="shared" si="1"/>
        <v>56</v>
      </c>
      <c r="AB9" s="482">
        <v>28</v>
      </c>
      <c r="AC9" s="483">
        <v>1</v>
      </c>
      <c r="AD9" s="483">
        <v>0</v>
      </c>
      <c r="AE9" s="483">
        <v>3</v>
      </c>
      <c r="AF9" s="483">
        <v>0</v>
      </c>
      <c r="AG9" s="483">
        <v>0</v>
      </c>
      <c r="AH9" s="483">
        <v>1</v>
      </c>
      <c r="AI9" s="483">
        <v>0</v>
      </c>
      <c r="AJ9" s="483">
        <v>0</v>
      </c>
      <c r="AK9" s="483">
        <v>0</v>
      </c>
      <c r="AL9" s="483">
        <v>1</v>
      </c>
      <c r="AM9" s="483">
        <v>6</v>
      </c>
      <c r="AN9" s="272">
        <f t="shared" si="2"/>
        <v>40</v>
      </c>
      <c r="AO9" s="164">
        <v>15</v>
      </c>
      <c r="AP9" s="134">
        <v>2</v>
      </c>
      <c r="AQ9" s="134">
        <v>1</v>
      </c>
      <c r="AR9" s="134">
        <v>2</v>
      </c>
      <c r="AS9" s="134">
        <v>1</v>
      </c>
      <c r="AT9" s="134">
        <v>0</v>
      </c>
      <c r="AU9" s="134">
        <v>0</v>
      </c>
      <c r="AV9" s="134">
        <v>1</v>
      </c>
      <c r="AW9" s="134">
        <v>1</v>
      </c>
      <c r="AX9" s="134">
        <v>0</v>
      </c>
      <c r="AY9" s="134">
        <v>2</v>
      </c>
      <c r="AZ9" s="134">
        <v>5</v>
      </c>
      <c r="BA9" s="165">
        <f t="shared" si="3"/>
        <v>30</v>
      </c>
      <c r="BB9" s="482">
        <v>35</v>
      </c>
      <c r="BC9" s="483">
        <v>5</v>
      </c>
      <c r="BD9" s="483">
        <v>0</v>
      </c>
      <c r="BE9" s="483">
        <v>0</v>
      </c>
      <c r="BF9" s="483">
        <v>0</v>
      </c>
      <c r="BG9" s="483">
        <v>2</v>
      </c>
      <c r="BH9" s="483">
        <v>0</v>
      </c>
      <c r="BI9" s="483">
        <v>1</v>
      </c>
      <c r="BJ9" s="483">
        <v>0</v>
      </c>
      <c r="BK9" s="483">
        <v>0</v>
      </c>
      <c r="BL9" s="483">
        <v>2</v>
      </c>
      <c r="BM9" s="483">
        <v>7</v>
      </c>
      <c r="BN9" s="272">
        <f t="shared" si="4"/>
        <v>52</v>
      </c>
      <c r="BO9" s="164">
        <v>28</v>
      </c>
      <c r="BP9" s="134">
        <v>4</v>
      </c>
      <c r="BQ9" s="134">
        <v>1</v>
      </c>
      <c r="BR9" s="134">
        <v>1</v>
      </c>
      <c r="BS9" s="134">
        <v>1</v>
      </c>
      <c r="BT9" s="134">
        <v>0</v>
      </c>
      <c r="BU9" s="134">
        <v>0</v>
      </c>
      <c r="BV9" s="134">
        <v>0</v>
      </c>
      <c r="BW9" s="134">
        <v>0</v>
      </c>
      <c r="BX9" s="134">
        <v>1</v>
      </c>
      <c r="BY9" s="134">
        <v>2</v>
      </c>
      <c r="BZ9" s="134">
        <v>5</v>
      </c>
      <c r="CA9" s="165">
        <f t="shared" si="5"/>
        <v>43</v>
      </c>
      <c r="CB9" s="482">
        <v>36</v>
      </c>
      <c r="CC9" s="483">
        <v>5</v>
      </c>
      <c r="CD9" s="483">
        <v>0</v>
      </c>
      <c r="CE9" s="483">
        <v>4</v>
      </c>
      <c r="CF9" s="483">
        <v>0</v>
      </c>
      <c r="CG9" s="483">
        <v>2</v>
      </c>
      <c r="CH9" s="483">
        <v>0</v>
      </c>
      <c r="CI9" s="483">
        <v>0</v>
      </c>
      <c r="CJ9" s="483">
        <v>1</v>
      </c>
      <c r="CK9" s="483">
        <v>0</v>
      </c>
      <c r="CL9" s="483">
        <v>2</v>
      </c>
      <c r="CM9" s="483">
        <v>7</v>
      </c>
      <c r="CN9" s="272">
        <f t="shared" si="6"/>
        <v>57</v>
      </c>
      <c r="CO9" s="164">
        <v>40</v>
      </c>
      <c r="CP9" s="134">
        <v>2</v>
      </c>
      <c r="CQ9" s="134">
        <v>1</v>
      </c>
      <c r="CR9" s="134">
        <v>2</v>
      </c>
      <c r="CS9" s="134">
        <v>0</v>
      </c>
      <c r="CT9" s="134">
        <v>3</v>
      </c>
      <c r="CU9" s="134">
        <v>0</v>
      </c>
      <c r="CV9" s="134">
        <v>0</v>
      </c>
      <c r="CW9" s="134">
        <v>1</v>
      </c>
      <c r="CX9" s="134">
        <v>0</v>
      </c>
      <c r="CY9" s="134">
        <v>0</v>
      </c>
      <c r="CZ9" s="134">
        <v>14</v>
      </c>
      <c r="DA9" s="165">
        <f t="shared" si="7"/>
        <v>63</v>
      </c>
    </row>
    <row r="10" spans="1:105" ht="18" customHeight="1">
      <c r="A10" s="87" t="s">
        <v>10</v>
      </c>
      <c r="B10" s="166">
        <v>13</v>
      </c>
      <c r="C10" s="167">
        <v>6</v>
      </c>
      <c r="D10" s="168">
        <v>0</v>
      </c>
      <c r="E10" s="167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1</v>
      </c>
      <c r="K10" s="168">
        <v>0</v>
      </c>
      <c r="L10" s="168">
        <v>0</v>
      </c>
      <c r="M10" s="168">
        <v>4</v>
      </c>
      <c r="N10" s="169">
        <f t="shared" si="0"/>
        <v>24</v>
      </c>
      <c r="O10" s="166">
        <v>20</v>
      </c>
      <c r="P10" s="167">
        <v>4</v>
      </c>
      <c r="Q10" s="168">
        <v>1</v>
      </c>
      <c r="R10" s="167">
        <v>0</v>
      </c>
      <c r="S10" s="168">
        <v>1</v>
      </c>
      <c r="T10" s="168">
        <v>1</v>
      </c>
      <c r="U10" s="168">
        <v>0</v>
      </c>
      <c r="V10" s="168">
        <v>0</v>
      </c>
      <c r="W10" s="168">
        <v>0</v>
      </c>
      <c r="X10" s="168">
        <v>0</v>
      </c>
      <c r="Y10" s="168">
        <v>1</v>
      </c>
      <c r="Z10" s="168">
        <v>4</v>
      </c>
      <c r="AA10" s="170">
        <f t="shared" si="1"/>
        <v>32</v>
      </c>
      <c r="AB10" s="166">
        <v>23</v>
      </c>
      <c r="AC10" s="167">
        <v>5</v>
      </c>
      <c r="AD10" s="168">
        <v>0</v>
      </c>
      <c r="AE10" s="167">
        <v>0</v>
      </c>
      <c r="AF10" s="168">
        <v>1</v>
      </c>
      <c r="AG10" s="168">
        <v>0</v>
      </c>
      <c r="AH10" s="168">
        <v>0</v>
      </c>
      <c r="AI10" s="168">
        <v>0</v>
      </c>
      <c r="AJ10" s="168">
        <v>0</v>
      </c>
      <c r="AK10" s="168">
        <v>0</v>
      </c>
      <c r="AL10" s="168">
        <v>0</v>
      </c>
      <c r="AM10" s="168">
        <v>2</v>
      </c>
      <c r="AN10" s="169">
        <f t="shared" si="2"/>
        <v>31</v>
      </c>
      <c r="AO10" s="166">
        <v>27</v>
      </c>
      <c r="AP10" s="167">
        <v>3</v>
      </c>
      <c r="AQ10" s="168">
        <v>0</v>
      </c>
      <c r="AR10" s="167">
        <v>0</v>
      </c>
      <c r="AS10" s="168">
        <v>2</v>
      </c>
      <c r="AT10" s="168">
        <v>2</v>
      </c>
      <c r="AU10" s="168">
        <v>0</v>
      </c>
      <c r="AV10" s="168">
        <v>0</v>
      </c>
      <c r="AW10" s="168">
        <v>0</v>
      </c>
      <c r="AX10" s="168">
        <v>0</v>
      </c>
      <c r="AY10" s="168">
        <v>1</v>
      </c>
      <c r="AZ10" s="168">
        <v>4</v>
      </c>
      <c r="BA10" s="170">
        <f t="shared" si="3"/>
        <v>39</v>
      </c>
      <c r="BB10" s="166">
        <v>20</v>
      </c>
      <c r="BC10" s="167">
        <v>3</v>
      </c>
      <c r="BD10" s="168">
        <v>1</v>
      </c>
      <c r="BE10" s="167">
        <v>3</v>
      </c>
      <c r="BF10" s="168">
        <v>2</v>
      </c>
      <c r="BG10" s="168">
        <v>2</v>
      </c>
      <c r="BH10" s="168">
        <v>0</v>
      </c>
      <c r="BI10" s="168">
        <v>1</v>
      </c>
      <c r="BJ10" s="168">
        <v>0</v>
      </c>
      <c r="BK10" s="168">
        <v>0</v>
      </c>
      <c r="BL10" s="168">
        <v>2</v>
      </c>
      <c r="BM10" s="168">
        <v>5</v>
      </c>
      <c r="BN10" s="169">
        <f t="shared" si="4"/>
        <v>39</v>
      </c>
      <c r="BO10" s="166">
        <v>11</v>
      </c>
      <c r="BP10" s="167">
        <v>4</v>
      </c>
      <c r="BQ10" s="168">
        <v>0</v>
      </c>
      <c r="BR10" s="167">
        <v>0</v>
      </c>
      <c r="BS10" s="168">
        <v>0</v>
      </c>
      <c r="BT10" s="168">
        <v>1</v>
      </c>
      <c r="BU10" s="168">
        <v>0</v>
      </c>
      <c r="BV10" s="168">
        <v>0</v>
      </c>
      <c r="BW10" s="168">
        <v>0</v>
      </c>
      <c r="BX10" s="168">
        <v>0</v>
      </c>
      <c r="BY10" s="168">
        <v>0</v>
      </c>
      <c r="BZ10" s="168">
        <v>5</v>
      </c>
      <c r="CA10" s="170">
        <f t="shared" si="5"/>
        <v>21</v>
      </c>
      <c r="CB10" s="166">
        <v>19</v>
      </c>
      <c r="CC10" s="167">
        <v>0</v>
      </c>
      <c r="CD10" s="168">
        <v>0</v>
      </c>
      <c r="CE10" s="167">
        <v>1</v>
      </c>
      <c r="CF10" s="168">
        <v>0</v>
      </c>
      <c r="CG10" s="168">
        <v>2</v>
      </c>
      <c r="CH10" s="168">
        <v>0</v>
      </c>
      <c r="CI10" s="168">
        <v>0</v>
      </c>
      <c r="CJ10" s="168">
        <v>1</v>
      </c>
      <c r="CK10" s="168">
        <v>0</v>
      </c>
      <c r="CL10" s="168">
        <v>0</v>
      </c>
      <c r="CM10" s="168">
        <v>4</v>
      </c>
      <c r="CN10" s="169">
        <f t="shared" si="6"/>
        <v>27</v>
      </c>
      <c r="CO10" s="166">
        <v>17</v>
      </c>
      <c r="CP10" s="167">
        <v>4</v>
      </c>
      <c r="CQ10" s="168">
        <v>1</v>
      </c>
      <c r="CR10" s="167">
        <v>0</v>
      </c>
      <c r="CS10" s="168">
        <v>1</v>
      </c>
      <c r="CT10" s="168">
        <v>0</v>
      </c>
      <c r="CU10" s="168">
        <v>0</v>
      </c>
      <c r="CV10" s="168">
        <v>0</v>
      </c>
      <c r="CW10" s="168">
        <v>0</v>
      </c>
      <c r="CX10" s="168">
        <v>1</v>
      </c>
      <c r="CY10" s="168">
        <v>0</v>
      </c>
      <c r="CZ10" s="168">
        <v>12</v>
      </c>
      <c r="DA10" s="170">
        <f t="shared" si="7"/>
        <v>36</v>
      </c>
    </row>
    <row r="11" spans="1:105" ht="18" customHeight="1">
      <c r="A11" s="88" t="s">
        <v>11</v>
      </c>
      <c r="B11" s="482">
        <v>10</v>
      </c>
      <c r="C11" s="483">
        <v>5</v>
      </c>
      <c r="D11" s="483">
        <v>1</v>
      </c>
      <c r="E11" s="483">
        <v>0</v>
      </c>
      <c r="F11" s="483">
        <v>0</v>
      </c>
      <c r="G11" s="483">
        <v>0</v>
      </c>
      <c r="H11" s="483">
        <v>0</v>
      </c>
      <c r="I11" s="483">
        <v>0</v>
      </c>
      <c r="J11" s="483">
        <v>0</v>
      </c>
      <c r="K11" s="483">
        <v>0</v>
      </c>
      <c r="L11" s="483">
        <v>1</v>
      </c>
      <c r="M11" s="483">
        <v>4</v>
      </c>
      <c r="N11" s="272">
        <f t="shared" si="0"/>
        <v>21</v>
      </c>
      <c r="O11" s="164">
        <v>8</v>
      </c>
      <c r="P11" s="134">
        <v>0</v>
      </c>
      <c r="Q11" s="134">
        <v>0</v>
      </c>
      <c r="R11" s="134">
        <v>0</v>
      </c>
      <c r="S11" s="134">
        <v>1</v>
      </c>
      <c r="T11" s="134">
        <v>0</v>
      </c>
      <c r="U11" s="134">
        <v>0</v>
      </c>
      <c r="V11" s="134">
        <v>0</v>
      </c>
      <c r="W11" s="134">
        <v>0</v>
      </c>
      <c r="X11" s="134">
        <v>0</v>
      </c>
      <c r="Y11" s="134">
        <v>1</v>
      </c>
      <c r="Z11" s="134">
        <v>3</v>
      </c>
      <c r="AA11" s="165">
        <f t="shared" si="1"/>
        <v>13</v>
      </c>
      <c r="AB11" s="482">
        <v>17</v>
      </c>
      <c r="AC11" s="483">
        <v>1</v>
      </c>
      <c r="AD11" s="483">
        <v>0</v>
      </c>
      <c r="AE11" s="483">
        <v>0</v>
      </c>
      <c r="AF11" s="483">
        <v>1</v>
      </c>
      <c r="AG11" s="483">
        <v>0</v>
      </c>
      <c r="AH11" s="483">
        <v>0</v>
      </c>
      <c r="AI11" s="483">
        <v>0</v>
      </c>
      <c r="AJ11" s="483">
        <v>0</v>
      </c>
      <c r="AK11" s="483">
        <v>0</v>
      </c>
      <c r="AL11" s="483">
        <v>1</v>
      </c>
      <c r="AM11" s="483">
        <v>3</v>
      </c>
      <c r="AN11" s="272">
        <f t="shared" si="2"/>
        <v>23</v>
      </c>
      <c r="AO11" s="164">
        <v>12</v>
      </c>
      <c r="AP11" s="134">
        <v>1</v>
      </c>
      <c r="AQ11" s="134">
        <v>0</v>
      </c>
      <c r="AR11" s="134">
        <v>0</v>
      </c>
      <c r="AS11" s="134">
        <v>1</v>
      </c>
      <c r="AT11" s="134">
        <v>0</v>
      </c>
      <c r="AU11" s="134">
        <v>0</v>
      </c>
      <c r="AV11" s="134">
        <v>0</v>
      </c>
      <c r="AW11" s="134">
        <v>0</v>
      </c>
      <c r="AX11" s="134">
        <v>0</v>
      </c>
      <c r="AY11" s="134">
        <v>0</v>
      </c>
      <c r="AZ11" s="134">
        <v>1</v>
      </c>
      <c r="BA11" s="165">
        <f t="shared" si="3"/>
        <v>15</v>
      </c>
      <c r="BB11" s="482">
        <v>14</v>
      </c>
      <c r="BC11" s="483">
        <v>2</v>
      </c>
      <c r="BD11" s="483">
        <v>0</v>
      </c>
      <c r="BE11" s="483">
        <v>0</v>
      </c>
      <c r="BF11" s="483">
        <v>1</v>
      </c>
      <c r="BG11" s="483">
        <v>0</v>
      </c>
      <c r="BH11" s="483">
        <v>0</v>
      </c>
      <c r="BI11" s="483">
        <v>1</v>
      </c>
      <c r="BJ11" s="483">
        <v>0</v>
      </c>
      <c r="BK11" s="483">
        <v>0</v>
      </c>
      <c r="BL11" s="483">
        <v>0</v>
      </c>
      <c r="BM11" s="483">
        <v>5</v>
      </c>
      <c r="BN11" s="272">
        <f t="shared" si="4"/>
        <v>23</v>
      </c>
      <c r="BO11" s="164">
        <v>11</v>
      </c>
      <c r="BP11" s="134">
        <v>2</v>
      </c>
      <c r="BQ11" s="134">
        <v>0</v>
      </c>
      <c r="BR11" s="134">
        <v>2</v>
      </c>
      <c r="BS11" s="134">
        <v>0</v>
      </c>
      <c r="BT11" s="134">
        <v>0</v>
      </c>
      <c r="BU11" s="134">
        <v>0</v>
      </c>
      <c r="BV11" s="134">
        <v>0</v>
      </c>
      <c r="BW11" s="134">
        <v>0</v>
      </c>
      <c r="BX11" s="134">
        <v>0</v>
      </c>
      <c r="BY11" s="134">
        <v>0</v>
      </c>
      <c r="BZ11" s="134">
        <v>4</v>
      </c>
      <c r="CA11" s="165">
        <f t="shared" si="5"/>
        <v>19</v>
      </c>
      <c r="CB11" s="482">
        <v>6</v>
      </c>
      <c r="CC11" s="483">
        <v>0</v>
      </c>
      <c r="CD11" s="483">
        <v>1</v>
      </c>
      <c r="CE11" s="483">
        <v>2</v>
      </c>
      <c r="CF11" s="483">
        <v>0</v>
      </c>
      <c r="CG11" s="483">
        <v>1</v>
      </c>
      <c r="CH11" s="483">
        <v>0</v>
      </c>
      <c r="CI11" s="483">
        <v>0</v>
      </c>
      <c r="CJ11" s="483">
        <v>0</v>
      </c>
      <c r="CK11" s="483">
        <v>0</v>
      </c>
      <c r="CL11" s="483">
        <v>0</v>
      </c>
      <c r="CM11" s="483">
        <v>0</v>
      </c>
      <c r="CN11" s="272">
        <f t="shared" si="6"/>
        <v>10</v>
      </c>
      <c r="CO11" s="164">
        <v>10</v>
      </c>
      <c r="CP11" s="134">
        <v>3</v>
      </c>
      <c r="CQ11" s="134">
        <v>0</v>
      </c>
      <c r="CR11" s="134">
        <v>1</v>
      </c>
      <c r="CS11" s="134">
        <v>0</v>
      </c>
      <c r="CT11" s="134">
        <v>2</v>
      </c>
      <c r="CU11" s="134">
        <v>0</v>
      </c>
      <c r="CV11" s="134">
        <v>0</v>
      </c>
      <c r="CW11" s="134">
        <v>0</v>
      </c>
      <c r="CX11" s="134">
        <v>0</v>
      </c>
      <c r="CY11" s="134">
        <v>1</v>
      </c>
      <c r="CZ11" s="134">
        <v>4</v>
      </c>
      <c r="DA11" s="165">
        <f t="shared" si="7"/>
        <v>21</v>
      </c>
    </row>
    <row r="12" spans="1:105" ht="18" customHeight="1">
      <c r="A12" s="87" t="s">
        <v>12</v>
      </c>
      <c r="B12" s="166">
        <v>27</v>
      </c>
      <c r="C12" s="167">
        <v>5</v>
      </c>
      <c r="D12" s="168">
        <v>1</v>
      </c>
      <c r="E12" s="167">
        <v>1</v>
      </c>
      <c r="F12" s="168">
        <v>0</v>
      </c>
      <c r="G12" s="168">
        <v>1</v>
      </c>
      <c r="H12" s="168">
        <v>1</v>
      </c>
      <c r="I12" s="168">
        <v>1</v>
      </c>
      <c r="J12" s="168">
        <v>0</v>
      </c>
      <c r="K12" s="168">
        <v>0</v>
      </c>
      <c r="L12" s="168">
        <v>1</v>
      </c>
      <c r="M12" s="168">
        <v>10</v>
      </c>
      <c r="N12" s="169">
        <f t="shared" si="0"/>
        <v>48</v>
      </c>
      <c r="O12" s="166">
        <v>33</v>
      </c>
      <c r="P12" s="167">
        <v>4</v>
      </c>
      <c r="Q12" s="168">
        <v>0</v>
      </c>
      <c r="R12" s="167">
        <v>0</v>
      </c>
      <c r="S12" s="168">
        <v>3</v>
      </c>
      <c r="T12" s="168">
        <v>1</v>
      </c>
      <c r="U12" s="168">
        <v>1</v>
      </c>
      <c r="V12" s="168">
        <v>0</v>
      </c>
      <c r="W12" s="168">
        <v>1</v>
      </c>
      <c r="X12" s="168">
        <v>0</v>
      </c>
      <c r="Y12" s="168">
        <v>4</v>
      </c>
      <c r="Z12" s="168">
        <v>10</v>
      </c>
      <c r="AA12" s="170">
        <f t="shared" si="1"/>
        <v>57</v>
      </c>
      <c r="AB12" s="166">
        <v>29</v>
      </c>
      <c r="AC12" s="167">
        <v>3</v>
      </c>
      <c r="AD12" s="168">
        <v>1</v>
      </c>
      <c r="AE12" s="167">
        <v>1</v>
      </c>
      <c r="AF12" s="168">
        <v>0</v>
      </c>
      <c r="AG12" s="168">
        <v>2</v>
      </c>
      <c r="AH12" s="168">
        <v>0</v>
      </c>
      <c r="AI12" s="168">
        <v>0</v>
      </c>
      <c r="AJ12" s="168">
        <v>0</v>
      </c>
      <c r="AK12" s="168">
        <v>0</v>
      </c>
      <c r="AL12" s="168">
        <v>1</v>
      </c>
      <c r="AM12" s="168">
        <v>8</v>
      </c>
      <c r="AN12" s="169">
        <f t="shared" si="2"/>
        <v>45</v>
      </c>
      <c r="AO12" s="166">
        <v>26</v>
      </c>
      <c r="AP12" s="167">
        <v>2</v>
      </c>
      <c r="AQ12" s="168">
        <v>1</v>
      </c>
      <c r="AR12" s="167">
        <v>3</v>
      </c>
      <c r="AS12" s="168">
        <v>0</v>
      </c>
      <c r="AT12" s="168">
        <v>1</v>
      </c>
      <c r="AU12" s="168">
        <v>1</v>
      </c>
      <c r="AV12" s="168">
        <v>0</v>
      </c>
      <c r="AW12" s="168">
        <v>1</v>
      </c>
      <c r="AX12" s="168">
        <v>0</v>
      </c>
      <c r="AY12" s="168">
        <v>0</v>
      </c>
      <c r="AZ12" s="168">
        <v>10</v>
      </c>
      <c r="BA12" s="170">
        <f t="shared" si="3"/>
        <v>45</v>
      </c>
      <c r="BB12" s="166">
        <v>29</v>
      </c>
      <c r="BC12" s="167">
        <v>5</v>
      </c>
      <c r="BD12" s="168">
        <v>0</v>
      </c>
      <c r="BE12" s="167">
        <v>0</v>
      </c>
      <c r="BF12" s="168">
        <v>0</v>
      </c>
      <c r="BG12" s="168">
        <v>0</v>
      </c>
      <c r="BH12" s="168">
        <v>0</v>
      </c>
      <c r="BI12" s="168">
        <v>1</v>
      </c>
      <c r="BJ12" s="168">
        <v>1</v>
      </c>
      <c r="BK12" s="168">
        <v>0</v>
      </c>
      <c r="BL12" s="168">
        <v>0</v>
      </c>
      <c r="BM12" s="168">
        <v>13</v>
      </c>
      <c r="BN12" s="169">
        <f t="shared" si="4"/>
        <v>49</v>
      </c>
      <c r="BO12" s="166">
        <v>20</v>
      </c>
      <c r="BP12" s="167">
        <v>3</v>
      </c>
      <c r="BQ12" s="168">
        <v>4</v>
      </c>
      <c r="BR12" s="167">
        <v>0</v>
      </c>
      <c r="BS12" s="168">
        <v>1</v>
      </c>
      <c r="BT12" s="168">
        <v>4</v>
      </c>
      <c r="BU12" s="168">
        <v>0</v>
      </c>
      <c r="BV12" s="168">
        <v>0</v>
      </c>
      <c r="BW12" s="168">
        <v>2</v>
      </c>
      <c r="BX12" s="168">
        <v>1</v>
      </c>
      <c r="BY12" s="168">
        <v>1</v>
      </c>
      <c r="BZ12" s="168">
        <v>15</v>
      </c>
      <c r="CA12" s="170">
        <f t="shared" si="5"/>
        <v>51</v>
      </c>
      <c r="CB12" s="166">
        <v>26</v>
      </c>
      <c r="CC12" s="167">
        <v>9</v>
      </c>
      <c r="CD12" s="168">
        <v>1</v>
      </c>
      <c r="CE12" s="167">
        <v>0</v>
      </c>
      <c r="CF12" s="168">
        <v>0</v>
      </c>
      <c r="CG12" s="168">
        <v>3</v>
      </c>
      <c r="CH12" s="168">
        <v>0</v>
      </c>
      <c r="CI12" s="168">
        <v>0</v>
      </c>
      <c r="CJ12" s="168">
        <v>0</v>
      </c>
      <c r="CK12" s="168">
        <v>0</v>
      </c>
      <c r="CL12" s="168">
        <v>3</v>
      </c>
      <c r="CM12" s="168">
        <v>12</v>
      </c>
      <c r="CN12" s="169">
        <f t="shared" si="6"/>
        <v>54</v>
      </c>
      <c r="CO12" s="166">
        <v>25</v>
      </c>
      <c r="CP12" s="167">
        <v>5</v>
      </c>
      <c r="CQ12" s="168">
        <v>2</v>
      </c>
      <c r="CR12" s="167">
        <v>1</v>
      </c>
      <c r="CS12" s="168">
        <v>4</v>
      </c>
      <c r="CT12" s="168">
        <v>5</v>
      </c>
      <c r="CU12" s="168">
        <v>0</v>
      </c>
      <c r="CV12" s="168">
        <v>1</v>
      </c>
      <c r="CW12" s="168">
        <v>0</v>
      </c>
      <c r="CX12" s="168">
        <v>0</v>
      </c>
      <c r="CY12" s="168">
        <v>1</v>
      </c>
      <c r="CZ12" s="168">
        <v>9</v>
      </c>
      <c r="DA12" s="170">
        <f t="shared" si="7"/>
        <v>53</v>
      </c>
    </row>
    <row r="13" spans="1:105" ht="18" customHeight="1">
      <c r="A13" s="88" t="s">
        <v>13</v>
      </c>
      <c r="B13" s="482">
        <v>7</v>
      </c>
      <c r="C13" s="483">
        <v>0</v>
      </c>
      <c r="D13" s="483">
        <v>1</v>
      </c>
      <c r="E13" s="483">
        <v>1</v>
      </c>
      <c r="F13" s="483">
        <v>0</v>
      </c>
      <c r="G13" s="483">
        <v>0</v>
      </c>
      <c r="H13" s="483">
        <v>0</v>
      </c>
      <c r="I13" s="483">
        <v>0</v>
      </c>
      <c r="J13" s="483">
        <v>0</v>
      </c>
      <c r="K13" s="483">
        <v>0</v>
      </c>
      <c r="L13" s="483">
        <v>1</v>
      </c>
      <c r="M13" s="483">
        <v>1</v>
      </c>
      <c r="N13" s="272">
        <f t="shared" si="0"/>
        <v>11</v>
      </c>
      <c r="O13" s="164">
        <v>6</v>
      </c>
      <c r="P13" s="134">
        <v>0</v>
      </c>
      <c r="Q13" s="134">
        <v>1</v>
      </c>
      <c r="R13" s="134">
        <v>1</v>
      </c>
      <c r="S13" s="134">
        <v>2</v>
      </c>
      <c r="T13" s="134">
        <v>1</v>
      </c>
      <c r="U13" s="134">
        <v>0</v>
      </c>
      <c r="V13" s="134">
        <v>0</v>
      </c>
      <c r="W13" s="134">
        <v>0</v>
      </c>
      <c r="X13" s="134">
        <v>0</v>
      </c>
      <c r="Y13" s="134">
        <v>5</v>
      </c>
      <c r="Z13" s="134">
        <v>1</v>
      </c>
      <c r="AA13" s="165">
        <f t="shared" si="1"/>
        <v>17</v>
      </c>
      <c r="AB13" s="482">
        <v>8</v>
      </c>
      <c r="AC13" s="483">
        <v>0</v>
      </c>
      <c r="AD13" s="483">
        <v>0</v>
      </c>
      <c r="AE13" s="483">
        <v>1</v>
      </c>
      <c r="AF13" s="483">
        <v>1</v>
      </c>
      <c r="AG13" s="483">
        <v>2</v>
      </c>
      <c r="AH13" s="483">
        <v>0</v>
      </c>
      <c r="AI13" s="483">
        <v>0</v>
      </c>
      <c r="AJ13" s="483">
        <v>0</v>
      </c>
      <c r="AK13" s="483">
        <v>0</v>
      </c>
      <c r="AL13" s="483">
        <v>0</v>
      </c>
      <c r="AM13" s="483">
        <v>1</v>
      </c>
      <c r="AN13" s="272">
        <f t="shared" si="2"/>
        <v>13</v>
      </c>
      <c r="AO13" s="164">
        <v>16</v>
      </c>
      <c r="AP13" s="134">
        <v>1</v>
      </c>
      <c r="AQ13" s="134">
        <v>0</v>
      </c>
      <c r="AR13" s="134">
        <v>0</v>
      </c>
      <c r="AS13" s="134">
        <v>0</v>
      </c>
      <c r="AT13" s="134">
        <v>0</v>
      </c>
      <c r="AU13" s="134">
        <v>0</v>
      </c>
      <c r="AV13" s="134">
        <v>0</v>
      </c>
      <c r="AW13" s="134">
        <v>0</v>
      </c>
      <c r="AX13" s="134">
        <v>0</v>
      </c>
      <c r="AY13" s="134">
        <v>2</v>
      </c>
      <c r="AZ13" s="134">
        <v>2</v>
      </c>
      <c r="BA13" s="165">
        <f t="shared" si="3"/>
        <v>21</v>
      </c>
      <c r="BB13" s="482">
        <v>8</v>
      </c>
      <c r="BC13" s="483">
        <v>0</v>
      </c>
      <c r="BD13" s="483">
        <v>0</v>
      </c>
      <c r="BE13" s="483">
        <v>0</v>
      </c>
      <c r="BF13" s="483">
        <v>1</v>
      </c>
      <c r="BG13" s="483">
        <v>0</v>
      </c>
      <c r="BH13" s="483">
        <v>0</v>
      </c>
      <c r="BI13" s="483">
        <v>0</v>
      </c>
      <c r="BJ13" s="483">
        <v>0</v>
      </c>
      <c r="BK13" s="483">
        <v>0</v>
      </c>
      <c r="BL13" s="483">
        <v>3</v>
      </c>
      <c r="BM13" s="483">
        <v>2</v>
      </c>
      <c r="BN13" s="272">
        <f t="shared" si="4"/>
        <v>14</v>
      </c>
      <c r="BO13" s="164">
        <v>14</v>
      </c>
      <c r="BP13" s="134">
        <v>0</v>
      </c>
      <c r="BQ13" s="134">
        <v>0</v>
      </c>
      <c r="BR13" s="134">
        <v>0</v>
      </c>
      <c r="BS13" s="134">
        <v>0</v>
      </c>
      <c r="BT13" s="134">
        <v>0</v>
      </c>
      <c r="BU13" s="134">
        <v>0</v>
      </c>
      <c r="BV13" s="134">
        <v>0</v>
      </c>
      <c r="BW13" s="134">
        <v>0</v>
      </c>
      <c r="BX13" s="134">
        <v>0</v>
      </c>
      <c r="BY13" s="134">
        <v>0</v>
      </c>
      <c r="BZ13" s="134">
        <v>0</v>
      </c>
      <c r="CA13" s="165">
        <f t="shared" si="5"/>
        <v>14</v>
      </c>
      <c r="CB13" s="482">
        <v>11</v>
      </c>
      <c r="CC13" s="483">
        <v>0</v>
      </c>
      <c r="CD13" s="483">
        <v>0</v>
      </c>
      <c r="CE13" s="483">
        <v>0</v>
      </c>
      <c r="CF13" s="483">
        <v>1</v>
      </c>
      <c r="CG13" s="483">
        <v>1</v>
      </c>
      <c r="CH13" s="483">
        <v>0</v>
      </c>
      <c r="CI13" s="483">
        <v>0</v>
      </c>
      <c r="CJ13" s="483">
        <v>0</v>
      </c>
      <c r="CK13" s="483">
        <v>0</v>
      </c>
      <c r="CL13" s="483">
        <v>1</v>
      </c>
      <c r="CM13" s="483">
        <v>6</v>
      </c>
      <c r="CN13" s="272">
        <f t="shared" si="6"/>
        <v>20</v>
      </c>
      <c r="CO13" s="164">
        <v>14</v>
      </c>
      <c r="CP13" s="134">
        <v>2</v>
      </c>
      <c r="CQ13" s="134">
        <v>0</v>
      </c>
      <c r="CR13" s="134">
        <v>1</v>
      </c>
      <c r="CS13" s="134">
        <v>0</v>
      </c>
      <c r="CT13" s="134">
        <v>1</v>
      </c>
      <c r="CU13" s="134">
        <v>0</v>
      </c>
      <c r="CV13" s="134">
        <v>0</v>
      </c>
      <c r="CW13" s="134">
        <v>0</v>
      </c>
      <c r="CX13" s="134">
        <v>1</v>
      </c>
      <c r="CY13" s="134">
        <v>0</v>
      </c>
      <c r="CZ13" s="134">
        <v>2</v>
      </c>
      <c r="DA13" s="165">
        <f t="shared" si="7"/>
        <v>21</v>
      </c>
    </row>
    <row r="14" spans="1:105" ht="18" customHeight="1">
      <c r="A14" s="87" t="s">
        <v>14</v>
      </c>
      <c r="B14" s="166">
        <v>32</v>
      </c>
      <c r="C14" s="167">
        <v>3</v>
      </c>
      <c r="D14" s="168">
        <v>3</v>
      </c>
      <c r="E14" s="167">
        <v>1</v>
      </c>
      <c r="F14" s="168">
        <v>0</v>
      </c>
      <c r="G14" s="168">
        <v>1</v>
      </c>
      <c r="H14" s="168">
        <v>0</v>
      </c>
      <c r="I14" s="168">
        <v>0</v>
      </c>
      <c r="J14" s="168">
        <v>1</v>
      </c>
      <c r="K14" s="168">
        <v>0</v>
      </c>
      <c r="L14" s="168">
        <v>1</v>
      </c>
      <c r="M14" s="168">
        <v>8</v>
      </c>
      <c r="N14" s="169">
        <f t="shared" si="0"/>
        <v>50</v>
      </c>
      <c r="O14" s="166">
        <v>34</v>
      </c>
      <c r="P14" s="167">
        <v>3</v>
      </c>
      <c r="Q14" s="168">
        <v>0</v>
      </c>
      <c r="R14" s="167">
        <v>0</v>
      </c>
      <c r="S14" s="168">
        <v>0</v>
      </c>
      <c r="T14" s="168">
        <v>0</v>
      </c>
      <c r="U14" s="168">
        <v>0</v>
      </c>
      <c r="V14" s="168">
        <v>1</v>
      </c>
      <c r="W14" s="168">
        <v>1</v>
      </c>
      <c r="X14" s="168">
        <v>0</v>
      </c>
      <c r="Y14" s="168">
        <v>5</v>
      </c>
      <c r="Z14" s="168">
        <v>10</v>
      </c>
      <c r="AA14" s="170">
        <f t="shared" si="1"/>
        <v>54</v>
      </c>
      <c r="AB14" s="166">
        <v>27</v>
      </c>
      <c r="AC14" s="167">
        <v>3</v>
      </c>
      <c r="AD14" s="168">
        <v>1</v>
      </c>
      <c r="AE14" s="167">
        <v>1</v>
      </c>
      <c r="AF14" s="168">
        <v>1</v>
      </c>
      <c r="AG14" s="168">
        <v>2</v>
      </c>
      <c r="AH14" s="168">
        <v>0</v>
      </c>
      <c r="AI14" s="168">
        <v>0</v>
      </c>
      <c r="AJ14" s="168">
        <v>0</v>
      </c>
      <c r="AK14" s="168">
        <v>0</v>
      </c>
      <c r="AL14" s="168">
        <v>1</v>
      </c>
      <c r="AM14" s="168">
        <v>3</v>
      </c>
      <c r="AN14" s="169">
        <f t="shared" si="2"/>
        <v>39</v>
      </c>
      <c r="AO14" s="166">
        <v>32</v>
      </c>
      <c r="AP14" s="167">
        <v>4</v>
      </c>
      <c r="AQ14" s="168">
        <v>2</v>
      </c>
      <c r="AR14" s="167">
        <v>2</v>
      </c>
      <c r="AS14" s="168">
        <v>1</v>
      </c>
      <c r="AT14" s="168">
        <v>2</v>
      </c>
      <c r="AU14" s="168">
        <v>0</v>
      </c>
      <c r="AV14" s="168">
        <v>0</v>
      </c>
      <c r="AW14" s="168">
        <v>0</v>
      </c>
      <c r="AX14" s="168">
        <v>0</v>
      </c>
      <c r="AY14" s="168">
        <v>2</v>
      </c>
      <c r="AZ14" s="168">
        <v>9</v>
      </c>
      <c r="BA14" s="170">
        <f t="shared" si="3"/>
        <v>54</v>
      </c>
      <c r="BB14" s="166">
        <v>25</v>
      </c>
      <c r="BC14" s="167">
        <v>3</v>
      </c>
      <c r="BD14" s="168">
        <v>2</v>
      </c>
      <c r="BE14" s="167">
        <v>1</v>
      </c>
      <c r="BF14" s="168">
        <v>1</v>
      </c>
      <c r="BG14" s="168">
        <v>3</v>
      </c>
      <c r="BH14" s="168">
        <v>0</v>
      </c>
      <c r="BI14" s="168">
        <v>0</v>
      </c>
      <c r="BJ14" s="168">
        <v>1</v>
      </c>
      <c r="BK14" s="168">
        <v>0</v>
      </c>
      <c r="BL14" s="168">
        <v>0</v>
      </c>
      <c r="BM14" s="168">
        <v>8</v>
      </c>
      <c r="BN14" s="169">
        <f t="shared" si="4"/>
        <v>44</v>
      </c>
      <c r="BO14" s="166">
        <v>29</v>
      </c>
      <c r="BP14" s="167">
        <v>5</v>
      </c>
      <c r="BQ14" s="168">
        <v>0</v>
      </c>
      <c r="BR14" s="167">
        <v>0</v>
      </c>
      <c r="BS14" s="168">
        <v>1</v>
      </c>
      <c r="BT14" s="168">
        <v>1</v>
      </c>
      <c r="BU14" s="168">
        <v>0</v>
      </c>
      <c r="BV14" s="168">
        <v>0</v>
      </c>
      <c r="BW14" s="168">
        <v>1</v>
      </c>
      <c r="BX14" s="168">
        <v>0</v>
      </c>
      <c r="BY14" s="168">
        <v>0</v>
      </c>
      <c r="BZ14" s="168">
        <v>7</v>
      </c>
      <c r="CA14" s="170">
        <f t="shared" si="5"/>
        <v>44</v>
      </c>
      <c r="CB14" s="166">
        <v>48</v>
      </c>
      <c r="CC14" s="167">
        <v>4</v>
      </c>
      <c r="CD14" s="168">
        <v>2</v>
      </c>
      <c r="CE14" s="167">
        <v>0</v>
      </c>
      <c r="CF14" s="168">
        <v>0</v>
      </c>
      <c r="CG14" s="168">
        <v>2</v>
      </c>
      <c r="CH14" s="168">
        <v>0</v>
      </c>
      <c r="CI14" s="168">
        <v>0</v>
      </c>
      <c r="CJ14" s="168">
        <v>1</v>
      </c>
      <c r="CK14" s="168">
        <v>0</v>
      </c>
      <c r="CL14" s="168">
        <v>2</v>
      </c>
      <c r="CM14" s="168">
        <v>8</v>
      </c>
      <c r="CN14" s="169">
        <f t="shared" si="6"/>
        <v>67</v>
      </c>
      <c r="CO14" s="166">
        <v>37</v>
      </c>
      <c r="CP14" s="167">
        <v>5</v>
      </c>
      <c r="CQ14" s="168">
        <v>0</v>
      </c>
      <c r="CR14" s="167">
        <v>1</v>
      </c>
      <c r="CS14" s="168">
        <v>3</v>
      </c>
      <c r="CT14" s="168">
        <v>3</v>
      </c>
      <c r="CU14" s="168">
        <v>0</v>
      </c>
      <c r="CV14" s="168">
        <v>1</v>
      </c>
      <c r="CW14" s="168">
        <v>0</v>
      </c>
      <c r="CX14" s="168">
        <v>0</v>
      </c>
      <c r="CY14" s="168">
        <v>2</v>
      </c>
      <c r="CZ14" s="168">
        <v>10</v>
      </c>
      <c r="DA14" s="170">
        <f t="shared" si="7"/>
        <v>62</v>
      </c>
    </row>
    <row r="15" spans="1:105" ht="18" customHeight="1">
      <c r="A15" s="88" t="s">
        <v>15</v>
      </c>
      <c r="B15" s="482">
        <v>8</v>
      </c>
      <c r="C15" s="483">
        <v>0</v>
      </c>
      <c r="D15" s="483">
        <v>0</v>
      </c>
      <c r="E15" s="483">
        <v>0</v>
      </c>
      <c r="F15" s="483">
        <v>1</v>
      </c>
      <c r="G15" s="483">
        <v>0</v>
      </c>
      <c r="H15" s="483">
        <v>0</v>
      </c>
      <c r="I15" s="483">
        <v>0</v>
      </c>
      <c r="J15" s="483">
        <v>0</v>
      </c>
      <c r="K15" s="483">
        <v>0</v>
      </c>
      <c r="L15" s="483">
        <v>0</v>
      </c>
      <c r="M15" s="483">
        <v>3</v>
      </c>
      <c r="N15" s="272">
        <f t="shared" si="0"/>
        <v>12</v>
      </c>
      <c r="O15" s="164">
        <v>8</v>
      </c>
      <c r="P15" s="134">
        <v>0</v>
      </c>
      <c r="Q15" s="134">
        <v>0</v>
      </c>
      <c r="R15" s="134">
        <v>0</v>
      </c>
      <c r="S15" s="134">
        <v>0</v>
      </c>
      <c r="T15" s="134">
        <v>2</v>
      </c>
      <c r="U15" s="134">
        <v>0</v>
      </c>
      <c r="V15" s="134">
        <v>0</v>
      </c>
      <c r="W15" s="134">
        <v>0</v>
      </c>
      <c r="X15" s="134">
        <v>0</v>
      </c>
      <c r="Y15" s="134">
        <v>0</v>
      </c>
      <c r="Z15" s="134">
        <v>3</v>
      </c>
      <c r="AA15" s="165">
        <f t="shared" si="1"/>
        <v>13</v>
      </c>
      <c r="AB15" s="482">
        <v>6</v>
      </c>
      <c r="AC15" s="483">
        <v>3</v>
      </c>
      <c r="AD15" s="483">
        <v>0</v>
      </c>
      <c r="AE15" s="483">
        <v>0</v>
      </c>
      <c r="AF15" s="483">
        <v>0</v>
      </c>
      <c r="AG15" s="483">
        <v>0</v>
      </c>
      <c r="AH15" s="483">
        <v>0</v>
      </c>
      <c r="AI15" s="483">
        <v>0</v>
      </c>
      <c r="AJ15" s="483">
        <v>1</v>
      </c>
      <c r="AK15" s="483">
        <v>0</v>
      </c>
      <c r="AL15" s="483">
        <v>0</v>
      </c>
      <c r="AM15" s="483">
        <v>2</v>
      </c>
      <c r="AN15" s="272">
        <f t="shared" si="2"/>
        <v>12</v>
      </c>
      <c r="AO15" s="164">
        <v>13</v>
      </c>
      <c r="AP15" s="134">
        <v>1</v>
      </c>
      <c r="AQ15" s="134">
        <v>0</v>
      </c>
      <c r="AR15" s="134">
        <v>1</v>
      </c>
      <c r="AS15" s="134">
        <v>0</v>
      </c>
      <c r="AT15" s="134">
        <v>0</v>
      </c>
      <c r="AU15" s="134">
        <v>0</v>
      </c>
      <c r="AV15" s="134">
        <v>0</v>
      </c>
      <c r="AW15" s="134">
        <v>0</v>
      </c>
      <c r="AX15" s="134">
        <v>0</v>
      </c>
      <c r="AY15" s="134">
        <v>0</v>
      </c>
      <c r="AZ15" s="134">
        <v>2</v>
      </c>
      <c r="BA15" s="165">
        <f t="shared" si="3"/>
        <v>17</v>
      </c>
      <c r="BB15" s="482">
        <v>5</v>
      </c>
      <c r="BC15" s="483">
        <v>2</v>
      </c>
      <c r="BD15" s="483">
        <v>0</v>
      </c>
      <c r="BE15" s="483">
        <v>0</v>
      </c>
      <c r="BF15" s="483">
        <v>0</v>
      </c>
      <c r="BG15" s="483">
        <v>0</v>
      </c>
      <c r="BH15" s="483">
        <v>1</v>
      </c>
      <c r="BI15" s="483">
        <v>0</v>
      </c>
      <c r="BJ15" s="483">
        <v>0</v>
      </c>
      <c r="BK15" s="483">
        <v>0</v>
      </c>
      <c r="BL15" s="483">
        <v>0</v>
      </c>
      <c r="BM15" s="483">
        <v>1</v>
      </c>
      <c r="BN15" s="272">
        <f t="shared" si="4"/>
        <v>9</v>
      </c>
      <c r="BO15" s="164">
        <v>7</v>
      </c>
      <c r="BP15" s="134">
        <v>2</v>
      </c>
      <c r="BQ15" s="134">
        <v>1</v>
      </c>
      <c r="BR15" s="134">
        <v>1</v>
      </c>
      <c r="BS15" s="134">
        <v>1</v>
      </c>
      <c r="BT15" s="134">
        <v>0</v>
      </c>
      <c r="BU15" s="134">
        <v>0</v>
      </c>
      <c r="BV15" s="134">
        <v>0</v>
      </c>
      <c r="BW15" s="134">
        <v>0</v>
      </c>
      <c r="BX15" s="134">
        <v>0</v>
      </c>
      <c r="BY15" s="134">
        <v>1</v>
      </c>
      <c r="BZ15" s="134">
        <v>0</v>
      </c>
      <c r="CA15" s="165">
        <f t="shared" si="5"/>
        <v>13</v>
      </c>
      <c r="CB15" s="482">
        <v>9</v>
      </c>
      <c r="CC15" s="483">
        <v>1</v>
      </c>
      <c r="CD15" s="483">
        <v>0</v>
      </c>
      <c r="CE15" s="483">
        <v>0</v>
      </c>
      <c r="CF15" s="483">
        <v>0</v>
      </c>
      <c r="CG15" s="483">
        <v>0</v>
      </c>
      <c r="CH15" s="483">
        <v>0</v>
      </c>
      <c r="CI15" s="483">
        <v>0</v>
      </c>
      <c r="CJ15" s="483">
        <v>0</v>
      </c>
      <c r="CK15" s="483">
        <v>0</v>
      </c>
      <c r="CL15" s="483">
        <v>1</v>
      </c>
      <c r="CM15" s="483">
        <v>0</v>
      </c>
      <c r="CN15" s="272">
        <f t="shared" si="6"/>
        <v>11</v>
      </c>
      <c r="CO15" s="164">
        <v>9</v>
      </c>
      <c r="CP15" s="134">
        <v>2</v>
      </c>
      <c r="CQ15" s="134">
        <v>0</v>
      </c>
      <c r="CR15" s="134">
        <v>0</v>
      </c>
      <c r="CS15" s="134">
        <v>0</v>
      </c>
      <c r="CT15" s="134">
        <v>0</v>
      </c>
      <c r="CU15" s="134">
        <v>0</v>
      </c>
      <c r="CV15" s="134">
        <v>0</v>
      </c>
      <c r="CW15" s="134">
        <v>0</v>
      </c>
      <c r="CX15" s="134">
        <v>0</v>
      </c>
      <c r="CY15" s="134">
        <v>0</v>
      </c>
      <c r="CZ15" s="134">
        <v>2</v>
      </c>
      <c r="DA15" s="165">
        <f t="shared" si="7"/>
        <v>13</v>
      </c>
    </row>
    <row r="16" spans="1:105" ht="18" customHeight="1">
      <c r="A16" s="90" t="s">
        <v>16</v>
      </c>
      <c r="B16" s="166">
        <v>13</v>
      </c>
      <c r="C16" s="168">
        <v>3</v>
      </c>
      <c r="D16" s="168">
        <v>1</v>
      </c>
      <c r="E16" s="168">
        <v>0</v>
      </c>
      <c r="F16" s="168">
        <v>0</v>
      </c>
      <c r="G16" s="168">
        <v>1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4</v>
      </c>
      <c r="N16" s="170">
        <f t="shared" si="0"/>
        <v>22</v>
      </c>
      <c r="O16" s="166">
        <v>22</v>
      </c>
      <c r="P16" s="167">
        <v>4</v>
      </c>
      <c r="Q16" s="168">
        <v>1</v>
      </c>
      <c r="R16" s="167">
        <v>2</v>
      </c>
      <c r="S16" s="168">
        <v>0</v>
      </c>
      <c r="T16" s="168">
        <v>2</v>
      </c>
      <c r="U16" s="168">
        <v>0</v>
      </c>
      <c r="V16" s="168">
        <v>0</v>
      </c>
      <c r="W16" s="168">
        <v>0</v>
      </c>
      <c r="X16" s="168">
        <v>0</v>
      </c>
      <c r="Y16" s="168">
        <v>0</v>
      </c>
      <c r="Z16" s="168">
        <v>7</v>
      </c>
      <c r="AA16" s="170">
        <f t="shared" si="1"/>
        <v>38</v>
      </c>
      <c r="AB16" s="166">
        <v>8</v>
      </c>
      <c r="AC16" s="168">
        <v>1</v>
      </c>
      <c r="AD16" s="168">
        <v>3</v>
      </c>
      <c r="AE16" s="168">
        <v>1</v>
      </c>
      <c r="AF16" s="168">
        <v>2</v>
      </c>
      <c r="AG16" s="168">
        <v>0</v>
      </c>
      <c r="AH16" s="168">
        <v>0</v>
      </c>
      <c r="AI16" s="168">
        <v>0</v>
      </c>
      <c r="AJ16" s="168">
        <v>0</v>
      </c>
      <c r="AK16" s="168">
        <v>0</v>
      </c>
      <c r="AL16" s="168">
        <v>0</v>
      </c>
      <c r="AM16" s="168">
        <v>5</v>
      </c>
      <c r="AN16" s="170">
        <f t="shared" si="2"/>
        <v>20</v>
      </c>
      <c r="AO16" s="166">
        <v>10</v>
      </c>
      <c r="AP16" s="167">
        <v>2</v>
      </c>
      <c r="AQ16" s="168">
        <v>2</v>
      </c>
      <c r="AR16" s="167">
        <v>0</v>
      </c>
      <c r="AS16" s="168">
        <v>0</v>
      </c>
      <c r="AT16" s="168">
        <v>1</v>
      </c>
      <c r="AU16" s="168">
        <v>0</v>
      </c>
      <c r="AV16" s="168">
        <v>0</v>
      </c>
      <c r="AW16" s="168">
        <v>1</v>
      </c>
      <c r="AX16" s="168">
        <v>0</v>
      </c>
      <c r="AY16" s="168">
        <v>0</v>
      </c>
      <c r="AZ16" s="168">
        <v>1</v>
      </c>
      <c r="BA16" s="170">
        <f t="shared" si="3"/>
        <v>17</v>
      </c>
      <c r="BB16" s="166">
        <v>14</v>
      </c>
      <c r="BC16" s="168">
        <v>4</v>
      </c>
      <c r="BD16" s="168">
        <v>0</v>
      </c>
      <c r="BE16" s="168">
        <v>1</v>
      </c>
      <c r="BF16" s="168">
        <v>0</v>
      </c>
      <c r="BG16" s="168">
        <v>0</v>
      </c>
      <c r="BH16" s="168">
        <v>0</v>
      </c>
      <c r="BI16" s="168">
        <v>0</v>
      </c>
      <c r="BJ16" s="168">
        <v>0</v>
      </c>
      <c r="BK16" s="168">
        <v>0</v>
      </c>
      <c r="BL16" s="168">
        <v>1</v>
      </c>
      <c r="BM16" s="168">
        <v>4</v>
      </c>
      <c r="BN16" s="170">
        <f t="shared" si="4"/>
        <v>24</v>
      </c>
      <c r="BO16" s="166">
        <v>8</v>
      </c>
      <c r="BP16" s="167">
        <v>0</v>
      </c>
      <c r="BQ16" s="168">
        <v>0</v>
      </c>
      <c r="BR16" s="167">
        <v>0</v>
      </c>
      <c r="BS16" s="168">
        <v>0</v>
      </c>
      <c r="BT16" s="168">
        <v>0</v>
      </c>
      <c r="BU16" s="168">
        <v>0</v>
      </c>
      <c r="BV16" s="168">
        <v>0</v>
      </c>
      <c r="BW16" s="168">
        <v>1</v>
      </c>
      <c r="BX16" s="168">
        <v>0</v>
      </c>
      <c r="BY16" s="168">
        <v>2</v>
      </c>
      <c r="BZ16" s="168">
        <v>2</v>
      </c>
      <c r="CA16" s="170">
        <f t="shared" si="5"/>
        <v>13</v>
      </c>
      <c r="CB16" s="166">
        <v>16</v>
      </c>
      <c r="CC16" s="168">
        <v>1</v>
      </c>
      <c r="CD16" s="168">
        <v>0</v>
      </c>
      <c r="CE16" s="168">
        <v>1</v>
      </c>
      <c r="CF16" s="168">
        <v>0</v>
      </c>
      <c r="CG16" s="168">
        <v>0</v>
      </c>
      <c r="CH16" s="168">
        <v>0</v>
      </c>
      <c r="CI16" s="168">
        <v>0</v>
      </c>
      <c r="CJ16" s="168">
        <v>0</v>
      </c>
      <c r="CK16" s="168">
        <v>0</v>
      </c>
      <c r="CL16" s="168">
        <v>1</v>
      </c>
      <c r="CM16" s="168">
        <v>6</v>
      </c>
      <c r="CN16" s="170">
        <f t="shared" si="6"/>
        <v>25</v>
      </c>
      <c r="CO16" s="166">
        <v>5</v>
      </c>
      <c r="CP16" s="167">
        <v>1</v>
      </c>
      <c r="CQ16" s="168">
        <v>0</v>
      </c>
      <c r="CR16" s="167">
        <v>1</v>
      </c>
      <c r="CS16" s="168">
        <v>0</v>
      </c>
      <c r="CT16" s="168">
        <v>0</v>
      </c>
      <c r="CU16" s="168">
        <v>0</v>
      </c>
      <c r="CV16" s="168">
        <v>0</v>
      </c>
      <c r="CW16" s="168">
        <v>0</v>
      </c>
      <c r="CX16" s="168">
        <v>0</v>
      </c>
      <c r="CY16" s="168">
        <v>0</v>
      </c>
      <c r="CZ16" s="168">
        <v>3</v>
      </c>
      <c r="DA16" s="170">
        <f t="shared" si="7"/>
        <v>10</v>
      </c>
    </row>
    <row r="17" spans="1:105" ht="18" customHeight="1">
      <c r="A17" s="88" t="s">
        <v>17</v>
      </c>
      <c r="B17" s="482">
        <v>69</v>
      </c>
      <c r="C17" s="483">
        <v>8</v>
      </c>
      <c r="D17" s="483">
        <v>3</v>
      </c>
      <c r="E17" s="483">
        <v>1</v>
      </c>
      <c r="F17" s="483">
        <v>0</v>
      </c>
      <c r="G17" s="483">
        <v>2</v>
      </c>
      <c r="H17" s="483">
        <v>1</v>
      </c>
      <c r="I17" s="483">
        <v>1</v>
      </c>
      <c r="J17" s="483">
        <v>1</v>
      </c>
      <c r="K17" s="483">
        <v>0</v>
      </c>
      <c r="L17" s="483">
        <v>0</v>
      </c>
      <c r="M17" s="483">
        <v>14</v>
      </c>
      <c r="N17" s="272">
        <f t="shared" si="0"/>
        <v>100</v>
      </c>
      <c r="O17" s="164">
        <v>81</v>
      </c>
      <c r="P17" s="134">
        <v>9</v>
      </c>
      <c r="Q17" s="134">
        <v>1</v>
      </c>
      <c r="R17" s="134">
        <v>1</v>
      </c>
      <c r="S17" s="134">
        <v>2</v>
      </c>
      <c r="T17" s="134">
        <v>3</v>
      </c>
      <c r="U17" s="134">
        <v>2</v>
      </c>
      <c r="V17" s="134">
        <v>1</v>
      </c>
      <c r="W17" s="134">
        <v>1</v>
      </c>
      <c r="X17" s="134">
        <v>0</v>
      </c>
      <c r="Y17" s="134">
        <v>6</v>
      </c>
      <c r="Z17" s="134">
        <v>17</v>
      </c>
      <c r="AA17" s="165">
        <f t="shared" si="1"/>
        <v>124</v>
      </c>
      <c r="AB17" s="482">
        <v>63</v>
      </c>
      <c r="AC17" s="483">
        <v>8</v>
      </c>
      <c r="AD17" s="483">
        <v>1</v>
      </c>
      <c r="AE17" s="483">
        <v>2</v>
      </c>
      <c r="AF17" s="483">
        <v>3</v>
      </c>
      <c r="AG17" s="483">
        <v>2</v>
      </c>
      <c r="AH17" s="483">
        <v>2</v>
      </c>
      <c r="AI17" s="483">
        <v>0</v>
      </c>
      <c r="AJ17" s="483">
        <v>1</v>
      </c>
      <c r="AK17" s="483">
        <v>0</v>
      </c>
      <c r="AL17" s="483">
        <v>2</v>
      </c>
      <c r="AM17" s="483">
        <v>16</v>
      </c>
      <c r="AN17" s="272">
        <f t="shared" si="2"/>
        <v>100</v>
      </c>
      <c r="AO17" s="164">
        <v>40</v>
      </c>
      <c r="AP17" s="134">
        <v>5</v>
      </c>
      <c r="AQ17" s="134">
        <v>2</v>
      </c>
      <c r="AR17" s="134">
        <v>0</v>
      </c>
      <c r="AS17" s="134">
        <v>5</v>
      </c>
      <c r="AT17" s="134">
        <v>2</v>
      </c>
      <c r="AU17" s="134">
        <v>0</v>
      </c>
      <c r="AV17" s="134">
        <v>1</v>
      </c>
      <c r="AW17" s="134">
        <v>0</v>
      </c>
      <c r="AX17" s="134">
        <v>0</v>
      </c>
      <c r="AY17" s="134">
        <v>3</v>
      </c>
      <c r="AZ17" s="134">
        <v>12</v>
      </c>
      <c r="BA17" s="165">
        <f t="shared" si="3"/>
        <v>70</v>
      </c>
      <c r="BB17" s="482">
        <v>51</v>
      </c>
      <c r="BC17" s="483">
        <v>8</v>
      </c>
      <c r="BD17" s="483">
        <v>3</v>
      </c>
      <c r="BE17" s="483">
        <v>3</v>
      </c>
      <c r="BF17" s="483">
        <v>2</v>
      </c>
      <c r="BG17" s="483">
        <v>2</v>
      </c>
      <c r="BH17" s="483">
        <v>0</v>
      </c>
      <c r="BI17" s="483">
        <v>0</v>
      </c>
      <c r="BJ17" s="483">
        <v>1</v>
      </c>
      <c r="BK17" s="483">
        <v>0</v>
      </c>
      <c r="BL17" s="483">
        <v>1</v>
      </c>
      <c r="BM17" s="483">
        <v>19</v>
      </c>
      <c r="BN17" s="272">
        <f t="shared" si="4"/>
        <v>90</v>
      </c>
      <c r="BO17" s="164">
        <v>45</v>
      </c>
      <c r="BP17" s="134">
        <v>4</v>
      </c>
      <c r="BQ17" s="134">
        <v>2</v>
      </c>
      <c r="BR17" s="134">
        <v>1</v>
      </c>
      <c r="BS17" s="134">
        <v>4</v>
      </c>
      <c r="BT17" s="134">
        <v>1</v>
      </c>
      <c r="BU17" s="134">
        <v>0</v>
      </c>
      <c r="BV17" s="134">
        <v>0</v>
      </c>
      <c r="BW17" s="134">
        <v>1</v>
      </c>
      <c r="BX17" s="134">
        <v>0</v>
      </c>
      <c r="BY17" s="134">
        <v>3</v>
      </c>
      <c r="BZ17" s="134">
        <v>17</v>
      </c>
      <c r="CA17" s="165">
        <f t="shared" si="5"/>
        <v>78</v>
      </c>
      <c r="CB17" s="482">
        <v>65</v>
      </c>
      <c r="CC17" s="483">
        <v>9</v>
      </c>
      <c r="CD17" s="483">
        <v>3</v>
      </c>
      <c r="CE17" s="483">
        <v>1</v>
      </c>
      <c r="CF17" s="483">
        <v>0</v>
      </c>
      <c r="CG17" s="483">
        <v>1</v>
      </c>
      <c r="CH17" s="483">
        <v>0</v>
      </c>
      <c r="CI17" s="483">
        <v>0</v>
      </c>
      <c r="CJ17" s="483">
        <v>0</v>
      </c>
      <c r="CK17" s="483">
        <v>0</v>
      </c>
      <c r="CL17" s="483">
        <v>2</v>
      </c>
      <c r="CM17" s="483">
        <v>10</v>
      </c>
      <c r="CN17" s="272">
        <f t="shared" si="6"/>
        <v>91</v>
      </c>
      <c r="CO17" s="164">
        <v>66</v>
      </c>
      <c r="CP17" s="134">
        <v>6</v>
      </c>
      <c r="CQ17" s="134">
        <v>1</v>
      </c>
      <c r="CR17" s="134">
        <v>1</v>
      </c>
      <c r="CS17" s="134">
        <v>0</v>
      </c>
      <c r="CT17" s="134">
        <v>4</v>
      </c>
      <c r="CU17" s="134">
        <v>0</v>
      </c>
      <c r="CV17" s="134">
        <v>1</v>
      </c>
      <c r="CW17" s="134">
        <v>1</v>
      </c>
      <c r="CX17" s="134">
        <v>0</v>
      </c>
      <c r="CY17" s="134">
        <v>2</v>
      </c>
      <c r="CZ17" s="134">
        <v>18</v>
      </c>
      <c r="DA17" s="165">
        <f t="shared" si="7"/>
        <v>100</v>
      </c>
    </row>
    <row r="18" spans="1:105" ht="18" customHeight="1">
      <c r="A18" s="90" t="s">
        <v>18</v>
      </c>
      <c r="B18" s="166">
        <v>118</v>
      </c>
      <c r="C18" s="168">
        <v>25</v>
      </c>
      <c r="D18" s="168">
        <v>4</v>
      </c>
      <c r="E18" s="168">
        <v>6</v>
      </c>
      <c r="F18" s="168">
        <v>4</v>
      </c>
      <c r="G18" s="168">
        <v>3</v>
      </c>
      <c r="H18" s="168">
        <v>0</v>
      </c>
      <c r="I18" s="168">
        <v>0</v>
      </c>
      <c r="J18" s="168">
        <v>1</v>
      </c>
      <c r="K18" s="168">
        <v>0</v>
      </c>
      <c r="L18" s="168">
        <v>5</v>
      </c>
      <c r="M18" s="168">
        <v>30</v>
      </c>
      <c r="N18" s="170">
        <f t="shared" si="0"/>
        <v>196</v>
      </c>
      <c r="O18" s="166">
        <v>92</v>
      </c>
      <c r="P18" s="167">
        <v>24</v>
      </c>
      <c r="Q18" s="168">
        <v>3</v>
      </c>
      <c r="R18" s="167">
        <v>5</v>
      </c>
      <c r="S18" s="168">
        <v>5</v>
      </c>
      <c r="T18" s="168">
        <v>5</v>
      </c>
      <c r="U18" s="168">
        <v>1</v>
      </c>
      <c r="V18" s="168">
        <v>0</v>
      </c>
      <c r="W18" s="168">
        <v>2</v>
      </c>
      <c r="X18" s="168">
        <v>0</v>
      </c>
      <c r="Y18" s="168">
        <v>4</v>
      </c>
      <c r="Z18" s="168">
        <v>32</v>
      </c>
      <c r="AA18" s="170">
        <f t="shared" si="1"/>
        <v>173</v>
      </c>
      <c r="AB18" s="166">
        <v>95</v>
      </c>
      <c r="AC18" s="168">
        <v>17</v>
      </c>
      <c r="AD18" s="168">
        <v>1</v>
      </c>
      <c r="AE18" s="168">
        <v>6</v>
      </c>
      <c r="AF18" s="168">
        <v>10</v>
      </c>
      <c r="AG18" s="168">
        <v>7</v>
      </c>
      <c r="AH18" s="168">
        <v>2</v>
      </c>
      <c r="AI18" s="168">
        <v>2</v>
      </c>
      <c r="AJ18" s="168">
        <v>4</v>
      </c>
      <c r="AK18" s="168">
        <v>0</v>
      </c>
      <c r="AL18" s="168">
        <v>2</v>
      </c>
      <c r="AM18" s="168">
        <v>26</v>
      </c>
      <c r="AN18" s="170">
        <f t="shared" si="2"/>
        <v>172</v>
      </c>
      <c r="AO18" s="166">
        <v>77</v>
      </c>
      <c r="AP18" s="167">
        <v>20</v>
      </c>
      <c r="AQ18" s="168">
        <v>5</v>
      </c>
      <c r="AR18" s="167">
        <v>5</v>
      </c>
      <c r="AS18" s="168">
        <v>3</v>
      </c>
      <c r="AT18" s="168">
        <v>5</v>
      </c>
      <c r="AU18" s="168">
        <v>1</v>
      </c>
      <c r="AV18" s="168">
        <v>1</v>
      </c>
      <c r="AW18" s="168">
        <v>0</v>
      </c>
      <c r="AX18" s="168">
        <v>0</v>
      </c>
      <c r="AY18" s="168">
        <v>4</v>
      </c>
      <c r="AZ18" s="168">
        <v>28</v>
      </c>
      <c r="BA18" s="170">
        <f t="shared" si="3"/>
        <v>149</v>
      </c>
      <c r="BB18" s="166">
        <v>88</v>
      </c>
      <c r="BC18" s="168">
        <v>15</v>
      </c>
      <c r="BD18" s="168">
        <v>3</v>
      </c>
      <c r="BE18" s="168">
        <v>5</v>
      </c>
      <c r="BF18" s="168">
        <v>5</v>
      </c>
      <c r="BG18" s="168">
        <v>4</v>
      </c>
      <c r="BH18" s="168">
        <v>0</v>
      </c>
      <c r="BI18" s="168">
        <v>2</v>
      </c>
      <c r="BJ18" s="168">
        <v>2</v>
      </c>
      <c r="BK18" s="168">
        <v>0</v>
      </c>
      <c r="BL18" s="168">
        <v>7</v>
      </c>
      <c r="BM18" s="168">
        <v>30</v>
      </c>
      <c r="BN18" s="170">
        <f t="shared" si="4"/>
        <v>161</v>
      </c>
      <c r="BO18" s="166">
        <v>85</v>
      </c>
      <c r="BP18" s="167">
        <v>14</v>
      </c>
      <c r="BQ18" s="168">
        <v>0</v>
      </c>
      <c r="BR18" s="167">
        <v>4</v>
      </c>
      <c r="BS18" s="168">
        <v>3</v>
      </c>
      <c r="BT18" s="168">
        <v>5</v>
      </c>
      <c r="BU18" s="168">
        <v>0</v>
      </c>
      <c r="BV18" s="168">
        <v>0</v>
      </c>
      <c r="BW18" s="168">
        <v>4</v>
      </c>
      <c r="BX18" s="168">
        <v>0</v>
      </c>
      <c r="BY18" s="168">
        <v>4</v>
      </c>
      <c r="BZ18" s="168">
        <v>29</v>
      </c>
      <c r="CA18" s="170">
        <f t="shared" si="5"/>
        <v>148</v>
      </c>
      <c r="CB18" s="166">
        <v>70</v>
      </c>
      <c r="CC18" s="168">
        <v>15</v>
      </c>
      <c r="CD18" s="168">
        <v>3</v>
      </c>
      <c r="CE18" s="168">
        <v>2</v>
      </c>
      <c r="CF18" s="168">
        <v>2</v>
      </c>
      <c r="CG18" s="168">
        <v>8</v>
      </c>
      <c r="CH18" s="168">
        <v>0</v>
      </c>
      <c r="CI18" s="168">
        <v>1</v>
      </c>
      <c r="CJ18" s="168">
        <v>2</v>
      </c>
      <c r="CK18" s="168">
        <v>0</v>
      </c>
      <c r="CL18" s="168">
        <v>7</v>
      </c>
      <c r="CM18" s="168">
        <v>37</v>
      </c>
      <c r="CN18" s="170">
        <f t="shared" si="6"/>
        <v>147</v>
      </c>
      <c r="CO18" s="166">
        <v>75</v>
      </c>
      <c r="CP18" s="167">
        <v>19</v>
      </c>
      <c r="CQ18" s="168">
        <v>0</v>
      </c>
      <c r="CR18" s="167">
        <v>7</v>
      </c>
      <c r="CS18" s="168">
        <v>5</v>
      </c>
      <c r="CT18" s="168">
        <v>12</v>
      </c>
      <c r="CU18" s="168">
        <v>0</v>
      </c>
      <c r="CV18" s="168">
        <v>0</v>
      </c>
      <c r="CW18" s="168">
        <v>2</v>
      </c>
      <c r="CX18" s="168">
        <v>0</v>
      </c>
      <c r="CY18" s="168">
        <v>15</v>
      </c>
      <c r="CZ18" s="168">
        <v>33</v>
      </c>
      <c r="DA18" s="170">
        <f t="shared" si="7"/>
        <v>168</v>
      </c>
    </row>
    <row r="19" spans="1:105" ht="18" customHeight="1">
      <c r="A19" s="88" t="s">
        <v>19</v>
      </c>
      <c r="B19" s="482">
        <v>2</v>
      </c>
      <c r="C19" s="483">
        <v>0</v>
      </c>
      <c r="D19" s="483">
        <v>0</v>
      </c>
      <c r="E19" s="483">
        <v>0</v>
      </c>
      <c r="F19" s="483">
        <v>0</v>
      </c>
      <c r="G19" s="483">
        <v>0</v>
      </c>
      <c r="H19" s="483">
        <v>0</v>
      </c>
      <c r="I19" s="483">
        <v>0</v>
      </c>
      <c r="J19" s="483">
        <v>0</v>
      </c>
      <c r="K19" s="483">
        <v>0</v>
      </c>
      <c r="L19" s="483">
        <v>0</v>
      </c>
      <c r="M19" s="483">
        <v>2</v>
      </c>
      <c r="N19" s="272">
        <f t="shared" si="0"/>
        <v>4</v>
      </c>
      <c r="O19" s="164">
        <v>5</v>
      </c>
      <c r="P19" s="134">
        <v>1</v>
      </c>
      <c r="Q19" s="134">
        <v>0</v>
      </c>
      <c r="R19" s="134">
        <v>2</v>
      </c>
      <c r="S19" s="134">
        <v>0</v>
      </c>
      <c r="T19" s="134">
        <v>0</v>
      </c>
      <c r="U19" s="134">
        <v>0</v>
      </c>
      <c r="V19" s="134">
        <v>0</v>
      </c>
      <c r="W19" s="134">
        <v>0</v>
      </c>
      <c r="X19" s="134">
        <v>0</v>
      </c>
      <c r="Y19" s="134">
        <v>0</v>
      </c>
      <c r="Z19" s="134">
        <v>2</v>
      </c>
      <c r="AA19" s="165">
        <f t="shared" si="1"/>
        <v>10</v>
      </c>
      <c r="AB19" s="482">
        <v>7</v>
      </c>
      <c r="AC19" s="483">
        <v>1</v>
      </c>
      <c r="AD19" s="483">
        <v>0</v>
      </c>
      <c r="AE19" s="483">
        <v>0</v>
      </c>
      <c r="AF19" s="483">
        <v>0</v>
      </c>
      <c r="AG19" s="483">
        <v>0</v>
      </c>
      <c r="AH19" s="483">
        <v>0</v>
      </c>
      <c r="AI19" s="483">
        <v>0</v>
      </c>
      <c r="AJ19" s="483">
        <v>0</v>
      </c>
      <c r="AK19" s="483">
        <v>0</v>
      </c>
      <c r="AL19" s="483">
        <v>0</v>
      </c>
      <c r="AM19" s="483">
        <v>2</v>
      </c>
      <c r="AN19" s="272">
        <f t="shared" si="2"/>
        <v>10</v>
      </c>
      <c r="AO19" s="164">
        <v>0</v>
      </c>
      <c r="AP19" s="134">
        <v>1</v>
      </c>
      <c r="AQ19" s="134">
        <v>0</v>
      </c>
      <c r="AR19" s="134">
        <v>0</v>
      </c>
      <c r="AS19" s="134">
        <v>0</v>
      </c>
      <c r="AT19" s="134">
        <v>0</v>
      </c>
      <c r="AU19" s="134">
        <v>0</v>
      </c>
      <c r="AV19" s="134">
        <v>0</v>
      </c>
      <c r="AW19" s="134">
        <v>0</v>
      </c>
      <c r="AX19" s="134">
        <v>0</v>
      </c>
      <c r="AY19" s="134">
        <v>0</v>
      </c>
      <c r="AZ19" s="134">
        <v>0</v>
      </c>
      <c r="BA19" s="165">
        <f t="shared" si="3"/>
        <v>1</v>
      </c>
      <c r="BB19" s="482">
        <v>3</v>
      </c>
      <c r="BC19" s="483">
        <v>0</v>
      </c>
      <c r="BD19" s="483">
        <v>0</v>
      </c>
      <c r="BE19" s="483">
        <v>0</v>
      </c>
      <c r="BF19" s="483">
        <v>0</v>
      </c>
      <c r="BG19" s="483">
        <v>1</v>
      </c>
      <c r="BH19" s="483">
        <v>0</v>
      </c>
      <c r="BI19" s="483">
        <v>0</v>
      </c>
      <c r="BJ19" s="483">
        <v>0</v>
      </c>
      <c r="BK19" s="483">
        <v>0</v>
      </c>
      <c r="BL19" s="483">
        <v>0</v>
      </c>
      <c r="BM19" s="483">
        <v>1</v>
      </c>
      <c r="BN19" s="272">
        <f t="shared" si="4"/>
        <v>5</v>
      </c>
      <c r="BO19" s="164">
        <v>7</v>
      </c>
      <c r="BP19" s="134">
        <v>0</v>
      </c>
      <c r="BQ19" s="134">
        <v>0</v>
      </c>
      <c r="BR19" s="134">
        <v>0</v>
      </c>
      <c r="BS19" s="134">
        <v>0</v>
      </c>
      <c r="BT19" s="134">
        <v>0</v>
      </c>
      <c r="BU19" s="134">
        <v>0</v>
      </c>
      <c r="BV19" s="134">
        <v>0</v>
      </c>
      <c r="BW19" s="134">
        <v>0</v>
      </c>
      <c r="BX19" s="134">
        <v>0</v>
      </c>
      <c r="BY19" s="134">
        <v>0</v>
      </c>
      <c r="BZ19" s="134">
        <v>0</v>
      </c>
      <c r="CA19" s="165">
        <f t="shared" si="5"/>
        <v>7</v>
      </c>
      <c r="CB19" s="482">
        <v>9</v>
      </c>
      <c r="CC19" s="483">
        <v>0</v>
      </c>
      <c r="CD19" s="483">
        <v>0</v>
      </c>
      <c r="CE19" s="483">
        <v>0</v>
      </c>
      <c r="CF19" s="483">
        <v>0</v>
      </c>
      <c r="CG19" s="483">
        <v>0</v>
      </c>
      <c r="CH19" s="483">
        <v>0</v>
      </c>
      <c r="CI19" s="483">
        <v>0</v>
      </c>
      <c r="CJ19" s="483">
        <v>0</v>
      </c>
      <c r="CK19" s="483">
        <v>0</v>
      </c>
      <c r="CL19" s="483">
        <v>0</v>
      </c>
      <c r="CM19" s="483">
        <v>2</v>
      </c>
      <c r="CN19" s="272">
        <f t="shared" si="6"/>
        <v>11</v>
      </c>
      <c r="CO19" s="164">
        <v>3</v>
      </c>
      <c r="CP19" s="134">
        <v>2</v>
      </c>
      <c r="CQ19" s="134">
        <v>0</v>
      </c>
      <c r="CR19" s="134">
        <v>0</v>
      </c>
      <c r="CS19" s="134">
        <v>0</v>
      </c>
      <c r="CT19" s="134">
        <v>0</v>
      </c>
      <c r="CU19" s="134">
        <v>0</v>
      </c>
      <c r="CV19" s="134">
        <v>0</v>
      </c>
      <c r="CW19" s="134">
        <v>0</v>
      </c>
      <c r="CX19" s="134">
        <v>0</v>
      </c>
      <c r="CY19" s="134">
        <v>0</v>
      </c>
      <c r="CZ19" s="134">
        <v>1</v>
      </c>
      <c r="DA19" s="165">
        <f t="shared" si="7"/>
        <v>6</v>
      </c>
    </row>
    <row r="20" spans="1:105" ht="18" customHeight="1">
      <c r="A20" s="90" t="s">
        <v>20</v>
      </c>
      <c r="B20" s="166">
        <v>27</v>
      </c>
      <c r="C20" s="168">
        <v>2</v>
      </c>
      <c r="D20" s="168">
        <v>0</v>
      </c>
      <c r="E20" s="168">
        <v>0</v>
      </c>
      <c r="F20" s="168">
        <v>1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3</v>
      </c>
      <c r="N20" s="170">
        <f t="shared" si="0"/>
        <v>33</v>
      </c>
      <c r="O20" s="166">
        <v>30</v>
      </c>
      <c r="P20" s="167">
        <v>3</v>
      </c>
      <c r="Q20" s="168">
        <v>0</v>
      </c>
      <c r="R20" s="167">
        <v>2</v>
      </c>
      <c r="S20" s="168">
        <v>0</v>
      </c>
      <c r="T20" s="168">
        <v>0</v>
      </c>
      <c r="U20" s="168">
        <v>0</v>
      </c>
      <c r="V20" s="168">
        <v>0</v>
      </c>
      <c r="W20" s="168">
        <v>1</v>
      </c>
      <c r="X20" s="168">
        <v>0</v>
      </c>
      <c r="Y20" s="168">
        <v>0</v>
      </c>
      <c r="Z20" s="168">
        <v>4</v>
      </c>
      <c r="AA20" s="170">
        <f t="shared" si="1"/>
        <v>40</v>
      </c>
      <c r="AB20" s="166">
        <v>25</v>
      </c>
      <c r="AC20" s="168">
        <v>2</v>
      </c>
      <c r="AD20" s="168">
        <v>0</v>
      </c>
      <c r="AE20" s="168">
        <v>0</v>
      </c>
      <c r="AF20" s="168">
        <v>1</v>
      </c>
      <c r="AG20" s="168">
        <v>0</v>
      </c>
      <c r="AH20" s="168">
        <v>0</v>
      </c>
      <c r="AI20" s="168">
        <v>1</v>
      </c>
      <c r="AJ20" s="168">
        <v>0</v>
      </c>
      <c r="AK20" s="168">
        <v>0</v>
      </c>
      <c r="AL20" s="168">
        <v>2</v>
      </c>
      <c r="AM20" s="168">
        <v>6</v>
      </c>
      <c r="AN20" s="170">
        <f t="shared" si="2"/>
        <v>37</v>
      </c>
      <c r="AO20" s="166">
        <v>32</v>
      </c>
      <c r="AP20" s="167">
        <v>0</v>
      </c>
      <c r="AQ20" s="168">
        <v>1</v>
      </c>
      <c r="AR20" s="167">
        <v>2</v>
      </c>
      <c r="AS20" s="168">
        <v>0</v>
      </c>
      <c r="AT20" s="168">
        <v>0</v>
      </c>
      <c r="AU20" s="168">
        <v>0</v>
      </c>
      <c r="AV20" s="168">
        <v>0</v>
      </c>
      <c r="AW20" s="168">
        <v>1</v>
      </c>
      <c r="AX20" s="168">
        <v>2</v>
      </c>
      <c r="AY20" s="168">
        <v>0</v>
      </c>
      <c r="AZ20" s="168">
        <v>4</v>
      </c>
      <c r="BA20" s="170">
        <f t="shared" si="3"/>
        <v>42</v>
      </c>
      <c r="BB20" s="166">
        <v>23</v>
      </c>
      <c r="BC20" s="168">
        <v>1</v>
      </c>
      <c r="BD20" s="168">
        <v>2</v>
      </c>
      <c r="BE20" s="168">
        <v>2</v>
      </c>
      <c r="BF20" s="168">
        <v>0</v>
      </c>
      <c r="BG20" s="168">
        <v>1</v>
      </c>
      <c r="BH20" s="168">
        <v>0</v>
      </c>
      <c r="BI20" s="168">
        <v>0</v>
      </c>
      <c r="BJ20" s="168">
        <v>0</v>
      </c>
      <c r="BK20" s="168">
        <v>1</v>
      </c>
      <c r="BL20" s="168">
        <v>0</v>
      </c>
      <c r="BM20" s="168">
        <v>8</v>
      </c>
      <c r="BN20" s="170">
        <f t="shared" si="4"/>
        <v>38</v>
      </c>
      <c r="BO20" s="166">
        <v>29</v>
      </c>
      <c r="BP20" s="167">
        <v>1</v>
      </c>
      <c r="BQ20" s="168">
        <v>1</v>
      </c>
      <c r="BR20" s="167">
        <v>1</v>
      </c>
      <c r="BS20" s="168">
        <v>1</v>
      </c>
      <c r="BT20" s="168">
        <v>1</v>
      </c>
      <c r="BU20" s="168">
        <v>0</v>
      </c>
      <c r="BV20" s="168">
        <v>0</v>
      </c>
      <c r="BW20" s="168">
        <v>0</v>
      </c>
      <c r="BX20" s="168">
        <v>0</v>
      </c>
      <c r="BY20" s="168">
        <v>0</v>
      </c>
      <c r="BZ20" s="168">
        <v>0</v>
      </c>
      <c r="CA20" s="170">
        <f t="shared" si="5"/>
        <v>34</v>
      </c>
      <c r="CB20" s="166">
        <v>23</v>
      </c>
      <c r="CC20" s="168">
        <v>2</v>
      </c>
      <c r="CD20" s="168">
        <v>1</v>
      </c>
      <c r="CE20" s="168">
        <v>1</v>
      </c>
      <c r="CF20" s="168">
        <v>0</v>
      </c>
      <c r="CG20" s="168">
        <v>1</v>
      </c>
      <c r="CH20" s="168">
        <v>0</v>
      </c>
      <c r="CI20" s="168">
        <v>0</v>
      </c>
      <c r="CJ20" s="168">
        <v>1</v>
      </c>
      <c r="CK20" s="168">
        <v>0</v>
      </c>
      <c r="CL20" s="168">
        <v>1</v>
      </c>
      <c r="CM20" s="168">
        <v>2</v>
      </c>
      <c r="CN20" s="170">
        <f t="shared" si="6"/>
        <v>32</v>
      </c>
      <c r="CO20" s="166">
        <v>30</v>
      </c>
      <c r="CP20" s="167">
        <v>1</v>
      </c>
      <c r="CQ20" s="168">
        <v>1</v>
      </c>
      <c r="CR20" s="167">
        <v>1</v>
      </c>
      <c r="CS20" s="168">
        <v>0</v>
      </c>
      <c r="CT20" s="168">
        <v>1</v>
      </c>
      <c r="CU20" s="168">
        <v>0</v>
      </c>
      <c r="CV20" s="168">
        <v>0</v>
      </c>
      <c r="CW20" s="168">
        <v>0</v>
      </c>
      <c r="CX20" s="168">
        <v>1</v>
      </c>
      <c r="CY20" s="168">
        <v>0</v>
      </c>
      <c r="CZ20" s="168">
        <v>6</v>
      </c>
      <c r="DA20" s="170">
        <f t="shared" si="7"/>
        <v>41</v>
      </c>
    </row>
    <row r="21" spans="1:105" ht="18" customHeight="1">
      <c r="A21" s="88" t="s">
        <v>21</v>
      </c>
      <c r="B21" s="482">
        <v>18</v>
      </c>
      <c r="C21" s="483">
        <v>0</v>
      </c>
      <c r="D21" s="483">
        <v>1</v>
      </c>
      <c r="E21" s="483">
        <v>0</v>
      </c>
      <c r="F21" s="483">
        <v>1</v>
      </c>
      <c r="G21" s="483">
        <v>0</v>
      </c>
      <c r="H21" s="483">
        <v>0</v>
      </c>
      <c r="I21" s="483">
        <v>1</v>
      </c>
      <c r="J21" s="483">
        <v>0</v>
      </c>
      <c r="K21" s="483">
        <v>0</v>
      </c>
      <c r="L21" s="483">
        <v>1</v>
      </c>
      <c r="M21" s="483">
        <v>4</v>
      </c>
      <c r="N21" s="272">
        <f t="shared" si="0"/>
        <v>26</v>
      </c>
      <c r="O21" s="164">
        <v>19</v>
      </c>
      <c r="P21" s="134">
        <v>2</v>
      </c>
      <c r="Q21" s="134">
        <v>2</v>
      </c>
      <c r="R21" s="134">
        <v>2</v>
      </c>
      <c r="S21" s="134">
        <v>0</v>
      </c>
      <c r="T21" s="134">
        <v>0</v>
      </c>
      <c r="U21" s="134">
        <v>0</v>
      </c>
      <c r="V21" s="134">
        <v>0</v>
      </c>
      <c r="W21" s="134">
        <v>1</v>
      </c>
      <c r="X21" s="134">
        <v>0</v>
      </c>
      <c r="Y21" s="134">
        <v>1</v>
      </c>
      <c r="Z21" s="134">
        <v>4</v>
      </c>
      <c r="AA21" s="165">
        <f t="shared" si="1"/>
        <v>31</v>
      </c>
      <c r="AB21" s="482">
        <v>15</v>
      </c>
      <c r="AC21" s="483">
        <v>0</v>
      </c>
      <c r="AD21" s="483">
        <v>1</v>
      </c>
      <c r="AE21" s="483">
        <v>1</v>
      </c>
      <c r="AF21" s="483">
        <v>0</v>
      </c>
      <c r="AG21" s="483">
        <v>3</v>
      </c>
      <c r="AH21" s="483">
        <v>0</v>
      </c>
      <c r="AI21" s="483">
        <v>0</v>
      </c>
      <c r="AJ21" s="483">
        <v>0</v>
      </c>
      <c r="AK21" s="483">
        <v>0</v>
      </c>
      <c r="AL21" s="483">
        <v>0</v>
      </c>
      <c r="AM21" s="483">
        <v>5</v>
      </c>
      <c r="AN21" s="272">
        <f t="shared" si="2"/>
        <v>25</v>
      </c>
      <c r="AO21" s="164">
        <v>14</v>
      </c>
      <c r="AP21" s="134">
        <v>2</v>
      </c>
      <c r="AQ21" s="134">
        <v>3</v>
      </c>
      <c r="AR21" s="134">
        <v>1</v>
      </c>
      <c r="AS21" s="134">
        <v>1</v>
      </c>
      <c r="AT21" s="134">
        <v>0</v>
      </c>
      <c r="AU21" s="134">
        <v>0</v>
      </c>
      <c r="AV21" s="134">
        <v>0</v>
      </c>
      <c r="AW21" s="134">
        <v>0</v>
      </c>
      <c r="AX21" s="134">
        <v>0</v>
      </c>
      <c r="AY21" s="134">
        <v>0</v>
      </c>
      <c r="AZ21" s="134">
        <v>2</v>
      </c>
      <c r="BA21" s="165">
        <f t="shared" si="3"/>
        <v>23</v>
      </c>
      <c r="BB21" s="482">
        <v>24</v>
      </c>
      <c r="BC21" s="483">
        <v>2</v>
      </c>
      <c r="BD21" s="483">
        <v>1</v>
      </c>
      <c r="BE21" s="483">
        <v>3</v>
      </c>
      <c r="BF21" s="483">
        <v>1</v>
      </c>
      <c r="BG21" s="483">
        <v>0</v>
      </c>
      <c r="BH21" s="483">
        <v>0</v>
      </c>
      <c r="BI21" s="483">
        <v>0</v>
      </c>
      <c r="BJ21" s="483">
        <v>0</v>
      </c>
      <c r="BK21" s="483">
        <v>0</v>
      </c>
      <c r="BL21" s="483">
        <v>1</v>
      </c>
      <c r="BM21" s="483">
        <v>6</v>
      </c>
      <c r="BN21" s="272">
        <f t="shared" si="4"/>
        <v>38</v>
      </c>
      <c r="BO21" s="164">
        <v>10</v>
      </c>
      <c r="BP21" s="134">
        <v>3</v>
      </c>
      <c r="BQ21" s="134">
        <v>1</v>
      </c>
      <c r="BR21" s="134">
        <v>0</v>
      </c>
      <c r="BS21" s="134">
        <v>0</v>
      </c>
      <c r="BT21" s="134">
        <v>0</v>
      </c>
      <c r="BU21" s="134">
        <v>0</v>
      </c>
      <c r="BV21" s="134">
        <v>0</v>
      </c>
      <c r="BW21" s="134">
        <v>0</v>
      </c>
      <c r="BX21" s="134">
        <v>0</v>
      </c>
      <c r="BY21" s="134">
        <v>0</v>
      </c>
      <c r="BZ21" s="134">
        <v>2</v>
      </c>
      <c r="CA21" s="165">
        <f t="shared" si="5"/>
        <v>16</v>
      </c>
      <c r="CB21" s="482">
        <v>26</v>
      </c>
      <c r="CC21" s="483">
        <v>2</v>
      </c>
      <c r="CD21" s="483">
        <v>0</v>
      </c>
      <c r="CE21" s="483">
        <v>1</v>
      </c>
      <c r="CF21" s="483">
        <v>0</v>
      </c>
      <c r="CG21" s="483">
        <v>0</v>
      </c>
      <c r="CH21" s="483">
        <v>0</v>
      </c>
      <c r="CI21" s="483">
        <v>0</v>
      </c>
      <c r="CJ21" s="483">
        <v>0</v>
      </c>
      <c r="CK21" s="483">
        <v>0</v>
      </c>
      <c r="CL21" s="483">
        <v>1</v>
      </c>
      <c r="CM21" s="483">
        <v>0</v>
      </c>
      <c r="CN21" s="272">
        <f t="shared" si="6"/>
        <v>30</v>
      </c>
      <c r="CO21" s="164">
        <v>24</v>
      </c>
      <c r="CP21" s="134">
        <v>0</v>
      </c>
      <c r="CQ21" s="134">
        <v>0</v>
      </c>
      <c r="CR21" s="134">
        <v>0</v>
      </c>
      <c r="CS21" s="134">
        <v>1</v>
      </c>
      <c r="CT21" s="134">
        <v>0</v>
      </c>
      <c r="CU21" s="134">
        <v>0</v>
      </c>
      <c r="CV21" s="134">
        <v>1</v>
      </c>
      <c r="CW21" s="134">
        <v>0</v>
      </c>
      <c r="CX21" s="134">
        <v>0</v>
      </c>
      <c r="CY21" s="134">
        <v>0</v>
      </c>
      <c r="CZ21" s="134">
        <v>4</v>
      </c>
      <c r="DA21" s="165">
        <f t="shared" si="7"/>
        <v>30</v>
      </c>
    </row>
    <row r="22" spans="1:105" ht="18" customHeight="1">
      <c r="A22" s="11" t="s">
        <v>22</v>
      </c>
      <c r="B22" s="166">
        <v>11</v>
      </c>
      <c r="C22" s="168">
        <v>1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2</v>
      </c>
      <c r="M22" s="168">
        <v>4</v>
      </c>
      <c r="N22" s="170">
        <f t="shared" si="0"/>
        <v>18</v>
      </c>
      <c r="O22" s="166">
        <v>10</v>
      </c>
      <c r="P22" s="167">
        <v>0</v>
      </c>
      <c r="Q22" s="168">
        <v>2</v>
      </c>
      <c r="R22" s="167">
        <v>0</v>
      </c>
      <c r="S22" s="168">
        <v>0</v>
      </c>
      <c r="T22" s="168">
        <v>1</v>
      </c>
      <c r="U22" s="168">
        <v>0</v>
      </c>
      <c r="V22" s="168">
        <v>0</v>
      </c>
      <c r="W22" s="168">
        <v>0</v>
      </c>
      <c r="X22" s="168">
        <v>0</v>
      </c>
      <c r="Y22" s="168">
        <v>1</v>
      </c>
      <c r="Z22" s="168">
        <v>1</v>
      </c>
      <c r="AA22" s="170">
        <f t="shared" si="1"/>
        <v>15</v>
      </c>
      <c r="AB22" s="166">
        <v>4</v>
      </c>
      <c r="AC22" s="168">
        <v>0</v>
      </c>
      <c r="AD22" s="168">
        <v>0</v>
      </c>
      <c r="AE22" s="168">
        <v>1</v>
      </c>
      <c r="AF22" s="168">
        <v>0</v>
      </c>
      <c r="AG22" s="168">
        <v>1</v>
      </c>
      <c r="AH22" s="168">
        <v>1</v>
      </c>
      <c r="AI22" s="168">
        <v>0</v>
      </c>
      <c r="AJ22" s="168">
        <v>0</v>
      </c>
      <c r="AK22" s="168">
        <v>0</v>
      </c>
      <c r="AL22" s="168">
        <v>0</v>
      </c>
      <c r="AM22" s="168">
        <v>3</v>
      </c>
      <c r="AN22" s="170">
        <f t="shared" si="2"/>
        <v>10</v>
      </c>
      <c r="AO22" s="166">
        <v>19</v>
      </c>
      <c r="AP22" s="167">
        <v>2</v>
      </c>
      <c r="AQ22" s="168">
        <v>0</v>
      </c>
      <c r="AR22" s="167">
        <v>0</v>
      </c>
      <c r="AS22" s="168">
        <v>0</v>
      </c>
      <c r="AT22" s="168">
        <v>0</v>
      </c>
      <c r="AU22" s="168">
        <v>0</v>
      </c>
      <c r="AV22" s="168">
        <v>0</v>
      </c>
      <c r="AW22" s="168">
        <v>0</v>
      </c>
      <c r="AX22" s="168">
        <v>0</v>
      </c>
      <c r="AY22" s="168">
        <v>1</v>
      </c>
      <c r="AZ22" s="168">
        <v>3</v>
      </c>
      <c r="BA22" s="170">
        <f t="shared" si="3"/>
        <v>25</v>
      </c>
      <c r="BB22" s="166">
        <v>8</v>
      </c>
      <c r="BC22" s="168">
        <v>0</v>
      </c>
      <c r="BD22" s="168">
        <v>1</v>
      </c>
      <c r="BE22" s="168">
        <v>0</v>
      </c>
      <c r="BF22" s="168">
        <v>0</v>
      </c>
      <c r="BG22" s="168">
        <v>0</v>
      </c>
      <c r="BH22" s="168">
        <v>0</v>
      </c>
      <c r="BI22" s="168">
        <v>0</v>
      </c>
      <c r="BJ22" s="168">
        <v>0</v>
      </c>
      <c r="BK22" s="168">
        <v>0</v>
      </c>
      <c r="BL22" s="168">
        <v>0</v>
      </c>
      <c r="BM22" s="168">
        <v>2</v>
      </c>
      <c r="BN22" s="170">
        <f t="shared" si="4"/>
        <v>11</v>
      </c>
      <c r="BO22" s="166">
        <v>15</v>
      </c>
      <c r="BP22" s="167">
        <v>2</v>
      </c>
      <c r="BQ22" s="168">
        <v>2</v>
      </c>
      <c r="BR22" s="167">
        <v>0</v>
      </c>
      <c r="BS22" s="168">
        <v>0</v>
      </c>
      <c r="BT22" s="168">
        <v>1</v>
      </c>
      <c r="BU22" s="168">
        <v>1</v>
      </c>
      <c r="BV22" s="168">
        <v>0</v>
      </c>
      <c r="BW22" s="168">
        <v>0</v>
      </c>
      <c r="BX22" s="168">
        <v>0</v>
      </c>
      <c r="BY22" s="168">
        <v>0</v>
      </c>
      <c r="BZ22" s="168">
        <v>4</v>
      </c>
      <c r="CA22" s="170">
        <f t="shared" si="5"/>
        <v>25</v>
      </c>
      <c r="CB22" s="166">
        <v>13</v>
      </c>
      <c r="CC22" s="168">
        <v>3</v>
      </c>
      <c r="CD22" s="168">
        <v>2</v>
      </c>
      <c r="CE22" s="168">
        <v>0</v>
      </c>
      <c r="CF22" s="168">
        <v>0</v>
      </c>
      <c r="CG22" s="168">
        <v>1</v>
      </c>
      <c r="CH22" s="168">
        <v>0</v>
      </c>
      <c r="CI22" s="168">
        <v>0</v>
      </c>
      <c r="CJ22" s="168">
        <v>1</v>
      </c>
      <c r="CK22" s="168">
        <v>0</v>
      </c>
      <c r="CL22" s="168">
        <v>1</v>
      </c>
      <c r="CM22" s="168">
        <v>2</v>
      </c>
      <c r="CN22" s="170">
        <f t="shared" si="6"/>
        <v>23</v>
      </c>
      <c r="CO22" s="166">
        <v>6</v>
      </c>
      <c r="CP22" s="167">
        <v>2</v>
      </c>
      <c r="CQ22" s="168">
        <v>1</v>
      </c>
      <c r="CR22" s="167">
        <v>1</v>
      </c>
      <c r="CS22" s="168">
        <v>0</v>
      </c>
      <c r="CT22" s="168">
        <v>2</v>
      </c>
      <c r="CU22" s="168">
        <v>0</v>
      </c>
      <c r="CV22" s="168">
        <v>0</v>
      </c>
      <c r="CW22" s="168">
        <v>0</v>
      </c>
      <c r="CX22" s="168">
        <v>0</v>
      </c>
      <c r="CY22" s="168">
        <v>0</v>
      </c>
      <c r="CZ22" s="168">
        <v>2</v>
      </c>
      <c r="DA22" s="170">
        <f t="shared" si="7"/>
        <v>14</v>
      </c>
    </row>
    <row r="23" spans="1:105" ht="18" customHeight="1">
      <c r="A23" s="88" t="s">
        <v>23</v>
      </c>
      <c r="B23" s="482">
        <v>4</v>
      </c>
      <c r="C23" s="483">
        <v>2</v>
      </c>
      <c r="D23" s="483">
        <v>1</v>
      </c>
      <c r="E23" s="483">
        <v>0</v>
      </c>
      <c r="F23" s="483">
        <v>1</v>
      </c>
      <c r="G23" s="483">
        <v>0</v>
      </c>
      <c r="H23" s="483">
        <v>0</v>
      </c>
      <c r="I23" s="483">
        <v>0</v>
      </c>
      <c r="J23" s="483">
        <v>0</v>
      </c>
      <c r="K23" s="483">
        <v>1</v>
      </c>
      <c r="L23" s="483">
        <v>0</v>
      </c>
      <c r="M23" s="483">
        <v>2</v>
      </c>
      <c r="N23" s="272">
        <f t="shared" si="0"/>
        <v>11</v>
      </c>
      <c r="O23" s="164">
        <v>3</v>
      </c>
      <c r="P23" s="134">
        <v>1</v>
      </c>
      <c r="Q23" s="134">
        <v>0</v>
      </c>
      <c r="R23" s="134">
        <v>0</v>
      </c>
      <c r="S23" s="134">
        <v>0</v>
      </c>
      <c r="T23" s="134">
        <v>1</v>
      </c>
      <c r="U23" s="134">
        <v>0</v>
      </c>
      <c r="V23" s="134">
        <v>0</v>
      </c>
      <c r="W23" s="134">
        <v>0</v>
      </c>
      <c r="X23" s="134">
        <v>0</v>
      </c>
      <c r="Y23" s="134">
        <v>0</v>
      </c>
      <c r="Z23" s="134">
        <v>2</v>
      </c>
      <c r="AA23" s="165">
        <f t="shared" si="1"/>
        <v>7</v>
      </c>
      <c r="AB23" s="482">
        <v>3</v>
      </c>
      <c r="AC23" s="483">
        <v>2</v>
      </c>
      <c r="AD23" s="483">
        <v>1</v>
      </c>
      <c r="AE23" s="483">
        <v>0</v>
      </c>
      <c r="AF23" s="483">
        <v>0</v>
      </c>
      <c r="AG23" s="483">
        <v>2</v>
      </c>
      <c r="AH23" s="483">
        <v>0</v>
      </c>
      <c r="AI23" s="483">
        <v>0</v>
      </c>
      <c r="AJ23" s="483">
        <v>1</v>
      </c>
      <c r="AK23" s="483">
        <v>0</v>
      </c>
      <c r="AL23" s="483">
        <v>0</v>
      </c>
      <c r="AM23" s="483">
        <v>4</v>
      </c>
      <c r="AN23" s="272">
        <f t="shared" si="2"/>
        <v>13</v>
      </c>
      <c r="AO23" s="164">
        <v>5</v>
      </c>
      <c r="AP23" s="134">
        <v>0</v>
      </c>
      <c r="AQ23" s="134">
        <v>0</v>
      </c>
      <c r="AR23" s="134">
        <v>0</v>
      </c>
      <c r="AS23" s="134">
        <v>0</v>
      </c>
      <c r="AT23" s="134">
        <v>0</v>
      </c>
      <c r="AU23" s="134">
        <v>0</v>
      </c>
      <c r="AV23" s="134">
        <v>0</v>
      </c>
      <c r="AW23" s="134">
        <v>0</v>
      </c>
      <c r="AX23" s="134">
        <v>0</v>
      </c>
      <c r="AY23" s="134">
        <v>1</v>
      </c>
      <c r="AZ23" s="134">
        <v>2</v>
      </c>
      <c r="BA23" s="165">
        <f t="shared" si="3"/>
        <v>8</v>
      </c>
      <c r="BB23" s="482">
        <v>4</v>
      </c>
      <c r="BC23" s="483">
        <v>1</v>
      </c>
      <c r="BD23" s="483">
        <v>3</v>
      </c>
      <c r="BE23" s="483">
        <v>0</v>
      </c>
      <c r="BF23" s="483">
        <v>0</v>
      </c>
      <c r="BG23" s="483">
        <v>1</v>
      </c>
      <c r="BH23" s="483">
        <v>0</v>
      </c>
      <c r="BI23" s="483">
        <v>0</v>
      </c>
      <c r="BJ23" s="483">
        <v>0</v>
      </c>
      <c r="BK23" s="483">
        <v>1</v>
      </c>
      <c r="BL23" s="483">
        <v>0</v>
      </c>
      <c r="BM23" s="483">
        <v>3</v>
      </c>
      <c r="BN23" s="272">
        <f t="shared" si="4"/>
        <v>13</v>
      </c>
      <c r="BO23" s="164">
        <v>6</v>
      </c>
      <c r="BP23" s="134">
        <v>0</v>
      </c>
      <c r="BQ23" s="134">
        <v>0</v>
      </c>
      <c r="BR23" s="134">
        <v>0</v>
      </c>
      <c r="BS23" s="134">
        <v>0</v>
      </c>
      <c r="BT23" s="134">
        <v>0</v>
      </c>
      <c r="BU23" s="134">
        <v>0</v>
      </c>
      <c r="BV23" s="134">
        <v>0</v>
      </c>
      <c r="BW23" s="134">
        <v>1</v>
      </c>
      <c r="BX23" s="134">
        <v>0</v>
      </c>
      <c r="BY23" s="134">
        <v>0</v>
      </c>
      <c r="BZ23" s="134">
        <v>1</v>
      </c>
      <c r="CA23" s="165">
        <f t="shared" si="5"/>
        <v>8</v>
      </c>
      <c r="CB23" s="482">
        <v>7</v>
      </c>
      <c r="CC23" s="483">
        <v>1</v>
      </c>
      <c r="CD23" s="483">
        <v>0</v>
      </c>
      <c r="CE23" s="483">
        <v>0</v>
      </c>
      <c r="CF23" s="483">
        <v>0</v>
      </c>
      <c r="CG23" s="483">
        <v>0</v>
      </c>
      <c r="CH23" s="483">
        <v>0</v>
      </c>
      <c r="CI23" s="483">
        <v>0</v>
      </c>
      <c r="CJ23" s="483">
        <v>0</v>
      </c>
      <c r="CK23" s="483">
        <v>0</v>
      </c>
      <c r="CL23" s="483">
        <v>0</v>
      </c>
      <c r="CM23" s="483">
        <v>5</v>
      </c>
      <c r="CN23" s="272">
        <f t="shared" si="6"/>
        <v>13</v>
      </c>
      <c r="CO23" s="164">
        <v>7</v>
      </c>
      <c r="CP23" s="134">
        <v>0</v>
      </c>
      <c r="CQ23" s="134">
        <v>0</v>
      </c>
      <c r="CR23" s="134">
        <v>1</v>
      </c>
      <c r="CS23" s="134">
        <v>1</v>
      </c>
      <c r="CT23" s="134">
        <v>2</v>
      </c>
      <c r="CU23" s="134">
        <v>0</v>
      </c>
      <c r="CV23" s="134">
        <v>0</v>
      </c>
      <c r="CW23" s="134">
        <v>0</v>
      </c>
      <c r="CX23" s="134">
        <v>0</v>
      </c>
      <c r="CY23" s="134">
        <v>2</v>
      </c>
      <c r="CZ23" s="134">
        <v>2</v>
      </c>
      <c r="DA23" s="165">
        <f t="shared" si="7"/>
        <v>15</v>
      </c>
    </row>
    <row r="24" spans="1:105" ht="18" customHeight="1">
      <c r="A24" s="11" t="s">
        <v>24</v>
      </c>
      <c r="B24" s="166">
        <v>1</v>
      </c>
      <c r="C24" s="168">
        <v>0</v>
      </c>
      <c r="D24" s="168">
        <v>0</v>
      </c>
      <c r="E24" s="168">
        <v>0</v>
      </c>
      <c r="F24" s="168">
        <v>0</v>
      </c>
      <c r="G24" s="168">
        <v>0</v>
      </c>
      <c r="H24" s="168">
        <v>0</v>
      </c>
      <c r="I24" s="168">
        <v>0</v>
      </c>
      <c r="J24" s="168">
        <v>0</v>
      </c>
      <c r="K24" s="168">
        <v>0</v>
      </c>
      <c r="L24" s="168">
        <v>0</v>
      </c>
      <c r="M24" s="168">
        <v>0</v>
      </c>
      <c r="N24" s="170">
        <f t="shared" si="0"/>
        <v>1</v>
      </c>
      <c r="O24" s="166">
        <v>1</v>
      </c>
      <c r="P24" s="167">
        <v>0</v>
      </c>
      <c r="Q24" s="168">
        <v>0</v>
      </c>
      <c r="R24" s="167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168">
        <v>0</v>
      </c>
      <c r="Z24" s="168">
        <v>0</v>
      </c>
      <c r="AA24" s="170">
        <f t="shared" si="1"/>
        <v>1</v>
      </c>
      <c r="AB24" s="166">
        <v>1</v>
      </c>
      <c r="AC24" s="168">
        <v>0</v>
      </c>
      <c r="AD24" s="168">
        <v>0</v>
      </c>
      <c r="AE24" s="168">
        <v>0</v>
      </c>
      <c r="AF24" s="168">
        <v>0</v>
      </c>
      <c r="AG24" s="168">
        <v>0</v>
      </c>
      <c r="AH24" s="168">
        <v>0</v>
      </c>
      <c r="AI24" s="168">
        <v>1</v>
      </c>
      <c r="AJ24" s="168">
        <v>0</v>
      </c>
      <c r="AK24" s="168">
        <v>0</v>
      </c>
      <c r="AL24" s="168">
        <v>0</v>
      </c>
      <c r="AM24" s="168">
        <v>0</v>
      </c>
      <c r="AN24" s="170">
        <f t="shared" si="2"/>
        <v>2</v>
      </c>
      <c r="AO24" s="166">
        <v>4</v>
      </c>
      <c r="AP24" s="167">
        <v>0</v>
      </c>
      <c r="AQ24" s="168">
        <v>0</v>
      </c>
      <c r="AR24" s="167">
        <v>0</v>
      </c>
      <c r="AS24" s="168">
        <v>1</v>
      </c>
      <c r="AT24" s="168">
        <v>0</v>
      </c>
      <c r="AU24" s="168">
        <v>0</v>
      </c>
      <c r="AV24" s="168">
        <v>0</v>
      </c>
      <c r="AW24" s="168">
        <v>0</v>
      </c>
      <c r="AX24" s="168">
        <v>0</v>
      </c>
      <c r="AY24" s="168">
        <v>0</v>
      </c>
      <c r="AZ24" s="168">
        <v>0</v>
      </c>
      <c r="BA24" s="170">
        <f t="shared" si="3"/>
        <v>5</v>
      </c>
      <c r="BB24" s="166">
        <v>1</v>
      </c>
      <c r="BC24" s="168">
        <v>0</v>
      </c>
      <c r="BD24" s="168">
        <v>0</v>
      </c>
      <c r="BE24" s="168">
        <v>0</v>
      </c>
      <c r="BF24" s="168">
        <v>0</v>
      </c>
      <c r="BG24" s="168">
        <v>0</v>
      </c>
      <c r="BH24" s="168">
        <v>0</v>
      </c>
      <c r="BI24" s="168">
        <v>0</v>
      </c>
      <c r="BJ24" s="168">
        <v>0</v>
      </c>
      <c r="BK24" s="168">
        <v>0</v>
      </c>
      <c r="BL24" s="168">
        <v>0</v>
      </c>
      <c r="BM24" s="168">
        <v>0</v>
      </c>
      <c r="BN24" s="170">
        <f t="shared" si="4"/>
        <v>1</v>
      </c>
      <c r="BO24" s="166">
        <v>3</v>
      </c>
      <c r="BP24" s="167">
        <v>1</v>
      </c>
      <c r="BQ24" s="168">
        <v>0</v>
      </c>
      <c r="BR24" s="167">
        <v>0</v>
      </c>
      <c r="BS24" s="168">
        <v>0</v>
      </c>
      <c r="BT24" s="168">
        <v>0</v>
      </c>
      <c r="BU24" s="168">
        <v>0</v>
      </c>
      <c r="BV24" s="168">
        <v>0</v>
      </c>
      <c r="BW24" s="168">
        <v>0</v>
      </c>
      <c r="BX24" s="168">
        <v>0</v>
      </c>
      <c r="BY24" s="168">
        <v>0</v>
      </c>
      <c r="BZ24" s="168">
        <v>0</v>
      </c>
      <c r="CA24" s="170">
        <f t="shared" si="5"/>
        <v>4</v>
      </c>
      <c r="CB24" s="166">
        <v>2</v>
      </c>
      <c r="CC24" s="168">
        <v>0</v>
      </c>
      <c r="CD24" s="168">
        <v>0</v>
      </c>
      <c r="CE24" s="168">
        <v>0</v>
      </c>
      <c r="CF24" s="168">
        <v>0</v>
      </c>
      <c r="CG24" s="168">
        <v>0</v>
      </c>
      <c r="CH24" s="168">
        <v>0</v>
      </c>
      <c r="CI24" s="168">
        <v>0</v>
      </c>
      <c r="CJ24" s="168">
        <v>0</v>
      </c>
      <c r="CK24" s="168">
        <v>0</v>
      </c>
      <c r="CL24" s="168">
        <v>0</v>
      </c>
      <c r="CM24" s="168">
        <v>1</v>
      </c>
      <c r="CN24" s="170">
        <f t="shared" si="6"/>
        <v>3</v>
      </c>
      <c r="CO24" s="166">
        <v>3</v>
      </c>
      <c r="CP24" s="167">
        <v>0</v>
      </c>
      <c r="CQ24" s="168">
        <v>0</v>
      </c>
      <c r="CR24" s="167">
        <v>0</v>
      </c>
      <c r="CS24" s="168">
        <v>0</v>
      </c>
      <c r="CT24" s="168">
        <v>0</v>
      </c>
      <c r="CU24" s="168">
        <v>0</v>
      </c>
      <c r="CV24" s="168">
        <v>0</v>
      </c>
      <c r="CW24" s="168">
        <v>0</v>
      </c>
      <c r="CX24" s="168">
        <v>0</v>
      </c>
      <c r="CY24" s="168">
        <v>0</v>
      </c>
      <c r="CZ24" s="168">
        <v>0</v>
      </c>
      <c r="DA24" s="170">
        <f t="shared" si="7"/>
        <v>3</v>
      </c>
    </row>
    <row r="25" spans="1:105" ht="18" customHeight="1">
      <c r="A25" s="88" t="s">
        <v>25</v>
      </c>
      <c r="B25" s="482">
        <v>24</v>
      </c>
      <c r="C25" s="483">
        <v>9</v>
      </c>
      <c r="D25" s="483">
        <v>0</v>
      </c>
      <c r="E25" s="483">
        <v>2</v>
      </c>
      <c r="F25" s="483">
        <v>2</v>
      </c>
      <c r="G25" s="483">
        <v>1</v>
      </c>
      <c r="H25" s="483">
        <v>1</v>
      </c>
      <c r="I25" s="483">
        <v>1</v>
      </c>
      <c r="J25" s="483">
        <v>0</v>
      </c>
      <c r="K25" s="483">
        <v>0</v>
      </c>
      <c r="L25" s="483">
        <v>2</v>
      </c>
      <c r="M25" s="483">
        <v>4</v>
      </c>
      <c r="N25" s="272">
        <f t="shared" si="0"/>
        <v>46</v>
      </c>
      <c r="O25" s="164">
        <v>14</v>
      </c>
      <c r="P25" s="134">
        <v>2</v>
      </c>
      <c r="Q25" s="134">
        <v>0</v>
      </c>
      <c r="R25" s="134">
        <v>3</v>
      </c>
      <c r="S25" s="134">
        <v>1</v>
      </c>
      <c r="T25" s="134">
        <v>2</v>
      </c>
      <c r="U25" s="134">
        <v>0</v>
      </c>
      <c r="V25" s="134">
        <v>0</v>
      </c>
      <c r="W25" s="134">
        <v>0</v>
      </c>
      <c r="X25" s="134">
        <v>1</v>
      </c>
      <c r="Y25" s="134">
        <v>1</v>
      </c>
      <c r="Z25" s="134">
        <v>8</v>
      </c>
      <c r="AA25" s="165">
        <f t="shared" si="1"/>
        <v>32</v>
      </c>
      <c r="AB25" s="482">
        <v>19</v>
      </c>
      <c r="AC25" s="483">
        <v>4</v>
      </c>
      <c r="AD25" s="483">
        <v>0</v>
      </c>
      <c r="AE25" s="483">
        <v>2</v>
      </c>
      <c r="AF25" s="483">
        <v>2</v>
      </c>
      <c r="AG25" s="483">
        <v>2</v>
      </c>
      <c r="AH25" s="483">
        <v>0</v>
      </c>
      <c r="AI25" s="483">
        <v>0</v>
      </c>
      <c r="AJ25" s="483">
        <v>0</v>
      </c>
      <c r="AK25" s="483">
        <v>0</v>
      </c>
      <c r="AL25" s="483">
        <v>1</v>
      </c>
      <c r="AM25" s="483">
        <v>5</v>
      </c>
      <c r="AN25" s="272">
        <f t="shared" si="2"/>
        <v>35</v>
      </c>
      <c r="AO25" s="164">
        <v>16</v>
      </c>
      <c r="AP25" s="134">
        <v>6</v>
      </c>
      <c r="AQ25" s="134">
        <v>0</v>
      </c>
      <c r="AR25" s="134">
        <v>1</v>
      </c>
      <c r="AS25" s="134">
        <v>0</v>
      </c>
      <c r="AT25" s="134">
        <v>1</v>
      </c>
      <c r="AU25" s="134">
        <v>0</v>
      </c>
      <c r="AV25" s="134">
        <v>1</v>
      </c>
      <c r="AW25" s="134">
        <v>1</v>
      </c>
      <c r="AX25" s="134">
        <v>0</v>
      </c>
      <c r="AY25" s="134">
        <v>1</v>
      </c>
      <c r="AZ25" s="134">
        <v>3</v>
      </c>
      <c r="BA25" s="165">
        <f t="shared" si="3"/>
        <v>30</v>
      </c>
      <c r="BB25" s="482">
        <v>19</v>
      </c>
      <c r="BC25" s="483">
        <v>11</v>
      </c>
      <c r="BD25" s="483">
        <v>0</v>
      </c>
      <c r="BE25" s="483">
        <v>2</v>
      </c>
      <c r="BF25" s="483">
        <v>4</v>
      </c>
      <c r="BG25" s="483">
        <v>1</v>
      </c>
      <c r="BH25" s="483">
        <v>0</v>
      </c>
      <c r="BI25" s="483">
        <v>0</v>
      </c>
      <c r="BJ25" s="483">
        <v>0</v>
      </c>
      <c r="BK25" s="483">
        <v>0</v>
      </c>
      <c r="BL25" s="483">
        <v>2</v>
      </c>
      <c r="BM25" s="483">
        <v>4</v>
      </c>
      <c r="BN25" s="272">
        <f t="shared" si="4"/>
        <v>43</v>
      </c>
      <c r="BO25" s="164">
        <v>18</v>
      </c>
      <c r="BP25" s="134">
        <v>4</v>
      </c>
      <c r="BQ25" s="134">
        <v>0</v>
      </c>
      <c r="BR25" s="134">
        <v>1</v>
      </c>
      <c r="BS25" s="134">
        <v>0</v>
      </c>
      <c r="BT25" s="134">
        <v>0</v>
      </c>
      <c r="BU25" s="134">
        <v>0</v>
      </c>
      <c r="BV25" s="134">
        <v>1</v>
      </c>
      <c r="BW25" s="134">
        <v>0</v>
      </c>
      <c r="BX25" s="134">
        <v>0</v>
      </c>
      <c r="BY25" s="134">
        <v>2</v>
      </c>
      <c r="BZ25" s="134">
        <v>4</v>
      </c>
      <c r="CA25" s="165">
        <f t="shared" si="5"/>
        <v>30</v>
      </c>
      <c r="CB25" s="482">
        <v>12</v>
      </c>
      <c r="CC25" s="483">
        <v>2</v>
      </c>
      <c r="CD25" s="483">
        <v>1</v>
      </c>
      <c r="CE25" s="483">
        <v>0</v>
      </c>
      <c r="CF25" s="483">
        <v>1</v>
      </c>
      <c r="CG25" s="483">
        <v>2</v>
      </c>
      <c r="CH25" s="483">
        <v>0</v>
      </c>
      <c r="CI25" s="483">
        <v>0</v>
      </c>
      <c r="CJ25" s="483">
        <v>1</v>
      </c>
      <c r="CK25" s="483">
        <v>0</v>
      </c>
      <c r="CL25" s="483">
        <v>0</v>
      </c>
      <c r="CM25" s="483">
        <v>7</v>
      </c>
      <c r="CN25" s="272">
        <f t="shared" si="6"/>
        <v>26</v>
      </c>
      <c r="CO25" s="164">
        <v>18</v>
      </c>
      <c r="CP25" s="134">
        <v>2</v>
      </c>
      <c r="CQ25" s="134">
        <v>1</v>
      </c>
      <c r="CR25" s="134">
        <v>2</v>
      </c>
      <c r="CS25" s="134">
        <v>1</v>
      </c>
      <c r="CT25" s="134">
        <v>3</v>
      </c>
      <c r="CU25" s="134">
        <v>0</v>
      </c>
      <c r="CV25" s="134">
        <v>1</v>
      </c>
      <c r="CW25" s="134">
        <v>0</v>
      </c>
      <c r="CX25" s="134">
        <v>1</v>
      </c>
      <c r="CY25" s="134">
        <v>0</v>
      </c>
      <c r="CZ25" s="134">
        <v>7</v>
      </c>
      <c r="DA25" s="165">
        <f t="shared" si="7"/>
        <v>36</v>
      </c>
    </row>
    <row r="26" spans="1:105" ht="18" customHeight="1">
      <c r="A26" s="90" t="s">
        <v>26</v>
      </c>
      <c r="B26" s="171">
        <v>0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3">
        <f t="shared" si="0"/>
        <v>0</v>
      </c>
      <c r="O26" s="166">
        <v>0</v>
      </c>
      <c r="P26" s="167">
        <v>0</v>
      </c>
      <c r="Q26" s="168">
        <v>0</v>
      </c>
      <c r="R26" s="167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70">
        <f t="shared" si="1"/>
        <v>0</v>
      </c>
      <c r="AB26" s="171">
        <v>4</v>
      </c>
      <c r="AC26" s="172">
        <v>0</v>
      </c>
      <c r="AD26" s="172">
        <v>0</v>
      </c>
      <c r="AE26" s="172">
        <v>0</v>
      </c>
      <c r="AF26" s="172">
        <v>0</v>
      </c>
      <c r="AG26" s="172">
        <v>0</v>
      </c>
      <c r="AH26" s="172">
        <v>0</v>
      </c>
      <c r="AI26" s="172">
        <v>0</v>
      </c>
      <c r="AJ26" s="172">
        <v>0</v>
      </c>
      <c r="AK26" s="172">
        <v>0</v>
      </c>
      <c r="AL26" s="172">
        <v>0</v>
      </c>
      <c r="AM26" s="172">
        <v>0</v>
      </c>
      <c r="AN26" s="173">
        <f t="shared" si="2"/>
        <v>4</v>
      </c>
      <c r="AO26" s="166">
        <v>1</v>
      </c>
      <c r="AP26" s="167">
        <v>1</v>
      </c>
      <c r="AQ26" s="168">
        <v>0</v>
      </c>
      <c r="AR26" s="167">
        <v>0</v>
      </c>
      <c r="AS26" s="168">
        <v>0</v>
      </c>
      <c r="AT26" s="168">
        <v>0</v>
      </c>
      <c r="AU26" s="168">
        <v>0</v>
      </c>
      <c r="AV26" s="168">
        <v>0</v>
      </c>
      <c r="AW26" s="168">
        <v>0</v>
      </c>
      <c r="AX26" s="168">
        <v>0</v>
      </c>
      <c r="AY26" s="168">
        <v>0</v>
      </c>
      <c r="AZ26" s="168">
        <v>0</v>
      </c>
      <c r="BA26" s="170">
        <f t="shared" si="3"/>
        <v>2</v>
      </c>
      <c r="BB26" s="171">
        <v>3</v>
      </c>
      <c r="BC26" s="172">
        <v>0</v>
      </c>
      <c r="BD26" s="172">
        <v>0</v>
      </c>
      <c r="BE26" s="172">
        <v>0</v>
      </c>
      <c r="BF26" s="172">
        <v>0</v>
      </c>
      <c r="BG26" s="172">
        <v>0</v>
      </c>
      <c r="BH26" s="172">
        <v>0</v>
      </c>
      <c r="BI26" s="172">
        <v>0</v>
      </c>
      <c r="BJ26" s="172">
        <v>0</v>
      </c>
      <c r="BK26" s="172">
        <v>0</v>
      </c>
      <c r="BL26" s="172">
        <v>0</v>
      </c>
      <c r="BM26" s="172">
        <v>0</v>
      </c>
      <c r="BN26" s="173">
        <f t="shared" si="4"/>
        <v>3</v>
      </c>
      <c r="BO26" s="166">
        <v>4</v>
      </c>
      <c r="BP26" s="167">
        <v>0</v>
      </c>
      <c r="BQ26" s="168">
        <v>0</v>
      </c>
      <c r="BR26" s="167">
        <v>0</v>
      </c>
      <c r="BS26" s="168">
        <v>0</v>
      </c>
      <c r="BT26" s="168">
        <v>0</v>
      </c>
      <c r="BU26" s="168">
        <v>0</v>
      </c>
      <c r="BV26" s="168">
        <v>0</v>
      </c>
      <c r="BW26" s="168">
        <v>0</v>
      </c>
      <c r="BX26" s="168">
        <v>0</v>
      </c>
      <c r="BY26" s="168">
        <v>0</v>
      </c>
      <c r="BZ26" s="168">
        <v>0</v>
      </c>
      <c r="CA26" s="170">
        <f t="shared" si="5"/>
        <v>4</v>
      </c>
      <c r="CB26" s="171">
        <v>3</v>
      </c>
      <c r="CC26" s="172">
        <v>0</v>
      </c>
      <c r="CD26" s="172">
        <v>0</v>
      </c>
      <c r="CE26" s="172">
        <v>1</v>
      </c>
      <c r="CF26" s="172">
        <v>0</v>
      </c>
      <c r="CG26" s="172">
        <v>0</v>
      </c>
      <c r="CH26" s="172">
        <v>0</v>
      </c>
      <c r="CI26" s="172">
        <v>0</v>
      </c>
      <c r="CJ26" s="172">
        <v>0</v>
      </c>
      <c r="CK26" s="172">
        <v>0</v>
      </c>
      <c r="CL26" s="172">
        <v>0</v>
      </c>
      <c r="CM26" s="172">
        <v>0</v>
      </c>
      <c r="CN26" s="173">
        <f t="shared" si="6"/>
        <v>4</v>
      </c>
      <c r="CO26" s="166">
        <v>3</v>
      </c>
      <c r="CP26" s="167">
        <v>0</v>
      </c>
      <c r="CQ26" s="168">
        <v>0</v>
      </c>
      <c r="CR26" s="167">
        <v>0</v>
      </c>
      <c r="CS26" s="168">
        <v>0</v>
      </c>
      <c r="CT26" s="168">
        <v>0</v>
      </c>
      <c r="CU26" s="168">
        <v>0</v>
      </c>
      <c r="CV26" s="168">
        <v>0</v>
      </c>
      <c r="CW26" s="168">
        <v>0</v>
      </c>
      <c r="CX26" s="168">
        <v>0</v>
      </c>
      <c r="CY26" s="168">
        <v>0</v>
      </c>
      <c r="CZ26" s="168">
        <v>0</v>
      </c>
      <c r="DA26" s="170">
        <f t="shared" si="7"/>
        <v>3</v>
      </c>
    </row>
    <row r="27" spans="1:105" ht="24.95" customHeight="1">
      <c r="A27" s="91" t="s">
        <v>36</v>
      </c>
      <c r="B27" s="480">
        <f>+SUM(B8:B26)</f>
        <v>433</v>
      </c>
      <c r="C27" s="481">
        <f t="shared" ref="C27:M27" si="8">+SUM(C8:C26)</f>
        <v>79</v>
      </c>
      <c r="D27" s="481">
        <f t="shared" si="8"/>
        <v>18</v>
      </c>
      <c r="E27" s="481">
        <f t="shared" si="8"/>
        <v>13</v>
      </c>
      <c r="F27" s="481">
        <f t="shared" si="8"/>
        <v>10</v>
      </c>
      <c r="G27" s="481">
        <f t="shared" si="8"/>
        <v>9</v>
      </c>
      <c r="H27" s="481">
        <f t="shared" si="8"/>
        <v>6</v>
      </c>
      <c r="I27" s="481">
        <f t="shared" si="8"/>
        <v>5</v>
      </c>
      <c r="J27" s="481">
        <f>+SUM(J8:J26)</f>
        <v>4</v>
      </c>
      <c r="K27" s="481">
        <f>+SUM(K8:K26)</f>
        <v>1</v>
      </c>
      <c r="L27" s="481">
        <f>+SUM(L8:L26)</f>
        <v>17</v>
      </c>
      <c r="M27" s="481">
        <f t="shared" si="8"/>
        <v>107</v>
      </c>
      <c r="N27" s="50">
        <f t="shared" si="0"/>
        <v>702</v>
      </c>
      <c r="O27" s="23">
        <f>+SUM(O8:O26)</f>
        <v>432</v>
      </c>
      <c r="P27" s="24">
        <f t="shared" ref="P27:W27" si="9">+SUM(P8:P26)</f>
        <v>64</v>
      </c>
      <c r="Q27" s="24">
        <f t="shared" si="9"/>
        <v>14</v>
      </c>
      <c r="R27" s="24">
        <f t="shared" si="9"/>
        <v>19</v>
      </c>
      <c r="S27" s="24">
        <f t="shared" si="9"/>
        <v>18</v>
      </c>
      <c r="T27" s="24">
        <f t="shared" si="9"/>
        <v>21</v>
      </c>
      <c r="U27" s="24">
        <f t="shared" si="9"/>
        <v>4</v>
      </c>
      <c r="V27" s="24">
        <f t="shared" si="9"/>
        <v>3</v>
      </c>
      <c r="W27" s="24">
        <f t="shared" si="9"/>
        <v>9</v>
      </c>
      <c r="X27" s="24">
        <f>+SUM(X8:X26)</f>
        <v>2</v>
      </c>
      <c r="Y27" s="24">
        <f>+SUM(Y8:Y26)</f>
        <v>31</v>
      </c>
      <c r="Z27" s="24">
        <f>+SUM(Z8:Z26)</f>
        <v>126</v>
      </c>
      <c r="AA27" s="25">
        <f t="shared" si="1"/>
        <v>743</v>
      </c>
      <c r="AB27" s="480">
        <f>+SUM(AB8:AB26)</f>
        <v>401</v>
      </c>
      <c r="AC27" s="481">
        <f t="shared" ref="AC27:AJ27" si="10">+SUM(AC8:AC26)</f>
        <v>51</v>
      </c>
      <c r="AD27" s="481">
        <f t="shared" si="10"/>
        <v>9</v>
      </c>
      <c r="AE27" s="481">
        <f t="shared" si="10"/>
        <v>19</v>
      </c>
      <c r="AF27" s="481">
        <f t="shared" si="10"/>
        <v>22</v>
      </c>
      <c r="AG27" s="481">
        <f t="shared" si="10"/>
        <v>23</v>
      </c>
      <c r="AH27" s="481">
        <f t="shared" si="10"/>
        <v>6</v>
      </c>
      <c r="AI27" s="481">
        <f t="shared" si="10"/>
        <v>4</v>
      </c>
      <c r="AJ27" s="481">
        <f t="shared" si="10"/>
        <v>7</v>
      </c>
      <c r="AK27" s="481">
        <f>+SUM(AK8:AK26)</f>
        <v>0</v>
      </c>
      <c r="AL27" s="481">
        <f>+SUM(AL8:AL26)</f>
        <v>13</v>
      </c>
      <c r="AM27" s="481">
        <f>+SUM(AM8:AM26)</f>
        <v>101</v>
      </c>
      <c r="AN27" s="50">
        <f t="shared" si="2"/>
        <v>656</v>
      </c>
      <c r="AO27" s="23">
        <f>+SUM(AO8:AO26)</f>
        <v>381</v>
      </c>
      <c r="AP27" s="24">
        <f t="shared" ref="AP27:AZ27" si="11">+SUM(AP8:AP26)</f>
        <v>53</v>
      </c>
      <c r="AQ27" s="24">
        <f t="shared" si="11"/>
        <v>19</v>
      </c>
      <c r="AR27" s="24">
        <f t="shared" si="11"/>
        <v>17</v>
      </c>
      <c r="AS27" s="24">
        <f t="shared" si="11"/>
        <v>15</v>
      </c>
      <c r="AT27" s="24">
        <f t="shared" si="11"/>
        <v>17</v>
      </c>
      <c r="AU27" s="24">
        <f t="shared" si="11"/>
        <v>2</v>
      </c>
      <c r="AV27" s="24">
        <f t="shared" si="11"/>
        <v>4</v>
      </c>
      <c r="AW27" s="24">
        <f>+SUM(AW8:AW26)</f>
        <v>5</v>
      </c>
      <c r="AX27" s="24">
        <f>+SUM(AX8:AX26)</f>
        <v>2</v>
      </c>
      <c r="AY27" s="24">
        <f>+SUM(AY8:AY26)</f>
        <v>18</v>
      </c>
      <c r="AZ27" s="24">
        <f t="shared" si="11"/>
        <v>90</v>
      </c>
      <c r="BA27" s="25">
        <f t="shared" si="3"/>
        <v>623</v>
      </c>
      <c r="BB27" s="480">
        <f>+SUM(BB8:BB26)</f>
        <v>406</v>
      </c>
      <c r="BC27" s="481">
        <f t="shared" ref="BC27:BM27" si="12">+SUM(BC8:BC26)</f>
        <v>66</v>
      </c>
      <c r="BD27" s="481">
        <f t="shared" si="12"/>
        <v>16</v>
      </c>
      <c r="BE27" s="481">
        <f t="shared" si="12"/>
        <v>21</v>
      </c>
      <c r="BF27" s="481">
        <f t="shared" si="12"/>
        <v>17</v>
      </c>
      <c r="BG27" s="481">
        <f t="shared" si="12"/>
        <v>18</v>
      </c>
      <c r="BH27" s="481">
        <f t="shared" si="12"/>
        <v>1</v>
      </c>
      <c r="BI27" s="481">
        <f>+SUM(BI8:BI26)</f>
        <v>6</v>
      </c>
      <c r="BJ27" s="481">
        <f>+SUM(BJ8:BJ26)</f>
        <v>5</v>
      </c>
      <c r="BK27" s="481">
        <f>+SUM(BK8:BK26)</f>
        <v>2</v>
      </c>
      <c r="BL27" s="481">
        <f>+SUM(BL8:BL26)</f>
        <v>19</v>
      </c>
      <c r="BM27" s="481">
        <f t="shared" si="12"/>
        <v>120</v>
      </c>
      <c r="BN27" s="50">
        <f t="shared" si="4"/>
        <v>697</v>
      </c>
      <c r="BO27" s="23">
        <f>+SUM(BO8:BO26)</f>
        <v>367</v>
      </c>
      <c r="BP27" s="24">
        <f t="shared" ref="BP27:BZ27" si="13">+SUM(BP8:BP26)</f>
        <v>52</v>
      </c>
      <c r="BQ27" s="24">
        <f t="shared" si="13"/>
        <v>12</v>
      </c>
      <c r="BR27" s="24">
        <f t="shared" si="13"/>
        <v>11</v>
      </c>
      <c r="BS27" s="24">
        <f t="shared" si="13"/>
        <v>12</v>
      </c>
      <c r="BT27" s="24">
        <f t="shared" si="13"/>
        <v>14</v>
      </c>
      <c r="BU27" s="24">
        <f t="shared" si="13"/>
        <v>1</v>
      </c>
      <c r="BV27" s="24">
        <f t="shared" si="13"/>
        <v>1</v>
      </c>
      <c r="BW27" s="24">
        <f t="shared" si="13"/>
        <v>10</v>
      </c>
      <c r="BX27" s="24">
        <f t="shared" si="13"/>
        <v>2</v>
      </c>
      <c r="BY27" s="24">
        <f t="shared" si="13"/>
        <v>16</v>
      </c>
      <c r="BZ27" s="24">
        <f t="shared" si="13"/>
        <v>103</v>
      </c>
      <c r="CA27" s="25">
        <f t="shared" si="5"/>
        <v>601</v>
      </c>
      <c r="CB27" s="480">
        <f>+SUM(CB8:CB26)</f>
        <v>429</v>
      </c>
      <c r="CC27" s="481">
        <f t="shared" ref="CC27:CH27" si="14">+SUM(CC8:CC26)</f>
        <v>56</v>
      </c>
      <c r="CD27" s="481">
        <f t="shared" si="14"/>
        <v>14</v>
      </c>
      <c r="CE27" s="481">
        <f t="shared" si="14"/>
        <v>15</v>
      </c>
      <c r="CF27" s="481">
        <f t="shared" si="14"/>
        <v>4</v>
      </c>
      <c r="CG27" s="481">
        <f t="shared" si="14"/>
        <v>25</v>
      </c>
      <c r="CH27" s="481">
        <f t="shared" si="14"/>
        <v>0</v>
      </c>
      <c r="CI27" s="481">
        <f>+SUM(CI8:CI26)</f>
        <v>1</v>
      </c>
      <c r="CJ27" s="481">
        <f>+SUM(CJ8:CJ26)</f>
        <v>9</v>
      </c>
      <c r="CK27" s="481">
        <f>+SUM(CK8:CK26)</f>
        <v>0</v>
      </c>
      <c r="CL27" s="481">
        <f>+SUM(CL8:CL26)</f>
        <v>24</v>
      </c>
      <c r="CM27" s="481">
        <f t="shared" ref="CM27" si="15">+SUM(CM8:CM26)</f>
        <v>113</v>
      </c>
      <c r="CN27" s="50">
        <f t="shared" si="6"/>
        <v>690</v>
      </c>
      <c r="CO27" s="23">
        <f>+SUM(CO8:CO26)</f>
        <v>419</v>
      </c>
      <c r="CP27" s="24">
        <f t="shared" ref="CP27:CW27" si="16">+SUM(CP8:CP26)</f>
        <v>57</v>
      </c>
      <c r="CQ27" s="24">
        <f t="shared" si="16"/>
        <v>8</v>
      </c>
      <c r="CR27" s="24">
        <f t="shared" si="16"/>
        <v>21</v>
      </c>
      <c r="CS27" s="24">
        <f t="shared" si="16"/>
        <v>16</v>
      </c>
      <c r="CT27" s="24">
        <f t="shared" si="16"/>
        <v>39</v>
      </c>
      <c r="CU27" s="24">
        <f t="shared" si="16"/>
        <v>1</v>
      </c>
      <c r="CV27" s="24">
        <f t="shared" si="16"/>
        <v>5</v>
      </c>
      <c r="CW27" s="24">
        <f t="shared" si="16"/>
        <v>4</v>
      </c>
      <c r="CX27" s="24">
        <f>+SUM(CX8:CX26)</f>
        <v>4</v>
      </c>
      <c r="CY27" s="24">
        <f>+SUM(CY8:CY26)</f>
        <v>25</v>
      </c>
      <c r="CZ27" s="24">
        <f>+SUM(CZ8:CZ26)</f>
        <v>135</v>
      </c>
      <c r="DA27" s="25">
        <f t="shared" si="7"/>
        <v>734</v>
      </c>
    </row>
    <row r="28" spans="1:105" ht="5.25" customHeight="1">
      <c r="B28" s="152"/>
      <c r="C28" s="174"/>
      <c r="D28" s="152"/>
      <c r="E28" s="174"/>
      <c r="F28" s="152"/>
      <c r="G28" s="174"/>
      <c r="H28" s="174"/>
      <c r="I28" s="174"/>
      <c r="J28" s="174"/>
      <c r="K28" s="174"/>
      <c r="L28" s="174"/>
      <c r="M28" s="174"/>
      <c r="N28" s="117"/>
      <c r="O28" s="92"/>
      <c r="P28" s="120"/>
      <c r="Q28" s="92"/>
      <c r="R28" s="120"/>
      <c r="S28" s="92"/>
      <c r="T28" s="120"/>
      <c r="U28" s="120"/>
      <c r="V28" s="120"/>
      <c r="W28" s="120"/>
      <c r="X28" s="120"/>
      <c r="Y28" s="120"/>
      <c r="Z28" s="120"/>
      <c r="AA28" s="117"/>
      <c r="AB28" s="152"/>
      <c r="AC28" s="174"/>
      <c r="AD28" s="152"/>
      <c r="AE28" s="174"/>
      <c r="AF28" s="152"/>
      <c r="AG28" s="174"/>
      <c r="AH28" s="174"/>
      <c r="AI28" s="174"/>
      <c r="AJ28" s="174"/>
      <c r="AK28" s="174"/>
      <c r="AL28" s="174"/>
      <c r="AM28" s="174"/>
      <c r="AN28" s="117"/>
      <c r="AO28" s="92"/>
      <c r="AP28" s="120"/>
      <c r="AQ28" s="92"/>
      <c r="AR28" s="120"/>
      <c r="AS28" s="92"/>
      <c r="AT28" s="92"/>
      <c r="AU28" s="120"/>
      <c r="AV28" s="120"/>
      <c r="AW28" s="120"/>
      <c r="AX28" s="120"/>
      <c r="AY28" s="120"/>
      <c r="AZ28" s="120"/>
      <c r="BA28" s="117"/>
      <c r="BB28" s="117"/>
      <c r="BD28" s="92"/>
      <c r="BE28" s="120"/>
      <c r="BF28" s="120"/>
      <c r="BG28" s="92"/>
      <c r="BH28" s="120"/>
      <c r="BI28" s="120"/>
      <c r="BJ28" s="120"/>
      <c r="BK28" s="92"/>
      <c r="BL28" s="120"/>
      <c r="BM28" s="120"/>
      <c r="BO28" s="92"/>
      <c r="BP28" s="120"/>
      <c r="BQ28" s="92"/>
      <c r="BR28" s="120"/>
      <c r="BS28" s="92"/>
      <c r="BT28" s="92"/>
      <c r="BU28" s="120"/>
      <c r="BV28" s="120"/>
      <c r="BW28" s="120"/>
      <c r="BX28" s="120"/>
      <c r="BY28" s="120"/>
      <c r="BZ28" s="120"/>
      <c r="CA28" s="117"/>
      <c r="CB28" s="117"/>
      <c r="CD28" s="92"/>
      <c r="CE28" s="120"/>
      <c r="CF28" s="120"/>
      <c r="CG28" s="92"/>
      <c r="CH28" s="120"/>
      <c r="CI28" s="120"/>
      <c r="CJ28" s="120"/>
      <c r="CK28" s="92"/>
      <c r="CL28" s="120"/>
      <c r="CM28" s="120"/>
      <c r="CO28" s="92"/>
      <c r="CP28" s="120"/>
      <c r="CQ28" s="92"/>
      <c r="CR28" s="120"/>
      <c r="CS28" s="92"/>
      <c r="CT28" s="92"/>
      <c r="CU28" s="120"/>
      <c r="CV28" s="120"/>
      <c r="CW28" s="120"/>
      <c r="CX28" s="120"/>
      <c r="CY28" s="120"/>
      <c r="CZ28" s="120"/>
      <c r="DA28" s="117"/>
    </row>
    <row r="29" spans="1:105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815"/>
      <c r="AG29" s="815"/>
      <c r="AH29" s="422"/>
      <c r="AI29" s="401"/>
      <c r="AJ29" s="401"/>
      <c r="AK29" s="401"/>
      <c r="AL29" s="401"/>
      <c r="AM29" s="401"/>
      <c r="AN29" s="401"/>
      <c r="AO29" s="401"/>
      <c r="AP29" s="401"/>
      <c r="AQ29" s="401"/>
      <c r="AR29" s="401"/>
      <c r="AS29" s="401"/>
      <c r="AT29" s="401"/>
      <c r="AU29" s="401"/>
      <c r="AV29" s="401"/>
      <c r="AW29" s="401"/>
      <c r="AX29" s="401"/>
      <c r="AY29" s="401"/>
      <c r="AZ29" s="401"/>
      <c r="BA29" s="401"/>
      <c r="BB29" s="401"/>
      <c r="BC29" s="401"/>
      <c r="BD29" s="401"/>
      <c r="BE29" s="401"/>
      <c r="BF29" s="401"/>
      <c r="BG29" s="401"/>
      <c r="BH29" s="401"/>
      <c r="BI29" s="401"/>
      <c r="BJ29" s="401"/>
      <c r="BK29" s="401"/>
      <c r="BL29" s="401"/>
      <c r="BM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O29" s="401"/>
      <c r="CP29" s="401"/>
      <c r="CQ29" s="401"/>
      <c r="CR29" s="401"/>
      <c r="CS29" s="401"/>
      <c r="CT29" s="401"/>
      <c r="CU29" s="401"/>
      <c r="CV29" s="401"/>
      <c r="CW29" s="401"/>
      <c r="CX29" s="401"/>
      <c r="CY29" s="401"/>
      <c r="CZ29" s="401"/>
      <c r="DA29" s="401"/>
    </row>
    <row r="30" spans="1:105" s="402" customFormat="1" ht="13.5" customHeight="1">
      <c r="A30" s="664" t="s">
        <v>560</v>
      </c>
      <c r="B30" s="411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01"/>
      <c r="O30" s="407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11"/>
      <c r="AC30" s="412"/>
      <c r="AD30" s="412"/>
      <c r="AE30" s="412"/>
      <c r="AF30" s="412"/>
      <c r="AG30" s="412"/>
      <c r="AH30" s="412"/>
      <c r="AI30" s="412"/>
      <c r="AJ30" s="412"/>
      <c r="AK30" s="412"/>
      <c r="AL30" s="412"/>
      <c r="AM30" s="412"/>
      <c r="AN30" s="401"/>
      <c r="AO30" s="407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1"/>
      <c r="BA30" s="401"/>
      <c r="BB30" s="401"/>
      <c r="BC30" s="401"/>
      <c r="BD30" s="407"/>
      <c r="BE30" s="401"/>
      <c r="BF30" s="401"/>
      <c r="BG30" s="401"/>
      <c r="BH30" s="401"/>
      <c r="BI30" s="401"/>
      <c r="BJ30" s="401"/>
      <c r="BK30" s="401"/>
      <c r="BL30" s="401"/>
      <c r="BM30" s="401"/>
      <c r="BO30" s="407"/>
      <c r="BP30" s="401"/>
      <c r="BQ30" s="401"/>
      <c r="BR30" s="401"/>
      <c r="BS30" s="401"/>
      <c r="BT30" s="401"/>
      <c r="BU30" s="401"/>
      <c r="BV30" s="401"/>
      <c r="BW30" s="401"/>
      <c r="BX30" s="401"/>
      <c r="BY30" s="401"/>
      <c r="BZ30" s="401"/>
      <c r="CA30" s="401"/>
      <c r="CB30" s="401"/>
      <c r="CC30" s="401"/>
      <c r="CD30" s="407"/>
      <c r="CE30" s="401"/>
      <c r="CF30" s="401"/>
      <c r="CG30" s="401"/>
      <c r="CH30" s="401"/>
      <c r="CI30" s="401"/>
      <c r="CJ30" s="401"/>
      <c r="CK30" s="401"/>
      <c r="CL30" s="401"/>
      <c r="CM30" s="401"/>
      <c r="CO30" s="407"/>
      <c r="CP30" s="401"/>
      <c r="CQ30" s="401"/>
      <c r="CR30" s="401"/>
      <c r="CS30" s="401"/>
      <c r="CT30" s="401"/>
      <c r="CU30" s="401"/>
      <c r="CV30" s="401"/>
      <c r="CW30" s="401"/>
      <c r="CX30" s="401"/>
      <c r="CY30" s="401"/>
      <c r="CZ30" s="401"/>
      <c r="DA30" s="401"/>
    </row>
    <row r="31" spans="1:105" s="402" customFormat="1" ht="12" customHeight="1">
      <c r="A31" s="413" t="s">
        <v>230</v>
      </c>
      <c r="B31" s="411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01"/>
      <c r="O31" s="407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11"/>
      <c r="AC31" s="412"/>
      <c r="AD31" s="412"/>
      <c r="AE31" s="412"/>
      <c r="AF31" s="412"/>
      <c r="AG31" s="412"/>
      <c r="AH31" s="412"/>
      <c r="AI31" s="412"/>
      <c r="AJ31" s="412"/>
      <c r="AK31" s="412"/>
      <c r="AL31" s="412"/>
      <c r="AM31" s="412"/>
      <c r="AN31" s="401"/>
      <c r="AO31" s="407"/>
      <c r="AP31" s="401"/>
      <c r="AQ31" s="401"/>
      <c r="AR31" s="401"/>
      <c r="AS31" s="401"/>
      <c r="AT31" s="401"/>
      <c r="AU31" s="401"/>
      <c r="AV31" s="401"/>
      <c r="AW31" s="401"/>
      <c r="AX31" s="401"/>
      <c r="AY31" s="401"/>
      <c r="AZ31" s="401"/>
      <c r="BA31" s="401"/>
      <c r="BB31" s="401"/>
      <c r="BC31" s="401"/>
      <c r="BD31" s="407"/>
      <c r="BE31" s="401"/>
      <c r="BF31" s="401"/>
      <c r="BG31" s="401"/>
      <c r="BH31" s="401"/>
      <c r="BI31" s="401"/>
      <c r="BJ31" s="401"/>
      <c r="BK31" s="401"/>
      <c r="BL31" s="401"/>
      <c r="BM31" s="401"/>
      <c r="BO31" s="407"/>
      <c r="BP31" s="401"/>
      <c r="BQ31" s="401"/>
      <c r="BR31" s="401"/>
      <c r="BS31" s="401"/>
      <c r="BT31" s="401"/>
      <c r="BU31" s="401"/>
      <c r="BV31" s="401"/>
      <c r="BW31" s="401"/>
      <c r="BX31" s="401"/>
      <c r="BY31" s="401"/>
      <c r="BZ31" s="401"/>
      <c r="CA31" s="401"/>
      <c r="CB31" s="401"/>
      <c r="CC31" s="401"/>
      <c r="CD31" s="407"/>
      <c r="CE31" s="401"/>
      <c r="CF31" s="401"/>
      <c r="CG31" s="401"/>
      <c r="CH31" s="401"/>
      <c r="CI31" s="401"/>
      <c r="CJ31" s="401"/>
      <c r="CK31" s="401"/>
      <c r="CL31" s="401"/>
      <c r="CM31" s="401"/>
      <c r="CO31" s="407"/>
      <c r="CP31" s="401"/>
      <c r="CQ31" s="401"/>
      <c r="CR31" s="401"/>
      <c r="CS31" s="401"/>
      <c r="CT31" s="401"/>
      <c r="CU31" s="401"/>
      <c r="CV31" s="401"/>
      <c r="CW31" s="401"/>
      <c r="CX31" s="401"/>
      <c r="CY31" s="401"/>
      <c r="CZ31" s="401"/>
      <c r="DA31" s="401"/>
    </row>
    <row r="32" spans="1:105" s="401" customFormat="1" ht="12" customHeight="1">
      <c r="A32" s="409" t="s">
        <v>123</v>
      </c>
      <c r="B32" s="411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O32" s="407"/>
      <c r="AB32" s="411"/>
      <c r="AC32" s="412"/>
      <c r="AD32" s="412"/>
      <c r="AE32" s="412"/>
      <c r="AF32" s="412"/>
      <c r="AG32" s="412"/>
      <c r="AH32" s="412"/>
      <c r="AI32" s="412"/>
      <c r="AJ32" s="412"/>
      <c r="AK32" s="412"/>
      <c r="AL32" s="412"/>
      <c r="AM32" s="412"/>
      <c r="AO32" s="407"/>
      <c r="BD32" s="407"/>
      <c r="BK32" s="414"/>
      <c r="BO32" s="407"/>
      <c r="CD32" s="407"/>
      <c r="CK32" s="414"/>
      <c r="CO32" s="407"/>
    </row>
    <row r="33" spans="1:105" s="402" customFormat="1" ht="12" customHeight="1">
      <c r="A33" s="409" t="s">
        <v>113</v>
      </c>
      <c r="B33" s="411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01"/>
      <c r="O33" s="407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1"/>
      <c r="AA33" s="401"/>
      <c r="AB33" s="411"/>
      <c r="AC33" s="412"/>
      <c r="AD33" s="412"/>
      <c r="AE33" s="412"/>
      <c r="AF33" s="412"/>
      <c r="AG33" s="412"/>
      <c r="AH33" s="412"/>
      <c r="AI33" s="412"/>
      <c r="AJ33" s="412"/>
      <c r="AK33" s="412"/>
      <c r="AL33" s="412"/>
      <c r="AM33" s="412"/>
      <c r="AN33" s="401"/>
      <c r="AO33" s="407"/>
      <c r="AP33" s="401"/>
      <c r="AQ33" s="401"/>
      <c r="AR33" s="401"/>
      <c r="AS33" s="401"/>
      <c r="AT33" s="401"/>
      <c r="AU33" s="401"/>
      <c r="AV33" s="401"/>
      <c r="AW33" s="401"/>
      <c r="AX33" s="401"/>
      <c r="AY33" s="401"/>
      <c r="AZ33" s="401"/>
      <c r="BA33" s="401"/>
      <c r="BB33" s="401"/>
      <c r="BC33" s="401"/>
      <c r="BD33" s="407"/>
      <c r="BE33" s="401"/>
      <c r="BF33" s="401"/>
      <c r="BG33" s="401"/>
      <c r="BH33" s="401"/>
      <c r="BI33" s="401"/>
      <c r="BJ33" s="401"/>
      <c r="BK33" s="401"/>
      <c r="BL33" s="401"/>
      <c r="BM33" s="401"/>
      <c r="BO33" s="407"/>
      <c r="BP33" s="401"/>
      <c r="BQ33" s="401"/>
      <c r="BR33" s="401"/>
      <c r="BS33" s="401"/>
      <c r="BT33" s="401"/>
      <c r="BU33" s="401"/>
      <c r="BV33" s="401"/>
      <c r="BW33" s="401"/>
      <c r="BX33" s="401"/>
      <c r="BY33" s="401"/>
      <c r="BZ33" s="401"/>
      <c r="CA33" s="401"/>
      <c r="CB33" s="401"/>
      <c r="CC33" s="401"/>
      <c r="CD33" s="407"/>
      <c r="CE33" s="401"/>
      <c r="CF33" s="401"/>
      <c r="CG33" s="401"/>
      <c r="CH33" s="401"/>
      <c r="CI33" s="401"/>
      <c r="CJ33" s="401"/>
      <c r="CK33" s="401"/>
      <c r="CL33" s="401"/>
      <c r="CM33" s="401"/>
      <c r="CO33" s="407"/>
      <c r="CP33" s="401"/>
      <c r="CQ33" s="401"/>
      <c r="CR33" s="401"/>
      <c r="CS33" s="401"/>
      <c r="CT33" s="401"/>
      <c r="CU33" s="401"/>
      <c r="CV33" s="401"/>
      <c r="CW33" s="401"/>
      <c r="CX33" s="401"/>
      <c r="CY33" s="401"/>
      <c r="CZ33" s="401"/>
      <c r="DA33" s="401"/>
    </row>
    <row r="34" spans="1:105" s="402" customFormat="1" ht="12" customHeight="1">
      <c r="A34" s="409" t="s">
        <v>153</v>
      </c>
      <c r="B34" s="411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01"/>
      <c r="O34" s="407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11"/>
      <c r="AC34" s="412"/>
      <c r="AD34" s="412"/>
      <c r="AE34" s="412"/>
      <c r="AF34" s="412"/>
      <c r="AG34" s="412"/>
      <c r="AH34" s="412"/>
      <c r="AI34" s="412"/>
      <c r="AJ34" s="412"/>
      <c r="AK34" s="412"/>
      <c r="AL34" s="412"/>
      <c r="AM34" s="412"/>
      <c r="AN34" s="401"/>
      <c r="AO34" s="407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1"/>
      <c r="BA34" s="401"/>
      <c r="BB34" s="401"/>
      <c r="BC34" s="401"/>
      <c r="BD34" s="407"/>
      <c r="BE34" s="401"/>
      <c r="BF34" s="401"/>
      <c r="BG34" s="401"/>
      <c r="BH34" s="401"/>
      <c r="BI34" s="401"/>
      <c r="BJ34" s="401"/>
      <c r="BK34" s="401"/>
      <c r="BL34" s="401"/>
      <c r="BM34" s="401"/>
      <c r="BO34" s="407"/>
      <c r="BP34" s="401"/>
      <c r="BQ34" s="401"/>
      <c r="BR34" s="401"/>
      <c r="BS34" s="401"/>
      <c r="BT34" s="401"/>
      <c r="BU34" s="401"/>
      <c r="BV34" s="401"/>
      <c r="BW34" s="401"/>
      <c r="BX34" s="401"/>
      <c r="BY34" s="401"/>
      <c r="BZ34" s="401"/>
      <c r="CA34" s="401"/>
      <c r="CB34" s="401"/>
      <c r="CC34" s="401"/>
      <c r="CD34" s="407"/>
      <c r="CE34" s="401"/>
      <c r="CF34" s="401"/>
      <c r="CG34" s="401"/>
      <c r="CH34" s="401"/>
      <c r="CI34" s="401"/>
      <c r="CJ34" s="401"/>
      <c r="CK34" s="401"/>
      <c r="CL34" s="401"/>
      <c r="CM34" s="401"/>
      <c r="CO34" s="407"/>
      <c r="CP34" s="401"/>
      <c r="CQ34" s="401"/>
      <c r="CR34" s="401"/>
      <c r="CS34" s="401"/>
      <c r="CT34" s="401"/>
      <c r="CU34" s="401"/>
      <c r="CV34" s="401"/>
      <c r="CW34" s="401"/>
      <c r="CX34" s="401"/>
      <c r="CY34" s="401"/>
      <c r="CZ34" s="401"/>
      <c r="DA34" s="401"/>
    </row>
    <row r="35" spans="1:105" s="402" customFormat="1" ht="12" customHeight="1">
      <c r="A35" s="409" t="s">
        <v>154</v>
      </c>
      <c r="B35" s="411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01"/>
      <c r="O35" s="407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1"/>
      <c r="AA35" s="401"/>
      <c r="AB35" s="411"/>
      <c r="AC35" s="412"/>
      <c r="AD35" s="412"/>
      <c r="AE35" s="412"/>
      <c r="AF35" s="412"/>
      <c r="AG35" s="412"/>
      <c r="AH35" s="412"/>
      <c r="AI35" s="412"/>
      <c r="AJ35" s="412"/>
      <c r="AK35" s="412"/>
      <c r="AL35" s="412"/>
      <c r="AM35" s="412"/>
      <c r="AN35" s="401"/>
      <c r="AO35" s="407"/>
      <c r="AP35" s="401"/>
      <c r="AQ35" s="401"/>
      <c r="AR35" s="401"/>
      <c r="AS35" s="401"/>
      <c r="AT35" s="401"/>
      <c r="AU35" s="401"/>
      <c r="AV35" s="401"/>
      <c r="AW35" s="401"/>
      <c r="AX35" s="401"/>
      <c r="AY35" s="401"/>
      <c r="AZ35" s="401"/>
      <c r="BA35" s="401"/>
      <c r="BB35" s="401"/>
      <c r="BC35" s="401"/>
      <c r="BD35" s="407"/>
      <c r="BE35" s="401"/>
      <c r="BF35" s="401"/>
      <c r="BG35" s="401"/>
      <c r="BH35" s="401"/>
      <c r="BI35" s="401"/>
      <c r="BJ35" s="401"/>
      <c r="BK35" s="401"/>
      <c r="BL35" s="401"/>
      <c r="BM35" s="401"/>
      <c r="BO35" s="407"/>
      <c r="BP35" s="401"/>
      <c r="BQ35" s="401"/>
      <c r="BR35" s="401"/>
      <c r="BS35" s="401"/>
      <c r="BT35" s="401"/>
      <c r="BU35" s="401"/>
      <c r="BV35" s="401"/>
      <c r="BW35" s="401"/>
      <c r="BX35" s="401"/>
      <c r="BY35" s="401"/>
      <c r="BZ35" s="401"/>
      <c r="CA35" s="401"/>
      <c r="CB35" s="401"/>
      <c r="CC35" s="401"/>
      <c r="CD35" s="407"/>
      <c r="CE35" s="401"/>
      <c r="CF35" s="401"/>
      <c r="CG35" s="401"/>
      <c r="CH35" s="401"/>
      <c r="CI35" s="401"/>
      <c r="CJ35" s="401"/>
      <c r="CK35" s="401"/>
      <c r="CL35" s="401"/>
      <c r="CM35" s="401"/>
      <c r="CO35" s="407"/>
      <c r="CP35" s="401"/>
      <c r="CQ35" s="401"/>
      <c r="CR35" s="401"/>
      <c r="CS35" s="401"/>
      <c r="CT35" s="401"/>
      <c r="CU35" s="401"/>
      <c r="CV35" s="401"/>
      <c r="CW35" s="401"/>
      <c r="CX35" s="401"/>
      <c r="CY35" s="401"/>
      <c r="CZ35" s="401"/>
      <c r="DA35" s="401"/>
    </row>
    <row r="36" spans="1:105" s="402" customFormat="1" ht="12" customHeight="1">
      <c r="A36" s="409" t="s">
        <v>155</v>
      </c>
      <c r="B36" s="411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01"/>
      <c r="O36" s="407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11"/>
      <c r="AC36" s="412"/>
      <c r="AD36" s="412"/>
      <c r="AE36" s="412"/>
      <c r="AF36" s="412"/>
      <c r="AG36" s="412"/>
      <c r="AH36" s="412"/>
      <c r="AI36" s="412"/>
      <c r="AJ36" s="412"/>
      <c r="AK36" s="412"/>
      <c r="AL36" s="412"/>
      <c r="AM36" s="412"/>
      <c r="AN36" s="401"/>
      <c r="AO36" s="407"/>
      <c r="AP36" s="401"/>
      <c r="AQ36" s="401"/>
      <c r="AR36" s="401"/>
      <c r="AS36" s="401"/>
      <c r="AT36" s="401"/>
      <c r="AU36" s="401"/>
      <c r="AV36" s="401"/>
      <c r="AW36" s="401"/>
      <c r="AX36" s="401"/>
      <c r="AY36" s="401"/>
      <c r="AZ36" s="401"/>
      <c r="BA36" s="401"/>
      <c r="BB36" s="401"/>
      <c r="BC36" s="401"/>
      <c r="BD36" s="407"/>
      <c r="BE36" s="401"/>
      <c r="BF36" s="401"/>
      <c r="BG36" s="401"/>
      <c r="BH36" s="401"/>
      <c r="BI36" s="401"/>
      <c r="BJ36" s="401"/>
      <c r="BK36" s="401"/>
      <c r="BL36" s="401"/>
      <c r="BM36" s="401"/>
      <c r="BO36" s="407"/>
      <c r="BP36" s="401"/>
      <c r="BQ36" s="401"/>
      <c r="BR36" s="401"/>
      <c r="BS36" s="401"/>
      <c r="BT36" s="401"/>
      <c r="BU36" s="401"/>
      <c r="BV36" s="401"/>
      <c r="BW36" s="401"/>
      <c r="BX36" s="401"/>
      <c r="BY36" s="401"/>
      <c r="BZ36" s="401"/>
      <c r="CA36" s="401"/>
      <c r="CB36" s="401"/>
      <c r="CC36" s="401"/>
      <c r="CD36" s="407"/>
      <c r="CE36" s="401"/>
      <c r="CF36" s="401"/>
      <c r="CG36" s="401"/>
      <c r="CH36" s="401"/>
      <c r="CI36" s="401"/>
      <c r="CJ36" s="401"/>
      <c r="CK36" s="401"/>
      <c r="CL36" s="401"/>
      <c r="CM36" s="401"/>
      <c r="CO36" s="407"/>
      <c r="CP36" s="401"/>
      <c r="CQ36" s="401"/>
      <c r="CR36" s="401"/>
      <c r="CS36" s="401"/>
      <c r="CT36" s="401"/>
      <c r="CU36" s="401"/>
      <c r="CV36" s="401"/>
      <c r="CW36" s="401"/>
      <c r="CX36" s="401"/>
      <c r="CY36" s="401"/>
      <c r="CZ36" s="401"/>
      <c r="DA36" s="401"/>
    </row>
    <row r="37" spans="1:105" s="402" customFormat="1" ht="12" customHeight="1">
      <c r="A37" s="409" t="s">
        <v>133</v>
      </c>
      <c r="B37" s="411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01"/>
      <c r="O37" s="407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1"/>
      <c r="AA37" s="401"/>
      <c r="AB37" s="411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01"/>
      <c r="AO37" s="407"/>
      <c r="AP37" s="401"/>
      <c r="AQ37" s="401"/>
      <c r="AR37" s="401"/>
      <c r="AS37" s="401"/>
      <c r="AT37" s="401"/>
      <c r="AU37" s="401"/>
      <c r="AV37" s="401"/>
      <c r="AW37" s="401"/>
      <c r="AX37" s="401"/>
      <c r="AY37" s="401"/>
      <c r="AZ37" s="401"/>
      <c r="BA37" s="401"/>
      <c r="BB37" s="401"/>
      <c r="BC37" s="401"/>
      <c r="BD37" s="407"/>
      <c r="BE37" s="401"/>
      <c r="BF37" s="401"/>
      <c r="BG37" s="401"/>
      <c r="BH37" s="401"/>
      <c r="BI37" s="401"/>
      <c r="BJ37" s="401"/>
      <c r="BK37" s="401"/>
      <c r="BL37" s="401"/>
      <c r="BM37" s="401"/>
      <c r="BO37" s="407"/>
      <c r="BP37" s="401"/>
      <c r="BQ37" s="401"/>
      <c r="BR37" s="401"/>
      <c r="BS37" s="401"/>
      <c r="BT37" s="401"/>
      <c r="BU37" s="401"/>
      <c r="BV37" s="401"/>
      <c r="BW37" s="401"/>
      <c r="BX37" s="401"/>
      <c r="BY37" s="401"/>
      <c r="BZ37" s="401"/>
      <c r="CA37" s="401"/>
      <c r="CB37" s="401"/>
      <c r="CC37" s="401"/>
      <c r="CD37" s="407"/>
      <c r="CE37" s="401"/>
      <c r="CF37" s="401"/>
      <c r="CG37" s="401"/>
      <c r="CH37" s="401"/>
      <c r="CI37" s="401"/>
      <c r="CJ37" s="401"/>
      <c r="CK37" s="401"/>
      <c r="CL37" s="401"/>
      <c r="CM37" s="401"/>
      <c r="CO37" s="407"/>
      <c r="CP37" s="401"/>
      <c r="CQ37" s="401"/>
      <c r="CR37" s="401"/>
      <c r="CS37" s="401"/>
      <c r="CT37" s="401"/>
      <c r="CU37" s="401"/>
      <c r="CV37" s="401"/>
      <c r="CW37" s="401"/>
      <c r="CX37" s="401"/>
      <c r="CY37" s="401"/>
      <c r="CZ37" s="401"/>
      <c r="DA37" s="401"/>
    </row>
    <row r="38" spans="1:105" s="402" customFormat="1" ht="12" customHeight="1">
      <c r="A38" s="409" t="s">
        <v>125</v>
      </c>
      <c r="B38" s="411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01"/>
      <c r="O38" s="407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1"/>
      <c r="AA38" s="401"/>
      <c r="AB38" s="411"/>
      <c r="AC38" s="412"/>
      <c r="AD38" s="412"/>
      <c r="AE38" s="412"/>
      <c r="AF38" s="412"/>
      <c r="AG38" s="412"/>
      <c r="AH38" s="412"/>
      <c r="AI38" s="412"/>
      <c r="AJ38" s="412"/>
      <c r="AK38" s="412"/>
      <c r="AL38" s="412"/>
      <c r="AM38" s="412"/>
      <c r="AN38" s="401"/>
      <c r="AO38" s="407"/>
      <c r="AP38" s="401"/>
      <c r="AQ38" s="401"/>
      <c r="AR38" s="401"/>
      <c r="AS38" s="401"/>
      <c r="AT38" s="401"/>
      <c r="AU38" s="401"/>
      <c r="AV38" s="401"/>
      <c r="AW38" s="401"/>
      <c r="AX38" s="401"/>
      <c r="AY38" s="401"/>
      <c r="AZ38" s="401"/>
      <c r="BA38" s="401"/>
      <c r="BB38" s="401"/>
      <c r="BC38" s="401"/>
      <c r="BD38" s="407"/>
      <c r="BE38" s="401"/>
      <c r="BF38" s="401"/>
      <c r="BG38" s="401"/>
      <c r="BH38" s="401"/>
      <c r="BI38" s="401"/>
      <c r="BJ38" s="401"/>
      <c r="BK38" s="401"/>
      <c r="BL38" s="401"/>
      <c r="BM38" s="401"/>
      <c r="BO38" s="407"/>
      <c r="BP38" s="401"/>
      <c r="BQ38" s="401"/>
      <c r="BR38" s="401"/>
      <c r="BS38" s="401"/>
      <c r="BT38" s="401"/>
      <c r="BU38" s="401"/>
      <c r="BV38" s="401"/>
      <c r="BW38" s="401"/>
      <c r="BX38" s="401"/>
      <c r="BY38" s="401"/>
      <c r="BZ38" s="401"/>
      <c r="CA38" s="401"/>
      <c r="CB38" s="401"/>
      <c r="CC38" s="401"/>
      <c r="CD38" s="407"/>
      <c r="CE38" s="401"/>
      <c r="CF38" s="401"/>
      <c r="CG38" s="401"/>
      <c r="CH38" s="401"/>
      <c r="CI38" s="401"/>
      <c r="CJ38" s="401"/>
      <c r="CK38" s="401"/>
      <c r="CL38" s="401"/>
      <c r="CM38" s="401"/>
      <c r="CO38" s="407"/>
      <c r="CP38" s="401"/>
      <c r="CQ38" s="401"/>
      <c r="CR38" s="401"/>
      <c r="CS38" s="401"/>
      <c r="CT38" s="401"/>
      <c r="CU38" s="401"/>
      <c r="CV38" s="401"/>
      <c r="CW38" s="401"/>
      <c r="CX38" s="401"/>
      <c r="CY38" s="401"/>
      <c r="CZ38" s="401"/>
      <c r="DA38" s="401"/>
    </row>
    <row r="39" spans="1:105" s="402" customFormat="1" ht="12" customHeight="1">
      <c r="A39" s="409" t="s">
        <v>156</v>
      </c>
      <c r="B39" s="411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01"/>
      <c r="O39" s="407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11"/>
      <c r="AC39" s="412"/>
      <c r="AD39" s="412"/>
      <c r="AE39" s="412"/>
      <c r="AF39" s="412"/>
      <c r="AG39" s="412"/>
      <c r="AH39" s="412"/>
      <c r="AI39" s="412"/>
      <c r="AJ39" s="412"/>
      <c r="AK39" s="412"/>
      <c r="AL39" s="412"/>
      <c r="AM39" s="412"/>
      <c r="AN39" s="401"/>
      <c r="AO39" s="407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1"/>
      <c r="BA39" s="401"/>
      <c r="BB39" s="401"/>
      <c r="BC39" s="401"/>
      <c r="BD39" s="407"/>
      <c r="BE39" s="401"/>
      <c r="BF39" s="401"/>
      <c r="BG39" s="401"/>
      <c r="BH39" s="401"/>
      <c r="BI39" s="401"/>
      <c r="BJ39" s="401"/>
      <c r="BK39" s="401"/>
      <c r="BL39" s="401"/>
      <c r="BM39" s="401"/>
      <c r="BO39" s="407"/>
      <c r="BP39" s="401"/>
      <c r="BQ39" s="401"/>
      <c r="BR39" s="401"/>
      <c r="BS39" s="401"/>
      <c r="BT39" s="401"/>
      <c r="BU39" s="401"/>
      <c r="BV39" s="401"/>
      <c r="BW39" s="401"/>
      <c r="BX39" s="401"/>
      <c r="BY39" s="401"/>
      <c r="BZ39" s="401"/>
      <c r="CA39" s="401"/>
      <c r="CB39" s="401"/>
      <c r="CC39" s="401"/>
      <c r="CD39" s="407"/>
      <c r="CE39" s="401"/>
      <c r="CF39" s="401"/>
      <c r="CG39" s="401"/>
      <c r="CH39" s="401"/>
      <c r="CI39" s="401"/>
      <c r="CJ39" s="401"/>
      <c r="CK39" s="401"/>
      <c r="CL39" s="401"/>
      <c r="CM39" s="401"/>
      <c r="CO39" s="407"/>
      <c r="CP39" s="401"/>
      <c r="CQ39" s="401"/>
      <c r="CR39" s="401"/>
      <c r="CS39" s="401"/>
      <c r="CT39" s="401"/>
      <c r="CU39" s="401"/>
      <c r="CV39" s="401"/>
      <c r="CW39" s="401"/>
      <c r="CX39" s="401"/>
      <c r="CY39" s="401"/>
      <c r="CZ39" s="401"/>
      <c r="DA39" s="401"/>
    </row>
    <row r="40" spans="1:105" s="402" customFormat="1" ht="12" customHeight="1">
      <c r="A40" s="409" t="s">
        <v>157</v>
      </c>
      <c r="B40" s="411"/>
      <c r="C40" s="412"/>
      <c r="D40" s="412"/>
      <c r="E40" s="412"/>
      <c r="F40" s="412"/>
      <c r="G40" s="412"/>
      <c r="H40" s="412"/>
      <c r="I40" s="412"/>
      <c r="J40" s="412"/>
      <c r="K40" s="412"/>
      <c r="L40" s="412"/>
      <c r="M40" s="412"/>
      <c r="N40" s="401"/>
      <c r="O40" s="407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11"/>
      <c r="AC40" s="412"/>
      <c r="AD40" s="412"/>
      <c r="AE40" s="412"/>
      <c r="AF40" s="412"/>
      <c r="AG40" s="412"/>
      <c r="AH40" s="412"/>
      <c r="AI40" s="412"/>
      <c r="AJ40" s="412"/>
      <c r="AK40" s="412"/>
      <c r="AL40" s="412"/>
      <c r="AM40" s="412"/>
      <c r="AN40" s="401"/>
      <c r="AO40" s="407"/>
      <c r="AP40" s="401"/>
      <c r="AQ40" s="401"/>
      <c r="AR40" s="401"/>
      <c r="AS40" s="401"/>
      <c r="AT40" s="401"/>
      <c r="AU40" s="401"/>
      <c r="AV40" s="401"/>
      <c r="AW40" s="401"/>
      <c r="AX40" s="401"/>
      <c r="AY40" s="401"/>
      <c r="AZ40" s="401"/>
      <c r="BA40" s="401"/>
      <c r="BB40" s="401"/>
      <c r="BC40" s="401"/>
      <c r="BD40" s="407"/>
      <c r="BE40" s="401"/>
      <c r="BF40" s="401"/>
      <c r="BG40" s="401"/>
      <c r="BH40" s="401"/>
      <c r="BI40" s="401"/>
      <c r="BJ40" s="401"/>
      <c r="BK40" s="401"/>
      <c r="BL40" s="401"/>
      <c r="BM40" s="401"/>
      <c r="BO40" s="407"/>
      <c r="BP40" s="401"/>
      <c r="BQ40" s="401"/>
      <c r="BR40" s="401"/>
      <c r="BS40" s="401"/>
      <c r="BT40" s="401"/>
      <c r="BU40" s="401"/>
      <c r="BV40" s="401"/>
      <c r="BW40" s="401"/>
      <c r="BX40" s="401"/>
      <c r="BY40" s="401"/>
      <c r="BZ40" s="401"/>
      <c r="CA40" s="401"/>
      <c r="CB40" s="401"/>
      <c r="CC40" s="401"/>
      <c r="CD40" s="407"/>
      <c r="CE40" s="401"/>
      <c r="CF40" s="401"/>
      <c r="CG40" s="401"/>
      <c r="CH40" s="401"/>
      <c r="CI40" s="401"/>
      <c r="CJ40" s="401"/>
      <c r="CK40" s="401"/>
      <c r="CL40" s="401"/>
      <c r="CM40" s="401"/>
      <c r="CO40" s="407"/>
      <c r="CP40" s="401"/>
      <c r="CQ40" s="401"/>
      <c r="CR40" s="401"/>
      <c r="CS40" s="401"/>
      <c r="CT40" s="401"/>
      <c r="CU40" s="401"/>
      <c r="CV40" s="401"/>
      <c r="CW40" s="401"/>
      <c r="CX40" s="401"/>
      <c r="CY40" s="401"/>
      <c r="CZ40" s="401"/>
      <c r="DA40" s="401"/>
    </row>
    <row r="41" spans="1:105" s="402" customFormat="1" ht="12" customHeight="1">
      <c r="A41" s="409" t="s">
        <v>158</v>
      </c>
      <c r="B41" s="411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01"/>
      <c r="O41" s="407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11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01"/>
      <c r="AO41" s="407"/>
      <c r="AP41" s="401"/>
      <c r="AQ41" s="401"/>
      <c r="AR41" s="401"/>
      <c r="AS41" s="401"/>
      <c r="AT41" s="401"/>
      <c r="AU41" s="401"/>
      <c r="AV41" s="401"/>
      <c r="AW41" s="401"/>
      <c r="AX41" s="401"/>
      <c r="AY41" s="401"/>
      <c r="AZ41" s="401"/>
      <c r="BA41" s="401"/>
      <c r="BB41" s="401"/>
      <c r="BC41" s="401"/>
      <c r="BD41" s="407"/>
      <c r="BE41" s="401"/>
      <c r="BF41" s="401"/>
      <c r="BG41" s="401"/>
      <c r="BH41" s="401"/>
      <c r="BI41" s="401"/>
      <c r="BJ41" s="401"/>
      <c r="BK41" s="401"/>
      <c r="BL41" s="401"/>
      <c r="BM41" s="401"/>
      <c r="BO41" s="407"/>
      <c r="BP41" s="401"/>
      <c r="BQ41" s="401"/>
      <c r="BR41" s="401"/>
      <c r="BS41" s="401"/>
      <c r="BT41" s="401"/>
      <c r="BU41" s="401"/>
      <c r="BV41" s="401"/>
      <c r="BW41" s="401"/>
      <c r="BX41" s="401"/>
      <c r="BY41" s="401"/>
      <c r="BZ41" s="401"/>
      <c r="CA41" s="401"/>
      <c r="CB41" s="401"/>
      <c r="CC41" s="401"/>
      <c r="CD41" s="407"/>
      <c r="CE41" s="401"/>
      <c r="CF41" s="401"/>
      <c r="CG41" s="401"/>
      <c r="CH41" s="401"/>
      <c r="CI41" s="401"/>
      <c r="CJ41" s="401"/>
      <c r="CK41" s="401"/>
      <c r="CL41" s="401"/>
      <c r="CM41" s="401"/>
      <c r="CO41" s="407"/>
      <c r="CP41" s="401"/>
      <c r="CQ41" s="401"/>
      <c r="CR41" s="401"/>
      <c r="CS41" s="401"/>
      <c r="CT41" s="401"/>
      <c r="CU41" s="401"/>
      <c r="CV41" s="401"/>
      <c r="CW41" s="401"/>
      <c r="CX41" s="401"/>
      <c r="CY41" s="401"/>
      <c r="CZ41" s="401"/>
      <c r="DA41" s="401"/>
    </row>
    <row r="42" spans="1:105" s="402" customFormat="1" ht="12" customHeight="1">
      <c r="A42" s="409" t="s">
        <v>159</v>
      </c>
      <c r="B42" s="411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01"/>
      <c r="O42" s="407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11"/>
      <c r="AC42" s="412"/>
      <c r="AD42" s="412"/>
      <c r="AE42" s="412"/>
      <c r="AF42" s="412"/>
      <c r="AG42" s="412"/>
      <c r="AH42" s="412"/>
      <c r="AI42" s="412"/>
      <c r="AJ42" s="412"/>
      <c r="AK42" s="412"/>
      <c r="AL42" s="412"/>
      <c r="AM42" s="412"/>
      <c r="AN42" s="401"/>
      <c r="AO42" s="407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1"/>
      <c r="BA42" s="401"/>
      <c r="BB42" s="401"/>
      <c r="BC42" s="401"/>
      <c r="BD42" s="407"/>
      <c r="BE42" s="401"/>
      <c r="BF42" s="401"/>
      <c r="BG42" s="401"/>
      <c r="BH42" s="401"/>
      <c r="BI42" s="401"/>
      <c r="BJ42" s="401"/>
      <c r="BK42" s="401"/>
      <c r="BL42" s="401"/>
      <c r="BM42" s="401"/>
      <c r="BO42" s="407"/>
      <c r="BP42" s="401"/>
      <c r="BQ42" s="401"/>
      <c r="BR42" s="401"/>
      <c r="BS42" s="401"/>
      <c r="BT42" s="401"/>
      <c r="BU42" s="401"/>
      <c r="BV42" s="401"/>
      <c r="BW42" s="401"/>
      <c r="BX42" s="401"/>
      <c r="BY42" s="401"/>
      <c r="BZ42" s="401"/>
      <c r="CA42" s="401"/>
      <c r="CB42" s="401"/>
      <c r="CC42" s="401"/>
      <c r="CD42" s="407"/>
      <c r="CE42" s="401"/>
      <c r="CF42" s="401"/>
      <c r="CG42" s="401"/>
      <c r="CH42" s="401"/>
      <c r="CI42" s="401"/>
      <c r="CJ42" s="401"/>
      <c r="CK42" s="401"/>
      <c r="CL42" s="401"/>
      <c r="CM42" s="401"/>
      <c r="CO42" s="407"/>
      <c r="CP42" s="401"/>
      <c r="CQ42" s="401"/>
      <c r="CR42" s="401"/>
      <c r="CS42" s="401"/>
      <c r="CT42" s="401"/>
      <c r="CU42" s="401"/>
      <c r="CV42" s="401"/>
      <c r="CW42" s="401"/>
      <c r="CX42" s="401"/>
      <c r="CY42" s="401"/>
      <c r="CZ42" s="401"/>
      <c r="DA42" s="401"/>
    </row>
    <row r="43" spans="1:105" s="402" customFormat="1" ht="12" customHeight="1">
      <c r="A43" s="409" t="s">
        <v>150</v>
      </c>
      <c r="B43" s="411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01"/>
      <c r="O43" s="407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11"/>
      <c r="AC43" s="412"/>
      <c r="AD43" s="412"/>
      <c r="AE43" s="412"/>
      <c r="AF43" s="412"/>
      <c r="AG43" s="412"/>
      <c r="AH43" s="412"/>
      <c r="AI43" s="412"/>
      <c r="AJ43" s="412"/>
      <c r="AK43" s="412"/>
      <c r="AL43" s="412"/>
      <c r="AM43" s="412"/>
      <c r="AN43" s="401"/>
      <c r="AO43" s="407"/>
      <c r="AP43" s="401"/>
      <c r="AQ43" s="401"/>
      <c r="AR43" s="401"/>
      <c r="AS43" s="401"/>
      <c r="AT43" s="401"/>
      <c r="AU43" s="401"/>
      <c r="AV43" s="401"/>
      <c r="AW43" s="401"/>
      <c r="AX43" s="401"/>
      <c r="AY43" s="401"/>
      <c r="AZ43" s="401"/>
      <c r="BA43" s="401"/>
      <c r="BB43" s="401"/>
      <c r="BC43" s="401"/>
      <c r="BD43" s="407"/>
      <c r="BE43" s="401"/>
      <c r="BF43" s="401"/>
      <c r="BG43" s="401"/>
      <c r="BH43" s="401"/>
      <c r="BI43" s="401"/>
      <c r="BJ43" s="401"/>
      <c r="BK43" s="401"/>
      <c r="BL43" s="401"/>
      <c r="BM43" s="401"/>
      <c r="BO43" s="407"/>
      <c r="BP43" s="401"/>
      <c r="BQ43" s="401"/>
      <c r="BR43" s="401"/>
      <c r="BS43" s="401"/>
      <c r="BT43" s="401"/>
      <c r="BU43" s="401"/>
      <c r="BV43" s="401"/>
      <c r="BW43" s="401"/>
      <c r="BX43" s="401"/>
      <c r="BY43" s="401"/>
      <c r="BZ43" s="401"/>
      <c r="CA43" s="401"/>
      <c r="CB43" s="401"/>
      <c r="CC43" s="401"/>
      <c r="CD43" s="407"/>
      <c r="CE43" s="401"/>
      <c r="CF43" s="401"/>
      <c r="CG43" s="401"/>
      <c r="CH43" s="401"/>
      <c r="CI43" s="401"/>
      <c r="CJ43" s="401"/>
      <c r="CK43" s="401"/>
      <c r="CL43" s="401"/>
      <c r="CM43" s="401"/>
      <c r="CO43" s="407"/>
      <c r="CP43" s="401"/>
      <c r="CQ43" s="401"/>
      <c r="CR43" s="401"/>
      <c r="CS43" s="401"/>
      <c r="CT43" s="401"/>
      <c r="CU43" s="401"/>
      <c r="CV43" s="401"/>
      <c r="CW43" s="401"/>
      <c r="CX43" s="401"/>
      <c r="CY43" s="401"/>
      <c r="CZ43" s="401"/>
      <c r="DA43" s="401"/>
    </row>
  </sheetData>
  <mergeCells count="15">
    <mergeCell ref="CO6:DA6"/>
    <mergeCell ref="B5:DA5"/>
    <mergeCell ref="A29:AG29"/>
    <mergeCell ref="A1:BM1"/>
    <mergeCell ref="A2:BM2"/>
    <mergeCell ref="A3:BM3"/>
    <mergeCell ref="A4:B4"/>
    <mergeCell ref="A5:A7"/>
    <mergeCell ref="B6:N6"/>
    <mergeCell ref="O6:AA6"/>
    <mergeCell ref="AB6:AN6"/>
    <mergeCell ref="CB6:CN6"/>
    <mergeCell ref="BO6:CA6"/>
    <mergeCell ref="AO6:BA6"/>
    <mergeCell ref="BB6:BN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Y20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N24" sqref="N24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44" t="s">
        <v>390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107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0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5" t="s">
        <v>7</v>
      </c>
      <c r="W7" s="722" t="s">
        <v>6</v>
      </c>
      <c r="X7" s="734" t="s">
        <v>33</v>
      </c>
      <c r="Y7" s="738" t="s">
        <v>7</v>
      </c>
    </row>
    <row r="8" spans="1:25" ht="18" customHeight="1">
      <c r="A8" s="124" t="s">
        <v>108</v>
      </c>
      <c r="B8" s="108">
        <v>23</v>
      </c>
      <c r="C8" s="109">
        <f t="shared" ref="C8:C15" si="0">B8/$B$16*100</f>
        <v>24.210526315789473</v>
      </c>
      <c r="D8" s="109">
        <f t="shared" ref="D8:D16" si="1">B8/116181*100000</f>
        <v>19.796696533856654</v>
      </c>
      <c r="E8" s="113">
        <v>12</v>
      </c>
      <c r="F8" s="114">
        <f t="shared" ref="F8:F15" si="2">E8/$E$16*100</f>
        <v>12.5</v>
      </c>
      <c r="G8" s="116">
        <f>E8/111146*100000</f>
        <v>10.796609864502546</v>
      </c>
      <c r="H8" s="108">
        <v>11</v>
      </c>
      <c r="I8" s="109">
        <f t="shared" ref="I8:I15" si="3">H8/$H$16*100</f>
        <v>14.102564102564102</v>
      </c>
      <c r="J8" s="109">
        <f>H8/115895*100000</f>
        <v>9.4913499288148753</v>
      </c>
      <c r="K8" s="113">
        <v>12</v>
      </c>
      <c r="L8" s="114">
        <f t="shared" ref="L8:L15" si="4">K8/$K$16*100</f>
        <v>15.18987341772152</v>
      </c>
      <c r="M8" s="116">
        <f>K8/111642*100000</f>
        <v>10.748642983823293</v>
      </c>
      <c r="N8" s="108">
        <v>12</v>
      </c>
      <c r="O8" s="109">
        <f t="shared" ref="O8:O15" si="5">N8/$N$16*100</f>
        <v>16.43835616438356</v>
      </c>
      <c r="P8" s="111">
        <f>N8/107911*100000</f>
        <v>11.120275041469359</v>
      </c>
      <c r="Q8" s="113">
        <v>11</v>
      </c>
      <c r="R8" s="114">
        <f>Q8/$Q$16*100</f>
        <v>13.580246913580247</v>
      </c>
      <c r="S8" s="116">
        <f>Q8/102722*100000</f>
        <v>10.708514242323941</v>
      </c>
      <c r="T8" s="108">
        <v>5</v>
      </c>
      <c r="U8" s="109">
        <f>T8/$T$16*100</f>
        <v>3.0120481927710845</v>
      </c>
      <c r="V8" s="111">
        <f>T8/103766*100000</f>
        <v>4.8185340092130371</v>
      </c>
      <c r="W8" s="113">
        <v>23</v>
      </c>
      <c r="X8" s="114">
        <f>W8/$W$16*100</f>
        <v>26.136363636363637</v>
      </c>
      <c r="Y8" s="116">
        <f>W8/98305*100000</f>
        <v>23.396571893596459</v>
      </c>
    </row>
    <row r="9" spans="1:25" ht="18" customHeight="1">
      <c r="A9" s="127" t="s">
        <v>109</v>
      </c>
      <c r="B9" s="99">
        <v>16</v>
      </c>
      <c r="C9" s="106">
        <f t="shared" si="0"/>
        <v>16.842105263157894</v>
      </c>
      <c r="D9" s="106">
        <f t="shared" si="1"/>
        <v>13.771614980074196</v>
      </c>
      <c r="E9" s="99">
        <v>24</v>
      </c>
      <c r="F9" s="106">
        <f t="shared" si="2"/>
        <v>25</v>
      </c>
      <c r="G9" s="107">
        <f t="shared" ref="G9:G16" si="6">E9/111146*100000</f>
        <v>21.593219729005092</v>
      </c>
      <c r="H9" s="99">
        <v>10</v>
      </c>
      <c r="I9" s="106">
        <f t="shared" si="3"/>
        <v>12.820512820512819</v>
      </c>
      <c r="J9" s="106">
        <f t="shared" ref="J9:J16" si="7">H9/115895*100000</f>
        <v>8.6284999352862517</v>
      </c>
      <c r="K9" s="99">
        <v>16</v>
      </c>
      <c r="L9" s="106">
        <f t="shared" si="4"/>
        <v>20.253164556962027</v>
      </c>
      <c r="M9" s="107">
        <f t="shared" ref="M9:M16" si="8">K9/111642*100000</f>
        <v>14.331523978431058</v>
      </c>
      <c r="N9" s="99">
        <v>4</v>
      </c>
      <c r="O9" s="106">
        <f t="shared" si="5"/>
        <v>5.4794520547945202</v>
      </c>
      <c r="P9" s="107">
        <f t="shared" ref="P9:P16" si="9">N9/107911*100000</f>
        <v>3.7067583471564531</v>
      </c>
      <c r="Q9" s="99">
        <v>4</v>
      </c>
      <c r="R9" s="106">
        <f t="shared" ref="R9:R15" si="10">Q9/$Q$16*100</f>
        <v>4.9382716049382713</v>
      </c>
      <c r="S9" s="107">
        <f t="shared" ref="S9:S15" si="11">Q9/102722*100000</f>
        <v>3.8940051790268879</v>
      </c>
      <c r="T9" s="99">
        <v>10</v>
      </c>
      <c r="U9" s="106">
        <f t="shared" ref="U9:U15" si="12">T9/$T$16*100</f>
        <v>6.024096385542169</v>
      </c>
      <c r="V9" s="107">
        <f t="shared" ref="V9:V16" si="13">T9/103766*100000</f>
        <v>9.6370680184260742</v>
      </c>
      <c r="W9" s="99">
        <v>7</v>
      </c>
      <c r="X9" s="106">
        <f t="shared" ref="X9:X15" si="14">W9/$W$16*100</f>
        <v>7.9545454545454541</v>
      </c>
      <c r="Y9" s="107">
        <f t="shared" ref="Y9:Y16" si="15">W9/98305*100000</f>
        <v>7.1206957937032698</v>
      </c>
    </row>
    <row r="10" spans="1:25" ht="18" customHeight="1">
      <c r="A10" s="124" t="s">
        <v>110</v>
      </c>
      <c r="B10" s="108">
        <v>12</v>
      </c>
      <c r="C10" s="109">
        <f t="shared" si="0"/>
        <v>12.631578947368421</v>
      </c>
      <c r="D10" s="109">
        <f t="shared" si="1"/>
        <v>10.328711235055646</v>
      </c>
      <c r="E10" s="113">
        <v>15</v>
      </c>
      <c r="F10" s="114">
        <f t="shared" si="2"/>
        <v>15.625</v>
      </c>
      <c r="G10" s="116">
        <f t="shared" si="6"/>
        <v>13.495762330628184</v>
      </c>
      <c r="H10" s="108">
        <v>18</v>
      </c>
      <c r="I10" s="109">
        <f t="shared" si="3"/>
        <v>23.076923076923077</v>
      </c>
      <c r="J10" s="109">
        <f t="shared" si="7"/>
        <v>15.531299883515251</v>
      </c>
      <c r="K10" s="113">
        <v>16</v>
      </c>
      <c r="L10" s="114">
        <f t="shared" si="4"/>
        <v>20.253164556962027</v>
      </c>
      <c r="M10" s="116">
        <f t="shared" si="8"/>
        <v>14.331523978431058</v>
      </c>
      <c r="N10" s="108">
        <v>18</v>
      </c>
      <c r="O10" s="109">
        <f t="shared" si="5"/>
        <v>24.657534246575342</v>
      </c>
      <c r="P10" s="111">
        <f t="shared" si="9"/>
        <v>16.680412562204037</v>
      </c>
      <c r="Q10" s="113">
        <v>19</v>
      </c>
      <c r="R10" s="114">
        <f t="shared" si="10"/>
        <v>23.456790123456788</v>
      </c>
      <c r="S10" s="116">
        <f t="shared" si="11"/>
        <v>18.496524600377718</v>
      </c>
      <c r="T10" s="108">
        <v>22</v>
      </c>
      <c r="U10" s="109">
        <f t="shared" si="12"/>
        <v>13.253012048192772</v>
      </c>
      <c r="V10" s="111">
        <f t="shared" si="13"/>
        <v>21.201549640537362</v>
      </c>
      <c r="W10" s="113">
        <v>12</v>
      </c>
      <c r="X10" s="114">
        <f t="shared" si="14"/>
        <v>13.636363636363635</v>
      </c>
      <c r="Y10" s="116">
        <f t="shared" si="15"/>
        <v>12.206907074919892</v>
      </c>
    </row>
    <row r="11" spans="1:25" ht="18" customHeight="1">
      <c r="A11" s="127" t="s">
        <v>111</v>
      </c>
      <c r="B11" s="99">
        <v>5</v>
      </c>
      <c r="C11" s="106">
        <f t="shared" si="0"/>
        <v>5.2631578947368416</v>
      </c>
      <c r="D11" s="106">
        <f t="shared" si="1"/>
        <v>4.3036296812731853</v>
      </c>
      <c r="E11" s="99">
        <v>3</v>
      </c>
      <c r="F11" s="106">
        <f t="shared" si="2"/>
        <v>3.125</v>
      </c>
      <c r="G11" s="107">
        <f t="shared" si="6"/>
        <v>2.6991524661256365</v>
      </c>
      <c r="H11" s="99">
        <v>4</v>
      </c>
      <c r="I11" s="106">
        <f t="shared" si="3"/>
        <v>5.1282051282051277</v>
      </c>
      <c r="J11" s="106">
        <f t="shared" si="7"/>
        <v>3.4513999741145005</v>
      </c>
      <c r="K11" s="99">
        <v>3</v>
      </c>
      <c r="L11" s="106">
        <f t="shared" si="4"/>
        <v>3.79746835443038</v>
      </c>
      <c r="M11" s="107">
        <f t="shared" si="8"/>
        <v>2.6871607459558233</v>
      </c>
      <c r="N11" s="99">
        <v>3</v>
      </c>
      <c r="O11" s="106">
        <f t="shared" si="5"/>
        <v>4.10958904109589</v>
      </c>
      <c r="P11" s="107">
        <f t="shared" si="9"/>
        <v>2.7800687603673397</v>
      </c>
      <c r="Q11" s="99">
        <v>2</v>
      </c>
      <c r="R11" s="106">
        <f t="shared" si="10"/>
        <v>2.4691358024691357</v>
      </c>
      <c r="S11" s="107">
        <f t="shared" si="11"/>
        <v>1.947002589513444</v>
      </c>
      <c r="T11" s="99">
        <v>4</v>
      </c>
      <c r="U11" s="106">
        <f t="shared" si="12"/>
        <v>2.4096385542168677</v>
      </c>
      <c r="V11" s="107">
        <f t="shared" si="13"/>
        <v>3.8548272073704295</v>
      </c>
      <c r="W11" s="99">
        <v>2</v>
      </c>
      <c r="X11" s="106">
        <f t="shared" si="14"/>
        <v>2.2727272727272729</v>
      </c>
      <c r="Y11" s="107">
        <f t="shared" si="15"/>
        <v>2.0344845124866486</v>
      </c>
    </row>
    <row r="12" spans="1:25" ht="18" customHeight="1">
      <c r="A12" s="124" t="s">
        <v>191</v>
      </c>
      <c r="B12" s="108">
        <v>0</v>
      </c>
      <c r="C12" s="109">
        <f t="shared" si="0"/>
        <v>0</v>
      </c>
      <c r="D12" s="109">
        <f t="shared" si="1"/>
        <v>0</v>
      </c>
      <c r="E12" s="113">
        <v>2</v>
      </c>
      <c r="F12" s="114">
        <f t="shared" si="2"/>
        <v>2.083333333333333</v>
      </c>
      <c r="G12" s="116">
        <f>E12/111146*100000</f>
        <v>1.799434977417091</v>
      </c>
      <c r="H12" s="108">
        <v>3</v>
      </c>
      <c r="I12" s="109">
        <f t="shared" si="3"/>
        <v>3.8461538461538463</v>
      </c>
      <c r="J12" s="109">
        <f>H12/115895*100000</f>
        <v>2.5885499805858752</v>
      </c>
      <c r="K12" s="113">
        <v>3</v>
      </c>
      <c r="L12" s="114">
        <f t="shared" si="4"/>
        <v>3.79746835443038</v>
      </c>
      <c r="M12" s="116">
        <f t="shared" si="8"/>
        <v>2.6871607459558233</v>
      </c>
      <c r="N12" s="108">
        <v>0</v>
      </c>
      <c r="O12" s="109">
        <f t="shared" si="5"/>
        <v>0</v>
      </c>
      <c r="P12" s="111">
        <f t="shared" si="9"/>
        <v>0</v>
      </c>
      <c r="Q12" s="113">
        <v>4</v>
      </c>
      <c r="R12" s="114">
        <f t="shared" si="10"/>
        <v>4.9382716049382713</v>
      </c>
      <c r="S12" s="116">
        <f t="shared" si="11"/>
        <v>3.8940051790268879</v>
      </c>
      <c r="T12" s="108">
        <v>1</v>
      </c>
      <c r="U12" s="109">
        <f t="shared" si="12"/>
        <v>0.60240963855421692</v>
      </c>
      <c r="V12" s="111">
        <f t="shared" si="13"/>
        <v>0.96370680184260737</v>
      </c>
      <c r="W12" s="113">
        <v>0</v>
      </c>
      <c r="X12" s="114">
        <f t="shared" si="14"/>
        <v>0</v>
      </c>
      <c r="Y12" s="116">
        <f t="shared" si="15"/>
        <v>0</v>
      </c>
    </row>
    <row r="13" spans="1:25" ht="18" customHeight="1">
      <c r="A13" s="127" t="s">
        <v>192</v>
      </c>
      <c r="B13" s="99">
        <v>0</v>
      </c>
      <c r="C13" s="106">
        <f t="shared" si="0"/>
        <v>0</v>
      </c>
      <c r="D13" s="106">
        <f t="shared" si="1"/>
        <v>0</v>
      </c>
      <c r="E13" s="99">
        <v>0</v>
      </c>
      <c r="F13" s="106">
        <f t="shared" si="2"/>
        <v>0</v>
      </c>
      <c r="G13" s="107">
        <f t="shared" si="6"/>
        <v>0</v>
      </c>
      <c r="H13" s="99">
        <v>0</v>
      </c>
      <c r="I13" s="106">
        <f t="shared" si="3"/>
        <v>0</v>
      </c>
      <c r="J13" s="106">
        <f t="shared" si="7"/>
        <v>0</v>
      </c>
      <c r="K13" s="99">
        <v>0</v>
      </c>
      <c r="L13" s="106">
        <f t="shared" si="4"/>
        <v>0</v>
      </c>
      <c r="M13" s="107">
        <f t="shared" si="8"/>
        <v>0</v>
      </c>
      <c r="N13" s="99">
        <v>0</v>
      </c>
      <c r="O13" s="106">
        <f t="shared" si="5"/>
        <v>0</v>
      </c>
      <c r="P13" s="107">
        <f t="shared" si="9"/>
        <v>0</v>
      </c>
      <c r="Q13" s="99">
        <v>0</v>
      </c>
      <c r="R13" s="106">
        <f t="shared" si="10"/>
        <v>0</v>
      </c>
      <c r="S13" s="107">
        <f t="shared" si="11"/>
        <v>0</v>
      </c>
      <c r="T13" s="99">
        <v>0</v>
      </c>
      <c r="U13" s="106">
        <f t="shared" si="12"/>
        <v>0</v>
      </c>
      <c r="V13" s="107">
        <f t="shared" si="13"/>
        <v>0</v>
      </c>
      <c r="W13" s="99">
        <v>0</v>
      </c>
      <c r="X13" s="106">
        <f t="shared" si="14"/>
        <v>0</v>
      </c>
      <c r="Y13" s="107">
        <f t="shared" si="15"/>
        <v>0</v>
      </c>
    </row>
    <row r="14" spans="1:25" ht="18" customHeight="1">
      <c r="A14" s="127" t="s">
        <v>582</v>
      </c>
      <c r="B14" s="108" t="s">
        <v>539</v>
      </c>
      <c r="C14" s="109" t="s">
        <v>539</v>
      </c>
      <c r="D14" s="109" t="s">
        <v>539</v>
      </c>
      <c r="E14" s="113" t="s">
        <v>539</v>
      </c>
      <c r="F14" s="114" t="s">
        <v>539</v>
      </c>
      <c r="G14" s="116" t="s">
        <v>539</v>
      </c>
      <c r="H14" s="108" t="s">
        <v>539</v>
      </c>
      <c r="I14" s="109" t="s">
        <v>539</v>
      </c>
      <c r="J14" s="109" t="s">
        <v>539</v>
      </c>
      <c r="K14" s="113" t="s">
        <v>539</v>
      </c>
      <c r="L14" s="114" t="s">
        <v>539</v>
      </c>
      <c r="M14" s="116" t="s">
        <v>539</v>
      </c>
      <c r="N14" s="108" t="s">
        <v>539</v>
      </c>
      <c r="O14" s="109" t="s">
        <v>539</v>
      </c>
      <c r="P14" s="111" t="s">
        <v>539</v>
      </c>
      <c r="Q14" s="113">
        <v>1</v>
      </c>
      <c r="R14" s="114">
        <f t="shared" si="10"/>
        <v>1.2345679012345678</v>
      </c>
      <c r="S14" s="116">
        <f t="shared" si="11"/>
        <v>0.97350129475672198</v>
      </c>
      <c r="T14" s="108">
        <v>92</v>
      </c>
      <c r="U14" s="109">
        <f t="shared" si="12"/>
        <v>55.421686746987952</v>
      </c>
      <c r="V14" s="111">
        <f t="shared" si="13"/>
        <v>88.661025769519881</v>
      </c>
      <c r="W14" s="113">
        <v>7</v>
      </c>
      <c r="X14" s="114">
        <f t="shared" si="14"/>
        <v>7.9545454545454541</v>
      </c>
      <c r="Y14" s="116">
        <f t="shared" si="15"/>
        <v>7.1206957937032698</v>
      </c>
    </row>
    <row r="15" spans="1:25" ht="46.5" customHeight="1">
      <c r="A15" s="124" t="s">
        <v>542</v>
      </c>
      <c r="B15" s="99">
        <v>39</v>
      </c>
      <c r="C15" s="106">
        <f t="shared" si="0"/>
        <v>41.05263157894737</v>
      </c>
      <c r="D15" s="106">
        <f t="shared" si="1"/>
        <v>33.568311513930851</v>
      </c>
      <c r="E15" s="99">
        <v>40</v>
      </c>
      <c r="F15" s="106">
        <f t="shared" si="2"/>
        <v>41.666666666666671</v>
      </c>
      <c r="G15" s="107">
        <f t="shared" si="6"/>
        <v>35.98869954834182</v>
      </c>
      <c r="H15" s="99">
        <v>32</v>
      </c>
      <c r="I15" s="106">
        <f t="shared" si="3"/>
        <v>41.025641025641022</v>
      </c>
      <c r="J15" s="106">
        <f t="shared" si="7"/>
        <v>27.611199792916004</v>
      </c>
      <c r="K15" s="99">
        <v>29</v>
      </c>
      <c r="L15" s="106">
        <f t="shared" si="4"/>
        <v>36.708860759493675</v>
      </c>
      <c r="M15" s="107">
        <f t="shared" si="8"/>
        <v>25.975887210906286</v>
      </c>
      <c r="N15" s="99">
        <v>36</v>
      </c>
      <c r="O15" s="106">
        <f t="shared" si="5"/>
        <v>49.315068493150683</v>
      </c>
      <c r="P15" s="107">
        <f t="shared" si="9"/>
        <v>33.360825124408073</v>
      </c>
      <c r="Q15" s="99">
        <v>40</v>
      </c>
      <c r="R15" s="106">
        <f t="shared" si="10"/>
        <v>49.382716049382715</v>
      </c>
      <c r="S15" s="107">
        <f t="shared" si="11"/>
        <v>38.940051790268882</v>
      </c>
      <c r="T15" s="99">
        <v>32</v>
      </c>
      <c r="U15" s="106">
        <f t="shared" si="12"/>
        <v>19.277108433734941</v>
      </c>
      <c r="V15" s="107">
        <f t="shared" si="13"/>
        <v>30.838617658963436</v>
      </c>
      <c r="W15" s="99">
        <v>37</v>
      </c>
      <c r="X15" s="106">
        <f t="shared" si="14"/>
        <v>42.045454545454547</v>
      </c>
      <c r="Y15" s="107">
        <f t="shared" si="15"/>
        <v>37.637963481002998</v>
      </c>
    </row>
    <row r="16" spans="1:25" ht="24.95" customHeight="1">
      <c r="A16" s="91" t="s">
        <v>36</v>
      </c>
      <c r="B16" s="66">
        <f>SUM(B8:B15)</f>
        <v>95</v>
      </c>
      <c r="C16" s="67">
        <f>+SUM(C8:C15)</f>
        <v>100</v>
      </c>
      <c r="D16" s="67">
        <f t="shared" si="1"/>
        <v>81.768963944190531</v>
      </c>
      <c r="E16" s="4">
        <f>SUM(E8:E15)</f>
        <v>96</v>
      </c>
      <c r="F16" s="130">
        <f>+SUM(F8:F15)</f>
        <v>100</v>
      </c>
      <c r="G16" s="131">
        <f t="shared" si="6"/>
        <v>86.372878916020369</v>
      </c>
      <c r="H16" s="66">
        <f>SUM(H8:H15)</f>
        <v>78</v>
      </c>
      <c r="I16" s="67">
        <f>+SUM(I8:I15)</f>
        <v>100</v>
      </c>
      <c r="J16" s="67">
        <f t="shared" si="7"/>
        <v>67.302299495232759</v>
      </c>
      <c r="K16" s="4">
        <f>SUM(K8:K15)</f>
        <v>79</v>
      </c>
      <c r="L16" s="130">
        <f>+SUM(L8:L15)</f>
        <v>100</v>
      </c>
      <c r="M16" s="131">
        <f t="shared" si="8"/>
        <v>70.761899643503341</v>
      </c>
      <c r="N16" s="66">
        <f>SUM(N8:N15)</f>
        <v>73</v>
      </c>
      <c r="O16" s="67">
        <f>+SUM(O8:O15)</f>
        <v>100</v>
      </c>
      <c r="P16" s="69">
        <f t="shared" si="9"/>
        <v>67.64833983560527</v>
      </c>
      <c r="Q16" s="4">
        <f>SUM(Q8:Q15)</f>
        <v>81</v>
      </c>
      <c r="R16" s="130">
        <f>+SUM(R8:R15)</f>
        <v>100</v>
      </c>
      <c r="S16" s="131">
        <f>Q16/102722*100000</f>
        <v>78.853604875294494</v>
      </c>
      <c r="T16" s="66">
        <f>SUM(T8:T15)</f>
        <v>166</v>
      </c>
      <c r="U16" s="67">
        <f>+SUM(U8:U15)</f>
        <v>100</v>
      </c>
      <c r="V16" s="69">
        <f t="shared" si="13"/>
        <v>159.97532910587285</v>
      </c>
      <c r="W16" s="4">
        <f>SUM(W8:W15)</f>
        <v>88</v>
      </c>
      <c r="X16" s="130">
        <f>+SUM(X8:X15)</f>
        <v>100</v>
      </c>
      <c r="Y16" s="131">
        <f t="shared" si="15"/>
        <v>89.517318549412551</v>
      </c>
    </row>
    <row r="17" spans="1:25" ht="4.5" customHeight="1">
      <c r="B17" s="92"/>
      <c r="C17" s="92"/>
      <c r="D17" s="120"/>
      <c r="F17" s="120"/>
      <c r="G17" s="117"/>
      <c r="H17" s="92"/>
      <c r="I17" s="92"/>
      <c r="J17" s="120"/>
      <c r="L17" s="120"/>
      <c r="M17" s="117"/>
      <c r="N17" s="92"/>
      <c r="O17" s="92"/>
      <c r="P17" s="120"/>
      <c r="R17" s="120"/>
      <c r="S17" s="117"/>
      <c r="T17" s="92"/>
      <c r="U17" s="92"/>
      <c r="V17" s="120"/>
      <c r="X17" s="120"/>
      <c r="Y17" s="117"/>
    </row>
    <row r="18" spans="1:25" s="402" customFormat="1" ht="12" customHeight="1">
      <c r="A18" s="815" t="s">
        <v>520</v>
      </c>
      <c r="B18" s="815"/>
      <c r="C18" s="815"/>
      <c r="D18" s="815"/>
      <c r="E18" s="815"/>
      <c r="F18" s="815"/>
      <c r="G18" s="815"/>
      <c r="H18" s="815"/>
      <c r="I18" s="815"/>
      <c r="M18" s="401"/>
      <c r="S18" s="401"/>
      <c r="Y18" s="401"/>
    </row>
    <row r="19" spans="1:25" s="402" customFormat="1" ht="12" customHeight="1">
      <c r="A19" s="439" t="s">
        <v>112</v>
      </c>
      <c r="B19" s="407"/>
      <c r="C19" s="401"/>
      <c r="D19" s="401"/>
      <c r="E19" s="408"/>
      <c r="F19" s="401"/>
      <c r="G19" s="401"/>
      <c r="H19" s="407"/>
      <c r="I19" s="401"/>
      <c r="J19" s="401"/>
      <c r="K19" s="408"/>
      <c r="L19" s="401"/>
      <c r="M19" s="401"/>
      <c r="N19" s="407"/>
      <c r="O19" s="401"/>
      <c r="P19" s="401"/>
      <c r="Q19" s="408"/>
      <c r="R19" s="401"/>
      <c r="S19" s="401"/>
      <c r="T19" s="407"/>
      <c r="U19" s="401"/>
      <c r="V19" s="401"/>
      <c r="W19" s="408"/>
      <c r="X19" s="401"/>
      <c r="Y19" s="401"/>
    </row>
    <row r="20" spans="1:25" s="402" customFormat="1" ht="12" customHeight="1">
      <c r="A20" s="664" t="s">
        <v>560</v>
      </c>
      <c r="B20" s="407"/>
      <c r="C20" s="401"/>
      <c r="D20" s="401"/>
      <c r="E20" s="408"/>
      <c r="F20" s="401"/>
      <c r="G20" s="401"/>
      <c r="H20" s="407"/>
      <c r="I20" s="401"/>
      <c r="J20" s="401"/>
      <c r="K20" s="408"/>
      <c r="L20" s="401"/>
      <c r="M20" s="401"/>
      <c r="N20" s="407"/>
      <c r="O20" s="401"/>
      <c r="P20" s="401"/>
      <c r="Q20" s="408"/>
      <c r="R20" s="401"/>
      <c r="S20" s="401"/>
      <c r="T20" s="407"/>
      <c r="U20" s="401"/>
      <c r="V20" s="401"/>
      <c r="W20" s="408"/>
      <c r="X20" s="401"/>
      <c r="Y20" s="401"/>
    </row>
  </sheetData>
  <mergeCells count="15"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  <mergeCell ref="W6:Y6"/>
    <mergeCell ref="B5:Y5"/>
    <mergeCell ref="T6:V6"/>
    <mergeCell ref="Q6:S6"/>
    <mergeCell ref="A18:I1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BU39"/>
  <sheetViews>
    <sheetView showGridLines="0" workbookViewId="0">
      <pane xSplit="1" ySplit="7" topLeftCell="Z8" activePane="bottomRight" state="frozen"/>
      <selection activeCell="BH19" sqref="BH19"/>
      <selection pane="topRight" activeCell="BH19" sqref="BH19"/>
      <selection pane="bottomLeft" activeCell="BH19" sqref="BH19"/>
      <selection pane="bottomRight" activeCell="AW20" sqref="AW20"/>
    </sheetView>
  </sheetViews>
  <sheetFormatPr baseColWidth="10" defaultColWidth="11.42578125" defaultRowHeight="18" customHeight="1"/>
  <cols>
    <col min="1" max="1" width="22.42578125" style="176" customWidth="1"/>
    <col min="2" max="2" width="4" style="121" customWidth="1"/>
    <col min="3" max="9" width="4" style="97" customWidth="1"/>
    <col min="10" max="10" width="5.5703125" style="97" customWidth="1"/>
    <col min="11" max="11" width="4" style="121" customWidth="1"/>
    <col min="12" max="18" width="4" style="97" customWidth="1"/>
    <col min="19" max="19" width="5.5703125" style="97" customWidth="1"/>
    <col min="20" max="20" width="4" style="121" customWidth="1"/>
    <col min="21" max="27" width="4" style="97" customWidth="1"/>
    <col min="28" max="28" width="5.5703125" style="97" customWidth="1"/>
    <col min="29" max="29" width="4" style="121" customWidth="1"/>
    <col min="30" max="36" width="4" style="97" customWidth="1"/>
    <col min="37" max="37" width="5.5703125" style="97" customWidth="1"/>
    <col min="38" max="39" width="4" style="97" customWidth="1"/>
    <col min="40" max="40" width="4" style="121" customWidth="1"/>
    <col min="41" max="45" width="4" style="97" customWidth="1"/>
    <col min="46" max="46" width="5.5703125" style="215" customWidth="1"/>
    <col min="47" max="47" width="4" style="121" customWidth="1"/>
    <col min="48" max="54" width="4" style="97" customWidth="1"/>
    <col min="55" max="55" width="5.5703125" style="97" customWidth="1"/>
    <col min="56" max="57" width="4" style="97" customWidth="1"/>
    <col min="58" max="58" width="4" style="121" customWidth="1"/>
    <col min="59" max="63" width="4" style="97" customWidth="1"/>
    <col min="64" max="64" width="5.5703125" style="215" customWidth="1"/>
    <col min="65" max="65" width="4" style="121" customWidth="1"/>
    <col min="66" max="72" width="4" style="97" customWidth="1"/>
    <col min="73" max="73" width="5.5703125" style="97" customWidth="1"/>
    <col min="74" max="151" width="6.28515625" style="203" customWidth="1"/>
    <col min="152" max="16384" width="11.42578125" style="203"/>
  </cols>
  <sheetData>
    <row r="1" spans="1:73" ht="18" customHeight="1">
      <c r="A1" s="881" t="s">
        <v>478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1"/>
      <c r="AG1" s="881"/>
      <c r="AH1" s="881"/>
      <c r="AI1" s="881"/>
      <c r="AJ1" s="881"/>
      <c r="AK1" s="881"/>
      <c r="AL1" s="881"/>
      <c r="AM1" s="881"/>
      <c r="AN1" s="881"/>
      <c r="AO1" s="881"/>
      <c r="AP1" s="881"/>
      <c r="AQ1" s="881"/>
      <c r="AR1" s="881"/>
      <c r="AS1" s="881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M1" s="215"/>
      <c r="BN1" s="215"/>
      <c r="BO1" s="215"/>
      <c r="BP1" s="215"/>
      <c r="BQ1" s="215"/>
      <c r="BR1" s="215"/>
      <c r="BS1" s="215"/>
      <c r="BT1" s="215"/>
      <c r="BU1" s="215"/>
    </row>
    <row r="2" spans="1:73" ht="18" customHeight="1">
      <c r="A2" s="882" t="s">
        <v>410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882"/>
      <c r="P2" s="882"/>
      <c r="Q2" s="882"/>
      <c r="R2" s="882"/>
      <c r="S2" s="882"/>
      <c r="T2" s="882"/>
      <c r="U2" s="882"/>
      <c r="V2" s="882"/>
      <c r="W2" s="882"/>
      <c r="X2" s="882"/>
      <c r="Y2" s="882"/>
      <c r="Z2" s="882"/>
      <c r="AA2" s="882"/>
      <c r="AB2" s="882"/>
      <c r="AC2" s="882"/>
      <c r="AD2" s="882"/>
      <c r="AE2" s="882"/>
      <c r="AF2" s="882"/>
      <c r="AG2" s="882"/>
      <c r="AH2" s="882"/>
      <c r="AI2" s="882"/>
      <c r="AJ2" s="882"/>
      <c r="AK2" s="882"/>
      <c r="AL2" s="882"/>
      <c r="AM2" s="882"/>
      <c r="AN2" s="882"/>
      <c r="AO2" s="882"/>
      <c r="AP2" s="882"/>
      <c r="AQ2" s="882"/>
      <c r="AR2" s="882"/>
      <c r="AS2" s="882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M2" s="215"/>
      <c r="BN2" s="215"/>
      <c r="BO2" s="215"/>
      <c r="BP2" s="215"/>
      <c r="BQ2" s="215"/>
      <c r="BR2" s="215"/>
      <c r="BS2" s="215"/>
      <c r="BT2" s="215"/>
      <c r="BU2" s="215"/>
    </row>
    <row r="3" spans="1:73" ht="18" customHeight="1">
      <c r="A3" s="883" t="s">
        <v>613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M3" s="215"/>
      <c r="BN3" s="215"/>
      <c r="BO3" s="215"/>
      <c r="BP3" s="215"/>
      <c r="BQ3" s="215"/>
      <c r="BR3" s="215"/>
      <c r="BS3" s="215"/>
      <c r="BT3" s="215"/>
      <c r="BU3" s="215"/>
    </row>
    <row r="4" spans="1:73" ht="3.95" customHeight="1">
      <c r="A4" s="896"/>
      <c r="B4" s="8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8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N4" s="97"/>
      <c r="AO4" s="96"/>
      <c r="AP4" s="96"/>
      <c r="AQ4" s="96"/>
      <c r="AR4" s="96"/>
      <c r="AS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F4" s="97"/>
      <c r="BG4" s="96"/>
      <c r="BH4" s="96"/>
      <c r="BI4" s="96"/>
      <c r="BJ4" s="96"/>
      <c r="BK4" s="96"/>
      <c r="BM4" s="96"/>
      <c r="BN4" s="96"/>
      <c r="BO4" s="96"/>
      <c r="BP4" s="96"/>
      <c r="BQ4" s="96"/>
      <c r="BR4" s="96"/>
      <c r="BS4" s="96"/>
      <c r="BT4" s="96"/>
      <c r="BU4" s="96"/>
    </row>
    <row r="5" spans="1:73" ht="18" customHeight="1">
      <c r="A5" s="897" t="s">
        <v>0</v>
      </c>
      <c r="B5" s="878" t="s">
        <v>231</v>
      </c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879"/>
      <c r="AE5" s="879"/>
      <c r="AF5" s="879"/>
      <c r="AG5" s="879"/>
      <c r="AH5" s="879"/>
      <c r="AI5" s="879"/>
      <c r="AJ5" s="879"/>
      <c r="AK5" s="879"/>
      <c r="AL5" s="879"/>
      <c r="AM5" s="879"/>
      <c r="AN5" s="879"/>
      <c r="AO5" s="879"/>
      <c r="AP5" s="879"/>
      <c r="AQ5" s="879"/>
      <c r="AR5" s="879"/>
      <c r="AS5" s="879"/>
      <c r="AT5" s="879"/>
      <c r="AU5" s="879"/>
      <c r="AV5" s="879"/>
      <c r="AW5" s="879"/>
      <c r="AX5" s="879"/>
      <c r="AY5" s="879"/>
      <c r="AZ5" s="879"/>
      <c r="BA5" s="879"/>
      <c r="BB5" s="879"/>
      <c r="BC5" s="879"/>
      <c r="BD5" s="879"/>
      <c r="BE5" s="879"/>
      <c r="BF5" s="879"/>
      <c r="BG5" s="879"/>
      <c r="BH5" s="879"/>
      <c r="BI5" s="879"/>
      <c r="BJ5" s="879"/>
      <c r="BK5" s="879"/>
      <c r="BL5" s="879"/>
      <c r="BM5" s="879"/>
      <c r="BN5" s="879"/>
      <c r="BO5" s="879"/>
      <c r="BP5" s="879"/>
      <c r="BQ5" s="879"/>
      <c r="BR5" s="879"/>
      <c r="BS5" s="879"/>
      <c r="BT5" s="879"/>
      <c r="BU5" s="880"/>
    </row>
    <row r="6" spans="1:73" ht="18" customHeight="1">
      <c r="A6" s="898"/>
      <c r="B6" s="812">
        <v>2015</v>
      </c>
      <c r="C6" s="836"/>
      <c r="D6" s="836"/>
      <c r="E6" s="836"/>
      <c r="F6" s="836"/>
      <c r="G6" s="836"/>
      <c r="H6" s="836"/>
      <c r="I6" s="836"/>
      <c r="J6" s="851"/>
      <c r="K6" s="803">
        <v>2016</v>
      </c>
      <c r="L6" s="831"/>
      <c r="M6" s="831"/>
      <c r="N6" s="831"/>
      <c r="O6" s="831"/>
      <c r="P6" s="831"/>
      <c r="Q6" s="831"/>
      <c r="R6" s="831"/>
      <c r="S6" s="850"/>
      <c r="T6" s="812">
        <v>2017</v>
      </c>
      <c r="U6" s="836"/>
      <c r="V6" s="836"/>
      <c r="W6" s="836"/>
      <c r="X6" s="836"/>
      <c r="Y6" s="836"/>
      <c r="Z6" s="836"/>
      <c r="AA6" s="836"/>
      <c r="AB6" s="851"/>
      <c r="AC6" s="803">
        <v>2018</v>
      </c>
      <c r="AD6" s="831"/>
      <c r="AE6" s="831"/>
      <c r="AF6" s="831"/>
      <c r="AG6" s="831"/>
      <c r="AH6" s="831"/>
      <c r="AI6" s="831"/>
      <c r="AJ6" s="831"/>
      <c r="AK6" s="850"/>
      <c r="AL6" s="812">
        <v>2019</v>
      </c>
      <c r="AM6" s="836"/>
      <c r="AN6" s="836"/>
      <c r="AO6" s="836"/>
      <c r="AP6" s="836"/>
      <c r="AQ6" s="836"/>
      <c r="AR6" s="836"/>
      <c r="AS6" s="836"/>
      <c r="AT6" s="851"/>
      <c r="AU6" s="803">
        <v>2020</v>
      </c>
      <c r="AV6" s="831"/>
      <c r="AW6" s="831"/>
      <c r="AX6" s="831"/>
      <c r="AY6" s="831"/>
      <c r="AZ6" s="831"/>
      <c r="BA6" s="831"/>
      <c r="BB6" s="831"/>
      <c r="BC6" s="850"/>
      <c r="BD6" s="812">
        <v>2021</v>
      </c>
      <c r="BE6" s="836"/>
      <c r="BF6" s="836"/>
      <c r="BG6" s="836"/>
      <c r="BH6" s="836"/>
      <c r="BI6" s="836"/>
      <c r="BJ6" s="836"/>
      <c r="BK6" s="836"/>
      <c r="BL6" s="851"/>
      <c r="BM6" s="803">
        <v>2022</v>
      </c>
      <c r="BN6" s="831"/>
      <c r="BO6" s="831"/>
      <c r="BP6" s="831"/>
      <c r="BQ6" s="831"/>
      <c r="BR6" s="831"/>
      <c r="BS6" s="831"/>
      <c r="BT6" s="831"/>
      <c r="BU6" s="850"/>
    </row>
    <row r="7" spans="1:73" ht="18" customHeight="1">
      <c r="A7" s="899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790" t="s">
        <v>34</v>
      </c>
      <c r="K7" s="791">
        <v>1</v>
      </c>
      <c r="L7" s="792">
        <v>2</v>
      </c>
      <c r="M7" s="792">
        <v>3</v>
      </c>
      <c r="N7" s="792">
        <v>4</v>
      </c>
      <c r="O7" s="792">
        <v>5</v>
      </c>
      <c r="P7" s="792">
        <v>6</v>
      </c>
      <c r="Q7" s="792">
        <v>7</v>
      </c>
      <c r="R7" s="792">
        <v>8</v>
      </c>
      <c r="S7" s="794" t="s">
        <v>34</v>
      </c>
      <c r="T7" s="478">
        <v>1</v>
      </c>
      <c r="U7" s="479">
        <v>2</v>
      </c>
      <c r="V7" s="479">
        <v>3</v>
      </c>
      <c r="W7" s="479">
        <v>4</v>
      </c>
      <c r="X7" s="479">
        <v>5</v>
      </c>
      <c r="Y7" s="479">
        <v>6</v>
      </c>
      <c r="Z7" s="479">
        <v>7</v>
      </c>
      <c r="AA7" s="479">
        <v>8</v>
      </c>
      <c r="AB7" s="790" t="s">
        <v>34</v>
      </c>
      <c r="AC7" s="791">
        <v>1</v>
      </c>
      <c r="AD7" s="792">
        <v>2</v>
      </c>
      <c r="AE7" s="792">
        <v>3</v>
      </c>
      <c r="AF7" s="792">
        <v>4</v>
      </c>
      <c r="AG7" s="792">
        <v>5</v>
      </c>
      <c r="AH7" s="792">
        <v>6</v>
      </c>
      <c r="AI7" s="792">
        <v>7</v>
      </c>
      <c r="AJ7" s="792">
        <v>8</v>
      </c>
      <c r="AK7" s="794" t="s">
        <v>34</v>
      </c>
      <c r="AL7" s="478">
        <v>1</v>
      </c>
      <c r="AM7" s="479">
        <v>2</v>
      </c>
      <c r="AN7" s="479">
        <v>3</v>
      </c>
      <c r="AO7" s="479">
        <v>4</v>
      </c>
      <c r="AP7" s="479">
        <v>5</v>
      </c>
      <c r="AQ7" s="479">
        <v>6</v>
      </c>
      <c r="AR7" s="479">
        <v>7</v>
      </c>
      <c r="AS7" s="479">
        <v>8</v>
      </c>
      <c r="AT7" s="790" t="s">
        <v>34</v>
      </c>
      <c r="AU7" s="791">
        <v>1</v>
      </c>
      <c r="AV7" s="792">
        <v>2</v>
      </c>
      <c r="AW7" s="792">
        <v>3</v>
      </c>
      <c r="AX7" s="792">
        <v>4</v>
      </c>
      <c r="AY7" s="792">
        <v>5</v>
      </c>
      <c r="AZ7" s="792">
        <v>6</v>
      </c>
      <c r="BA7" s="792">
        <v>7</v>
      </c>
      <c r="BB7" s="792">
        <v>8</v>
      </c>
      <c r="BC7" s="794" t="s">
        <v>34</v>
      </c>
      <c r="BD7" s="478">
        <v>1</v>
      </c>
      <c r="BE7" s="479">
        <v>2</v>
      </c>
      <c r="BF7" s="479">
        <v>3</v>
      </c>
      <c r="BG7" s="479">
        <v>4</v>
      </c>
      <c r="BH7" s="479">
        <v>5</v>
      </c>
      <c r="BI7" s="479">
        <v>6</v>
      </c>
      <c r="BJ7" s="479">
        <v>7</v>
      </c>
      <c r="BK7" s="479">
        <v>8</v>
      </c>
      <c r="BL7" s="790" t="s">
        <v>34</v>
      </c>
      <c r="BM7" s="791">
        <v>1</v>
      </c>
      <c r="BN7" s="792">
        <v>2</v>
      </c>
      <c r="BO7" s="792">
        <v>3</v>
      </c>
      <c r="BP7" s="792">
        <v>4</v>
      </c>
      <c r="BQ7" s="792">
        <v>5</v>
      </c>
      <c r="BR7" s="792">
        <v>6</v>
      </c>
      <c r="BS7" s="792">
        <v>7</v>
      </c>
      <c r="BT7" s="792">
        <v>8</v>
      </c>
      <c r="BU7" s="794" t="s">
        <v>34</v>
      </c>
    </row>
    <row r="8" spans="1:73" ht="18" customHeight="1">
      <c r="A8" s="87" t="s">
        <v>8</v>
      </c>
      <c r="B8" s="156">
        <v>0</v>
      </c>
      <c r="C8" s="157">
        <v>3</v>
      </c>
      <c r="D8" s="158">
        <v>1</v>
      </c>
      <c r="E8" s="157">
        <v>0</v>
      </c>
      <c r="F8" s="158">
        <v>0</v>
      </c>
      <c r="G8" s="158">
        <v>0</v>
      </c>
      <c r="H8" s="158" t="s">
        <v>539</v>
      </c>
      <c r="I8" s="158">
        <v>3</v>
      </c>
      <c r="J8" s="159">
        <f t="shared" ref="J8:J26" si="0">+SUM(B8:I8)</f>
        <v>7</v>
      </c>
      <c r="K8" s="156">
        <v>1</v>
      </c>
      <c r="L8" s="157">
        <v>0</v>
      </c>
      <c r="M8" s="158">
        <v>2</v>
      </c>
      <c r="N8" s="157">
        <v>0</v>
      </c>
      <c r="O8" s="158">
        <v>1</v>
      </c>
      <c r="P8" s="158">
        <v>0</v>
      </c>
      <c r="Q8" s="158" t="s">
        <v>539</v>
      </c>
      <c r="R8" s="158">
        <v>0</v>
      </c>
      <c r="S8" s="161">
        <f t="shared" ref="S8:S27" si="1">+SUM(K8:R8)</f>
        <v>4</v>
      </c>
      <c r="T8" s="156">
        <v>2</v>
      </c>
      <c r="U8" s="157">
        <v>0</v>
      </c>
      <c r="V8" s="158">
        <v>2</v>
      </c>
      <c r="W8" s="157">
        <v>0</v>
      </c>
      <c r="X8" s="158">
        <v>0</v>
      </c>
      <c r="Y8" s="158">
        <v>0</v>
      </c>
      <c r="Z8" s="158" t="s">
        <v>539</v>
      </c>
      <c r="AA8" s="158">
        <v>3</v>
      </c>
      <c r="AB8" s="159">
        <f t="shared" ref="AB8:AB27" si="2">+SUM(T8:AA8)</f>
        <v>7</v>
      </c>
      <c r="AC8" s="156">
        <v>0</v>
      </c>
      <c r="AD8" s="157">
        <v>0</v>
      </c>
      <c r="AE8" s="158">
        <v>3</v>
      </c>
      <c r="AF8" s="157">
        <v>0</v>
      </c>
      <c r="AG8" s="158">
        <v>0</v>
      </c>
      <c r="AH8" s="158">
        <v>0</v>
      </c>
      <c r="AI8" s="158" t="s">
        <v>539</v>
      </c>
      <c r="AJ8" s="158">
        <v>3</v>
      </c>
      <c r="AK8" s="161">
        <f t="shared" ref="AK8:AK27" si="3">+SUM(AC8:AJ8)</f>
        <v>6</v>
      </c>
      <c r="AL8" s="156">
        <v>1</v>
      </c>
      <c r="AM8" s="157">
        <v>0</v>
      </c>
      <c r="AN8" s="158">
        <v>0</v>
      </c>
      <c r="AO8" s="157">
        <v>0</v>
      </c>
      <c r="AP8" s="158">
        <v>0</v>
      </c>
      <c r="AQ8" s="158">
        <v>0</v>
      </c>
      <c r="AR8" s="158" t="s">
        <v>539</v>
      </c>
      <c r="AS8" s="158">
        <v>2</v>
      </c>
      <c r="AT8" s="159">
        <f t="shared" ref="AT8:AT27" si="4">+SUM(AL8:AS8)</f>
        <v>3</v>
      </c>
      <c r="AU8" s="156">
        <v>0</v>
      </c>
      <c r="AV8" s="157">
        <v>0</v>
      </c>
      <c r="AW8" s="158">
        <v>0</v>
      </c>
      <c r="AX8" s="157">
        <v>0</v>
      </c>
      <c r="AY8" s="158">
        <v>0</v>
      </c>
      <c r="AZ8" s="158">
        <v>0</v>
      </c>
      <c r="BA8" s="158">
        <v>0</v>
      </c>
      <c r="BB8" s="158">
        <v>6</v>
      </c>
      <c r="BC8" s="161">
        <f t="shared" ref="BC8:BC27" si="5">+SUM(AU8:BB8)</f>
        <v>6</v>
      </c>
      <c r="BD8" s="156">
        <v>0</v>
      </c>
      <c r="BE8" s="157">
        <v>0</v>
      </c>
      <c r="BF8" s="158">
        <v>1</v>
      </c>
      <c r="BG8" s="157">
        <v>0</v>
      </c>
      <c r="BH8" s="158">
        <v>0</v>
      </c>
      <c r="BI8" s="158">
        <v>0</v>
      </c>
      <c r="BJ8" s="158">
        <v>5</v>
      </c>
      <c r="BK8" s="158">
        <v>1</v>
      </c>
      <c r="BL8" s="159">
        <f t="shared" ref="BL8:BL27" si="6">+SUM(BD8:BK8)</f>
        <v>7</v>
      </c>
      <c r="BM8" s="156">
        <v>0</v>
      </c>
      <c r="BN8" s="157">
        <v>1</v>
      </c>
      <c r="BO8" s="158">
        <v>0</v>
      </c>
      <c r="BP8" s="157">
        <v>0</v>
      </c>
      <c r="BQ8" s="158">
        <v>0</v>
      </c>
      <c r="BR8" s="158">
        <v>0</v>
      </c>
      <c r="BS8" s="158">
        <v>0</v>
      </c>
      <c r="BT8" s="158">
        <v>1</v>
      </c>
      <c r="BU8" s="161">
        <f t="shared" ref="BU8:BU27" si="7">+SUM(BM8:BT8)</f>
        <v>2</v>
      </c>
    </row>
    <row r="9" spans="1:73" ht="18" customHeight="1">
      <c r="A9" s="88" t="s">
        <v>9</v>
      </c>
      <c r="B9" s="482">
        <v>1</v>
      </c>
      <c r="C9" s="483">
        <v>2</v>
      </c>
      <c r="D9" s="483">
        <v>1</v>
      </c>
      <c r="E9" s="483">
        <v>0</v>
      </c>
      <c r="F9" s="483">
        <v>0</v>
      </c>
      <c r="G9" s="483">
        <v>0</v>
      </c>
      <c r="H9" s="483" t="s">
        <v>539</v>
      </c>
      <c r="I9" s="483">
        <v>3</v>
      </c>
      <c r="J9" s="272">
        <f t="shared" si="0"/>
        <v>7</v>
      </c>
      <c r="K9" s="164">
        <v>0</v>
      </c>
      <c r="L9" s="134">
        <v>3</v>
      </c>
      <c r="M9" s="134">
        <v>1</v>
      </c>
      <c r="N9" s="134">
        <v>0</v>
      </c>
      <c r="O9" s="134">
        <v>0</v>
      </c>
      <c r="P9" s="134">
        <v>0</v>
      </c>
      <c r="Q9" s="134" t="s">
        <v>539</v>
      </c>
      <c r="R9" s="134">
        <v>2</v>
      </c>
      <c r="S9" s="165">
        <f t="shared" si="1"/>
        <v>6</v>
      </c>
      <c r="T9" s="482">
        <v>0</v>
      </c>
      <c r="U9" s="483">
        <v>1</v>
      </c>
      <c r="V9" s="483">
        <v>1</v>
      </c>
      <c r="W9" s="483">
        <v>0</v>
      </c>
      <c r="X9" s="483">
        <v>0</v>
      </c>
      <c r="Y9" s="483">
        <v>0</v>
      </c>
      <c r="Z9" s="483" t="s">
        <v>539</v>
      </c>
      <c r="AA9" s="483">
        <v>2</v>
      </c>
      <c r="AB9" s="272">
        <f t="shared" si="2"/>
        <v>4</v>
      </c>
      <c r="AC9" s="164">
        <v>0</v>
      </c>
      <c r="AD9" s="134">
        <v>1</v>
      </c>
      <c r="AE9" s="134">
        <v>1</v>
      </c>
      <c r="AF9" s="134">
        <v>0</v>
      </c>
      <c r="AG9" s="134">
        <v>0</v>
      </c>
      <c r="AH9" s="134">
        <v>0</v>
      </c>
      <c r="AI9" s="134" t="s">
        <v>539</v>
      </c>
      <c r="AJ9" s="134">
        <v>0</v>
      </c>
      <c r="AK9" s="165">
        <f t="shared" si="3"/>
        <v>2</v>
      </c>
      <c r="AL9" s="482">
        <v>0</v>
      </c>
      <c r="AM9" s="483">
        <v>0</v>
      </c>
      <c r="AN9" s="483">
        <v>1</v>
      </c>
      <c r="AO9" s="483">
        <v>0</v>
      </c>
      <c r="AP9" s="483">
        <v>0</v>
      </c>
      <c r="AQ9" s="483">
        <v>0</v>
      </c>
      <c r="AR9" s="483" t="s">
        <v>539</v>
      </c>
      <c r="AS9" s="483">
        <v>5</v>
      </c>
      <c r="AT9" s="272">
        <f t="shared" si="4"/>
        <v>6</v>
      </c>
      <c r="AU9" s="164">
        <v>1</v>
      </c>
      <c r="AV9" s="134">
        <v>0</v>
      </c>
      <c r="AW9" s="134">
        <v>3</v>
      </c>
      <c r="AX9" s="134">
        <v>0</v>
      </c>
      <c r="AY9" s="134">
        <v>0</v>
      </c>
      <c r="AZ9" s="134">
        <v>0</v>
      </c>
      <c r="BA9" s="134">
        <v>0</v>
      </c>
      <c r="BB9" s="134">
        <v>0</v>
      </c>
      <c r="BC9" s="165">
        <f t="shared" si="5"/>
        <v>4</v>
      </c>
      <c r="BD9" s="482">
        <v>0</v>
      </c>
      <c r="BE9" s="483">
        <v>0</v>
      </c>
      <c r="BF9" s="483">
        <v>2</v>
      </c>
      <c r="BG9" s="483">
        <v>0</v>
      </c>
      <c r="BH9" s="483">
        <v>0</v>
      </c>
      <c r="BI9" s="483">
        <v>0</v>
      </c>
      <c r="BJ9" s="483">
        <v>2</v>
      </c>
      <c r="BK9" s="483">
        <v>2</v>
      </c>
      <c r="BL9" s="272">
        <f t="shared" si="6"/>
        <v>6</v>
      </c>
      <c r="BM9" s="164">
        <v>4</v>
      </c>
      <c r="BN9" s="134">
        <v>0</v>
      </c>
      <c r="BO9" s="134">
        <v>0</v>
      </c>
      <c r="BP9" s="134">
        <v>0</v>
      </c>
      <c r="BQ9" s="134">
        <v>0</v>
      </c>
      <c r="BR9" s="134">
        <v>0</v>
      </c>
      <c r="BS9" s="134">
        <v>2</v>
      </c>
      <c r="BT9" s="134">
        <v>2</v>
      </c>
      <c r="BU9" s="165">
        <f t="shared" si="7"/>
        <v>8</v>
      </c>
    </row>
    <row r="10" spans="1:73" ht="18" customHeight="1">
      <c r="A10" s="87" t="s">
        <v>10</v>
      </c>
      <c r="B10" s="166">
        <v>0</v>
      </c>
      <c r="C10" s="167">
        <v>1</v>
      </c>
      <c r="D10" s="168">
        <v>0</v>
      </c>
      <c r="E10" s="167">
        <v>0</v>
      </c>
      <c r="F10" s="168">
        <v>0</v>
      </c>
      <c r="G10" s="168">
        <v>0</v>
      </c>
      <c r="H10" s="168" t="s">
        <v>539</v>
      </c>
      <c r="I10" s="168">
        <v>2</v>
      </c>
      <c r="J10" s="169">
        <f t="shared" si="0"/>
        <v>3</v>
      </c>
      <c r="K10" s="166">
        <v>2</v>
      </c>
      <c r="L10" s="167">
        <v>3</v>
      </c>
      <c r="M10" s="168">
        <v>0</v>
      </c>
      <c r="N10" s="167">
        <v>1</v>
      </c>
      <c r="O10" s="168">
        <v>0</v>
      </c>
      <c r="P10" s="168">
        <v>0</v>
      </c>
      <c r="Q10" s="168" t="s">
        <v>539</v>
      </c>
      <c r="R10" s="168">
        <v>3</v>
      </c>
      <c r="S10" s="170">
        <f t="shared" si="1"/>
        <v>9</v>
      </c>
      <c r="T10" s="166">
        <v>0</v>
      </c>
      <c r="U10" s="167">
        <v>0</v>
      </c>
      <c r="V10" s="168">
        <v>1</v>
      </c>
      <c r="W10" s="167">
        <v>0</v>
      </c>
      <c r="X10" s="168">
        <v>0</v>
      </c>
      <c r="Y10" s="168">
        <v>0</v>
      </c>
      <c r="Z10" s="168" t="s">
        <v>539</v>
      </c>
      <c r="AA10" s="168">
        <v>0</v>
      </c>
      <c r="AB10" s="169">
        <f t="shared" si="2"/>
        <v>1</v>
      </c>
      <c r="AC10" s="166">
        <v>0</v>
      </c>
      <c r="AD10" s="167">
        <v>0</v>
      </c>
      <c r="AE10" s="168">
        <v>0</v>
      </c>
      <c r="AF10" s="167">
        <v>0</v>
      </c>
      <c r="AG10" s="168">
        <v>0</v>
      </c>
      <c r="AH10" s="168">
        <v>0</v>
      </c>
      <c r="AI10" s="168" t="s">
        <v>539</v>
      </c>
      <c r="AJ10" s="168">
        <v>0</v>
      </c>
      <c r="AK10" s="170">
        <f t="shared" si="3"/>
        <v>0</v>
      </c>
      <c r="AL10" s="166">
        <v>1</v>
      </c>
      <c r="AM10" s="167">
        <v>0</v>
      </c>
      <c r="AN10" s="168">
        <v>1</v>
      </c>
      <c r="AO10" s="167">
        <v>0</v>
      </c>
      <c r="AP10" s="168">
        <v>0</v>
      </c>
      <c r="AQ10" s="168">
        <v>0</v>
      </c>
      <c r="AR10" s="168" t="s">
        <v>539</v>
      </c>
      <c r="AS10" s="168">
        <v>2</v>
      </c>
      <c r="AT10" s="169">
        <f t="shared" si="4"/>
        <v>4</v>
      </c>
      <c r="AU10" s="166">
        <v>0</v>
      </c>
      <c r="AV10" s="167">
        <v>0</v>
      </c>
      <c r="AW10" s="168">
        <v>0</v>
      </c>
      <c r="AX10" s="167">
        <v>0</v>
      </c>
      <c r="AY10" s="168">
        <v>0</v>
      </c>
      <c r="AZ10" s="168">
        <v>0</v>
      </c>
      <c r="BA10" s="168">
        <v>0</v>
      </c>
      <c r="BB10" s="168">
        <v>1</v>
      </c>
      <c r="BC10" s="170">
        <f t="shared" si="5"/>
        <v>1</v>
      </c>
      <c r="BD10" s="166">
        <v>0</v>
      </c>
      <c r="BE10" s="167">
        <v>0</v>
      </c>
      <c r="BF10" s="168">
        <v>1</v>
      </c>
      <c r="BG10" s="167">
        <v>0</v>
      </c>
      <c r="BH10" s="168">
        <v>0</v>
      </c>
      <c r="BI10" s="168">
        <v>0</v>
      </c>
      <c r="BJ10" s="168">
        <v>5</v>
      </c>
      <c r="BK10" s="168">
        <v>0</v>
      </c>
      <c r="BL10" s="169">
        <f t="shared" si="6"/>
        <v>6</v>
      </c>
      <c r="BM10" s="166">
        <v>2</v>
      </c>
      <c r="BN10" s="167">
        <v>0</v>
      </c>
      <c r="BO10" s="168">
        <v>1</v>
      </c>
      <c r="BP10" s="167">
        <v>0</v>
      </c>
      <c r="BQ10" s="168">
        <v>0</v>
      </c>
      <c r="BR10" s="168">
        <v>0</v>
      </c>
      <c r="BS10" s="168">
        <v>0</v>
      </c>
      <c r="BT10" s="168">
        <v>2</v>
      </c>
      <c r="BU10" s="170">
        <f t="shared" si="7"/>
        <v>5</v>
      </c>
    </row>
    <row r="11" spans="1:73" ht="18" customHeight="1">
      <c r="A11" s="88" t="s">
        <v>11</v>
      </c>
      <c r="B11" s="482">
        <v>0</v>
      </c>
      <c r="C11" s="483">
        <v>0</v>
      </c>
      <c r="D11" s="483">
        <v>0</v>
      </c>
      <c r="E11" s="483">
        <v>0</v>
      </c>
      <c r="F11" s="483">
        <v>0</v>
      </c>
      <c r="G11" s="483">
        <v>0</v>
      </c>
      <c r="H11" s="483" t="s">
        <v>539</v>
      </c>
      <c r="I11" s="483">
        <v>3</v>
      </c>
      <c r="J11" s="272">
        <f t="shared" si="0"/>
        <v>3</v>
      </c>
      <c r="K11" s="164">
        <v>0</v>
      </c>
      <c r="L11" s="134">
        <v>0</v>
      </c>
      <c r="M11" s="134">
        <v>1</v>
      </c>
      <c r="N11" s="134">
        <v>0</v>
      </c>
      <c r="O11" s="134">
        <v>0</v>
      </c>
      <c r="P11" s="134">
        <v>0</v>
      </c>
      <c r="Q11" s="134" t="s">
        <v>539</v>
      </c>
      <c r="R11" s="134">
        <v>1</v>
      </c>
      <c r="S11" s="165">
        <f t="shared" si="1"/>
        <v>2</v>
      </c>
      <c r="T11" s="482">
        <v>0</v>
      </c>
      <c r="U11" s="483">
        <v>0</v>
      </c>
      <c r="V11" s="483">
        <v>0</v>
      </c>
      <c r="W11" s="483">
        <v>0</v>
      </c>
      <c r="X11" s="483">
        <v>0</v>
      </c>
      <c r="Y11" s="483">
        <v>0</v>
      </c>
      <c r="Z11" s="483" t="s">
        <v>539</v>
      </c>
      <c r="AA11" s="483">
        <v>0</v>
      </c>
      <c r="AB11" s="272">
        <f t="shared" si="2"/>
        <v>0</v>
      </c>
      <c r="AC11" s="164">
        <v>0</v>
      </c>
      <c r="AD11" s="134">
        <v>0</v>
      </c>
      <c r="AE11" s="134">
        <v>0</v>
      </c>
      <c r="AF11" s="134">
        <v>0</v>
      </c>
      <c r="AG11" s="134">
        <v>0</v>
      </c>
      <c r="AH11" s="134">
        <v>0</v>
      </c>
      <c r="AI11" s="134" t="s">
        <v>539</v>
      </c>
      <c r="AJ11" s="134">
        <v>0</v>
      </c>
      <c r="AK11" s="165">
        <f t="shared" si="3"/>
        <v>0</v>
      </c>
      <c r="AL11" s="482">
        <v>1</v>
      </c>
      <c r="AM11" s="483">
        <v>0</v>
      </c>
      <c r="AN11" s="483">
        <v>0</v>
      </c>
      <c r="AO11" s="483">
        <v>1</v>
      </c>
      <c r="AP11" s="483">
        <v>0</v>
      </c>
      <c r="AQ11" s="483">
        <v>0</v>
      </c>
      <c r="AR11" s="483" t="s">
        <v>539</v>
      </c>
      <c r="AS11" s="483">
        <v>0</v>
      </c>
      <c r="AT11" s="272">
        <f t="shared" si="4"/>
        <v>2</v>
      </c>
      <c r="AU11" s="164">
        <v>0</v>
      </c>
      <c r="AV11" s="134">
        <v>0</v>
      </c>
      <c r="AW11" s="134">
        <v>0</v>
      </c>
      <c r="AX11" s="134">
        <v>0</v>
      </c>
      <c r="AY11" s="134">
        <v>1</v>
      </c>
      <c r="AZ11" s="134">
        <v>0</v>
      </c>
      <c r="BA11" s="134">
        <v>0</v>
      </c>
      <c r="BB11" s="134">
        <v>0</v>
      </c>
      <c r="BC11" s="165">
        <f t="shared" si="5"/>
        <v>1</v>
      </c>
      <c r="BD11" s="482">
        <v>0</v>
      </c>
      <c r="BE11" s="483">
        <v>0</v>
      </c>
      <c r="BF11" s="483">
        <v>2</v>
      </c>
      <c r="BG11" s="483">
        <v>0</v>
      </c>
      <c r="BH11" s="483">
        <v>0</v>
      </c>
      <c r="BI11" s="483">
        <v>0</v>
      </c>
      <c r="BJ11" s="483">
        <v>1</v>
      </c>
      <c r="BK11" s="483">
        <v>1</v>
      </c>
      <c r="BL11" s="272">
        <f t="shared" si="6"/>
        <v>4</v>
      </c>
      <c r="BM11" s="164">
        <v>1</v>
      </c>
      <c r="BN11" s="134">
        <v>0</v>
      </c>
      <c r="BO11" s="134">
        <v>1</v>
      </c>
      <c r="BP11" s="134">
        <v>1</v>
      </c>
      <c r="BQ11" s="134">
        <v>0</v>
      </c>
      <c r="BR11" s="134">
        <v>0</v>
      </c>
      <c r="BS11" s="134">
        <v>0</v>
      </c>
      <c r="BT11" s="134">
        <v>2</v>
      </c>
      <c r="BU11" s="165">
        <f t="shared" si="7"/>
        <v>5</v>
      </c>
    </row>
    <row r="12" spans="1:73" ht="18" customHeight="1">
      <c r="A12" s="87" t="s">
        <v>12</v>
      </c>
      <c r="B12" s="166">
        <v>4</v>
      </c>
      <c r="C12" s="167">
        <v>2</v>
      </c>
      <c r="D12" s="168">
        <v>0</v>
      </c>
      <c r="E12" s="167">
        <v>0</v>
      </c>
      <c r="F12" s="168">
        <v>0</v>
      </c>
      <c r="G12" s="168">
        <v>0</v>
      </c>
      <c r="H12" s="168" t="s">
        <v>539</v>
      </c>
      <c r="I12" s="168">
        <v>2</v>
      </c>
      <c r="J12" s="169">
        <f t="shared" si="0"/>
        <v>8</v>
      </c>
      <c r="K12" s="166">
        <v>0</v>
      </c>
      <c r="L12" s="167">
        <v>2</v>
      </c>
      <c r="M12" s="168">
        <v>1</v>
      </c>
      <c r="N12" s="167">
        <v>0</v>
      </c>
      <c r="O12" s="168">
        <v>0</v>
      </c>
      <c r="P12" s="168">
        <v>0</v>
      </c>
      <c r="Q12" s="168" t="s">
        <v>539</v>
      </c>
      <c r="R12" s="168">
        <v>4</v>
      </c>
      <c r="S12" s="170">
        <f t="shared" si="1"/>
        <v>7</v>
      </c>
      <c r="T12" s="166">
        <v>0</v>
      </c>
      <c r="U12" s="167">
        <v>0</v>
      </c>
      <c r="V12" s="168">
        <v>1</v>
      </c>
      <c r="W12" s="167">
        <v>1</v>
      </c>
      <c r="X12" s="168">
        <v>0</v>
      </c>
      <c r="Y12" s="168">
        <v>0</v>
      </c>
      <c r="Z12" s="168" t="s">
        <v>539</v>
      </c>
      <c r="AA12" s="168">
        <v>5</v>
      </c>
      <c r="AB12" s="169">
        <f t="shared" si="2"/>
        <v>7</v>
      </c>
      <c r="AC12" s="166">
        <v>1</v>
      </c>
      <c r="AD12" s="167">
        <v>1</v>
      </c>
      <c r="AE12" s="168">
        <v>1</v>
      </c>
      <c r="AF12" s="167">
        <v>0</v>
      </c>
      <c r="AG12" s="168">
        <v>0</v>
      </c>
      <c r="AH12" s="168">
        <v>0</v>
      </c>
      <c r="AI12" s="168" t="s">
        <v>539</v>
      </c>
      <c r="AJ12" s="168">
        <v>2</v>
      </c>
      <c r="AK12" s="170">
        <f t="shared" si="3"/>
        <v>5</v>
      </c>
      <c r="AL12" s="166">
        <v>1</v>
      </c>
      <c r="AM12" s="167">
        <v>1</v>
      </c>
      <c r="AN12" s="168">
        <v>2</v>
      </c>
      <c r="AO12" s="167">
        <v>0</v>
      </c>
      <c r="AP12" s="168">
        <v>0</v>
      </c>
      <c r="AQ12" s="168">
        <v>0</v>
      </c>
      <c r="AR12" s="168" t="s">
        <v>539</v>
      </c>
      <c r="AS12" s="168">
        <v>2</v>
      </c>
      <c r="AT12" s="169">
        <f t="shared" si="4"/>
        <v>6</v>
      </c>
      <c r="AU12" s="166">
        <v>3</v>
      </c>
      <c r="AV12" s="167">
        <v>0</v>
      </c>
      <c r="AW12" s="168">
        <v>4</v>
      </c>
      <c r="AX12" s="167">
        <v>0</v>
      </c>
      <c r="AY12" s="168">
        <v>0</v>
      </c>
      <c r="AZ12" s="168">
        <v>0</v>
      </c>
      <c r="BA12" s="168">
        <v>0</v>
      </c>
      <c r="BB12" s="168">
        <v>3</v>
      </c>
      <c r="BC12" s="170">
        <f t="shared" si="5"/>
        <v>10</v>
      </c>
      <c r="BD12" s="166">
        <v>1</v>
      </c>
      <c r="BE12" s="167">
        <v>1</v>
      </c>
      <c r="BF12" s="168">
        <v>2</v>
      </c>
      <c r="BG12" s="167">
        <v>0</v>
      </c>
      <c r="BH12" s="168">
        <v>0</v>
      </c>
      <c r="BI12" s="168">
        <v>0</v>
      </c>
      <c r="BJ12" s="168">
        <v>5</v>
      </c>
      <c r="BK12" s="168">
        <v>4</v>
      </c>
      <c r="BL12" s="169">
        <f t="shared" si="6"/>
        <v>13</v>
      </c>
      <c r="BM12" s="166">
        <v>2</v>
      </c>
      <c r="BN12" s="167">
        <v>1</v>
      </c>
      <c r="BO12" s="168">
        <v>0</v>
      </c>
      <c r="BP12" s="167">
        <v>0</v>
      </c>
      <c r="BQ12" s="168">
        <v>0</v>
      </c>
      <c r="BR12" s="168">
        <v>0</v>
      </c>
      <c r="BS12" s="168">
        <v>0</v>
      </c>
      <c r="BT12" s="168">
        <v>4</v>
      </c>
      <c r="BU12" s="170">
        <f t="shared" si="7"/>
        <v>7</v>
      </c>
    </row>
    <row r="13" spans="1:73" ht="18" customHeight="1">
      <c r="A13" s="88" t="s">
        <v>13</v>
      </c>
      <c r="B13" s="482">
        <v>1</v>
      </c>
      <c r="C13" s="483">
        <v>0</v>
      </c>
      <c r="D13" s="483">
        <v>0</v>
      </c>
      <c r="E13" s="483">
        <v>0</v>
      </c>
      <c r="F13" s="483">
        <v>0</v>
      </c>
      <c r="G13" s="483">
        <v>0</v>
      </c>
      <c r="H13" s="483" t="s">
        <v>539</v>
      </c>
      <c r="I13" s="483">
        <v>1</v>
      </c>
      <c r="J13" s="272">
        <f t="shared" si="0"/>
        <v>2</v>
      </c>
      <c r="K13" s="164">
        <v>0</v>
      </c>
      <c r="L13" s="134">
        <v>0</v>
      </c>
      <c r="M13" s="134">
        <v>0</v>
      </c>
      <c r="N13" s="134">
        <v>1</v>
      </c>
      <c r="O13" s="134">
        <v>0</v>
      </c>
      <c r="P13" s="134">
        <v>0</v>
      </c>
      <c r="Q13" s="134" t="s">
        <v>539</v>
      </c>
      <c r="R13" s="134">
        <v>1</v>
      </c>
      <c r="S13" s="165">
        <f t="shared" si="1"/>
        <v>2</v>
      </c>
      <c r="T13" s="482">
        <v>1</v>
      </c>
      <c r="U13" s="483">
        <v>0</v>
      </c>
      <c r="V13" s="483">
        <v>0</v>
      </c>
      <c r="W13" s="483">
        <v>0</v>
      </c>
      <c r="X13" s="483">
        <v>0</v>
      </c>
      <c r="Y13" s="483">
        <v>0</v>
      </c>
      <c r="Z13" s="483" t="s">
        <v>539</v>
      </c>
      <c r="AA13" s="483">
        <v>0</v>
      </c>
      <c r="AB13" s="272">
        <f t="shared" si="2"/>
        <v>1</v>
      </c>
      <c r="AC13" s="164">
        <v>1</v>
      </c>
      <c r="AD13" s="134">
        <v>0</v>
      </c>
      <c r="AE13" s="134">
        <v>0</v>
      </c>
      <c r="AF13" s="134">
        <v>0</v>
      </c>
      <c r="AG13" s="134">
        <v>0</v>
      </c>
      <c r="AH13" s="134">
        <v>0</v>
      </c>
      <c r="AI13" s="134" t="s">
        <v>539</v>
      </c>
      <c r="AJ13" s="134">
        <v>0</v>
      </c>
      <c r="AK13" s="165">
        <f t="shared" si="3"/>
        <v>1</v>
      </c>
      <c r="AL13" s="482">
        <v>0</v>
      </c>
      <c r="AM13" s="483">
        <v>0</v>
      </c>
      <c r="AN13" s="483">
        <v>0</v>
      </c>
      <c r="AO13" s="483">
        <v>0</v>
      </c>
      <c r="AP13" s="483">
        <v>0</v>
      </c>
      <c r="AQ13" s="483">
        <v>0</v>
      </c>
      <c r="AR13" s="483" t="s">
        <v>539</v>
      </c>
      <c r="AS13" s="483">
        <v>0</v>
      </c>
      <c r="AT13" s="272">
        <f t="shared" si="4"/>
        <v>0</v>
      </c>
      <c r="AU13" s="164">
        <v>2</v>
      </c>
      <c r="AV13" s="134">
        <v>0</v>
      </c>
      <c r="AW13" s="134">
        <v>0</v>
      </c>
      <c r="AX13" s="134">
        <v>0</v>
      </c>
      <c r="AY13" s="134">
        <v>0</v>
      </c>
      <c r="AZ13" s="134">
        <v>0</v>
      </c>
      <c r="BA13" s="134">
        <v>0</v>
      </c>
      <c r="BB13" s="134">
        <v>1</v>
      </c>
      <c r="BC13" s="165">
        <f t="shared" si="5"/>
        <v>3</v>
      </c>
      <c r="BD13" s="482">
        <v>0</v>
      </c>
      <c r="BE13" s="483">
        <v>1</v>
      </c>
      <c r="BF13" s="483">
        <v>1</v>
      </c>
      <c r="BG13" s="483">
        <v>0</v>
      </c>
      <c r="BH13" s="483">
        <v>0</v>
      </c>
      <c r="BI13" s="483">
        <v>0</v>
      </c>
      <c r="BJ13" s="483">
        <v>1</v>
      </c>
      <c r="BK13" s="483">
        <v>1</v>
      </c>
      <c r="BL13" s="272">
        <f t="shared" si="6"/>
        <v>4</v>
      </c>
      <c r="BM13" s="164">
        <v>0</v>
      </c>
      <c r="BN13" s="134">
        <v>0</v>
      </c>
      <c r="BO13" s="134">
        <v>0</v>
      </c>
      <c r="BP13" s="134">
        <v>0</v>
      </c>
      <c r="BQ13" s="134">
        <v>0</v>
      </c>
      <c r="BR13" s="134">
        <v>0</v>
      </c>
      <c r="BS13" s="134">
        <v>0</v>
      </c>
      <c r="BT13" s="134">
        <v>0</v>
      </c>
      <c r="BU13" s="165">
        <f t="shared" si="7"/>
        <v>0</v>
      </c>
    </row>
    <row r="14" spans="1:73" ht="18" customHeight="1">
      <c r="A14" s="87" t="s">
        <v>14</v>
      </c>
      <c r="B14" s="166">
        <v>3</v>
      </c>
      <c r="C14" s="167">
        <v>1</v>
      </c>
      <c r="D14" s="168">
        <v>1</v>
      </c>
      <c r="E14" s="167">
        <v>0</v>
      </c>
      <c r="F14" s="168">
        <v>0</v>
      </c>
      <c r="G14" s="168">
        <v>0</v>
      </c>
      <c r="H14" s="168" t="s">
        <v>539</v>
      </c>
      <c r="I14" s="168">
        <v>2</v>
      </c>
      <c r="J14" s="169">
        <f t="shared" si="0"/>
        <v>7</v>
      </c>
      <c r="K14" s="166">
        <v>1</v>
      </c>
      <c r="L14" s="167">
        <v>2</v>
      </c>
      <c r="M14" s="168">
        <v>1</v>
      </c>
      <c r="N14" s="167">
        <v>0</v>
      </c>
      <c r="O14" s="168">
        <v>0</v>
      </c>
      <c r="P14" s="168">
        <v>0</v>
      </c>
      <c r="Q14" s="168" t="s">
        <v>539</v>
      </c>
      <c r="R14" s="168">
        <v>3</v>
      </c>
      <c r="S14" s="170">
        <f t="shared" si="1"/>
        <v>7</v>
      </c>
      <c r="T14" s="166">
        <v>1</v>
      </c>
      <c r="U14" s="167">
        <v>1</v>
      </c>
      <c r="V14" s="168">
        <v>2</v>
      </c>
      <c r="W14" s="167">
        <v>0</v>
      </c>
      <c r="X14" s="168">
        <v>0</v>
      </c>
      <c r="Y14" s="168">
        <v>0</v>
      </c>
      <c r="Z14" s="168" t="s">
        <v>539</v>
      </c>
      <c r="AA14" s="168">
        <v>4</v>
      </c>
      <c r="AB14" s="169">
        <f t="shared" si="2"/>
        <v>8</v>
      </c>
      <c r="AC14" s="166">
        <v>0</v>
      </c>
      <c r="AD14" s="167">
        <v>4</v>
      </c>
      <c r="AE14" s="168">
        <v>2</v>
      </c>
      <c r="AF14" s="167">
        <v>0</v>
      </c>
      <c r="AG14" s="168">
        <v>0</v>
      </c>
      <c r="AH14" s="168">
        <v>0</v>
      </c>
      <c r="AI14" s="168" t="s">
        <v>539</v>
      </c>
      <c r="AJ14" s="168">
        <v>2</v>
      </c>
      <c r="AK14" s="170">
        <f t="shared" si="3"/>
        <v>8</v>
      </c>
      <c r="AL14" s="166">
        <v>0</v>
      </c>
      <c r="AM14" s="167">
        <v>1</v>
      </c>
      <c r="AN14" s="168">
        <v>1</v>
      </c>
      <c r="AO14" s="167">
        <v>0</v>
      </c>
      <c r="AP14" s="168">
        <v>0</v>
      </c>
      <c r="AQ14" s="168">
        <v>0</v>
      </c>
      <c r="AR14" s="168" t="s">
        <v>539</v>
      </c>
      <c r="AS14" s="168">
        <v>3</v>
      </c>
      <c r="AT14" s="169">
        <f t="shared" si="4"/>
        <v>5</v>
      </c>
      <c r="AU14" s="166">
        <v>0</v>
      </c>
      <c r="AV14" s="167">
        <v>1</v>
      </c>
      <c r="AW14" s="168">
        <v>0</v>
      </c>
      <c r="AX14" s="167">
        <v>0</v>
      </c>
      <c r="AY14" s="168">
        <v>0</v>
      </c>
      <c r="AZ14" s="168">
        <v>0</v>
      </c>
      <c r="BA14" s="168">
        <v>0</v>
      </c>
      <c r="BB14" s="168">
        <v>2</v>
      </c>
      <c r="BC14" s="170">
        <f t="shared" si="5"/>
        <v>3</v>
      </c>
      <c r="BD14" s="166">
        <v>0</v>
      </c>
      <c r="BE14" s="167">
        <v>0</v>
      </c>
      <c r="BF14" s="168">
        <v>1</v>
      </c>
      <c r="BG14" s="167">
        <v>1</v>
      </c>
      <c r="BH14" s="168">
        <v>0</v>
      </c>
      <c r="BI14" s="168">
        <v>0</v>
      </c>
      <c r="BJ14" s="168">
        <v>5</v>
      </c>
      <c r="BK14" s="168">
        <v>3</v>
      </c>
      <c r="BL14" s="169">
        <f t="shared" si="6"/>
        <v>10</v>
      </c>
      <c r="BM14" s="166">
        <v>2</v>
      </c>
      <c r="BN14" s="167">
        <v>0</v>
      </c>
      <c r="BO14" s="168">
        <v>0</v>
      </c>
      <c r="BP14" s="167">
        <v>0</v>
      </c>
      <c r="BQ14" s="168">
        <v>0</v>
      </c>
      <c r="BR14" s="168">
        <v>0</v>
      </c>
      <c r="BS14" s="168">
        <v>1</v>
      </c>
      <c r="BT14" s="168">
        <v>2</v>
      </c>
      <c r="BU14" s="170">
        <f t="shared" si="7"/>
        <v>5</v>
      </c>
    </row>
    <row r="15" spans="1:73" ht="18" customHeight="1">
      <c r="A15" s="88" t="s">
        <v>15</v>
      </c>
      <c r="B15" s="482">
        <v>0</v>
      </c>
      <c r="C15" s="483">
        <v>0</v>
      </c>
      <c r="D15" s="483">
        <v>1</v>
      </c>
      <c r="E15" s="483">
        <v>0</v>
      </c>
      <c r="F15" s="483">
        <v>0</v>
      </c>
      <c r="G15" s="483">
        <v>0</v>
      </c>
      <c r="H15" s="483" t="s">
        <v>539</v>
      </c>
      <c r="I15" s="483">
        <v>0</v>
      </c>
      <c r="J15" s="272">
        <f t="shared" si="0"/>
        <v>1</v>
      </c>
      <c r="K15" s="164">
        <v>0</v>
      </c>
      <c r="L15" s="134">
        <v>2</v>
      </c>
      <c r="M15" s="134">
        <v>0</v>
      </c>
      <c r="N15" s="134">
        <v>0</v>
      </c>
      <c r="O15" s="134">
        <v>0</v>
      </c>
      <c r="P15" s="134">
        <v>0</v>
      </c>
      <c r="Q15" s="134" t="s">
        <v>539</v>
      </c>
      <c r="R15" s="134">
        <v>0</v>
      </c>
      <c r="S15" s="165">
        <f t="shared" si="1"/>
        <v>2</v>
      </c>
      <c r="T15" s="482">
        <v>1</v>
      </c>
      <c r="U15" s="483">
        <v>1</v>
      </c>
      <c r="V15" s="483">
        <v>0</v>
      </c>
      <c r="W15" s="483">
        <v>0</v>
      </c>
      <c r="X15" s="483">
        <v>0</v>
      </c>
      <c r="Y15" s="483">
        <v>0</v>
      </c>
      <c r="Z15" s="483" t="s">
        <v>539</v>
      </c>
      <c r="AA15" s="483">
        <v>1</v>
      </c>
      <c r="AB15" s="272">
        <f t="shared" si="2"/>
        <v>3</v>
      </c>
      <c r="AC15" s="164">
        <v>1</v>
      </c>
      <c r="AD15" s="134">
        <v>0</v>
      </c>
      <c r="AE15" s="134">
        <v>0</v>
      </c>
      <c r="AF15" s="134">
        <v>0</v>
      </c>
      <c r="AG15" s="134">
        <v>0</v>
      </c>
      <c r="AH15" s="134">
        <v>0</v>
      </c>
      <c r="AI15" s="134" t="s">
        <v>539</v>
      </c>
      <c r="AJ15" s="134">
        <v>1</v>
      </c>
      <c r="AK15" s="165">
        <f t="shared" si="3"/>
        <v>2</v>
      </c>
      <c r="AL15" s="482">
        <v>1</v>
      </c>
      <c r="AM15" s="483">
        <v>0</v>
      </c>
      <c r="AN15" s="483">
        <v>0</v>
      </c>
      <c r="AO15" s="483">
        <v>0</v>
      </c>
      <c r="AP15" s="483">
        <v>0</v>
      </c>
      <c r="AQ15" s="483">
        <v>0</v>
      </c>
      <c r="AR15" s="483" t="s">
        <v>539</v>
      </c>
      <c r="AS15" s="483">
        <v>0</v>
      </c>
      <c r="AT15" s="272">
        <f t="shared" si="4"/>
        <v>1</v>
      </c>
      <c r="AU15" s="164">
        <v>0</v>
      </c>
      <c r="AV15" s="134">
        <v>0</v>
      </c>
      <c r="AW15" s="134">
        <v>0</v>
      </c>
      <c r="AX15" s="134">
        <v>0</v>
      </c>
      <c r="AY15" s="134">
        <v>0</v>
      </c>
      <c r="AZ15" s="134">
        <v>0</v>
      </c>
      <c r="BA15" s="134">
        <v>0</v>
      </c>
      <c r="BB15" s="134">
        <v>2</v>
      </c>
      <c r="BC15" s="165">
        <f t="shared" si="5"/>
        <v>2</v>
      </c>
      <c r="BD15" s="482">
        <v>0</v>
      </c>
      <c r="BE15" s="483">
        <v>1</v>
      </c>
      <c r="BF15" s="483">
        <v>0</v>
      </c>
      <c r="BG15" s="483">
        <v>0</v>
      </c>
      <c r="BH15" s="483">
        <v>0</v>
      </c>
      <c r="BI15" s="483">
        <v>0</v>
      </c>
      <c r="BJ15" s="483">
        <v>4</v>
      </c>
      <c r="BK15" s="483">
        <v>0</v>
      </c>
      <c r="BL15" s="272">
        <f t="shared" si="6"/>
        <v>5</v>
      </c>
      <c r="BM15" s="164">
        <v>1</v>
      </c>
      <c r="BN15" s="134">
        <v>0</v>
      </c>
      <c r="BO15" s="134">
        <v>0</v>
      </c>
      <c r="BP15" s="134">
        <v>0</v>
      </c>
      <c r="BQ15" s="134">
        <v>0</v>
      </c>
      <c r="BR15" s="134">
        <v>0</v>
      </c>
      <c r="BS15" s="134">
        <v>1</v>
      </c>
      <c r="BT15" s="134">
        <v>2</v>
      </c>
      <c r="BU15" s="165">
        <f t="shared" si="7"/>
        <v>4</v>
      </c>
    </row>
    <row r="16" spans="1:73" ht="18" customHeight="1">
      <c r="A16" s="90" t="s">
        <v>16</v>
      </c>
      <c r="B16" s="166">
        <v>0</v>
      </c>
      <c r="C16" s="167">
        <v>0</v>
      </c>
      <c r="D16" s="168">
        <v>0</v>
      </c>
      <c r="E16" s="167">
        <v>0</v>
      </c>
      <c r="F16" s="168">
        <v>0</v>
      </c>
      <c r="G16" s="168">
        <v>0</v>
      </c>
      <c r="H16" s="168" t="s">
        <v>539</v>
      </c>
      <c r="I16" s="168">
        <v>2</v>
      </c>
      <c r="J16" s="169">
        <f t="shared" si="0"/>
        <v>2</v>
      </c>
      <c r="K16" s="166">
        <v>1</v>
      </c>
      <c r="L16" s="167">
        <v>1</v>
      </c>
      <c r="M16" s="168">
        <v>0</v>
      </c>
      <c r="N16" s="167">
        <v>0</v>
      </c>
      <c r="O16" s="168">
        <v>0</v>
      </c>
      <c r="P16" s="168">
        <v>0</v>
      </c>
      <c r="Q16" s="168" t="s">
        <v>539</v>
      </c>
      <c r="R16" s="168">
        <v>1</v>
      </c>
      <c r="S16" s="170">
        <f t="shared" si="1"/>
        <v>3</v>
      </c>
      <c r="T16" s="166">
        <v>0</v>
      </c>
      <c r="U16" s="167">
        <v>0</v>
      </c>
      <c r="V16" s="168">
        <v>1</v>
      </c>
      <c r="W16" s="167">
        <v>0</v>
      </c>
      <c r="X16" s="168">
        <v>0</v>
      </c>
      <c r="Y16" s="168">
        <v>0</v>
      </c>
      <c r="Z16" s="168" t="s">
        <v>539</v>
      </c>
      <c r="AA16" s="168">
        <v>4</v>
      </c>
      <c r="AB16" s="169">
        <f t="shared" si="2"/>
        <v>5</v>
      </c>
      <c r="AC16" s="166">
        <v>1</v>
      </c>
      <c r="AD16" s="167">
        <v>2</v>
      </c>
      <c r="AE16" s="168">
        <v>0</v>
      </c>
      <c r="AF16" s="167">
        <v>0</v>
      </c>
      <c r="AG16" s="168">
        <v>0</v>
      </c>
      <c r="AH16" s="168">
        <v>0</v>
      </c>
      <c r="AI16" s="168" t="s">
        <v>539</v>
      </c>
      <c r="AJ16" s="168">
        <v>0</v>
      </c>
      <c r="AK16" s="170">
        <f t="shared" si="3"/>
        <v>3</v>
      </c>
      <c r="AL16" s="166">
        <v>0</v>
      </c>
      <c r="AM16" s="167">
        <v>0</v>
      </c>
      <c r="AN16" s="168">
        <v>0</v>
      </c>
      <c r="AO16" s="167">
        <v>0</v>
      </c>
      <c r="AP16" s="168">
        <v>0</v>
      </c>
      <c r="AQ16" s="168">
        <v>0</v>
      </c>
      <c r="AR16" s="168" t="s">
        <v>539</v>
      </c>
      <c r="AS16" s="168">
        <v>0</v>
      </c>
      <c r="AT16" s="169">
        <f t="shared" si="4"/>
        <v>0</v>
      </c>
      <c r="AU16" s="166">
        <v>0</v>
      </c>
      <c r="AV16" s="167">
        <v>0</v>
      </c>
      <c r="AW16" s="168">
        <v>2</v>
      </c>
      <c r="AX16" s="167">
        <v>1</v>
      </c>
      <c r="AY16" s="168">
        <v>0</v>
      </c>
      <c r="AZ16" s="168">
        <v>0</v>
      </c>
      <c r="BA16" s="168">
        <v>1</v>
      </c>
      <c r="BB16" s="168">
        <v>1</v>
      </c>
      <c r="BC16" s="170">
        <f t="shared" si="5"/>
        <v>5</v>
      </c>
      <c r="BD16" s="166">
        <v>0</v>
      </c>
      <c r="BE16" s="167">
        <v>0</v>
      </c>
      <c r="BF16" s="168">
        <v>0</v>
      </c>
      <c r="BG16" s="167">
        <v>0</v>
      </c>
      <c r="BH16" s="168">
        <v>0</v>
      </c>
      <c r="BI16" s="168">
        <v>0</v>
      </c>
      <c r="BJ16" s="168">
        <v>5</v>
      </c>
      <c r="BK16" s="168">
        <v>0</v>
      </c>
      <c r="BL16" s="169">
        <f t="shared" si="6"/>
        <v>5</v>
      </c>
      <c r="BM16" s="166">
        <v>1</v>
      </c>
      <c r="BN16" s="167">
        <v>0</v>
      </c>
      <c r="BO16" s="168">
        <v>1</v>
      </c>
      <c r="BP16" s="167">
        <v>0</v>
      </c>
      <c r="BQ16" s="168">
        <v>0</v>
      </c>
      <c r="BR16" s="168">
        <v>0</v>
      </c>
      <c r="BS16" s="168">
        <v>0</v>
      </c>
      <c r="BT16" s="168">
        <v>1</v>
      </c>
      <c r="BU16" s="170">
        <f t="shared" si="7"/>
        <v>3</v>
      </c>
    </row>
    <row r="17" spans="1:73" ht="18" customHeight="1">
      <c r="A17" s="88" t="s">
        <v>17</v>
      </c>
      <c r="B17" s="482">
        <v>3</v>
      </c>
      <c r="C17" s="483">
        <v>1</v>
      </c>
      <c r="D17" s="483">
        <v>1</v>
      </c>
      <c r="E17" s="483">
        <v>2</v>
      </c>
      <c r="F17" s="483">
        <v>0</v>
      </c>
      <c r="G17" s="483">
        <v>0</v>
      </c>
      <c r="H17" s="483" t="s">
        <v>539</v>
      </c>
      <c r="I17" s="483">
        <v>6</v>
      </c>
      <c r="J17" s="272">
        <f t="shared" si="0"/>
        <v>13</v>
      </c>
      <c r="K17" s="164">
        <v>1</v>
      </c>
      <c r="L17" s="134">
        <v>1</v>
      </c>
      <c r="M17" s="134">
        <v>1</v>
      </c>
      <c r="N17" s="134">
        <v>0</v>
      </c>
      <c r="O17" s="134">
        <v>1</v>
      </c>
      <c r="P17" s="134">
        <v>0</v>
      </c>
      <c r="Q17" s="134" t="s">
        <v>539</v>
      </c>
      <c r="R17" s="134">
        <v>3</v>
      </c>
      <c r="S17" s="165">
        <f t="shared" si="1"/>
        <v>7</v>
      </c>
      <c r="T17" s="482">
        <v>2</v>
      </c>
      <c r="U17" s="483">
        <v>2</v>
      </c>
      <c r="V17" s="483">
        <v>3</v>
      </c>
      <c r="W17" s="483">
        <v>0</v>
      </c>
      <c r="X17" s="483">
        <v>0</v>
      </c>
      <c r="Y17" s="483">
        <v>0</v>
      </c>
      <c r="Z17" s="483" t="s">
        <v>539</v>
      </c>
      <c r="AA17" s="483">
        <v>2</v>
      </c>
      <c r="AB17" s="272">
        <f t="shared" si="2"/>
        <v>9</v>
      </c>
      <c r="AC17" s="164">
        <v>2</v>
      </c>
      <c r="AD17" s="134">
        <v>4</v>
      </c>
      <c r="AE17" s="134">
        <v>4</v>
      </c>
      <c r="AF17" s="134">
        <v>0</v>
      </c>
      <c r="AG17" s="134">
        <v>0</v>
      </c>
      <c r="AH17" s="134">
        <v>0</v>
      </c>
      <c r="AI17" s="134" t="s">
        <v>539</v>
      </c>
      <c r="AJ17" s="134">
        <v>2</v>
      </c>
      <c r="AK17" s="165">
        <f t="shared" si="3"/>
        <v>12</v>
      </c>
      <c r="AL17" s="482">
        <v>1</v>
      </c>
      <c r="AM17" s="483">
        <v>1</v>
      </c>
      <c r="AN17" s="483">
        <v>3</v>
      </c>
      <c r="AO17" s="483">
        <v>1</v>
      </c>
      <c r="AP17" s="483">
        <v>0</v>
      </c>
      <c r="AQ17" s="483">
        <v>0</v>
      </c>
      <c r="AR17" s="483" t="s">
        <v>539</v>
      </c>
      <c r="AS17" s="483">
        <v>9</v>
      </c>
      <c r="AT17" s="272">
        <f t="shared" si="4"/>
        <v>15</v>
      </c>
      <c r="AU17" s="164">
        <v>1</v>
      </c>
      <c r="AV17" s="134">
        <v>2</v>
      </c>
      <c r="AW17" s="134">
        <v>1</v>
      </c>
      <c r="AX17" s="134">
        <v>0</v>
      </c>
      <c r="AY17" s="134">
        <v>1</v>
      </c>
      <c r="AZ17" s="134">
        <v>0</v>
      </c>
      <c r="BA17" s="134">
        <v>0</v>
      </c>
      <c r="BB17" s="134">
        <v>8</v>
      </c>
      <c r="BC17" s="165">
        <f t="shared" si="5"/>
        <v>13</v>
      </c>
      <c r="BD17" s="482">
        <v>2</v>
      </c>
      <c r="BE17" s="483">
        <v>3</v>
      </c>
      <c r="BF17" s="483">
        <v>4</v>
      </c>
      <c r="BG17" s="483">
        <v>0</v>
      </c>
      <c r="BH17" s="483">
        <v>0</v>
      </c>
      <c r="BI17" s="483">
        <v>0</v>
      </c>
      <c r="BJ17" s="483">
        <v>31</v>
      </c>
      <c r="BK17" s="483">
        <v>6</v>
      </c>
      <c r="BL17" s="272">
        <f t="shared" si="6"/>
        <v>46</v>
      </c>
      <c r="BM17" s="164">
        <v>4</v>
      </c>
      <c r="BN17" s="134">
        <v>4</v>
      </c>
      <c r="BO17" s="134">
        <v>0</v>
      </c>
      <c r="BP17" s="134">
        <v>0</v>
      </c>
      <c r="BQ17" s="134">
        <v>0</v>
      </c>
      <c r="BR17" s="134">
        <v>0</v>
      </c>
      <c r="BS17" s="134">
        <v>2</v>
      </c>
      <c r="BT17" s="134">
        <v>7</v>
      </c>
      <c r="BU17" s="165">
        <f t="shared" si="7"/>
        <v>17</v>
      </c>
    </row>
    <row r="18" spans="1:73" ht="18" customHeight="1">
      <c r="A18" s="90" t="s">
        <v>18</v>
      </c>
      <c r="B18" s="166">
        <v>4</v>
      </c>
      <c r="C18" s="167">
        <v>2</v>
      </c>
      <c r="D18" s="168">
        <v>3</v>
      </c>
      <c r="E18" s="167">
        <v>1</v>
      </c>
      <c r="F18" s="168">
        <v>0</v>
      </c>
      <c r="G18" s="168">
        <v>0</v>
      </c>
      <c r="H18" s="168" t="s">
        <v>539</v>
      </c>
      <c r="I18" s="168">
        <v>8</v>
      </c>
      <c r="J18" s="169">
        <f t="shared" si="0"/>
        <v>18</v>
      </c>
      <c r="K18" s="166">
        <v>2</v>
      </c>
      <c r="L18" s="167">
        <v>7</v>
      </c>
      <c r="M18" s="168">
        <v>2</v>
      </c>
      <c r="N18" s="167">
        <v>0</v>
      </c>
      <c r="O18" s="168">
        <v>0</v>
      </c>
      <c r="P18" s="168">
        <v>0</v>
      </c>
      <c r="Q18" s="168" t="s">
        <v>539</v>
      </c>
      <c r="R18" s="168">
        <v>15</v>
      </c>
      <c r="S18" s="170">
        <f t="shared" si="1"/>
        <v>26</v>
      </c>
      <c r="T18" s="166">
        <v>2</v>
      </c>
      <c r="U18" s="167">
        <v>2</v>
      </c>
      <c r="V18" s="168">
        <v>3</v>
      </c>
      <c r="W18" s="167">
        <v>2</v>
      </c>
      <c r="X18" s="168">
        <v>0</v>
      </c>
      <c r="Y18" s="168">
        <v>0</v>
      </c>
      <c r="Z18" s="168" t="s">
        <v>539</v>
      </c>
      <c r="AA18" s="168">
        <v>6</v>
      </c>
      <c r="AB18" s="169">
        <f t="shared" si="2"/>
        <v>15</v>
      </c>
      <c r="AC18" s="166">
        <v>2</v>
      </c>
      <c r="AD18" s="167">
        <v>0</v>
      </c>
      <c r="AE18" s="168">
        <v>2</v>
      </c>
      <c r="AF18" s="167">
        <v>1</v>
      </c>
      <c r="AG18" s="168">
        <v>2</v>
      </c>
      <c r="AH18" s="168">
        <v>0</v>
      </c>
      <c r="AI18" s="168" t="s">
        <v>539</v>
      </c>
      <c r="AJ18" s="168">
        <v>12</v>
      </c>
      <c r="AK18" s="170">
        <f t="shared" si="3"/>
        <v>19</v>
      </c>
      <c r="AL18" s="166">
        <v>1</v>
      </c>
      <c r="AM18" s="167">
        <v>1</v>
      </c>
      <c r="AN18" s="168">
        <v>5</v>
      </c>
      <c r="AO18" s="167">
        <v>1</v>
      </c>
      <c r="AP18" s="168">
        <v>0</v>
      </c>
      <c r="AQ18" s="168">
        <v>0</v>
      </c>
      <c r="AR18" s="168" t="s">
        <v>539</v>
      </c>
      <c r="AS18" s="168">
        <v>5</v>
      </c>
      <c r="AT18" s="169">
        <f t="shared" si="4"/>
        <v>13</v>
      </c>
      <c r="AU18" s="166">
        <v>2</v>
      </c>
      <c r="AV18" s="167">
        <v>0</v>
      </c>
      <c r="AW18" s="168">
        <v>4</v>
      </c>
      <c r="AX18" s="167">
        <v>1</v>
      </c>
      <c r="AY18" s="168">
        <v>1</v>
      </c>
      <c r="AZ18" s="168">
        <v>0</v>
      </c>
      <c r="BA18" s="168">
        <v>0</v>
      </c>
      <c r="BB18" s="168">
        <v>10</v>
      </c>
      <c r="BC18" s="170">
        <f t="shared" si="5"/>
        <v>18</v>
      </c>
      <c r="BD18" s="166">
        <v>0</v>
      </c>
      <c r="BE18" s="167">
        <v>2</v>
      </c>
      <c r="BF18" s="168">
        <v>2</v>
      </c>
      <c r="BG18" s="167">
        <v>0</v>
      </c>
      <c r="BH18" s="168">
        <v>0</v>
      </c>
      <c r="BI18" s="168">
        <v>0</v>
      </c>
      <c r="BJ18" s="168">
        <v>20</v>
      </c>
      <c r="BK18" s="168">
        <v>9</v>
      </c>
      <c r="BL18" s="169">
        <f t="shared" si="6"/>
        <v>33</v>
      </c>
      <c r="BM18" s="166">
        <v>1</v>
      </c>
      <c r="BN18" s="167">
        <v>1</v>
      </c>
      <c r="BO18" s="168">
        <v>6</v>
      </c>
      <c r="BP18" s="167">
        <v>1</v>
      </c>
      <c r="BQ18" s="168">
        <v>0</v>
      </c>
      <c r="BR18" s="168">
        <v>0</v>
      </c>
      <c r="BS18" s="168">
        <v>1</v>
      </c>
      <c r="BT18" s="168">
        <v>4</v>
      </c>
      <c r="BU18" s="170">
        <f t="shared" si="7"/>
        <v>14</v>
      </c>
    </row>
    <row r="19" spans="1:73" ht="18" customHeight="1">
      <c r="A19" s="88" t="s">
        <v>19</v>
      </c>
      <c r="B19" s="482">
        <v>0</v>
      </c>
      <c r="C19" s="483">
        <v>0</v>
      </c>
      <c r="D19" s="483">
        <v>0</v>
      </c>
      <c r="E19" s="483">
        <v>0</v>
      </c>
      <c r="F19" s="483">
        <v>0</v>
      </c>
      <c r="G19" s="483">
        <v>0</v>
      </c>
      <c r="H19" s="483" t="s">
        <v>539</v>
      </c>
      <c r="I19" s="483">
        <v>0</v>
      </c>
      <c r="J19" s="272">
        <f t="shared" si="0"/>
        <v>0</v>
      </c>
      <c r="K19" s="164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34" t="s">
        <v>539</v>
      </c>
      <c r="R19" s="134">
        <v>0</v>
      </c>
      <c r="S19" s="165">
        <f t="shared" si="1"/>
        <v>0</v>
      </c>
      <c r="T19" s="482">
        <v>0</v>
      </c>
      <c r="U19" s="483">
        <v>0</v>
      </c>
      <c r="V19" s="483">
        <v>0</v>
      </c>
      <c r="W19" s="483">
        <v>0</v>
      </c>
      <c r="X19" s="483">
        <v>0</v>
      </c>
      <c r="Y19" s="483">
        <v>0</v>
      </c>
      <c r="Z19" s="483" t="s">
        <v>539</v>
      </c>
      <c r="AA19" s="483">
        <v>1</v>
      </c>
      <c r="AB19" s="272">
        <f t="shared" si="2"/>
        <v>1</v>
      </c>
      <c r="AC19" s="164">
        <v>0</v>
      </c>
      <c r="AD19" s="134">
        <v>0</v>
      </c>
      <c r="AE19" s="134">
        <v>0</v>
      </c>
      <c r="AF19" s="134">
        <v>0</v>
      </c>
      <c r="AG19" s="134">
        <v>0</v>
      </c>
      <c r="AH19" s="134">
        <v>0</v>
      </c>
      <c r="AI19" s="134" t="s">
        <v>539</v>
      </c>
      <c r="AJ19" s="134">
        <v>0</v>
      </c>
      <c r="AK19" s="165">
        <f t="shared" si="3"/>
        <v>0</v>
      </c>
      <c r="AL19" s="482">
        <v>0</v>
      </c>
      <c r="AM19" s="483">
        <v>0</v>
      </c>
      <c r="AN19" s="483">
        <v>1</v>
      </c>
      <c r="AO19" s="483">
        <v>0</v>
      </c>
      <c r="AP19" s="483">
        <v>0</v>
      </c>
      <c r="AQ19" s="483">
        <v>0</v>
      </c>
      <c r="AR19" s="483" t="s">
        <v>539</v>
      </c>
      <c r="AS19" s="483">
        <v>0</v>
      </c>
      <c r="AT19" s="272">
        <f t="shared" si="4"/>
        <v>1</v>
      </c>
      <c r="AU19" s="164">
        <v>0</v>
      </c>
      <c r="AV19" s="134">
        <v>0</v>
      </c>
      <c r="AW19" s="134">
        <v>0</v>
      </c>
      <c r="AX19" s="134">
        <v>0</v>
      </c>
      <c r="AY19" s="134">
        <v>0</v>
      </c>
      <c r="AZ19" s="134">
        <v>0</v>
      </c>
      <c r="BA19" s="134">
        <v>0</v>
      </c>
      <c r="BB19" s="134">
        <v>0</v>
      </c>
      <c r="BC19" s="165">
        <f t="shared" si="5"/>
        <v>0</v>
      </c>
      <c r="BD19" s="482">
        <v>0</v>
      </c>
      <c r="BE19" s="483">
        <v>0</v>
      </c>
      <c r="BF19" s="483">
        <v>0</v>
      </c>
      <c r="BG19" s="483">
        <v>0</v>
      </c>
      <c r="BH19" s="483">
        <v>0</v>
      </c>
      <c r="BI19" s="483">
        <v>0</v>
      </c>
      <c r="BJ19" s="483">
        <v>0</v>
      </c>
      <c r="BK19" s="483">
        <v>0</v>
      </c>
      <c r="BL19" s="272">
        <f t="shared" si="6"/>
        <v>0</v>
      </c>
      <c r="BM19" s="164">
        <v>0</v>
      </c>
      <c r="BN19" s="134">
        <v>0</v>
      </c>
      <c r="BO19" s="134">
        <v>0</v>
      </c>
      <c r="BP19" s="134">
        <v>0</v>
      </c>
      <c r="BQ19" s="134">
        <v>0</v>
      </c>
      <c r="BR19" s="134">
        <v>0</v>
      </c>
      <c r="BS19" s="134">
        <v>0</v>
      </c>
      <c r="BT19" s="134">
        <v>0</v>
      </c>
      <c r="BU19" s="165">
        <f t="shared" si="7"/>
        <v>0</v>
      </c>
    </row>
    <row r="20" spans="1:73" ht="18" customHeight="1">
      <c r="A20" s="90" t="s">
        <v>20</v>
      </c>
      <c r="B20" s="166">
        <v>2</v>
      </c>
      <c r="C20" s="167">
        <v>0</v>
      </c>
      <c r="D20" s="168">
        <v>3</v>
      </c>
      <c r="E20" s="167">
        <v>1</v>
      </c>
      <c r="F20" s="168">
        <v>0</v>
      </c>
      <c r="G20" s="168">
        <v>0</v>
      </c>
      <c r="H20" s="168" t="s">
        <v>539</v>
      </c>
      <c r="I20" s="168">
        <v>0</v>
      </c>
      <c r="J20" s="169">
        <f t="shared" si="0"/>
        <v>6</v>
      </c>
      <c r="K20" s="166">
        <v>0</v>
      </c>
      <c r="L20" s="167">
        <v>1</v>
      </c>
      <c r="M20" s="168">
        <v>1</v>
      </c>
      <c r="N20" s="167">
        <v>0</v>
      </c>
      <c r="O20" s="168">
        <v>0</v>
      </c>
      <c r="P20" s="168">
        <v>0</v>
      </c>
      <c r="Q20" s="168" t="s">
        <v>539</v>
      </c>
      <c r="R20" s="168">
        <v>1</v>
      </c>
      <c r="S20" s="170">
        <f t="shared" si="1"/>
        <v>3</v>
      </c>
      <c r="T20" s="166">
        <v>1</v>
      </c>
      <c r="U20" s="167">
        <v>0</v>
      </c>
      <c r="V20" s="168">
        <v>2</v>
      </c>
      <c r="W20" s="167">
        <v>0</v>
      </c>
      <c r="X20" s="168">
        <v>0</v>
      </c>
      <c r="Y20" s="168">
        <v>0</v>
      </c>
      <c r="Z20" s="168" t="s">
        <v>539</v>
      </c>
      <c r="AA20" s="168">
        <v>2</v>
      </c>
      <c r="AB20" s="169">
        <f t="shared" si="2"/>
        <v>5</v>
      </c>
      <c r="AC20" s="166">
        <v>1</v>
      </c>
      <c r="AD20" s="167">
        <v>0</v>
      </c>
      <c r="AE20" s="168">
        <v>1</v>
      </c>
      <c r="AF20" s="167">
        <v>1</v>
      </c>
      <c r="AG20" s="168">
        <v>0</v>
      </c>
      <c r="AH20" s="168">
        <v>0</v>
      </c>
      <c r="AI20" s="168" t="s">
        <v>539</v>
      </c>
      <c r="AJ20" s="168">
        <v>2</v>
      </c>
      <c r="AK20" s="170">
        <f t="shared" si="3"/>
        <v>5</v>
      </c>
      <c r="AL20" s="166">
        <v>2</v>
      </c>
      <c r="AM20" s="167">
        <v>0</v>
      </c>
      <c r="AN20" s="168">
        <v>0</v>
      </c>
      <c r="AO20" s="167">
        <v>0</v>
      </c>
      <c r="AP20" s="168">
        <v>0</v>
      </c>
      <c r="AQ20" s="168">
        <v>0</v>
      </c>
      <c r="AR20" s="168" t="s">
        <v>539</v>
      </c>
      <c r="AS20" s="168">
        <v>3</v>
      </c>
      <c r="AT20" s="169">
        <f t="shared" si="4"/>
        <v>5</v>
      </c>
      <c r="AU20" s="166">
        <v>1</v>
      </c>
      <c r="AV20" s="167">
        <v>0</v>
      </c>
      <c r="AW20" s="168">
        <v>2</v>
      </c>
      <c r="AX20" s="167">
        <v>0</v>
      </c>
      <c r="AY20" s="168">
        <v>0</v>
      </c>
      <c r="AZ20" s="168">
        <v>0</v>
      </c>
      <c r="BA20" s="168">
        <v>0</v>
      </c>
      <c r="BB20" s="168">
        <v>0</v>
      </c>
      <c r="BC20" s="170">
        <f t="shared" si="5"/>
        <v>3</v>
      </c>
      <c r="BD20" s="166">
        <v>0</v>
      </c>
      <c r="BE20" s="167">
        <v>1</v>
      </c>
      <c r="BF20" s="168">
        <v>1</v>
      </c>
      <c r="BG20" s="167">
        <v>0</v>
      </c>
      <c r="BH20" s="168">
        <v>0</v>
      </c>
      <c r="BI20" s="168">
        <v>0</v>
      </c>
      <c r="BJ20" s="168">
        <v>5</v>
      </c>
      <c r="BK20" s="168">
        <v>1</v>
      </c>
      <c r="BL20" s="169">
        <f t="shared" si="6"/>
        <v>8</v>
      </c>
      <c r="BM20" s="166">
        <v>3</v>
      </c>
      <c r="BN20" s="167">
        <v>0</v>
      </c>
      <c r="BO20" s="168">
        <v>1</v>
      </c>
      <c r="BP20" s="167">
        <v>0</v>
      </c>
      <c r="BQ20" s="168">
        <v>0</v>
      </c>
      <c r="BR20" s="168">
        <v>0</v>
      </c>
      <c r="BS20" s="168">
        <v>0</v>
      </c>
      <c r="BT20" s="168">
        <v>1</v>
      </c>
      <c r="BU20" s="170">
        <f t="shared" si="7"/>
        <v>5</v>
      </c>
    </row>
    <row r="21" spans="1:73" ht="18" customHeight="1">
      <c r="A21" s="88" t="s">
        <v>21</v>
      </c>
      <c r="B21" s="482">
        <v>1</v>
      </c>
      <c r="C21" s="483">
        <v>2</v>
      </c>
      <c r="D21" s="483">
        <v>0</v>
      </c>
      <c r="E21" s="483">
        <v>1</v>
      </c>
      <c r="F21" s="483">
        <v>0</v>
      </c>
      <c r="G21" s="483">
        <v>0</v>
      </c>
      <c r="H21" s="483" t="s">
        <v>539</v>
      </c>
      <c r="I21" s="483">
        <v>2</v>
      </c>
      <c r="J21" s="272">
        <f t="shared" si="0"/>
        <v>6</v>
      </c>
      <c r="K21" s="164">
        <v>3</v>
      </c>
      <c r="L21" s="134">
        <v>0</v>
      </c>
      <c r="M21" s="134">
        <v>1</v>
      </c>
      <c r="N21" s="134">
        <v>0</v>
      </c>
      <c r="O21" s="134">
        <v>0</v>
      </c>
      <c r="P21" s="134">
        <v>0</v>
      </c>
      <c r="Q21" s="134" t="s">
        <v>539</v>
      </c>
      <c r="R21" s="134">
        <v>3</v>
      </c>
      <c r="S21" s="165">
        <f t="shared" si="1"/>
        <v>7</v>
      </c>
      <c r="T21" s="482">
        <v>0</v>
      </c>
      <c r="U21" s="483">
        <v>1</v>
      </c>
      <c r="V21" s="483">
        <v>0</v>
      </c>
      <c r="W21" s="483">
        <v>1</v>
      </c>
      <c r="X21" s="483">
        <v>1</v>
      </c>
      <c r="Y21" s="483">
        <v>0</v>
      </c>
      <c r="Z21" s="483" t="s">
        <v>539</v>
      </c>
      <c r="AA21" s="483">
        <v>1</v>
      </c>
      <c r="AB21" s="272">
        <f t="shared" si="2"/>
        <v>4</v>
      </c>
      <c r="AC21" s="164">
        <v>2</v>
      </c>
      <c r="AD21" s="134">
        <v>1</v>
      </c>
      <c r="AE21" s="134">
        <v>0</v>
      </c>
      <c r="AF21" s="134">
        <v>1</v>
      </c>
      <c r="AG21" s="134">
        <v>1</v>
      </c>
      <c r="AH21" s="134">
        <v>0</v>
      </c>
      <c r="AI21" s="134" t="s">
        <v>539</v>
      </c>
      <c r="AJ21" s="134">
        <v>2</v>
      </c>
      <c r="AK21" s="165">
        <f t="shared" si="3"/>
        <v>7</v>
      </c>
      <c r="AL21" s="482">
        <v>0</v>
      </c>
      <c r="AM21" s="483">
        <v>0</v>
      </c>
      <c r="AN21" s="483">
        <v>2</v>
      </c>
      <c r="AO21" s="483">
        <v>0</v>
      </c>
      <c r="AP21" s="483">
        <v>0</v>
      </c>
      <c r="AQ21" s="483">
        <v>0</v>
      </c>
      <c r="AR21" s="483" t="s">
        <v>539</v>
      </c>
      <c r="AS21" s="483">
        <v>1</v>
      </c>
      <c r="AT21" s="272">
        <f t="shared" si="4"/>
        <v>3</v>
      </c>
      <c r="AU21" s="164">
        <v>0</v>
      </c>
      <c r="AV21" s="134">
        <v>1</v>
      </c>
      <c r="AW21" s="134">
        <v>1</v>
      </c>
      <c r="AX21" s="134">
        <v>0</v>
      </c>
      <c r="AY21" s="134">
        <v>0</v>
      </c>
      <c r="AZ21" s="134">
        <v>0</v>
      </c>
      <c r="BA21" s="134">
        <v>0</v>
      </c>
      <c r="BB21" s="134">
        <v>3</v>
      </c>
      <c r="BC21" s="165">
        <f t="shared" si="5"/>
        <v>5</v>
      </c>
      <c r="BD21" s="482">
        <v>1</v>
      </c>
      <c r="BE21" s="483">
        <v>0</v>
      </c>
      <c r="BF21" s="483">
        <v>0</v>
      </c>
      <c r="BG21" s="483">
        <v>1</v>
      </c>
      <c r="BH21" s="483">
        <v>0</v>
      </c>
      <c r="BI21" s="483">
        <v>0</v>
      </c>
      <c r="BJ21" s="483">
        <v>1</v>
      </c>
      <c r="BK21" s="483">
        <v>1</v>
      </c>
      <c r="BL21" s="272">
        <f t="shared" si="6"/>
        <v>4</v>
      </c>
      <c r="BM21" s="164">
        <v>1</v>
      </c>
      <c r="BN21" s="134">
        <v>0</v>
      </c>
      <c r="BO21" s="134">
        <v>0</v>
      </c>
      <c r="BP21" s="134">
        <v>0</v>
      </c>
      <c r="BQ21" s="134">
        <v>0</v>
      </c>
      <c r="BR21" s="134">
        <v>0</v>
      </c>
      <c r="BS21" s="134">
        <v>0</v>
      </c>
      <c r="BT21" s="134">
        <v>0</v>
      </c>
      <c r="BU21" s="165">
        <f t="shared" si="7"/>
        <v>1</v>
      </c>
    </row>
    <row r="22" spans="1:73" ht="18" customHeight="1">
      <c r="A22" s="11" t="s">
        <v>22</v>
      </c>
      <c r="B22" s="166">
        <v>1</v>
      </c>
      <c r="C22" s="167">
        <v>0</v>
      </c>
      <c r="D22" s="168">
        <v>0</v>
      </c>
      <c r="E22" s="167">
        <v>0</v>
      </c>
      <c r="F22" s="168">
        <v>0</v>
      </c>
      <c r="G22" s="168">
        <v>0</v>
      </c>
      <c r="H22" s="168" t="s">
        <v>539</v>
      </c>
      <c r="I22" s="168">
        <v>1</v>
      </c>
      <c r="J22" s="169">
        <f t="shared" si="0"/>
        <v>2</v>
      </c>
      <c r="K22" s="166">
        <v>0</v>
      </c>
      <c r="L22" s="167">
        <v>1</v>
      </c>
      <c r="M22" s="168">
        <v>2</v>
      </c>
      <c r="N22" s="167">
        <v>1</v>
      </c>
      <c r="O22" s="168">
        <v>0</v>
      </c>
      <c r="P22" s="168">
        <v>0</v>
      </c>
      <c r="Q22" s="168" t="s">
        <v>539</v>
      </c>
      <c r="R22" s="168">
        <v>1</v>
      </c>
      <c r="S22" s="170">
        <f t="shared" si="1"/>
        <v>5</v>
      </c>
      <c r="T22" s="166">
        <v>1</v>
      </c>
      <c r="U22" s="167">
        <v>0</v>
      </c>
      <c r="V22" s="168">
        <v>0</v>
      </c>
      <c r="W22" s="167">
        <v>0</v>
      </c>
      <c r="X22" s="168">
        <v>1</v>
      </c>
      <c r="Y22" s="168">
        <v>0</v>
      </c>
      <c r="Z22" s="168" t="s">
        <v>539</v>
      </c>
      <c r="AA22" s="168">
        <v>0</v>
      </c>
      <c r="AB22" s="169">
        <f t="shared" si="2"/>
        <v>2</v>
      </c>
      <c r="AC22" s="166">
        <v>1</v>
      </c>
      <c r="AD22" s="167">
        <v>1</v>
      </c>
      <c r="AE22" s="168">
        <v>2</v>
      </c>
      <c r="AF22" s="167">
        <v>0</v>
      </c>
      <c r="AG22" s="168">
        <v>0</v>
      </c>
      <c r="AH22" s="168">
        <v>0</v>
      </c>
      <c r="AI22" s="168" t="s">
        <v>539</v>
      </c>
      <c r="AJ22" s="168">
        <v>0</v>
      </c>
      <c r="AK22" s="170">
        <f t="shared" si="3"/>
        <v>4</v>
      </c>
      <c r="AL22" s="166">
        <v>1</v>
      </c>
      <c r="AM22" s="167">
        <v>0</v>
      </c>
      <c r="AN22" s="168">
        <v>1</v>
      </c>
      <c r="AO22" s="167">
        <v>0</v>
      </c>
      <c r="AP22" s="168">
        <v>0</v>
      </c>
      <c r="AQ22" s="168">
        <v>0</v>
      </c>
      <c r="AR22" s="168" t="s">
        <v>539</v>
      </c>
      <c r="AS22" s="168">
        <v>0</v>
      </c>
      <c r="AT22" s="169">
        <f t="shared" si="4"/>
        <v>2</v>
      </c>
      <c r="AU22" s="166">
        <v>0</v>
      </c>
      <c r="AV22" s="167">
        <v>0</v>
      </c>
      <c r="AW22" s="168">
        <v>1</v>
      </c>
      <c r="AX22" s="167">
        <v>0</v>
      </c>
      <c r="AY22" s="168">
        <v>0</v>
      </c>
      <c r="AZ22" s="168">
        <v>0</v>
      </c>
      <c r="BA22" s="168">
        <v>0</v>
      </c>
      <c r="BB22" s="168">
        <v>2</v>
      </c>
      <c r="BC22" s="170">
        <f t="shared" si="5"/>
        <v>3</v>
      </c>
      <c r="BD22" s="166">
        <v>1</v>
      </c>
      <c r="BE22" s="167">
        <v>0</v>
      </c>
      <c r="BF22" s="168">
        <v>3</v>
      </c>
      <c r="BG22" s="167">
        <v>1</v>
      </c>
      <c r="BH22" s="168">
        <v>0</v>
      </c>
      <c r="BI22" s="168">
        <v>0</v>
      </c>
      <c r="BJ22" s="168">
        <v>0</v>
      </c>
      <c r="BK22" s="168">
        <v>1</v>
      </c>
      <c r="BL22" s="169">
        <f t="shared" si="6"/>
        <v>6</v>
      </c>
      <c r="BM22" s="166">
        <v>1</v>
      </c>
      <c r="BN22" s="167">
        <v>0</v>
      </c>
      <c r="BO22" s="168">
        <v>1</v>
      </c>
      <c r="BP22" s="167">
        <v>0</v>
      </c>
      <c r="BQ22" s="168">
        <v>0</v>
      </c>
      <c r="BR22" s="168">
        <v>0</v>
      </c>
      <c r="BS22" s="168">
        <v>0</v>
      </c>
      <c r="BT22" s="168">
        <v>3</v>
      </c>
      <c r="BU22" s="170">
        <f t="shared" si="7"/>
        <v>5</v>
      </c>
    </row>
    <row r="23" spans="1:73" ht="18" customHeight="1">
      <c r="A23" s="88" t="s">
        <v>23</v>
      </c>
      <c r="B23" s="482">
        <v>2</v>
      </c>
      <c r="C23" s="483">
        <v>1</v>
      </c>
      <c r="D23" s="483">
        <v>0</v>
      </c>
      <c r="E23" s="483">
        <v>0</v>
      </c>
      <c r="F23" s="483">
        <v>0</v>
      </c>
      <c r="G23" s="483">
        <v>0</v>
      </c>
      <c r="H23" s="483" t="s">
        <v>539</v>
      </c>
      <c r="I23" s="483">
        <v>2</v>
      </c>
      <c r="J23" s="272">
        <f t="shared" si="0"/>
        <v>5</v>
      </c>
      <c r="K23" s="164">
        <v>0</v>
      </c>
      <c r="L23" s="134">
        <v>1</v>
      </c>
      <c r="M23" s="134">
        <v>0</v>
      </c>
      <c r="N23" s="134">
        <v>0</v>
      </c>
      <c r="O23" s="134">
        <v>0</v>
      </c>
      <c r="P23" s="134">
        <v>0</v>
      </c>
      <c r="Q23" s="134" t="s">
        <v>539</v>
      </c>
      <c r="R23" s="134">
        <v>0</v>
      </c>
      <c r="S23" s="165">
        <f t="shared" si="1"/>
        <v>1</v>
      </c>
      <c r="T23" s="482">
        <v>0</v>
      </c>
      <c r="U23" s="483">
        <v>0</v>
      </c>
      <c r="V23" s="483">
        <v>1</v>
      </c>
      <c r="W23" s="483">
        <v>0</v>
      </c>
      <c r="X23" s="483">
        <v>0</v>
      </c>
      <c r="Y23" s="483">
        <v>0</v>
      </c>
      <c r="Z23" s="483" t="s">
        <v>539</v>
      </c>
      <c r="AA23" s="483">
        <v>1</v>
      </c>
      <c r="AB23" s="272">
        <f t="shared" si="2"/>
        <v>2</v>
      </c>
      <c r="AC23" s="164">
        <v>0</v>
      </c>
      <c r="AD23" s="134">
        <v>0</v>
      </c>
      <c r="AE23" s="134">
        <v>0</v>
      </c>
      <c r="AF23" s="134">
        <v>0</v>
      </c>
      <c r="AG23" s="134">
        <v>0</v>
      </c>
      <c r="AH23" s="134">
        <v>0</v>
      </c>
      <c r="AI23" s="134" t="s">
        <v>539</v>
      </c>
      <c r="AJ23" s="134">
        <v>2</v>
      </c>
      <c r="AK23" s="165">
        <f t="shared" si="3"/>
        <v>2</v>
      </c>
      <c r="AL23" s="482">
        <v>2</v>
      </c>
      <c r="AM23" s="483">
        <v>0</v>
      </c>
      <c r="AN23" s="483">
        <v>1</v>
      </c>
      <c r="AO23" s="483">
        <v>0</v>
      </c>
      <c r="AP23" s="483">
        <v>0</v>
      </c>
      <c r="AQ23" s="483">
        <v>0</v>
      </c>
      <c r="AR23" s="483" t="s">
        <v>539</v>
      </c>
      <c r="AS23" s="483">
        <v>2</v>
      </c>
      <c r="AT23" s="272">
        <f t="shared" si="4"/>
        <v>5</v>
      </c>
      <c r="AU23" s="164">
        <v>1</v>
      </c>
      <c r="AV23" s="134">
        <v>0</v>
      </c>
      <c r="AW23" s="134">
        <v>1</v>
      </c>
      <c r="AX23" s="134">
        <v>0</v>
      </c>
      <c r="AY23" s="134">
        <v>0</v>
      </c>
      <c r="AZ23" s="134">
        <v>0</v>
      </c>
      <c r="BA23" s="134">
        <v>0</v>
      </c>
      <c r="BB23" s="134">
        <v>1</v>
      </c>
      <c r="BC23" s="165">
        <f t="shared" si="5"/>
        <v>3</v>
      </c>
      <c r="BD23" s="482">
        <v>0</v>
      </c>
      <c r="BE23" s="483">
        <v>1</v>
      </c>
      <c r="BF23" s="483">
        <v>2</v>
      </c>
      <c r="BG23" s="483">
        <v>1</v>
      </c>
      <c r="BH23" s="483">
        <v>0</v>
      </c>
      <c r="BI23" s="483">
        <v>0</v>
      </c>
      <c r="BJ23" s="483">
        <v>0</v>
      </c>
      <c r="BK23" s="483">
        <v>0</v>
      </c>
      <c r="BL23" s="272">
        <f t="shared" si="6"/>
        <v>4</v>
      </c>
      <c r="BM23" s="164">
        <v>0</v>
      </c>
      <c r="BN23" s="134">
        <v>0</v>
      </c>
      <c r="BO23" s="134">
        <v>1</v>
      </c>
      <c r="BP23" s="134">
        <v>0</v>
      </c>
      <c r="BQ23" s="134">
        <v>0</v>
      </c>
      <c r="BR23" s="134">
        <v>0</v>
      </c>
      <c r="BS23" s="134">
        <v>0</v>
      </c>
      <c r="BT23" s="134">
        <v>1</v>
      </c>
      <c r="BU23" s="165">
        <f t="shared" si="7"/>
        <v>2</v>
      </c>
    </row>
    <row r="24" spans="1:73" ht="18" customHeight="1">
      <c r="A24" s="11" t="s">
        <v>24</v>
      </c>
      <c r="B24" s="166">
        <v>0</v>
      </c>
      <c r="C24" s="167">
        <v>0</v>
      </c>
      <c r="D24" s="168">
        <v>0</v>
      </c>
      <c r="E24" s="167">
        <v>0</v>
      </c>
      <c r="F24" s="168">
        <v>0</v>
      </c>
      <c r="G24" s="168">
        <v>0</v>
      </c>
      <c r="H24" s="168" t="s">
        <v>539</v>
      </c>
      <c r="I24" s="168">
        <v>0</v>
      </c>
      <c r="J24" s="169">
        <f t="shared" si="0"/>
        <v>0</v>
      </c>
      <c r="K24" s="166">
        <v>0</v>
      </c>
      <c r="L24" s="167">
        <v>0</v>
      </c>
      <c r="M24" s="168">
        <v>1</v>
      </c>
      <c r="N24" s="167">
        <v>0</v>
      </c>
      <c r="O24" s="168">
        <v>0</v>
      </c>
      <c r="P24" s="168">
        <v>0</v>
      </c>
      <c r="Q24" s="168" t="s">
        <v>539</v>
      </c>
      <c r="R24" s="168">
        <v>0</v>
      </c>
      <c r="S24" s="170">
        <f t="shared" si="1"/>
        <v>1</v>
      </c>
      <c r="T24" s="166">
        <v>0</v>
      </c>
      <c r="U24" s="167">
        <v>1</v>
      </c>
      <c r="V24" s="168">
        <v>0</v>
      </c>
      <c r="W24" s="167">
        <v>0</v>
      </c>
      <c r="X24" s="168">
        <v>0</v>
      </c>
      <c r="Y24" s="168">
        <v>0</v>
      </c>
      <c r="Z24" s="168" t="s">
        <v>539</v>
      </c>
      <c r="AA24" s="168">
        <v>0</v>
      </c>
      <c r="AB24" s="169">
        <f t="shared" si="2"/>
        <v>1</v>
      </c>
      <c r="AC24" s="166">
        <v>0</v>
      </c>
      <c r="AD24" s="167">
        <v>0</v>
      </c>
      <c r="AE24" s="168">
        <v>0</v>
      </c>
      <c r="AF24" s="167">
        <v>0</v>
      </c>
      <c r="AG24" s="168">
        <v>0</v>
      </c>
      <c r="AH24" s="168">
        <v>0</v>
      </c>
      <c r="AI24" s="168" t="s">
        <v>539</v>
      </c>
      <c r="AJ24" s="168">
        <v>0</v>
      </c>
      <c r="AK24" s="170">
        <f t="shared" si="3"/>
        <v>0</v>
      </c>
      <c r="AL24" s="166">
        <v>0</v>
      </c>
      <c r="AM24" s="167">
        <v>0</v>
      </c>
      <c r="AN24" s="168">
        <v>0</v>
      </c>
      <c r="AO24" s="167">
        <v>0</v>
      </c>
      <c r="AP24" s="168">
        <v>0</v>
      </c>
      <c r="AQ24" s="168">
        <v>0</v>
      </c>
      <c r="AR24" s="168" t="s">
        <v>539</v>
      </c>
      <c r="AS24" s="168">
        <v>0</v>
      </c>
      <c r="AT24" s="169">
        <f t="shared" si="4"/>
        <v>0</v>
      </c>
      <c r="AU24" s="166">
        <v>0</v>
      </c>
      <c r="AV24" s="167">
        <v>0</v>
      </c>
      <c r="AW24" s="168">
        <v>0</v>
      </c>
      <c r="AX24" s="167">
        <v>0</v>
      </c>
      <c r="AY24" s="168">
        <v>0</v>
      </c>
      <c r="AZ24" s="168">
        <v>0</v>
      </c>
      <c r="BA24" s="168">
        <v>0</v>
      </c>
      <c r="BB24" s="168">
        <v>0</v>
      </c>
      <c r="BC24" s="170">
        <f t="shared" si="5"/>
        <v>0</v>
      </c>
      <c r="BD24" s="166">
        <v>0</v>
      </c>
      <c r="BE24" s="167">
        <v>0</v>
      </c>
      <c r="BF24" s="168">
        <v>0</v>
      </c>
      <c r="BG24" s="167">
        <v>0</v>
      </c>
      <c r="BH24" s="168">
        <v>0</v>
      </c>
      <c r="BI24" s="168">
        <v>0</v>
      </c>
      <c r="BJ24" s="168">
        <v>0</v>
      </c>
      <c r="BK24" s="168">
        <v>1</v>
      </c>
      <c r="BL24" s="169">
        <f t="shared" si="6"/>
        <v>1</v>
      </c>
      <c r="BM24" s="166">
        <v>0</v>
      </c>
      <c r="BN24" s="167">
        <v>0</v>
      </c>
      <c r="BO24" s="168">
        <v>0</v>
      </c>
      <c r="BP24" s="167">
        <v>0</v>
      </c>
      <c r="BQ24" s="168">
        <v>0</v>
      </c>
      <c r="BR24" s="168">
        <v>0</v>
      </c>
      <c r="BS24" s="168">
        <v>0</v>
      </c>
      <c r="BT24" s="168">
        <v>1</v>
      </c>
      <c r="BU24" s="170">
        <f t="shared" si="7"/>
        <v>1</v>
      </c>
    </row>
    <row r="25" spans="1:73" ht="18" customHeight="1">
      <c r="A25" s="88" t="s">
        <v>25</v>
      </c>
      <c r="B25" s="482">
        <v>1</v>
      </c>
      <c r="C25" s="483">
        <v>1</v>
      </c>
      <c r="D25" s="483">
        <v>1</v>
      </c>
      <c r="E25" s="483">
        <v>0</v>
      </c>
      <c r="F25" s="483">
        <v>0</v>
      </c>
      <c r="G25" s="483">
        <v>0</v>
      </c>
      <c r="H25" s="483" t="s">
        <v>539</v>
      </c>
      <c r="I25" s="483">
        <v>2</v>
      </c>
      <c r="J25" s="272">
        <f t="shared" si="0"/>
        <v>5</v>
      </c>
      <c r="K25" s="164">
        <v>1</v>
      </c>
      <c r="L25" s="134">
        <v>0</v>
      </c>
      <c r="M25" s="134">
        <v>1</v>
      </c>
      <c r="N25" s="134">
        <v>0</v>
      </c>
      <c r="O25" s="134">
        <v>0</v>
      </c>
      <c r="P25" s="134">
        <v>0</v>
      </c>
      <c r="Q25" s="134" t="s">
        <v>539</v>
      </c>
      <c r="R25" s="134">
        <v>2</v>
      </c>
      <c r="S25" s="165">
        <f t="shared" si="1"/>
        <v>4</v>
      </c>
      <c r="T25" s="482">
        <v>0</v>
      </c>
      <c r="U25" s="483">
        <v>1</v>
      </c>
      <c r="V25" s="483">
        <v>1</v>
      </c>
      <c r="W25" s="483">
        <v>0</v>
      </c>
      <c r="X25" s="483">
        <v>1</v>
      </c>
      <c r="Y25" s="483">
        <v>0</v>
      </c>
      <c r="Z25" s="483" t="s">
        <v>539</v>
      </c>
      <c r="AA25" s="483">
        <v>0</v>
      </c>
      <c r="AB25" s="272">
        <f t="shared" si="2"/>
        <v>3</v>
      </c>
      <c r="AC25" s="164">
        <v>0</v>
      </c>
      <c r="AD25" s="134">
        <v>2</v>
      </c>
      <c r="AE25" s="134">
        <v>0</v>
      </c>
      <c r="AF25" s="134">
        <v>0</v>
      </c>
      <c r="AG25" s="134">
        <v>0</v>
      </c>
      <c r="AH25" s="134">
        <v>0</v>
      </c>
      <c r="AI25" s="134" t="s">
        <v>539</v>
      </c>
      <c r="AJ25" s="134">
        <v>1</v>
      </c>
      <c r="AK25" s="165">
        <f t="shared" si="3"/>
        <v>3</v>
      </c>
      <c r="AL25" s="482">
        <v>0</v>
      </c>
      <c r="AM25" s="483">
        <v>0</v>
      </c>
      <c r="AN25" s="483">
        <v>0</v>
      </c>
      <c r="AO25" s="483">
        <v>0</v>
      </c>
      <c r="AP25" s="483">
        <v>0</v>
      </c>
      <c r="AQ25" s="483">
        <v>0</v>
      </c>
      <c r="AR25" s="483" t="s">
        <v>539</v>
      </c>
      <c r="AS25" s="483">
        <v>2</v>
      </c>
      <c r="AT25" s="272">
        <f t="shared" si="4"/>
        <v>2</v>
      </c>
      <c r="AU25" s="164">
        <v>0</v>
      </c>
      <c r="AV25" s="134">
        <v>0</v>
      </c>
      <c r="AW25" s="134">
        <v>0</v>
      </c>
      <c r="AX25" s="134">
        <v>0</v>
      </c>
      <c r="AY25" s="134">
        <v>1</v>
      </c>
      <c r="AZ25" s="134">
        <v>0</v>
      </c>
      <c r="BA25" s="134">
        <v>0</v>
      </c>
      <c r="BB25" s="134">
        <v>0</v>
      </c>
      <c r="BC25" s="165">
        <f t="shared" si="5"/>
        <v>1</v>
      </c>
      <c r="BD25" s="482">
        <v>0</v>
      </c>
      <c r="BE25" s="483">
        <v>0</v>
      </c>
      <c r="BF25" s="483">
        <v>0</v>
      </c>
      <c r="BG25" s="483">
        <v>0</v>
      </c>
      <c r="BH25" s="483">
        <v>1</v>
      </c>
      <c r="BI25" s="483">
        <v>0</v>
      </c>
      <c r="BJ25" s="483">
        <v>2</v>
      </c>
      <c r="BK25" s="483">
        <v>0</v>
      </c>
      <c r="BL25" s="272">
        <f t="shared" si="6"/>
        <v>3</v>
      </c>
      <c r="BM25" s="164">
        <v>0</v>
      </c>
      <c r="BN25" s="134">
        <v>0</v>
      </c>
      <c r="BO25" s="134">
        <v>0</v>
      </c>
      <c r="BP25" s="134">
        <v>0</v>
      </c>
      <c r="BQ25" s="134">
        <v>0</v>
      </c>
      <c r="BR25" s="134">
        <v>0</v>
      </c>
      <c r="BS25" s="134">
        <v>0</v>
      </c>
      <c r="BT25" s="134">
        <v>4</v>
      </c>
      <c r="BU25" s="165">
        <f t="shared" si="7"/>
        <v>4</v>
      </c>
    </row>
    <row r="26" spans="1:73" ht="18" customHeight="1">
      <c r="A26" s="90" t="s">
        <v>26</v>
      </c>
      <c r="B26" s="166">
        <v>0</v>
      </c>
      <c r="C26" s="167">
        <v>0</v>
      </c>
      <c r="D26" s="168">
        <v>0</v>
      </c>
      <c r="E26" s="167">
        <v>0</v>
      </c>
      <c r="F26" s="168">
        <v>0</v>
      </c>
      <c r="G26" s="168">
        <v>0</v>
      </c>
      <c r="H26" s="168" t="s">
        <v>539</v>
      </c>
      <c r="I26" s="168">
        <v>0</v>
      </c>
      <c r="J26" s="173">
        <f t="shared" si="0"/>
        <v>0</v>
      </c>
      <c r="K26" s="166">
        <v>0</v>
      </c>
      <c r="L26" s="167">
        <v>0</v>
      </c>
      <c r="M26" s="168">
        <v>0</v>
      </c>
      <c r="N26" s="167">
        <v>0</v>
      </c>
      <c r="O26" s="168">
        <v>0</v>
      </c>
      <c r="P26" s="168">
        <v>0</v>
      </c>
      <c r="Q26" s="168" t="s">
        <v>539</v>
      </c>
      <c r="R26" s="168">
        <v>0</v>
      </c>
      <c r="S26" s="170">
        <f t="shared" si="1"/>
        <v>0</v>
      </c>
      <c r="T26" s="166">
        <v>0</v>
      </c>
      <c r="U26" s="167">
        <v>0</v>
      </c>
      <c r="V26" s="168">
        <v>0</v>
      </c>
      <c r="W26" s="167">
        <v>0</v>
      </c>
      <c r="X26" s="168">
        <v>0</v>
      </c>
      <c r="Y26" s="168">
        <v>0</v>
      </c>
      <c r="Z26" s="168" t="s">
        <v>539</v>
      </c>
      <c r="AA26" s="168">
        <v>0</v>
      </c>
      <c r="AB26" s="173">
        <f t="shared" si="2"/>
        <v>0</v>
      </c>
      <c r="AC26" s="166">
        <v>0</v>
      </c>
      <c r="AD26" s="167">
        <v>0</v>
      </c>
      <c r="AE26" s="168">
        <v>0</v>
      </c>
      <c r="AF26" s="167">
        <v>0</v>
      </c>
      <c r="AG26" s="168">
        <v>0</v>
      </c>
      <c r="AH26" s="168">
        <v>0</v>
      </c>
      <c r="AI26" s="168" t="s">
        <v>539</v>
      </c>
      <c r="AJ26" s="168">
        <v>0</v>
      </c>
      <c r="AK26" s="170">
        <f t="shared" si="3"/>
        <v>0</v>
      </c>
      <c r="AL26" s="166">
        <v>0</v>
      </c>
      <c r="AM26" s="167">
        <v>0</v>
      </c>
      <c r="AN26" s="168">
        <v>0</v>
      </c>
      <c r="AO26" s="167">
        <v>0</v>
      </c>
      <c r="AP26" s="168">
        <v>0</v>
      </c>
      <c r="AQ26" s="168">
        <v>0</v>
      </c>
      <c r="AR26" s="168" t="s">
        <v>539</v>
      </c>
      <c r="AS26" s="168">
        <v>0</v>
      </c>
      <c r="AT26" s="173">
        <f t="shared" si="4"/>
        <v>0</v>
      </c>
      <c r="AU26" s="166">
        <v>0</v>
      </c>
      <c r="AV26" s="167">
        <v>0</v>
      </c>
      <c r="AW26" s="168">
        <v>0</v>
      </c>
      <c r="AX26" s="167">
        <v>0</v>
      </c>
      <c r="AY26" s="168">
        <v>0</v>
      </c>
      <c r="AZ26" s="168">
        <v>0</v>
      </c>
      <c r="BA26" s="168">
        <v>0</v>
      </c>
      <c r="BB26" s="168">
        <v>0</v>
      </c>
      <c r="BC26" s="170">
        <f t="shared" si="5"/>
        <v>0</v>
      </c>
      <c r="BD26" s="166">
        <v>0</v>
      </c>
      <c r="BE26" s="167">
        <v>0</v>
      </c>
      <c r="BF26" s="168">
        <v>0</v>
      </c>
      <c r="BG26" s="167">
        <v>0</v>
      </c>
      <c r="BH26" s="168">
        <v>0</v>
      </c>
      <c r="BI26" s="168">
        <v>0</v>
      </c>
      <c r="BJ26" s="168">
        <v>0</v>
      </c>
      <c r="BK26" s="168">
        <v>1</v>
      </c>
      <c r="BL26" s="173">
        <f t="shared" si="6"/>
        <v>1</v>
      </c>
      <c r="BM26" s="166">
        <v>0</v>
      </c>
      <c r="BN26" s="167">
        <v>0</v>
      </c>
      <c r="BO26" s="168">
        <v>0</v>
      </c>
      <c r="BP26" s="167">
        <v>0</v>
      </c>
      <c r="BQ26" s="168">
        <v>0</v>
      </c>
      <c r="BR26" s="168">
        <v>0</v>
      </c>
      <c r="BS26" s="168">
        <v>0</v>
      </c>
      <c r="BT26" s="168">
        <v>0</v>
      </c>
      <c r="BU26" s="170">
        <f t="shared" si="7"/>
        <v>0</v>
      </c>
    </row>
    <row r="27" spans="1:73" ht="24.95" customHeight="1">
      <c r="A27" s="795" t="s">
        <v>36</v>
      </c>
      <c r="B27" s="66">
        <f>+SUM(B8:B26)</f>
        <v>23</v>
      </c>
      <c r="C27" s="68">
        <f t="shared" ref="C27:I27" si="8">+SUM(C8:C26)</f>
        <v>16</v>
      </c>
      <c r="D27" s="68">
        <f t="shared" si="8"/>
        <v>12</v>
      </c>
      <c r="E27" s="68">
        <f t="shared" si="8"/>
        <v>5</v>
      </c>
      <c r="F27" s="68">
        <f t="shared" si="8"/>
        <v>0</v>
      </c>
      <c r="G27" s="68">
        <f t="shared" si="8"/>
        <v>0</v>
      </c>
      <c r="H27" s="68" t="s">
        <v>539</v>
      </c>
      <c r="I27" s="68">
        <f t="shared" si="8"/>
        <v>39</v>
      </c>
      <c r="J27" s="50">
        <f>+SUM(B27:I27)</f>
        <v>95</v>
      </c>
      <c r="K27" s="23">
        <f>+SUM(K8:K26)</f>
        <v>12</v>
      </c>
      <c r="L27" s="24">
        <f t="shared" ref="L27:R27" si="9">+SUM(L8:L26)</f>
        <v>24</v>
      </c>
      <c r="M27" s="24">
        <f t="shared" si="9"/>
        <v>15</v>
      </c>
      <c r="N27" s="24">
        <f t="shared" si="9"/>
        <v>3</v>
      </c>
      <c r="O27" s="24">
        <f t="shared" si="9"/>
        <v>2</v>
      </c>
      <c r="P27" s="24">
        <f t="shared" si="9"/>
        <v>0</v>
      </c>
      <c r="Q27" s="24" t="s">
        <v>539</v>
      </c>
      <c r="R27" s="24">
        <f t="shared" si="9"/>
        <v>40</v>
      </c>
      <c r="S27" s="25">
        <f t="shared" si="1"/>
        <v>96</v>
      </c>
      <c r="T27" s="66">
        <f>+SUM(T8:T26)</f>
        <v>11</v>
      </c>
      <c r="U27" s="68">
        <f t="shared" ref="U27:AA27" si="10">+SUM(U8:U26)</f>
        <v>10</v>
      </c>
      <c r="V27" s="68">
        <f t="shared" si="10"/>
        <v>18</v>
      </c>
      <c r="W27" s="68">
        <f t="shared" si="10"/>
        <v>4</v>
      </c>
      <c r="X27" s="68">
        <f t="shared" si="10"/>
        <v>3</v>
      </c>
      <c r="Y27" s="68">
        <f t="shared" si="10"/>
        <v>0</v>
      </c>
      <c r="Z27" s="68" t="s">
        <v>539</v>
      </c>
      <c r="AA27" s="68">
        <f t="shared" si="10"/>
        <v>32</v>
      </c>
      <c r="AB27" s="50">
        <f t="shared" si="2"/>
        <v>78</v>
      </c>
      <c r="AC27" s="23">
        <f>+SUM(AC8:AC26)</f>
        <v>12</v>
      </c>
      <c r="AD27" s="24">
        <f t="shared" ref="AD27:AJ27" si="11">+SUM(AD8:AD26)</f>
        <v>16</v>
      </c>
      <c r="AE27" s="24">
        <f t="shared" si="11"/>
        <v>16</v>
      </c>
      <c r="AF27" s="24">
        <f t="shared" si="11"/>
        <v>3</v>
      </c>
      <c r="AG27" s="24">
        <f t="shared" si="11"/>
        <v>3</v>
      </c>
      <c r="AH27" s="24">
        <f t="shared" si="11"/>
        <v>0</v>
      </c>
      <c r="AI27" s="24" t="s">
        <v>539</v>
      </c>
      <c r="AJ27" s="24">
        <f t="shared" si="11"/>
        <v>29</v>
      </c>
      <c r="AK27" s="25">
        <f t="shared" si="3"/>
        <v>79</v>
      </c>
      <c r="AL27" s="66">
        <f>+SUM(AL8:AL26)</f>
        <v>12</v>
      </c>
      <c r="AM27" s="68">
        <f t="shared" ref="AM27:AS27" si="12">+SUM(AM8:AM26)</f>
        <v>4</v>
      </c>
      <c r="AN27" s="68">
        <f t="shared" si="12"/>
        <v>18</v>
      </c>
      <c r="AO27" s="68">
        <f t="shared" si="12"/>
        <v>3</v>
      </c>
      <c r="AP27" s="68">
        <f t="shared" si="12"/>
        <v>0</v>
      </c>
      <c r="AQ27" s="68">
        <f t="shared" si="12"/>
        <v>0</v>
      </c>
      <c r="AR27" s="68" t="s">
        <v>539</v>
      </c>
      <c r="AS27" s="68">
        <f t="shared" si="12"/>
        <v>36</v>
      </c>
      <c r="AT27" s="50">
        <f t="shared" si="4"/>
        <v>73</v>
      </c>
      <c r="AU27" s="23">
        <f>+SUM(AU8:AU26)</f>
        <v>11</v>
      </c>
      <c r="AV27" s="24">
        <f t="shared" ref="AV27:BB27" si="13">+SUM(AV8:AV26)</f>
        <v>4</v>
      </c>
      <c r="AW27" s="24">
        <f t="shared" si="13"/>
        <v>19</v>
      </c>
      <c r="AX27" s="24">
        <f t="shared" si="13"/>
        <v>2</v>
      </c>
      <c r="AY27" s="24">
        <f t="shared" si="13"/>
        <v>4</v>
      </c>
      <c r="AZ27" s="24">
        <f t="shared" si="13"/>
        <v>0</v>
      </c>
      <c r="BA27" s="24">
        <f t="shared" si="13"/>
        <v>1</v>
      </c>
      <c r="BB27" s="24">
        <f t="shared" si="13"/>
        <v>40</v>
      </c>
      <c r="BC27" s="25">
        <f t="shared" si="5"/>
        <v>81</v>
      </c>
      <c r="BD27" s="66">
        <f>+SUM(BD8:BD26)</f>
        <v>5</v>
      </c>
      <c r="BE27" s="68">
        <f t="shared" ref="BE27:BK27" si="14">+SUM(BE8:BE26)</f>
        <v>10</v>
      </c>
      <c r="BF27" s="68">
        <f t="shared" si="14"/>
        <v>22</v>
      </c>
      <c r="BG27" s="68">
        <f t="shared" si="14"/>
        <v>4</v>
      </c>
      <c r="BH27" s="68">
        <f t="shared" si="14"/>
        <v>1</v>
      </c>
      <c r="BI27" s="68">
        <f t="shared" si="14"/>
        <v>0</v>
      </c>
      <c r="BJ27" s="68">
        <f t="shared" si="14"/>
        <v>92</v>
      </c>
      <c r="BK27" s="68">
        <f t="shared" si="14"/>
        <v>32</v>
      </c>
      <c r="BL27" s="50">
        <f t="shared" si="6"/>
        <v>166</v>
      </c>
      <c r="BM27" s="23">
        <f>+SUM(BM8:BM26)</f>
        <v>23</v>
      </c>
      <c r="BN27" s="24">
        <f t="shared" ref="BN27:BT27" si="15">+SUM(BN8:BN26)</f>
        <v>7</v>
      </c>
      <c r="BO27" s="24">
        <f t="shared" si="15"/>
        <v>12</v>
      </c>
      <c r="BP27" s="24">
        <f t="shared" si="15"/>
        <v>2</v>
      </c>
      <c r="BQ27" s="24">
        <f t="shared" si="15"/>
        <v>0</v>
      </c>
      <c r="BR27" s="24">
        <f t="shared" si="15"/>
        <v>0</v>
      </c>
      <c r="BS27" s="24">
        <f t="shared" si="15"/>
        <v>7</v>
      </c>
      <c r="BT27" s="24">
        <f t="shared" si="15"/>
        <v>37</v>
      </c>
      <c r="BU27" s="25">
        <f t="shared" si="7"/>
        <v>88</v>
      </c>
    </row>
    <row r="28" spans="1:73" ht="6" customHeight="1">
      <c r="B28" s="92"/>
      <c r="C28" s="120"/>
      <c r="D28" s="92"/>
      <c r="E28" s="120"/>
      <c r="F28" s="92"/>
      <c r="G28" s="120"/>
      <c r="H28" s="120"/>
      <c r="I28" s="120"/>
      <c r="J28" s="117"/>
      <c r="K28" s="92"/>
      <c r="L28" s="120"/>
      <c r="M28" s="92"/>
      <c r="N28" s="120"/>
      <c r="O28" s="92"/>
      <c r="P28" s="120"/>
      <c r="Q28" s="120"/>
      <c r="R28" s="120"/>
      <c r="S28" s="117"/>
      <c r="T28" s="92"/>
      <c r="U28" s="120"/>
      <c r="V28" s="92"/>
      <c r="W28" s="120"/>
      <c r="X28" s="92"/>
      <c r="Y28" s="120"/>
      <c r="Z28" s="120"/>
      <c r="AA28" s="120"/>
      <c r="AB28" s="117"/>
      <c r="AC28" s="92"/>
      <c r="AD28" s="120"/>
      <c r="AE28" s="92"/>
      <c r="AF28" s="120"/>
      <c r="AG28" s="92"/>
      <c r="AH28" s="92"/>
      <c r="AI28" s="92"/>
      <c r="AJ28" s="120"/>
      <c r="AK28" s="117"/>
      <c r="AL28" s="117"/>
      <c r="AN28" s="92"/>
      <c r="AO28" s="120"/>
      <c r="AP28" s="120"/>
      <c r="AQ28" s="92"/>
      <c r="AR28" s="92"/>
      <c r="AS28" s="120"/>
      <c r="AU28" s="92"/>
      <c r="AV28" s="120"/>
      <c r="AW28" s="92"/>
      <c r="AX28" s="120"/>
      <c r="AY28" s="92"/>
      <c r="AZ28" s="92"/>
      <c r="BA28" s="92"/>
      <c r="BB28" s="120"/>
      <c r="BC28" s="117"/>
      <c r="BD28" s="117"/>
      <c r="BF28" s="92"/>
      <c r="BG28" s="120"/>
      <c r="BH28" s="120"/>
      <c r="BI28" s="92"/>
      <c r="BJ28" s="92"/>
      <c r="BK28" s="120"/>
      <c r="BM28" s="92"/>
      <c r="BN28" s="120"/>
      <c r="BO28" s="92"/>
      <c r="BP28" s="120"/>
      <c r="BQ28" s="92"/>
      <c r="BR28" s="92"/>
      <c r="BS28" s="92"/>
      <c r="BT28" s="120"/>
      <c r="BU28" s="117"/>
    </row>
    <row r="29" spans="1:73" s="429" customFormat="1" ht="12" customHeight="1">
      <c r="A29" s="895" t="s">
        <v>520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5"/>
      <c r="L29" s="895"/>
      <c r="M29" s="895"/>
      <c r="N29" s="895"/>
      <c r="O29" s="895"/>
      <c r="P29" s="895"/>
      <c r="Q29" s="895"/>
      <c r="R29" s="895"/>
      <c r="S29" s="895"/>
      <c r="T29" s="895"/>
      <c r="U29" s="895"/>
      <c r="V29" s="895"/>
      <c r="W29" s="895"/>
      <c r="X29" s="895"/>
      <c r="Y29" s="895"/>
      <c r="Z29" s="415"/>
      <c r="AA29" s="415"/>
      <c r="AB29" s="401"/>
      <c r="AC29" s="401"/>
      <c r="AD29" s="401"/>
      <c r="AE29" s="401"/>
      <c r="AF29" s="401"/>
      <c r="AG29" s="401"/>
      <c r="AH29" s="401"/>
      <c r="AI29" s="401"/>
      <c r="AJ29" s="401"/>
      <c r="AK29" s="401"/>
      <c r="AL29" s="401"/>
      <c r="AM29" s="401"/>
      <c r="AN29" s="401"/>
      <c r="AO29" s="401"/>
      <c r="AP29" s="401"/>
      <c r="AQ29" s="401"/>
      <c r="AR29" s="401"/>
      <c r="AS29" s="401"/>
      <c r="AT29" s="387"/>
      <c r="AU29" s="401"/>
      <c r="AV29" s="401"/>
      <c r="AW29" s="401"/>
      <c r="AX29" s="401"/>
      <c r="AY29" s="401"/>
      <c r="AZ29" s="401"/>
      <c r="BA29" s="401"/>
      <c r="BB29" s="401"/>
      <c r="BC29" s="401"/>
      <c r="BD29" s="401"/>
      <c r="BE29" s="401"/>
      <c r="BF29" s="401"/>
      <c r="BG29" s="401"/>
      <c r="BH29" s="401"/>
      <c r="BI29" s="401"/>
      <c r="BJ29" s="401"/>
      <c r="BK29" s="401"/>
      <c r="BL29" s="387"/>
      <c r="BM29" s="401"/>
      <c r="BN29" s="401"/>
      <c r="BO29" s="401"/>
      <c r="BP29" s="401"/>
      <c r="BQ29" s="401"/>
      <c r="BR29" s="401"/>
      <c r="BS29" s="401"/>
      <c r="BT29" s="401"/>
      <c r="BU29" s="401"/>
    </row>
    <row r="30" spans="1:73" s="429" customFormat="1" ht="12" customHeight="1">
      <c r="A30" s="664" t="s">
        <v>560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387"/>
      <c r="AU30" s="401"/>
      <c r="AV30" s="401"/>
      <c r="AW30" s="401"/>
      <c r="AX30" s="401"/>
      <c r="AY30" s="401"/>
      <c r="AZ30" s="401"/>
      <c r="BA30" s="401"/>
      <c r="BB30" s="401"/>
      <c r="BC30" s="401"/>
      <c r="BD30" s="401"/>
      <c r="BE30" s="401"/>
      <c r="BF30" s="401"/>
      <c r="BG30" s="401"/>
      <c r="BH30" s="401"/>
      <c r="BI30" s="401"/>
      <c r="BJ30" s="401"/>
      <c r="BK30" s="401"/>
      <c r="BL30" s="387"/>
      <c r="BM30" s="401"/>
      <c r="BN30" s="401"/>
      <c r="BO30" s="401"/>
      <c r="BP30" s="401"/>
      <c r="BQ30" s="401"/>
      <c r="BR30" s="401"/>
      <c r="BS30" s="401"/>
      <c r="BT30" s="401"/>
      <c r="BU30" s="401"/>
    </row>
    <row r="31" spans="1:73" s="429" customFormat="1" ht="12" customHeight="1">
      <c r="A31" s="796" t="s">
        <v>230</v>
      </c>
      <c r="B31" s="407"/>
      <c r="C31" s="401"/>
      <c r="D31" s="401"/>
      <c r="E31" s="401"/>
      <c r="F31" s="401"/>
      <c r="G31" s="401"/>
      <c r="H31" s="401"/>
      <c r="I31" s="401"/>
      <c r="J31" s="401"/>
      <c r="K31" s="407"/>
      <c r="L31" s="401"/>
      <c r="M31" s="401"/>
      <c r="N31" s="401"/>
      <c r="O31" s="401"/>
      <c r="P31" s="401"/>
      <c r="Q31" s="401"/>
      <c r="R31" s="401"/>
      <c r="S31" s="401"/>
      <c r="T31" s="407"/>
      <c r="U31" s="401"/>
      <c r="V31" s="401"/>
      <c r="W31" s="401"/>
      <c r="X31" s="401"/>
      <c r="Y31" s="401"/>
      <c r="Z31" s="401"/>
      <c r="AA31" s="401"/>
      <c r="AB31" s="401"/>
      <c r="AC31" s="407"/>
      <c r="AD31" s="401"/>
      <c r="AE31" s="401"/>
      <c r="AF31" s="401"/>
      <c r="AG31" s="401"/>
      <c r="AH31" s="401"/>
      <c r="AI31" s="401"/>
      <c r="AJ31" s="401"/>
      <c r="AK31" s="401"/>
      <c r="AL31" s="401"/>
      <c r="AM31" s="401"/>
      <c r="AN31" s="407"/>
      <c r="AO31" s="401"/>
      <c r="AP31" s="401"/>
      <c r="AQ31" s="401"/>
      <c r="AR31" s="401"/>
      <c r="AS31" s="401"/>
      <c r="AT31" s="387"/>
      <c r="AU31" s="407"/>
      <c r="AV31" s="401"/>
      <c r="AW31" s="401"/>
      <c r="AX31" s="401"/>
      <c r="AY31" s="401"/>
      <c r="AZ31" s="401"/>
      <c r="BA31" s="401"/>
      <c r="BB31" s="401"/>
      <c r="BC31" s="401"/>
      <c r="BD31" s="401"/>
      <c r="BE31" s="401"/>
      <c r="BF31" s="407"/>
      <c r="BG31" s="401"/>
      <c r="BH31" s="401"/>
      <c r="BI31" s="401"/>
      <c r="BJ31" s="401"/>
      <c r="BK31" s="401"/>
      <c r="BL31" s="387"/>
      <c r="BM31" s="407"/>
      <c r="BN31" s="401"/>
      <c r="BO31" s="401"/>
      <c r="BP31" s="401"/>
      <c r="BQ31" s="401"/>
      <c r="BR31" s="401"/>
      <c r="BS31" s="401"/>
      <c r="BT31" s="401"/>
      <c r="BU31" s="401"/>
    </row>
    <row r="32" spans="1:73" s="429" customFormat="1" ht="12" customHeight="1">
      <c r="A32" s="412" t="s">
        <v>108</v>
      </c>
      <c r="B32" s="407"/>
      <c r="C32" s="401"/>
      <c r="D32" s="401"/>
      <c r="E32" s="401"/>
      <c r="F32" s="401"/>
      <c r="G32" s="401"/>
      <c r="H32" s="401"/>
      <c r="I32" s="401"/>
      <c r="J32" s="401"/>
      <c r="K32" s="407"/>
      <c r="L32" s="401"/>
      <c r="M32" s="401"/>
      <c r="N32" s="401"/>
      <c r="O32" s="401"/>
      <c r="P32" s="401"/>
      <c r="Q32" s="401"/>
      <c r="R32" s="401"/>
      <c r="S32" s="401"/>
      <c r="T32" s="407"/>
      <c r="U32" s="401"/>
      <c r="V32" s="401"/>
      <c r="W32" s="401"/>
      <c r="X32" s="401"/>
      <c r="Y32" s="401"/>
      <c r="Z32" s="401"/>
      <c r="AA32" s="401"/>
      <c r="AB32" s="401"/>
      <c r="AC32" s="407"/>
      <c r="AD32" s="401"/>
      <c r="AE32" s="401"/>
      <c r="AF32" s="401"/>
      <c r="AG32" s="401"/>
      <c r="AH32" s="401"/>
      <c r="AI32" s="401"/>
      <c r="AJ32" s="401"/>
      <c r="AK32" s="401"/>
      <c r="AL32" s="401"/>
      <c r="AM32" s="401"/>
      <c r="AN32" s="407"/>
      <c r="AO32" s="401"/>
      <c r="AP32" s="401"/>
      <c r="AQ32" s="401"/>
      <c r="AR32" s="401"/>
      <c r="AS32" s="401"/>
      <c r="AT32" s="387"/>
      <c r="AU32" s="407"/>
      <c r="AV32" s="401"/>
      <c r="AW32" s="401"/>
      <c r="AX32" s="401"/>
      <c r="AY32" s="401"/>
      <c r="AZ32" s="401"/>
      <c r="BA32" s="401"/>
      <c r="BB32" s="401"/>
      <c r="BC32" s="401"/>
      <c r="BD32" s="401"/>
      <c r="BE32" s="401"/>
      <c r="BF32" s="407"/>
      <c r="BG32" s="401"/>
      <c r="BH32" s="401"/>
      <c r="BI32" s="401"/>
      <c r="BJ32" s="401"/>
      <c r="BK32" s="401"/>
      <c r="BL32" s="387"/>
      <c r="BM32" s="407"/>
      <c r="BN32" s="401"/>
      <c r="BO32" s="401"/>
      <c r="BP32" s="401"/>
      <c r="BQ32" s="401"/>
      <c r="BR32" s="401"/>
      <c r="BS32" s="401"/>
      <c r="BT32" s="401"/>
      <c r="BU32" s="401"/>
    </row>
    <row r="33" spans="1:73" s="429" customFormat="1" ht="12" customHeight="1">
      <c r="A33" s="412" t="s">
        <v>109</v>
      </c>
      <c r="B33" s="407"/>
      <c r="C33" s="401"/>
      <c r="D33" s="401"/>
      <c r="E33" s="401"/>
      <c r="F33" s="401"/>
      <c r="G33" s="401"/>
      <c r="H33" s="401"/>
      <c r="I33" s="401"/>
      <c r="J33" s="401"/>
      <c r="K33" s="407"/>
      <c r="L33" s="401"/>
      <c r="M33" s="401"/>
      <c r="N33" s="401"/>
      <c r="O33" s="401"/>
      <c r="P33" s="401"/>
      <c r="Q33" s="401"/>
      <c r="R33" s="401"/>
      <c r="S33" s="401"/>
      <c r="T33" s="407"/>
      <c r="U33" s="401"/>
      <c r="V33" s="401"/>
      <c r="W33" s="401"/>
      <c r="X33" s="401"/>
      <c r="Y33" s="401"/>
      <c r="Z33" s="401"/>
      <c r="AA33" s="401"/>
      <c r="AB33" s="401"/>
      <c r="AC33" s="407"/>
      <c r="AD33" s="401"/>
      <c r="AE33" s="401"/>
      <c r="AF33" s="401"/>
      <c r="AG33" s="401"/>
      <c r="AH33" s="401"/>
      <c r="AI33" s="401"/>
      <c r="AJ33" s="401"/>
      <c r="AK33" s="401"/>
      <c r="AL33" s="401"/>
      <c r="AM33" s="401"/>
      <c r="AN33" s="407"/>
      <c r="AO33" s="401"/>
      <c r="AP33" s="401"/>
      <c r="AQ33" s="401"/>
      <c r="AR33" s="401"/>
      <c r="AS33" s="401"/>
      <c r="AT33" s="387"/>
      <c r="AU33" s="407"/>
      <c r="AV33" s="401"/>
      <c r="AW33" s="401"/>
      <c r="AX33" s="401"/>
      <c r="AY33" s="401"/>
      <c r="AZ33" s="401"/>
      <c r="BA33" s="401"/>
      <c r="BB33" s="401"/>
      <c r="BC33" s="401"/>
      <c r="BD33" s="401"/>
      <c r="BE33" s="401"/>
      <c r="BF33" s="407"/>
      <c r="BG33" s="401"/>
      <c r="BH33" s="401"/>
      <c r="BI33" s="401"/>
      <c r="BJ33" s="401"/>
      <c r="BK33" s="401"/>
      <c r="BL33" s="387"/>
      <c r="BM33" s="407"/>
      <c r="BN33" s="401"/>
      <c r="BO33" s="401"/>
      <c r="BP33" s="401"/>
      <c r="BQ33" s="401"/>
      <c r="BR33" s="401"/>
      <c r="BS33" s="401"/>
      <c r="BT33" s="401"/>
      <c r="BU33" s="401"/>
    </row>
    <row r="34" spans="1:73" s="429" customFormat="1" ht="12" customHeight="1">
      <c r="A34" s="412" t="s">
        <v>110</v>
      </c>
      <c r="B34" s="407"/>
      <c r="C34" s="401"/>
      <c r="D34" s="401"/>
      <c r="E34" s="401"/>
      <c r="F34" s="401"/>
      <c r="G34" s="401"/>
      <c r="H34" s="401"/>
      <c r="I34" s="401"/>
      <c r="J34" s="401"/>
      <c r="K34" s="407"/>
      <c r="L34" s="401"/>
      <c r="M34" s="401"/>
      <c r="N34" s="401"/>
      <c r="O34" s="401"/>
      <c r="P34" s="401"/>
      <c r="Q34" s="401"/>
      <c r="R34" s="401"/>
      <c r="S34" s="401"/>
      <c r="T34" s="407"/>
      <c r="U34" s="401"/>
      <c r="V34" s="401"/>
      <c r="W34" s="401"/>
      <c r="X34" s="401"/>
      <c r="Y34" s="401"/>
      <c r="Z34" s="401"/>
      <c r="AA34" s="401"/>
      <c r="AB34" s="401"/>
      <c r="AC34" s="407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407"/>
      <c r="AO34" s="401"/>
      <c r="AP34" s="401"/>
      <c r="AQ34" s="401"/>
      <c r="AR34" s="401"/>
      <c r="AS34" s="401"/>
      <c r="AT34" s="387"/>
      <c r="AU34" s="407"/>
      <c r="AV34" s="401"/>
      <c r="AW34" s="401"/>
      <c r="AX34" s="401"/>
      <c r="AY34" s="401"/>
      <c r="AZ34" s="401"/>
      <c r="BA34" s="401"/>
      <c r="BB34" s="401"/>
      <c r="BC34" s="401"/>
      <c r="BD34" s="401"/>
      <c r="BE34" s="401"/>
      <c r="BF34" s="407"/>
      <c r="BG34" s="401"/>
      <c r="BH34" s="401"/>
      <c r="BI34" s="401"/>
      <c r="BJ34" s="401"/>
      <c r="BK34" s="401"/>
      <c r="BL34" s="387"/>
      <c r="BM34" s="407"/>
      <c r="BN34" s="401"/>
      <c r="BO34" s="401"/>
      <c r="BP34" s="401"/>
      <c r="BQ34" s="401"/>
      <c r="BR34" s="401"/>
      <c r="BS34" s="401"/>
      <c r="BT34" s="401"/>
      <c r="BU34" s="401"/>
    </row>
    <row r="35" spans="1:73" s="429" customFormat="1" ht="12" customHeight="1">
      <c r="A35" s="412" t="s">
        <v>111</v>
      </c>
      <c r="B35" s="407"/>
      <c r="C35" s="401"/>
      <c r="D35" s="401"/>
      <c r="E35" s="401"/>
      <c r="F35" s="401"/>
      <c r="G35" s="401"/>
      <c r="H35" s="401"/>
      <c r="I35" s="401"/>
      <c r="J35" s="401"/>
      <c r="K35" s="407"/>
      <c r="L35" s="401"/>
      <c r="M35" s="401"/>
      <c r="N35" s="401"/>
      <c r="O35" s="401"/>
      <c r="P35" s="401"/>
      <c r="Q35" s="401"/>
      <c r="R35" s="401"/>
      <c r="S35" s="401"/>
      <c r="T35" s="407"/>
      <c r="U35" s="401"/>
      <c r="V35" s="401"/>
      <c r="W35" s="401"/>
      <c r="X35" s="401"/>
      <c r="Y35" s="401"/>
      <c r="Z35" s="401"/>
      <c r="AA35" s="401"/>
      <c r="AB35" s="401"/>
      <c r="AC35" s="407"/>
      <c r="AD35" s="401"/>
      <c r="AE35" s="401"/>
      <c r="AF35" s="401"/>
      <c r="AG35" s="401"/>
      <c r="AH35" s="401"/>
      <c r="AI35" s="401"/>
      <c r="AJ35" s="401"/>
      <c r="AK35" s="401"/>
      <c r="AL35" s="401"/>
      <c r="AM35" s="401"/>
      <c r="AN35" s="407"/>
      <c r="AO35" s="401"/>
      <c r="AP35" s="401"/>
      <c r="AQ35" s="401"/>
      <c r="AR35" s="401"/>
      <c r="AS35" s="401"/>
      <c r="AT35" s="387"/>
      <c r="AU35" s="407"/>
      <c r="AV35" s="401"/>
      <c r="AW35" s="401"/>
      <c r="AX35" s="401"/>
      <c r="AY35" s="401"/>
      <c r="AZ35" s="401"/>
      <c r="BA35" s="401"/>
      <c r="BB35" s="401"/>
      <c r="BC35" s="401"/>
      <c r="BD35" s="401"/>
      <c r="BE35" s="401"/>
      <c r="BF35" s="407"/>
      <c r="BG35" s="401"/>
      <c r="BH35" s="401"/>
      <c r="BI35" s="401"/>
      <c r="BJ35" s="401"/>
      <c r="BK35" s="401"/>
      <c r="BL35" s="387"/>
      <c r="BM35" s="407"/>
      <c r="BN35" s="401"/>
      <c r="BO35" s="401"/>
      <c r="BP35" s="401"/>
      <c r="BQ35" s="401"/>
      <c r="BR35" s="401"/>
      <c r="BS35" s="401"/>
      <c r="BT35" s="401"/>
      <c r="BU35" s="401"/>
    </row>
    <row r="36" spans="1:73" s="429" customFormat="1" ht="12" customHeight="1">
      <c r="A36" s="412" t="s">
        <v>191</v>
      </c>
      <c r="B36" s="407"/>
      <c r="C36" s="401"/>
      <c r="D36" s="401"/>
      <c r="E36" s="401"/>
      <c r="F36" s="401"/>
      <c r="G36" s="401"/>
      <c r="H36" s="401"/>
      <c r="I36" s="401"/>
      <c r="J36" s="401"/>
      <c r="K36" s="407"/>
      <c r="L36" s="401"/>
      <c r="M36" s="401"/>
      <c r="N36" s="401"/>
      <c r="O36" s="401"/>
      <c r="P36" s="401"/>
      <c r="Q36" s="401"/>
      <c r="R36" s="401"/>
      <c r="S36" s="401"/>
      <c r="T36" s="407"/>
      <c r="U36" s="401"/>
      <c r="V36" s="401"/>
      <c r="W36" s="401"/>
      <c r="X36" s="401"/>
      <c r="Y36" s="401"/>
      <c r="Z36" s="401"/>
      <c r="AA36" s="401"/>
      <c r="AB36" s="401"/>
      <c r="AC36" s="407"/>
      <c r="AD36" s="401"/>
      <c r="AE36" s="401"/>
      <c r="AF36" s="401"/>
      <c r="AG36" s="401"/>
      <c r="AH36" s="401"/>
      <c r="AI36" s="401"/>
      <c r="AJ36" s="401"/>
      <c r="AK36" s="401"/>
      <c r="AL36" s="401"/>
      <c r="AM36" s="401"/>
      <c r="AN36" s="407"/>
      <c r="AO36" s="401"/>
      <c r="AP36" s="401"/>
      <c r="AQ36" s="401"/>
      <c r="AR36" s="401"/>
      <c r="AS36" s="401"/>
      <c r="AT36" s="387"/>
      <c r="AU36" s="407"/>
      <c r="AV36" s="401"/>
      <c r="AW36" s="401"/>
      <c r="AX36" s="401"/>
      <c r="AY36" s="401"/>
      <c r="AZ36" s="401"/>
      <c r="BA36" s="401"/>
      <c r="BB36" s="401"/>
      <c r="BC36" s="401"/>
      <c r="BD36" s="401"/>
      <c r="BE36" s="401"/>
      <c r="BF36" s="407"/>
      <c r="BG36" s="401"/>
      <c r="BH36" s="401"/>
      <c r="BI36" s="401"/>
      <c r="BJ36" s="401"/>
      <c r="BK36" s="401"/>
      <c r="BL36" s="387"/>
      <c r="BM36" s="407"/>
      <c r="BN36" s="401"/>
      <c r="BO36" s="401"/>
      <c r="BP36" s="401"/>
      <c r="BQ36" s="401"/>
      <c r="BR36" s="401"/>
      <c r="BS36" s="401"/>
      <c r="BT36" s="401"/>
      <c r="BU36" s="401"/>
    </row>
    <row r="37" spans="1:73" s="429" customFormat="1" ht="12" customHeight="1">
      <c r="A37" s="412" t="s">
        <v>192</v>
      </c>
      <c r="B37" s="407"/>
      <c r="C37" s="401"/>
      <c r="D37" s="401"/>
      <c r="E37" s="401"/>
      <c r="F37" s="401"/>
      <c r="G37" s="401"/>
      <c r="H37" s="401"/>
      <c r="I37" s="401"/>
      <c r="J37" s="401"/>
      <c r="K37" s="407"/>
      <c r="L37" s="401"/>
      <c r="M37" s="401"/>
      <c r="N37" s="401"/>
      <c r="O37" s="401"/>
      <c r="P37" s="401"/>
      <c r="Q37" s="401"/>
      <c r="R37" s="401"/>
      <c r="S37" s="401"/>
      <c r="T37" s="407"/>
      <c r="U37" s="401"/>
      <c r="V37" s="401"/>
      <c r="W37" s="401"/>
      <c r="X37" s="401"/>
      <c r="Y37" s="401"/>
      <c r="Z37" s="401"/>
      <c r="AA37" s="401"/>
      <c r="AB37" s="401"/>
      <c r="AC37" s="407"/>
      <c r="AD37" s="401"/>
      <c r="AE37" s="401"/>
      <c r="AF37" s="401"/>
      <c r="AG37" s="401"/>
      <c r="AH37" s="401"/>
      <c r="AI37" s="401"/>
      <c r="AJ37" s="401"/>
      <c r="AK37" s="401"/>
      <c r="AL37" s="401"/>
      <c r="AM37" s="401"/>
      <c r="AN37" s="407"/>
      <c r="AO37" s="401"/>
      <c r="AP37" s="401"/>
      <c r="AQ37" s="401"/>
      <c r="AR37" s="401"/>
      <c r="AS37" s="401"/>
      <c r="AT37" s="387"/>
      <c r="AU37" s="407"/>
      <c r="AV37" s="401"/>
      <c r="AW37" s="401"/>
      <c r="AX37" s="401"/>
      <c r="AY37" s="401"/>
      <c r="AZ37" s="401"/>
      <c r="BA37" s="401"/>
      <c r="BB37" s="401"/>
      <c r="BC37" s="401"/>
      <c r="BD37" s="401"/>
      <c r="BE37" s="401"/>
      <c r="BF37" s="407"/>
      <c r="BG37" s="401"/>
      <c r="BH37" s="401"/>
      <c r="BI37" s="401"/>
      <c r="BJ37" s="401"/>
      <c r="BK37" s="401"/>
      <c r="BL37" s="387"/>
      <c r="BM37" s="407"/>
      <c r="BN37" s="401"/>
      <c r="BO37" s="401"/>
      <c r="BP37" s="401"/>
      <c r="BQ37" s="401"/>
      <c r="BR37" s="401"/>
      <c r="BS37" s="401"/>
      <c r="BT37" s="401"/>
      <c r="BU37" s="401"/>
    </row>
    <row r="38" spans="1:73" s="429" customFormat="1" ht="12" customHeight="1">
      <c r="A38" s="412" t="s">
        <v>573</v>
      </c>
      <c r="B38" s="407"/>
      <c r="C38" s="401"/>
      <c r="D38" s="401"/>
      <c r="E38" s="401"/>
      <c r="F38" s="401"/>
      <c r="G38" s="401"/>
      <c r="H38" s="401"/>
      <c r="I38" s="401"/>
      <c r="J38" s="401"/>
      <c r="K38" s="407"/>
      <c r="L38" s="401"/>
      <c r="M38" s="401"/>
      <c r="N38" s="401"/>
      <c r="O38" s="401"/>
      <c r="P38" s="401"/>
      <c r="Q38" s="401"/>
      <c r="R38" s="401"/>
      <c r="S38" s="401"/>
      <c r="T38" s="407"/>
      <c r="U38" s="401"/>
      <c r="V38" s="401"/>
      <c r="W38" s="401"/>
      <c r="X38" s="401"/>
      <c r="Y38" s="401"/>
      <c r="Z38" s="401"/>
      <c r="AA38" s="401"/>
      <c r="AB38" s="401"/>
      <c r="AC38" s="407"/>
      <c r="AD38" s="401"/>
      <c r="AE38" s="401"/>
      <c r="AF38" s="401"/>
      <c r="AG38" s="401"/>
      <c r="AH38" s="401"/>
      <c r="AI38" s="401"/>
      <c r="AJ38" s="401"/>
      <c r="AK38" s="401"/>
      <c r="AL38" s="401"/>
      <c r="AM38" s="401"/>
      <c r="AN38" s="407"/>
      <c r="AO38" s="401"/>
      <c r="AP38" s="401"/>
      <c r="AQ38" s="401"/>
      <c r="AR38" s="401"/>
      <c r="AS38" s="401"/>
      <c r="AT38" s="387"/>
      <c r="AU38" s="407"/>
      <c r="AV38" s="401"/>
      <c r="AW38" s="401"/>
      <c r="AX38" s="401"/>
      <c r="AY38" s="401"/>
      <c r="AZ38" s="401"/>
      <c r="BA38" s="401"/>
      <c r="BB38" s="401"/>
      <c r="BC38" s="401"/>
      <c r="BD38" s="401"/>
      <c r="BE38" s="401"/>
      <c r="BF38" s="407"/>
      <c r="BG38" s="401"/>
      <c r="BH38" s="401"/>
      <c r="BI38" s="401"/>
      <c r="BJ38" s="401"/>
      <c r="BK38" s="401"/>
      <c r="BL38" s="387"/>
      <c r="BM38" s="407"/>
      <c r="BN38" s="401"/>
      <c r="BO38" s="401"/>
      <c r="BP38" s="401"/>
      <c r="BQ38" s="401"/>
      <c r="BR38" s="401"/>
      <c r="BS38" s="401"/>
      <c r="BT38" s="401"/>
      <c r="BU38" s="401"/>
    </row>
    <row r="39" spans="1:73" s="429" customFormat="1" ht="12" customHeight="1">
      <c r="A39" s="894" t="s">
        <v>542</v>
      </c>
      <c r="B39" s="894"/>
      <c r="C39" s="894"/>
      <c r="D39" s="894"/>
      <c r="E39" s="894"/>
      <c r="F39" s="894"/>
      <c r="G39" s="894"/>
      <c r="H39" s="894"/>
      <c r="I39" s="894"/>
      <c r="J39" s="894"/>
      <c r="K39" s="894"/>
      <c r="L39" s="894"/>
      <c r="M39" s="894"/>
      <c r="N39" s="894"/>
      <c r="O39" s="894"/>
      <c r="P39" s="894"/>
      <c r="Q39" s="894"/>
      <c r="R39" s="894"/>
      <c r="S39" s="894"/>
      <c r="T39" s="894"/>
      <c r="U39" s="894"/>
      <c r="V39" s="894"/>
      <c r="W39" s="894"/>
      <c r="X39" s="894"/>
      <c r="Y39" s="894"/>
      <c r="Z39" s="894"/>
      <c r="AA39" s="894"/>
      <c r="AB39" s="894"/>
      <c r="AC39" s="894"/>
      <c r="AD39" s="894"/>
      <c r="AE39" s="894"/>
      <c r="AF39" s="894"/>
      <c r="AG39" s="894"/>
      <c r="AH39" s="401"/>
      <c r="AI39" s="401"/>
      <c r="AJ39" s="401"/>
      <c r="AK39" s="401"/>
      <c r="AL39" s="401"/>
      <c r="AM39" s="401"/>
      <c r="AN39" s="407"/>
      <c r="AO39" s="401"/>
      <c r="AP39" s="401"/>
      <c r="AQ39" s="401"/>
      <c r="AR39" s="401"/>
      <c r="AS39" s="401"/>
      <c r="AT39" s="387"/>
      <c r="AU39" s="387"/>
      <c r="AV39" s="387"/>
      <c r="AW39" s="387"/>
      <c r="AX39" s="387"/>
      <c r="AY39" s="387"/>
      <c r="AZ39" s="401"/>
      <c r="BA39" s="401"/>
      <c r="BB39" s="401"/>
      <c r="BC39" s="401"/>
      <c r="BD39" s="401"/>
      <c r="BE39" s="401"/>
      <c r="BF39" s="407"/>
      <c r="BG39" s="401"/>
      <c r="BH39" s="401"/>
      <c r="BI39" s="401"/>
      <c r="BJ39" s="401"/>
      <c r="BK39" s="401"/>
      <c r="BL39" s="387"/>
      <c r="BM39" s="387"/>
      <c r="BN39" s="387"/>
      <c r="BO39" s="387"/>
      <c r="BP39" s="387"/>
      <c r="BQ39" s="387"/>
      <c r="BR39" s="401"/>
      <c r="BS39" s="401"/>
      <c r="BT39" s="401"/>
      <c r="BU39" s="401"/>
    </row>
  </sheetData>
  <mergeCells count="16">
    <mergeCell ref="A1:AS1"/>
    <mergeCell ref="A2:AS2"/>
    <mergeCell ref="A3:AS3"/>
    <mergeCell ref="A4:B4"/>
    <mergeCell ref="A5:A7"/>
    <mergeCell ref="B6:J6"/>
    <mergeCell ref="K6:S6"/>
    <mergeCell ref="T6:AB6"/>
    <mergeCell ref="BM6:BU6"/>
    <mergeCell ref="B5:BU5"/>
    <mergeCell ref="BD6:BL6"/>
    <mergeCell ref="AU6:BC6"/>
    <mergeCell ref="A39:AG39"/>
    <mergeCell ref="AC6:AK6"/>
    <mergeCell ref="AL6:AT6"/>
    <mergeCell ref="A29:Y29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IR43"/>
  <sheetViews>
    <sheetView showGridLines="0" zoomScaleSheetLayoutView="100" workbookViewId="0">
      <pane ySplit="5" topLeftCell="A6" activePane="bottomLeft" state="frozen"/>
      <selection activeCell="BH19" sqref="BH19"/>
      <selection pane="bottomLeft" activeCell="J38" sqref="J38"/>
    </sheetView>
  </sheetViews>
  <sheetFormatPr baseColWidth="10" defaultColWidth="11.42578125" defaultRowHeight="18" customHeight="1"/>
  <cols>
    <col min="1" max="1" width="18.7109375" style="205" customWidth="1"/>
    <col min="2" max="4" width="19.5703125" style="205" customWidth="1"/>
    <col min="5" max="16384" width="11.42578125" style="205"/>
  </cols>
  <sheetData>
    <row r="1" spans="1:4" ht="18" customHeight="1">
      <c r="A1" s="901" t="s">
        <v>391</v>
      </c>
      <c r="B1" s="901"/>
      <c r="C1" s="901"/>
      <c r="D1" s="901"/>
    </row>
    <row r="2" spans="1:4" ht="18" customHeight="1">
      <c r="A2" s="901" t="s">
        <v>417</v>
      </c>
      <c r="B2" s="901"/>
      <c r="C2" s="901"/>
      <c r="D2" s="901"/>
    </row>
    <row r="3" spans="1:4" ht="18" customHeight="1">
      <c r="A3" s="902" t="s">
        <v>616</v>
      </c>
      <c r="B3" s="902"/>
      <c r="C3" s="902"/>
      <c r="D3" s="902"/>
    </row>
    <row r="4" spans="1:4" ht="3.95" customHeight="1">
      <c r="A4" s="206"/>
    </row>
    <row r="5" spans="1:4" ht="36" customHeight="1" thickBot="1">
      <c r="A5" s="499" t="s">
        <v>287</v>
      </c>
      <c r="B5" s="500" t="s">
        <v>288</v>
      </c>
      <c r="C5" s="500" t="s">
        <v>316</v>
      </c>
      <c r="D5" s="500" t="s">
        <v>289</v>
      </c>
    </row>
    <row r="6" spans="1:4" ht="18" customHeight="1" thickTop="1">
      <c r="A6" s="207">
        <v>1988</v>
      </c>
      <c r="B6" s="208">
        <v>105</v>
      </c>
      <c r="C6" s="207">
        <v>52542</v>
      </c>
      <c r="D6" s="209">
        <f>B6/C6*100000</f>
        <v>199.84012789768187</v>
      </c>
    </row>
    <row r="7" spans="1:4" ht="18" customHeight="1">
      <c r="A7" s="501">
        <v>1989</v>
      </c>
      <c r="B7" s="502">
        <v>97</v>
      </c>
      <c r="C7" s="501">
        <v>60610</v>
      </c>
      <c r="D7" s="503">
        <f>B7/C7*100000</f>
        <v>160.03959742616729</v>
      </c>
    </row>
    <row r="8" spans="1:4" ht="18" customHeight="1">
      <c r="A8" s="210">
        <v>1990</v>
      </c>
      <c r="B8" s="206">
        <v>98</v>
      </c>
      <c r="C8" s="210">
        <v>65313</v>
      </c>
      <c r="D8" s="211">
        <f t="shared" ref="D8:D31" si="0">B8/C8*100000</f>
        <v>150.04669820709506</v>
      </c>
    </row>
    <row r="9" spans="1:4" ht="18" customHeight="1">
      <c r="A9" s="504">
        <v>1991</v>
      </c>
      <c r="B9" s="505">
        <v>117</v>
      </c>
      <c r="C9" s="504">
        <v>70554</v>
      </c>
      <c r="D9" s="506">
        <f t="shared" si="0"/>
        <v>165.83042775746236</v>
      </c>
    </row>
    <row r="10" spans="1:4" ht="18" customHeight="1">
      <c r="A10" s="210">
        <v>1992</v>
      </c>
      <c r="B10" s="206">
        <v>75</v>
      </c>
      <c r="C10" s="210">
        <v>75376</v>
      </c>
      <c r="D10" s="211">
        <f t="shared" si="0"/>
        <v>99.501167480365098</v>
      </c>
    </row>
    <row r="11" spans="1:4" ht="18" customHeight="1">
      <c r="A11" s="501">
        <v>1993</v>
      </c>
      <c r="B11" s="502">
        <v>96</v>
      </c>
      <c r="C11" s="501">
        <v>77991</v>
      </c>
      <c r="D11" s="503">
        <f t="shared" si="0"/>
        <v>123.09112589914221</v>
      </c>
    </row>
    <row r="12" spans="1:4" ht="18" customHeight="1">
      <c r="A12" s="210">
        <v>1994</v>
      </c>
      <c r="B12" s="380">
        <v>111</v>
      </c>
      <c r="C12" s="210">
        <v>79575</v>
      </c>
      <c r="D12" s="211">
        <f t="shared" si="0"/>
        <v>139.49104618284639</v>
      </c>
    </row>
    <row r="13" spans="1:4" ht="18" customHeight="1">
      <c r="A13" s="504">
        <v>1995</v>
      </c>
      <c r="B13" s="505">
        <v>104</v>
      </c>
      <c r="C13" s="504">
        <v>79591</v>
      </c>
      <c r="D13" s="506">
        <f t="shared" si="0"/>
        <v>130.66804035632168</v>
      </c>
    </row>
    <row r="14" spans="1:4" ht="18" customHeight="1">
      <c r="A14" s="210">
        <v>1996</v>
      </c>
      <c r="B14" s="380">
        <v>109</v>
      </c>
      <c r="C14" s="210">
        <v>88438</v>
      </c>
      <c r="D14" s="211">
        <f t="shared" si="0"/>
        <v>123.25018657138335</v>
      </c>
    </row>
    <row r="15" spans="1:4" ht="18" customHeight="1">
      <c r="A15" s="501">
        <v>1997</v>
      </c>
      <c r="B15" s="502">
        <v>90</v>
      </c>
      <c r="C15" s="501">
        <v>88422</v>
      </c>
      <c r="D15" s="503">
        <f t="shared" si="0"/>
        <v>101.78462373617427</v>
      </c>
    </row>
    <row r="16" spans="1:4" ht="18" customHeight="1">
      <c r="A16" s="210">
        <v>1998</v>
      </c>
      <c r="B16" s="380">
        <v>96</v>
      </c>
      <c r="C16" s="210">
        <v>86596</v>
      </c>
      <c r="D16" s="211">
        <f t="shared" si="0"/>
        <v>110.8596240011086</v>
      </c>
    </row>
    <row r="17" spans="1:4" ht="18" customHeight="1">
      <c r="A17" s="504">
        <v>1999</v>
      </c>
      <c r="B17" s="505">
        <v>103</v>
      </c>
      <c r="C17" s="504">
        <v>90007</v>
      </c>
      <c r="D17" s="506">
        <f t="shared" si="0"/>
        <v>114.43554390214094</v>
      </c>
    </row>
    <row r="18" spans="1:4" ht="18" customHeight="1">
      <c r="A18" s="210">
        <v>2000</v>
      </c>
      <c r="B18" s="380">
        <v>141</v>
      </c>
      <c r="C18" s="210">
        <v>86000</v>
      </c>
      <c r="D18" s="211">
        <f t="shared" si="0"/>
        <v>163.95348837209303</v>
      </c>
    </row>
    <row r="19" spans="1:4" ht="18" customHeight="1">
      <c r="A19" s="501">
        <v>2001</v>
      </c>
      <c r="B19" s="502">
        <v>134</v>
      </c>
      <c r="C19" s="501">
        <v>83919</v>
      </c>
      <c r="D19" s="503">
        <f t="shared" si="0"/>
        <v>159.67778453032091</v>
      </c>
    </row>
    <row r="20" spans="1:4" ht="18" customHeight="1">
      <c r="A20" s="210">
        <v>2002</v>
      </c>
      <c r="B20" s="380">
        <v>164</v>
      </c>
      <c r="C20" s="210">
        <v>90085</v>
      </c>
      <c r="D20" s="211">
        <f t="shared" si="0"/>
        <v>182.05028584115001</v>
      </c>
    </row>
    <row r="21" spans="1:4" ht="18" customHeight="1">
      <c r="A21" s="504">
        <v>2003</v>
      </c>
      <c r="B21" s="505">
        <v>151</v>
      </c>
      <c r="C21" s="504">
        <v>86739</v>
      </c>
      <c r="D21" s="506">
        <f t="shared" si="0"/>
        <v>174.08547481525034</v>
      </c>
    </row>
    <row r="22" spans="1:4" ht="18" customHeight="1">
      <c r="A22" s="210">
        <v>2004</v>
      </c>
      <c r="B22" s="380">
        <v>155</v>
      </c>
      <c r="C22" s="210">
        <v>101000</v>
      </c>
      <c r="D22" s="211">
        <f t="shared" si="0"/>
        <v>153.46534653465346</v>
      </c>
    </row>
    <row r="23" spans="1:4" ht="18" customHeight="1">
      <c r="A23" s="501">
        <v>2005</v>
      </c>
      <c r="B23" s="502">
        <v>136</v>
      </c>
      <c r="C23" s="501">
        <v>105808</v>
      </c>
      <c r="D23" s="503">
        <f t="shared" si="0"/>
        <v>128.53470437017995</v>
      </c>
    </row>
    <row r="24" spans="1:4" ht="18" customHeight="1">
      <c r="A24" s="210">
        <v>2006</v>
      </c>
      <c r="B24" s="380">
        <v>124</v>
      </c>
      <c r="C24" s="210">
        <v>102109</v>
      </c>
      <c r="D24" s="211">
        <f t="shared" si="0"/>
        <v>121.43885455738477</v>
      </c>
    </row>
    <row r="25" spans="1:4" ht="18" customHeight="1">
      <c r="A25" s="504">
        <v>2007</v>
      </c>
      <c r="B25" s="505">
        <v>122</v>
      </c>
      <c r="C25" s="504">
        <v>95862</v>
      </c>
      <c r="D25" s="506">
        <f t="shared" si="0"/>
        <v>127.26627860883355</v>
      </c>
    </row>
    <row r="26" spans="1:4" ht="18" customHeight="1">
      <c r="A26" s="210">
        <v>2008</v>
      </c>
      <c r="B26" s="380">
        <v>117</v>
      </c>
      <c r="C26" s="210">
        <v>99688</v>
      </c>
      <c r="D26" s="211">
        <f t="shared" si="0"/>
        <v>117.36618248936682</v>
      </c>
    </row>
    <row r="27" spans="1:4" ht="18" customHeight="1">
      <c r="A27" s="501">
        <v>2009</v>
      </c>
      <c r="B27" s="502">
        <v>128</v>
      </c>
      <c r="C27" s="501">
        <v>102162</v>
      </c>
      <c r="D27" s="503">
        <f t="shared" si="0"/>
        <v>125.29120416593254</v>
      </c>
    </row>
    <row r="28" spans="1:4" ht="18" customHeight="1">
      <c r="A28" s="210">
        <v>2010</v>
      </c>
      <c r="B28" s="380">
        <v>102</v>
      </c>
      <c r="C28" s="210">
        <v>101153</v>
      </c>
      <c r="D28" s="211">
        <f t="shared" si="0"/>
        <v>100.83734540745208</v>
      </c>
    </row>
    <row r="29" spans="1:4" ht="18" customHeight="1">
      <c r="A29" s="504">
        <v>2011</v>
      </c>
      <c r="B29" s="505">
        <v>94</v>
      </c>
      <c r="C29" s="504">
        <v>105825</v>
      </c>
      <c r="D29" s="506">
        <f t="shared" si="0"/>
        <v>88.825891802504131</v>
      </c>
    </row>
    <row r="30" spans="1:4" ht="18" customHeight="1">
      <c r="A30" s="210">
        <v>2012</v>
      </c>
      <c r="B30" s="380">
        <v>92</v>
      </c>
      <c r="C30" s="210">
        <v>108401</v>
      </c>
      <c r="D30" s="211">
        <f t="shared" si="0"/>
        <v>84.870065774300983</v>
      </c>
    </row>
    <row r="31" spans="1:4" ht="18" customHeight="1">
      <c r="A31" s="501">
        <v>2013</v>
      </c>
      <c r="B31" s="502">
        <v>103</v>
      </c>
      <c r="C31" s="501">
        <v>106946</v>
      </c>
      <c r="D31" s="503">
        <f t="shared" si="0"/>
        <v>96.310287434780165</v>
      </c>
    </row>
    <row r="32" spans="1:4" ht="18" customHeight="1">
      <c r="A32" s="210">
        <v>2014</v>
      </c>
      <c r="B32" s="380">
        <v>72</v>
      </c>
      <c r="C32" s="210">
        <v>112646</v>
      </c>
      <c r="D32" s="211">
        <v>63.917049873053635</v>
      </c>
    </row>
    <row r="33" spans="1:252" ht="18" customHeight="1">
      <c r="A33" s="504">
        <v>2015</v>
      </c>
      <c r="B33" s="505">
        <v>95</v>
      </c>
      <c r="C33" s="504">
        <v>116181</v>
      </c>
      <c r="D33" s="506">
        <v>81.768963944190503</v>
      </c>
    </row>
    <row r="34" spans="1:252" ht="18" customHeight="1">
      <c r="A34" s="210">
        <v>2016</v>
      </c>
      <c r="B34" s="380">
        <v>96</v>
      </c>
      <c r="C34" s="210">
        <v>111146</v>
      </c>
      <c r="D34" s="211">
        <v>86.372878916020369</v>
      </c>
      <c r="E34" s="211"/>
      <c r="F34" s="206"/>
      <c r="G34" s="212"/>
      <c r="H34" s="211"/>
      <c r="I34" s="212"/>
      <c r="J34" s="206"/>
      <c r="K34" s="212"/>
      <c r="L34" s="211"/>
      <c r="M34" s="212"/>
      <c r="N34" s="206"/>
      <c r="O34" s="212"/>
      <c r="P34" s="211"/>
      <c r="Q34" s="212"/>
      <c r="R34" s="206"/>
      <c r="S34" s="212"/>
      <c r="T34" s="211"/>
      <c r="U34" s="212"/>
      <c r="V34" s="206"/>
      <c r="W34" s="212"/>
      <c r="X34" s="211"/>
      <c r="Y34" s="212"/>
      <c r="Z34" s="206"/>
      <c r="AA34" s="212"/>
      <c r="AB34" s="211"/>
      <c r="AC34" s="212"/>
      <c r="AD34" s="206"/>
      <c r="AE34" s="212"/>
      <c r="AF34" s="211"/>
      <c r="AG34" s="212"/>
      <c r="AH34" s="206"/>
      <c r="AI34" s="212"/>
      <c r="AJ34" s="211"/>
      <c r="AK34" s="212"/>
      <c r="AL34" s="206"/>
      <c r="AM34" s="212"/>
      <c r="AN34" s="211"/>
      <c r="AO34" s="212"/>
      <c r="AP34" s="206"/>
      <c r="AQ34" s="212"/>
      <c r="AR34" s="211"/>
      <c r="AS34" s="212"/>
      <c r="AT34" s="206"/>
      <c r="AU34" s="212"/>
      <c r="AV34" s="211"/>
      <c r="AW34" s="212"/>
      <c r="AX34" s="206"/>
      <c r="AY34" s="212"/>
      <c r="AZ34" s="211"/>
      <c r="BA34" s="212"/>
      <c r="BB34" s="206"/>
      <c r="BC34" s="212"/>
      <c r="BD34" s="211"/>
      <c r="BE34" s="212"/>
      <c r="BF34" s="206"/>
      <c r="BG34" s="212"/>
      <c r="BH34" s="211"/>
      <c r="BI34" s="212"/>
      <c r="BJ34" s="206"/>
      <c r="BK34" s="212"/>
      <c r="BL34" s="211"/>
      <c r="BM34" s="212"/>
      <c r="BN34" s="206"/>
      <c r="BO34" s="212"/>
      <c r="BP34" s="211"/>
      <c r="BQ34" s="212"/>
      <c r="BR34" s="206"/>
      <c r="BS34" s="212"/>
      <c r="BT34" s="211"/>
      <c r="BU34" s="212"/>
      <c r="BV34" s="206"/>
      <c r="BW34" s="212"/>
      <c r="BX34" s="211"/>
      <c r="BY34" s="212"/>
      <c r="BZ34" s="206"/>
      <c r="CA34" s="212"/>
      <c r="CB34" s="211"/>
      <c r="CC34" s="212"/>
      <c r="CD34" s="206"/>
      <c r="CE34" s="212"/>
      <c r="CF34" s="211"/>
      <c r="CG34" s="212"/>
      <c r="CH34" s="206"/>
      <c r="CI34" s="212"/>
      <c r="CJ34" s="211"/>
      <c r="CK34" s="212"/>
      <c r="CL34" s="206"/>
      <c r="CM34" s="212"/>
      <c r="CN34" s="211"/>
      <c r="CO34" s="212"/>
      <c r="CP34" s="206"/>
      <c r="CQ34" s="212"/>
      <c r="CR34" s="211"/>
      <c r="CS34" s="212"/>
      <c r="CT34" s="206"/>
      <c r="CU34" s="212"/>
      <c r="CV34" s="211"/>
      <c r="CW34" s="212"/>
      <c r="CX34" s="206"/>
      <c r="CY34" s="212"/>
      <c r="CZ34" s="211"/>
      <c r="DA34" s="212"/>
      <c r="DB34" s="206"/>
      <c r="DC34" s="212"/>
      <c r="DD34" s="211"/>
      <c r="DE34" s="212"/>
      <c r="DF34" s="206"/>
      <c r="DG34" s="212"/>
      <c r="DH34" s="211"/>
      <c r="DI34" s="212"/>
      <c r="DJ34" s="206"/>
      <c r="DK34" s="212"/>
      <c r="DL34" s="211"/>
      <c r="DM34" s="212"/>
      <c r="DN34" s="206"/>
      <c r="DO34" s="212"/>
      <c r="DP34" s="211"/>
      <c r="DQ34" s="212"/>
      <c r="DR34" s="206"/>
      <c r="DS34" s="212"/>
      <c r="DT34" s="211"/>
      <c r="DU34" s="212"/>
      <c r="DV34" s="206"/>
      <c r="DW34" s="212"/>
      <c r="DX34" s="211"/>
      <c r="DY34" s="212"/>
      <c r="DZ34" s="206"/>
      <c r="EA34" s="212"/>
      <c r="EB34" s="211"/>
      <c r="EC34" s="212"/>
      <c r="ED34" s="206"/>
      <c r="EE34" s="212"/>
      <c r="EF34" s="211"/>
      <c r="EG34" s="212"/>
      <c r="EH34" s="206"/>
      <c r="EI34" s="212"/>
      <c r="EJ34" s="211"/>
      <c r="EK34" s="212"/>
      <c r="EL34" s="206"/>
      <c r="EM34" s="212"/>
      <c r="EN34" s="211"/>
      <c r="EO34" s="212"/>
      <c r="EP34" s="206"/>
      <c r="EQ34" s="212"/>
      <c r="ER34" s="211"/>
      <c r="ES34" s="212"/>
      <c r="ET34" s="206"/>
      <c r="EU34" s="212"/>
      <c r="EV34" s="211"/>
      <c r="EW34" s="212"/>
      <c r="EX34" s="206"/>
      <c r="EY34" s="212"/>
      <c r="EZ34" s="211"/>
      <c r="FA34" s="212"/>
      <c r="FB34" s="206"/>
      <c r="FC34" s="212"/>
      <c r="FD34" s="211"/>
      <c r="FE34" s="212"/>
      <c r="FF34" s="206"/>
      <c r="FG34" s="212"/>
      <c r="FH34" s="211"/>
      <c r="FI34" s="212"/>
      <c r="FJ34" s="206"/>
      <c r="FK34" s="212"/>
      <c r="FL34" s="211"/>
      <c r="FM34" s="212"/>
      <c r="FN34" s="206"/>
      <c r="FO34" s="212"/>
      <c r="FP34" s="211"/>
      <c r="FQ34" s="212"/>
      <c r="FR34" s="206"/>
      <c r="FS34" s="212"/>
      <c r="FT34" s="211"/>
      <c r="FU34" s="212"/>
      <c r="FV34" s="206"/>
      <c r="FW34" s="212"/>
      <c r="FX34" s="211"/>
      <c r="FY34" s="212"/>
      <c r="FZ34" s="206"/>
      <c r="GA34" s="212"/>
      <c r="GB34" s="211"/>
      <c r="GC34" s="212"/>
      <c r="GD34" s="206"/>
      <c r="GE34" s="212"/>
      <c r="GF34" s="211"/>
      <c r="GG34" s="212"/>
      <c r="GH34" s="206"/>
      <c r="GI34" s="212"/>
      <c r="GJ34" s="211"/>
      <c r="GK34" s="212"/>
      <c r="GL34" s="206"/>
      <c r="GM34" s="212"/>
      <c r="GN34" s="211"/>
      <c r="GO34" s="212"/>
      <c r="GP34" s="206"/>
      <c r="GQ34" s="212"/>
      <c r="GR34" s="211"/>
      <c r="GS34" s="212"/>
      <c r="GT34" s="206"/>
      <c r="GU34" s="212"/>
      <c r="GV34" s="211"/>
      <c r="GW34" s="212"/>
      <c r="GX34" s="206"/>
      <c r="GY34" s="212"/>
      <c r="GZ34" s="211"/>
      <c r="HA34" s="212"/>
      <c r="HB34" s="206"/>
      <c r="HC34" s="212"/>
      <c r="HD34" s="211"/>
      <c r="HE34" s="212"/>
      <c r="HF34" s="206"/>
      <c r="HG34" s="212"/>
      <c r="HH34" s="211"/>
      <c r="HI34" s="212"/>
      <c r="HJ34" s="206"/>
      <c r="HK34" s="212"/>
      <c r="HL34" s="211"/>
      <c r="HM34" s="212"/>
      <c r="HN34" s="206"/>
      <c r="HO34" s="212"/>
      <c r="HP34" s="211"/>
      <c r="HQ34" s="212"/>
      <c r="HR34" s="206"/>
      <c r="HS34" s="212"/>
      <c r="HT34" s="211"/>
      <c r="HU34" s="212"/>
      <c r="HV34" s="206"/>
      <c r="HW34" s="212"/>
      <c r="HX34" s="211"/>
      <c r="HY34" s="212"/>
      <c r="HZ34" s="206"/>
      <c r="IA34" s="212"/>
      <c r="IB34" s="211"/>
      <c r="IC34" s="212"/>
      <c r="ID34" s="206"/>
      <c r="IE34" s="212"/>
      <c r="IF34" s="211"/>
      <c r="IG34" s="212"/>
      <c r="IH34" s="206"/>
      <c r="II34" s="212"/>
      <c r="IJ34" s="211"/>
      <c r="IK34" s="212"/>
      <c r="IL34" s="206"/>
      <c r="IM34" s="212"/>
      <c r="IN34" s="211"/>
      <c r="IO34" s="212"/>
      <c r="IP34" s="206"/>
      <c r="IQ34" s="212"/>
      <c r="IR34" s="211"/>
    </row>
    <row r="35" spans="1:252" ht="18" customHeight="1">
      <c r="A35" s="501">
        <v>2017</v>
      </c>
      <c r="B35" s="502">
        <v>78</v>
      </c>
      <c r="C35" s="501">
        <v>115895</v>
      </c>
      <c r="D35" s="503">
        <v>67.3</v>
      </c>
      <c r="E35" s="211"/>
      <c r="F35" s="206"/>
      <c r="G35" s="212"/>
      <c r="H35" s="211"/>
      <c r="I35" s="212"/>
      <c r="J35" s="206"/>
      <c r="K35" s="212"/>
      <c r="L35" s="211"/>
      <c r="M35" s="212"/>
      <c r="N35" s="206"/>
      <c r="O35" s="212"/>
      <c r="P35" s="211"/>
      <c r="Q35" s="212"/>
      <c r="R35" s="206"/>
      <c r="S35" s="212"/>
      <c r="T35" s="211"/>
      <c r="U35" s="212"/>
      <c r="V35" s="206"/>
      <c r="W35" s="212"/>
      <c r="X35" s="211"/>
      <c r="Y35" s="212"/>
      <c r="Z35" s="206"/>
      <c r="AA35" s="212"/>
      <c r="AB35" s="211"/>
      <c r="AC35" s="212"/>
      <c r="AD35" s="206"/>
      <c r="AE35" s="212"/>
      <c r="AF35" s="211"/>
      <c r="AG35" s="212"/>
      <c r="AH35" s="206"/>
      <c r="AI35" s="212"/>
      <c r="AJ35" s="211"/>
      <c r="AK35" s="212"/>
      <c r="AL35" s="206"/>
      <c r="AM35" s="212"/>
      <c r="AN35" s="211"/>
      <c r="AO35" s="212"/>
      <c r="AP35" s="206"/>
      <c r="AQ35" s="212"/>
      <c r="AR35" s="211"/>
      <c r="AS35" s="212"/>
      <c r="AT35" s="206"/>
      <c r="AU35" s="212"/>
      <c r="AV35" s="211"/>
      <c r="AW35" s="212"/>
      <c r="AX35" s="206"/>
      <c r="AY35" s="212"/>
      <c r="AZ35" s="211"/>
      <c r="BA35" s="212"/>
      <c r="BB35" s="206"/>
      <c r="BC35" s="212"/>
      <c r="BD35" s="211"/>
      <c r="BE35" s="212"/>
      <c r="BF35" s="206"/>
      <c r="BG35" s="212"/>
      <c r="BH35" s="211"/>
      <c r="BI35" s="212"/>
      <c r="BJ35" s="206"/>
      <c r="BK35" s="212"/>
      <c r="BL35" s="211"/>
      <c r="BM35" s="212"/>
      <c r="BN35" s="206"/>
      <c r="BO35" s="212"/>
      <c r="BP35" s="211"/>
      <c r="BQ35" s="212"/>
      <c r="BR35" s="206"/>
      <c r="BS35" s="212"/>
      <c r="BT35" s="211"/>
      <c r="BU35" s="212"/>
      <c r="BV35" s="206"/>
      <c r="BW35" s="212"/>
      <c r="BX35" s="211"/>
      <c r="BY35" s="212"/>
      <c r="BZ35" s="206"/>
      <c r="CA35" s="212"/>
      <c r="CB35" s="211"/>
      <c r="CC35" s="212"/>
      <c r="CD35" s="206"/>
      <c r="CE35" s="212"/>
      <c r="CF35" s="211"/>
      <c r="CG35" s="212"/>
      <c r="CH35" s="206"/>
      <c r="CI35" s="212"/>
      <c r="CJ35" s="211"/>
      <c r="CK35" s="212"/>
      <c r="CL35" s="206"/>
      <c r="CM35" s="212"/>
      <c r="CN35" s="211"/>
      <c r="CO35" s="212"/>
      <c r="CP35" s="206"/>
      <c r="CQ35" s="212"/>
      <c r="CR35" s="211"/>
      <c r="CS35" s="212"/>
      <c r="CT35" s="206"/>
      <c r="CU35" s="212"/>
      <c r="CV35" s="211"/>
      <c r="CW35" s="212"/>
      <c r="CX35" s="206"/>
      <c r="CY35" s="212"/>
      <c r="CZ35" s="211"/>
      <c r="DA35" s="212"/>
      <c r="DB35" s="206"/>
      <c r="DC35" s="212"/>
      <c r="DD35" s="211"/>
      <c r="DE35" s="212"/>
      <c r="DF35" s="206"/>
      <c r="DG35" s="212"/>
      <c r="DH35" s="211"/>
      <c r="DI35" s="212"/>
      <c r="DJ35" s="206"/>
      <c r="DK35" s="212"/>
      <c r="DL35" s="211"/>
      <c r="DM35" s="212"/>
      <c r="DN35" s="206"/>
      <c r="DO35" s="212"/>
      <c r="DP35" s="211"/>
      <c r="DQ35" s="212"/>
      <c r="DR35" s="206"/>
      <c r="DS35" s="212"/>
      <c r="DT35" s="211"/>
      <c r="DU35" s="212"/>
      <c r="DV35" s="206"/>
      <c r="DW35" s="212"/>
      <c r="DX35" s="211"/>
      <c r="DY35" s="212"/>
      <c r="DZ35" s="206"/>
      <c r="EA35" s="212"/>
      <c r="EB35" s="211"/>
      <c r="EC35" s="212"/>
      <c r="ED35" s="206"/>
      <c r="EE35" s="212"/>
      <c r="EF35" s="211"/>
      <c r="EG35" s="212"/>
      <c r="EH35" s="206"/>
      <c r="EI35" s="212"/>
      <c r="EJ35" s="211"/>
      <c r="EK35" s="212"/>
      <c r="EL35" s="206"/>
      <c r="EM35" s="212"/>
      <c r="EN35" s="211"/>
      <c r="EO35" s="212"/>
      <c r="EP35" s="206"/>
      <c r="EQ35" s="212"/>
      <c r="ER35" s="211"/>
      <c r="ES35" s="212"/>
      <c r="ET35" s="206"/>
      <c r="EU35" s="212"/>
      <c r="EV35" s="211"/>
      <c r="EW35" s="212"/>
      <c r="EX35" s="206"/>
      <c r="EY35" s="212"/>
      <c r="EZ35" s="211"/>
      <c r="FA35" s="212"/>
      <c r="FB35" s="206"/>
      <c r="FC35" s="212"/>
      <c r="FD35" s="211"/>
      <c r="FE35" s="212"/>
      <c r="FF35" s="206"/>
      <c r="FG35" s="212"/>
      <c r="FH35" s="211"/>
      <c r="FI35" s="212"/>
      <c r="FJ35" s="206"/>
      <c r="FK35" s="212"/>
      <c r="FL35" s="211"/>
      <c r="FM35" s="212"/>
      <c r="FN35" s="206"/>
      <c r="FO35" s="212"/>
      <c r="FP35" s="211"/>
      <c r="FQ35" s="212"/>
      <c r="FR35" s="206"/>
      <c r="FS35" s="212"/>
      <c r="FT35" s="211"/>
      <c r="FU35" s="212"/>
      <c r="FV35" s="206"/>
      <c r="FW35" s="212"/>
      <c r="FX35" s="211"/>
      <c r="FY35" s="212"/>
      <c r="FZ35" s="206"/>
      <c r="GA35" s="212"/>
      <c r="GB35" s="211"/>
      <c r="GC35" s="212"/>
      <c r="GD35" s="206"/>
      <c r="GE35" s="212"/>
      <c r="GF35" s="211"/>
      <c r="GG35" s="212"/>
      <c r="GH35" s="206"/>
      <c r="GI35" s="212"/>
      <c r="GJ35" s="211"/>
      <c r="GK35" s="212"/>
      <c r="GL35" s="206"/>
      <c r="GM35" s="212"/>
      <c r="GN35" s="211"/>
      <c r="GO35" s="212"/>
      <c r="GP35" s="206"/>
      <c r="GQ35" s="212"/>
      <c r="GR35" s="211"/>
      <c r="GS35" s="212"/>
      <c r="GT35" s="206"/>
      <c r="GU35" s="212"/>
      <c r="GV35" s="211"/>
      <c r="GW35" s="212"/>
      <c r="GX35" s="206"/>
      <c r="GY35" s="212"/>
      <c r="GZ35" s="211"/>
      <c r="HA35" s="212"/>
      <c r="HB35" s="206"/>
      <c r="HC35" s="212"/>
      <c r="HD35" s="211"/>
      <c r="HE35" s="212"/>
      <c r="HF35" s="206"/>
      <c r="HG35" s="212"/>
      <c r="HH35" s="211"/>
      <c r="HI35" s="212"/>
      <c r="HJ35" s="206"/>
      <c r="HK35" s="212"/>
      <c r="HL35" s="211"/>
      <c r="HM35" s="212"/>
      <c r="HN35" s="206"/>
      <c r="HO35" s="212"/>
      <c r="HP35" s="211"/>
      <c r="HQ35" s="212"/>
      <c r="HR35" s="206"/>
      <c r="HS35" s="212"/>
      <c r="HT35" s="211"/>
      <c r="HU35" s="212"/>
      <c r="HV35" s="206"/>
      <c r="HW35" s="212"/>
      <c r="HX35" s="211"/>
      <c r="HY35" s="212"/>
      <c r="HZ35" s="206"/>
      <c r="IA35" s="212"/>
      <c r="IB35" s="211"/>
      <c r="IC35" s="212"/>
      <c r="ID35" s="206"/>
      <c r="IE35" s="212"/>
      <c r="IF35" s="211"/>
      <c r="IG35" s="212"/>
      <c r="IH35" s="206"/>
      <c r="II35" s="212"/>
      <c r="IJ35" s="211"/>
      <c r="IK35" s="212"/>
      <c r="IL35" s="206"/>
      <c r="IM35" s="212"/>
      <c r="IN35" s="211"/>
      <c r="IO35" s="212"/>
      <c r="IP35" s="206"/>
      <c r="IQ35" s="212"/>
      <c r="IR35" s="211"/>
    </row>
    <row r="36" spans="1:252" ht="18" customHeight="1">
      <c r="A36" s="210">
        <v>2018</v>
      </c>
      <c r="B36" s="608">
        <v>79</v>
      </c>
      <c r="C36" s="210">
        <v>111642</v>
      </c>
      <c r="D36" s="211">
        <v>70.8</v>
      </c>
      <c r="E36" s="211"/>
      <c r="F36" s="206"/>
      <c r="G36" s="212"/>
      <c r="H36" s="211"/>
      <c r="I36" s="212"/>
      <c r="J36" s="206"/>
      <c r="K36" s="212"/>
      <c r="L36" s="211"/>
      <c r="M36" s="212"/>
      <c r="N36" s="206"/>
      <c r="O36" s="212"/>
      <c r="P36" s="211"/>
      <c r="Q36" s="212"/>
      <c r="R36" s="206"/>
      <c r="S36" s="212"/>
      <c r="T36" s="211"/>
      <c r="U36" s="212"/>
      <c r="V36" s="206"/>
      <c r="W36" s="212"/>
      <c r="X36" s="211"/>
      <c r="Y36" s="212"/>
      <c r="Z36" s="206"/>
      <c r="AA36" s="212"/>
      <c r="AB36" s="211"/>
      <c r="AC36" s="212"/>
      <c r="AD36" s="206"/>
      <c r="AE36" s="212"/>
      <c r="AF36" s="211"/>
      <c r="AG36" s="212"/>
      <c r="AH36" s="206"/>
      <c r="AI36" s="212"/>
      <c r="AJ36" s="211"/>
      <c r="AK36" s="212"/>
      <c r="AL36" s="206"/>
      <c r="AM36" s="212"/>
      <c r="AN36" s="211"/>
      <c r="AO36" s="212"/>
      <c r="AP36" s="206"/>
      <c r="AQ36" s="212"/>
      <c r="AR36" s="211"/>
      <c r="AS36" s="212"/>
      <c r="AT36" s="206"/>
      <c r="AU36" s="212"/>
      <c r="AV36" s="211"/>
      <c r="AW36" s="212"/>
      <c r="AX36" s="206"/>
      <c r="AY36" s="212"/>
      <c r="AZ36" s="211"/>
      <c r="BA36" s="212"/>
      <c r="BB36" s="206"/>
      <c r="BC36" s="212"/>
      <c r="BD36" s="211"/>
      <c r="BE36" s="212"/>
      <c r="BF36" s="206"/>
      <c r="BG36" s="212"/>
      <c r="BH36" s="211"/>
      <c r="BI36" s="212"/>
      <c r="BJ36" s="206"/>
      <c r="BK36" s="212"/>
      <c r="BL36" s="211"/>
      <c r="BM36" s="212"/>
      <c r="BN36" s="206"/>
      <c r="BO36" s="212"/>
      <c r="BP36" s="211"/>
      <c r="BQ36" s="212"/>
      <c r="BR36" s="206"/>
      <c r="BS36" s="212"/>
      <c r="BT36" s="211"/>
      <c r="BU36" s="212"/>
      <c r="BV36" s="206"/>
      <c r="BW36" s="212"/>
      <c r="BX36" s="211"/>
      <c r="BY36" s="212"/>
      <c r="BZ36" s="206"/>
      <c r="CA36" s="212"/>
      <c r="CB36" s="211"/>
      <c r="CC36" s="212"/>
      <c r="CD36" s="206"/>
      <c r="CE36" s="212"/>
      <c r="CF36" s="211"/>
      <c r="CG36" s="212"/>
      <c r="CH36" s="206"/>
      <c r="CI36" s="212"/>
      <c r="CJ36" s="211"/>
      <c r="CK36" s="212"/>
      <c r="CL36" s="206"/>
      <c r="CM36" s="212"/>
      <c r="CN36" s="211"/>
      <c r="CO36" s="212"/>
      <c r="CP36" s="206"/>
      <c r="CQ36" s="212"/>
      <c r="CR36" s="211"/>
      <c r="CS36" s="212"/>
      <c r="CT36" s="206"/>
      <c r="CU36" s="212"/>
      <c r="CV36" s="211"/>
      <c r="CW36" s="212"/>
      <c r="CX36" s="206"/>
      <c r="CY36" s="212"/>
      <c r="CZ36" s="211"/>
      <c r="DA36" s="212"/>
      <c r="DB36" s="206"/>
      <c r="DC36" s="212"/>
      <c r="DD36" s="211"/>
      <c r="DE36" s="212"/>
      <c r="DF36" s="206"/>
      <c r="DG36" s="212"/>
      <c r="DH36" s="211"/>
      <c r="DI36" s="212"/>
      <c r="DJ36" s="206"/>
      <c r="DK36" s="212"/>
      <c r="DL36" s="211"/>
      <c r="DM36" s="212"/>
      <c r="DN36" s="206"/>
      <c r="DO36" s="212"/>
      <c r="DP36" s="211"/>
      <c r="DQ36" s="212"/>
      <c r="DR36" s="206"/>
      <c r="DS36" s="212"/>
      <c r="DT36" s="211"/>
      <c r="DU36" s="212"/>
      <c r="DV36" s="206"/>
      <c r="DW36" s="212"/>
      <c r="DX36" s="211"/>
      <c r="DY36" s="212"/>
      <c r="DZ36" s="206"/>
      <c r="EA36" s="212"/>
      <c r="EB36" s="211"/>
      <c r="EC36" s="212"/>
      <c r="ED36" s="206"/>
      <c r="EE36" s="212"/>
      <c r="EF36" s="211"/>
      <c r="EG36" s="212"/>
      <c r="EH36" s="206"/>
      <c r="EI36" s="212"/>
      <c r="EJ36" s="211"/>
      <c r="EK36" s="212"/>
      <c r="EL36" s="206"/>
      <c r="EM36" s="212"/>
      <c r="EN36" s="211"/>
      <c r="EO36" s="212"/>
      <c r="EP36" s="206"/>
      <c r="EQ36" s="212"/>
      <c r="ER36" s="211"/>
      <c r="ES36" s="212"/>
      <c r="ET36" s="206"/>
      <c r="EU36" s="212"/>
      <c r="EV36" s="211"/>
      <c r="EW36" s="212"/>
      <c r="EX36" s="206"/>
      <c r="EY36" s="212"/>
      <c r="EZ36" s="211"/>
      <c r="FA36" s="212"/>
      <c r="FB36" s="206"/>
      <c r="FC36" s="212"/>
      <c r="FD36" s="211"/>
      <c r="FE36" s="212"/>
      <c r="FF36" s="206"/>
      <c r="FG36" s="212"/>
      <c r="FH36" s="211"/>
      <c r="FI36" s="212"/>
      <c r="FJ36" s="206"/>
      <c r="FK36" s="212"/>
      <c r="FL36" s="211"/>
      <c r="FM36" s="212"/>
      <c r="FN36" s="206"/>
      <c r="FO36" s="212"/>
      <c r="FP36" s="211"/>
      <c r="FQ36" s="212"/>
      <c r="FR36" s="206"/>
      <c r="FS36" s="212"/>
      <c r="FT36" s="211"/>
      <c r="FU36" s="212"/>
      <c r="FV36" s="206"/>
      <c r="FW36" s="212"/>
      <c r="FX36" s="211"/>
      <c r="FY36" s="212"/>
      <c r="FZ36" s="206"/>
      <c r="GA36" s="212"/>
      <c r="GB36" s="211"/>
      <c r="GC36" s="212"/>
      <c r="GD36" s="206"/>
      <c r="GE36" s="212"/>
      <c r="GF36" s="211"/>
      <c r="GG36" s="212"/>
      <c r="GH36" s="206"/>
      <c r="GI36" s="212"/>
      <c r="GJ36" s="211"/>
      <c r="GK36" s="212"/>
      <c r="GL36" s="206"/>
      <c r="GM36" s="212"/>
      <c r="GN36" s="211"/>
      <c r="GO36" s="212"/>
      <c r="GP36" s="206"/>
      <c r="GQ36" s="212"/>
      <c r="GR36" s="211"/>
      <c r="GS36" s="212"/>
      <c r="GT36" s="206"/>
      <c r="GU36" s="212"/>
      <c r="GV36" s="211"/>
      <c r="GW36" s="212"/>
      <c r="GX36" s="206"/>
      <c r="GY36" s="212"/>
      <c r="GZ36" s="211"/>
      <c r="HA36" s="212"/>
      <c r="HB36" s="206"/>
      <c r="HC36" s="212"/>
      <c r="HD36" s="211"/>
      <c r="HE36" s="212"/>
      <c r="HF36" s="206"/>
      <c r="HG36" s="212"/>
      <c r="HH36" s="211"/>
      <c r="HI36" s="212"/>
      <c r="HJ36" s="206"/>
      <c r="HK36" s="212"/>
      <c r="HL36" s="211"/>
      <c r="HM36" s="212"/>
      <c r="HN36" s="206"/>
      <c r="HO36" s="212"/>
      <c r="HP36" s="211"/>
      <c r="HQ36" s="212"/>
      <c r="HR36" s="206"/>
      <c r="HS36" s="212"/>
      <c r="HT36" s="211"/>
      <c r="HU36" s="212"/>
      <c r="HV36" s="206"/>
      <c r="HW36" s="212"/>
      <c r="HX36" s="211"/>
      <c r="HY36" s="212"/>
      <c r="HZ36" s="206"/>
      <c r="IA36" s="212"/>
      <c r="IB36" s="211"/>
      <c r="IC36" s="212"/>
      <c r="ID36" s="206"/>
      <c r="IE36" s="212"/>
      <c r="IF36" s="211"/>
      <c r="IG36" s="212"/>
      <c r="IH36" s="206"/>
      <c r="II36" s="212"/>
      <c r="IJ36" s="211"/>
      <c r="IK36" s="212"/>
      <c r="IL36" s="206"/>
      <c r="IM36" s="212"/>
      <c r="IN36" s="211"/>
      <c r="IO36" s="212"/>
      <c r="IP36" s="206"/>
      <c r="IQ36" s="212"/>
      <c r="IR36" s="211"/>
    </row>
    <row r="37" spans="1:252" ht="18" customHeight="1">
      <c r="A37" s="504">
        <v>2019</v>
      </c>
      <c r="B37" s="505">
        <v>73</v>
      </c>
      <c r="C37" s="504">
        <v>107911</v>
      </c>
      <c r="D37" s="506">
        <v>67.64833983560527</v>
      </c>
      <c r="E37" s="211"/>
      <c r="F37" s="608"/>
      <c r="G37" s="212"/>
      <c r="H37" s="211"/>
      <c r="I37" s="212"/>
      <c r="J37" s="608"/>
      <c r="K37" s="212"/>
      <c r="L37" s="211"/>
      <c r="M37" s="212"/>
      <c r="N37" s="608"/>
      <c r="O37" s="212"/>
      <c r="P37" s="211"/>
      <c r="Q37" s="212"/>
      <c r="R37" s="608"/>
      <c r="S37" s="212"/>
      <c r="T37" s="211"/>
      <c r="U37" s="212"/>
      <c r="V37" s="608"/>
      <c r="W37" s="212"/>
      <c r="X37" s="211"/>
      <c r="Y37" s="212"/>
      <c r="Z37" s="608"/>
      <c r="AA37" s="212"/>
      <c r="AB37" s="211"/>
      <c r="AC37" s="212"/>
      <c r="AD37" s="608"/>
      <c r="AE37" s="212"/>
      <c r="AF37" s="211"/>
      <c r="AG37" s="212"/>
      <c r="AH37" s="608"/>
      <c r="AI37" s="212"/>
      <c r="AJ37" s="211"/>
      <c r="AK37" s="212"/>
      <c r="AL37" s="608"/>
      <c r="AM37" s="212"/>
      <c r="AN37" s="211"/>
      <c r="AO37" s="212"/>
      <c r="AP37" s="608"/>
      <c r="AQ37" s="212"/>
      <c r="AR37" s="211"/>
      <c r="AS37" s="212"/>
      <c r="AT37" s="608"/>
      <c r="AU37" s="212"/>
      <c r="AV37" s="211"/>
      <c r="AW37" s="212"/>
      <c r="AX37" s="608"/>
      <c r="AY37" s="212"/>
      <c r="AZ37" s="211"/>
      <c r="BA37" s="212"/>
      <c r="BB37" s="608"/>
      <c r="BC37" s="212"/>
      <c r="BD37" s="211"/>
      <c r="BE37" s="212"/>
      <c r="BF37" s="608"/>
      <c r="BG37" s="212"/>
      <c r="BH37" s="211"/>
      <c r="BI37" s="212"/>
      <c r="BJ37" s="608"/>
      <c r="BK37" s="212"/>
      <c r="BL37" s="211"/>
      <c r="BM37" s="212"/>
      <c r="BN37" s="608"/>
      <c r="BO37" s="212"/>
      <c r="BP37" s="211"/>
      <c r="BQ37" s="212"/>
      <c r="BR37" s="608"/>
      <c r="BS37" s="212"/>
      <c r="BT37" s="211"/>
      <c r="BU37" s="212"/>
      <c r="BV37" s="608"/>
      <c r="BW37" s="212"/>
      <c r="BX37" s="211"/>
      <c r="BY37" s="212"/>
      <c r="BZ37" s="608"/>
      <c r="CA37" s="212"/>
      <c r="CB37" s="211"/>
      <c r="CC37" s="212"/>
      <c r="CD37" s="608"/>
      <c r="CE37" s="212"/>
      <c r="CF37" s="211"/>
      <c r="CG37" s="212"/>
      <c r="CH37" s="608"/>
      <c r="CI37" s="212"/>
      <c r="CJ37" s="211"/>
      <c r="CK37" s="212"/>
      <c r="CL37" s="608"/>
      <c r="CM37" s="212"/>
      <c r="CN37" s="211"/>
      <c r="CO37" s="212"/>
      <c r="CP37" s="608"/>
      <c r="CQ37" s="212"/>
      <c r="CR37" s="211"/>
      <c r="CS37" s="212"/>
      <c r="CT37" s="608"/>
      <c r="CU37" s="212"/>
      <c r="CV37" s="211"/>
      <c r="CW37" s="212"/>
      <c r="CX37" s="608"/>
      <c r="CY37" s="212"/>
      <c r="CZ37" s="211"/>
      <c r="DA37" s="212"/>
      <c r="DB37" s="608"/>
      <c r="DC37" s="212"/>
      <c r="DD37" s="211"/>
      <c r="DE37" s="212"/>
      <c r="DF37" s="608"/>
      <c r="DG37" s="212"/>
      <c r="DH37" s="211"/>
      <c r="DI37" s="212"/>
      <c r="DJ37" s="608"/>
      <c r="DK37" s="212"/>
      <c r="DL37" s="211"/>
      <c r="DM37" s="212"/>
      <c r="DN37" s="608"/>
      <c r="DO37" s="212"/>
      <c r="DP37" s="211"/>
      <c r="DQ37" s="212"/>
      <c r="DR37" s="608"/>
      <c r="DS37" s="212"/>
      <c r="DT37" s="211"/>
      <c r="DU37" s="212"/>
      <c r="DV37" s="608"/>
      <c r="DW37" s="212"/>
      <c r="DX37" s="211"/>
      <c r="DY37" s="212"/>
      <c r="DZ37" s="608"/>
      <c r="EA37" s="212"/>
      <c r="EB37" s="211"/>
      <c r="EC37" s="212"/>
      <c r="ED37" s="608"/>
      <c r="EE37" s="212"/>
      <c r="EF37" s="211"/>
      <c r="EG37" s="212"/>
      <c r="EH37" s="608"/>
      <c r="EI37" s="212"/>
      <c r="EJ37" s="211"/>
      <c r="EK37" s="212"/>
      <c r="EL37" s="608"/>
      <c r="EM37" s="212"/>
      <c r="EN37" s="211"/>
      <c r="EO37" s="212"/>
      <c r="EP37" s="608"/>
      <c r="EQ37" s="212"/>
      <c r="ER37" s="211"/>
      <c r="ES37" s="212"/>
      <c r="ET37" s="608"/>
      <c r="EU37" s="212"/>
      <c r="EV37" s="211"/>
      <c r="EW37" s="212"/>
      <c r="EX37" s="608"/>
      <c r="EY37" s="212"/>
      <c r="EZ37" s="211"/>
      <c r="FA37" s="212"/>
      <c r="FB37" s="608"/>
      <c r="FC37" s="212"/>
      <c r="FD37" s="211"/>
      <c r="FE37" s="212"/>
      <c r="FF37" s="608"/>
      <c r="FG37" s="212"/>
      <c r="FH37" s="211"/>
      <c r="FI37" s="212"/>
      <c r="FJ37" s="608"/>
      <c r="FK37" s="212"/>
      <c r="FL37" s="211"/>
      <c r="FM37" s="212"/>
      <c r="FN37" s="608"/>
      <c r="FO37" s="212"/>
      <c r="FP37" s="211"/>
      <c r="FQ37" s="212"/>
      <c r="FR37" s="608"/>
      <c r="FS37" s="212"/>
      <c r="FT37" s="211"/>
      <c r="FU37" s="212"/>
      <c r="FV37" s="608"/>
      <c r="FW37" s="212"/>
      <c r="FX37" s="211"/>
      <c r="FY37" s="212"/>
      <c r="FZ37" s="608"/>
      <c r="GA37" s="212"/>
      <c r="GB37" s="211"/>
      <c r="GC37" s="212"/>
      <c r="GD37" s="608"/>
      <c r="GE37" s="212"/>
      <c r="GF37" s="211"/>
      <c r="GG37" s="212"/>
      <c r="GH37" s="608"/>
      <c r="GI37" s="212"/>
      <c r="GJ37" s="211"/>
      <c r="GK37" s="212"/>
      <c r="GL37" s="608"/>
      <c r="GM37" s="212"/>
      <c r="GN37" s="211"/>
      <c r="GO37" s="212"/>
      <c r="GP37" s="608"/>
      <c r="GQ37" s="212"/>
      <c r="GR37" s="211"/>
      <c r="GS37" s="212"/>
      <c r="GT37" s="608"/>
      <c r="GU37" s="212"/>
      <c r="GV37" s="211"/>
      <c r="GW37" s="212"/>
      <c r="GX37" s="608"/>
      <c r="GY37" s="212"/>
      <c r="GZ37" s="211"/>
      <c r="HA37" s="212"/>
      <c r="HB37" s="608"/>
      <c r="HC37" s="212"/>
      <c r="HD37" s="211"/>
      <c r="HE37" s="212"/>
      <c r="HF37" s="608"/>
      <c r="HG37" s="212"/>
      <c r="HH37" s="211"/>
      <c r="HI37" s="212"/>
      <c r="HJ37" s="608"/>
      <c r="HK37" s="212"/>
      <c r="HL37" s="211"/>
      <c r="HM37" s="212"/>
      <c r="HN37" s="608"/>
      <c r="HO37" s="212"/>
      <c r="HP37" s="211"/>
      <c r="HQ37" s="212"/>
      <c r="HR37" s="608"/>
      <c r="HS37" s="212"/>
      <c r="HT37" s="211"/>
      <c r="HU37" s="212"/>
      <c r="HV37" s="608"/>
      <c r="HW37" s="212"/>
      <c r="HX37" s="211"/>
      <c r="HY37" s="212"/>
      <c r="HZ37" s="608"/>
      <c r="IA37" s="212"/>
      <c r="IB37" s="211"/>
      <c r="IC37" s="212"/>
      <c r="ID37" s="608"/>
      <c r="IE37" s="212"/>
      <c r="IF37" s="211"/>
      <c r="IG37" s="212"/>
      <c r="IH37" s="608"/>
      <c r="II37" s="212"/>
      <c r="IJ37" s="211"/>
      <c r="IK37" s="212"/>
      <c r="IL37" s="608"/>
      <c r="IM37" s="212"/>
      <c r="IN37" s="211"/>
      <c r="IO37" s="212"/>
      <c r="IP37" s="608"/>
      <c r="IQ37" s="212"/>
      <c r="IR37" s="211"/>
    </row>
    <row r="38" spans="1:252" ht="18" customHeight="1">
      <c r="A38" s="210">
        <v>2020</v>
      </c>
      <c r="B38" s="691">
        <v>81</v>
      </c>
      <c r="C38" s="210">
        <v>102722</v>
      </c>
      <c r="D38" s="211">
        <v>78.853604875294494</v>
      </c>
      <c r="E38" s="211"/>
      <c r="F38" s="691"/>
      <c r="G38" s="212"/>
      <c r="H38" s="211"/>
      <c r="I38" s="212"/>
      <c r="J38" s="691"/>
      <c r="K38" s="212"/>
      <c r="L38" s="211"/>
      <c r="M38" s="212"/>
      <c r="N38" s="691"/>
      <c r="O38" s="212"/>
      <c r="P38" s="211"/>
      <c r="Q38" s="212"/>
      <c r="R38" s="691"/>
      <c r="S38" s="212"/>
      <c r="T38" s="211"/>
      <c r="U38" s="212"/>
      <c r="V38" s="691"/>
      <c r="W38" s="212"/>
      <c r="X38" s="211"/>
      <c r="Y38" s="212"/>
      <c r="Z38" s="691"/>
      <c r="AA38" s="212"/>
      <c r="AB38" s="211"/>
      <c r="AC38" s="212"/>
      <c r="AD38" s="691"/>
      <c r="AE38" s="212"/>
      <c r="AF38" s="211"/>
      <c r="AG38" s="212"/>
      <c r="AH38" s="691"/>
      <c r="AI38" s="212"/>
      <c r="AJ38" s="211"/>
      <c r="AK38" s="212"/>
      <c r="AL38" s="691"/>
      <c r="AM38" s="212"/>
      <c r="AN38" s="211"/>
      <c r="AO38" s="212"/>
      <c r="AP38" s="691"/>
      <c r="AQ38" s="212"/>
      <c r="AR38" s="211"/>
      <c r="AS38" s="212"/>
      <c r="AT38" s="691"/>
      <c r="AU38" s="212"/>
      <c r="AV38" s="211"/>
      <c r="AW38" s="212"/>
      <c r="AX38" s="691"/>
      <c r="AY38" s="212"/>
      <c r="AZ38" s="211"/>
      <c r="BA38" s="212"/>
      <c r="BB38" s="691"/>
      <c r="BC38" s="212"/>
      <c r="BD38" s="211"/>
      <c r="BE38" s="212"/>
      <c r="BF38" s="691"/>
      <c r="BG38" s="212"/>
      <c r="BH38" s="211"/>
      <c r="BI38" s="212"/>
      <c r="BJ38" s="691"/>
      <c r="BK38" s="212"/>
      <c r="BL38" s="211"/>
      <c r="BM38" s="212"/>
      <c r="BN38" s="691"/>
      <c r="BO38" s="212"/>
      <c r="BP38" s="211"/>
      <c r="BQ38" s="212"/>
      <c r="BR38" s="691"/>
      <c r="BS38" s="212"/>
      <c r="BT38" s="211"/>
      <c r="BU38" s="212"/>
      <c r="BV38" s="691"/>
      <c r="BW38" s="212"/>
      <c r="BX38" s="211"/>
      <c r="BY38" s="212"/>
      <c r="BZ38" s="691"/>
      <c r="CA38" s="212"/>
      <c r="CB38" s="211"/>
      <c r="CC38" s="212"/>
      <c r="CD38" s="691"/>
      <c r="CE38" s="212"/>
      <c r="CF38" s="211"/>
      <c r="CG38" s="212"/>
      <c r="CH38" s="691"/>
      <c r="CI38" s="212"/>
      <c r="CJ38" s="211"/>
      <c r="CK38" s="212"/>
      <c r="CL38" s="691"/>
      <c r="CM38" s="212"/>
      <c r="CN38" s="211"/>
      <c r="CO38" s="212"/>
      <c r="CP38" s="691"/>
      <c r="CQ38" s="212"/>
      <c r="CR38" s="211"/>
      <c r="CS38" s="212"/>
      <c r="CT38" s="691"/>
      <c r="CU38" s="212"/>
      <c r="CV38" s="211"/>
      <c r="CW38" s="212"/>
      <c r="CX38" s="691"/>
      <c r="CY38" s="212"/>
      <c r="CZ38" s="211"/>
      <c r="DA38" s="212"/>
      <c r="DB38" s="691"/>
      <c r="DC38" s="212"/>
      <c r="DD38" s="211"/>
      <c r="DE38" s="212"/>
      <c r="DF38" s="691"/>
      <c r="DG38" s="212"/>
      <c r="DH38" s="211"/>
      <c r="DI38" s="212"/>
      <c r="DJ38" s="691"/>
      <c r="DK38" s="212"/>
      <c r="DL38" s="211"/>
      <c r="DM38" s="212"/>
      <c r="DN38" s="691"/>
      <c r="DO38" s="212"/>
      <c r="DP38" s="211"/>
      <c r="DQ38" s="212"/>
      <c r="DR38" s="691"/>
      <c r="DS38" s="212"/>
      <c r="DT38" s="211"/>
      <c r="DU38" s="212"/>
      <c r="DV38" s="691"/>
      <c r="DW38" s="212"/>
      <c r="DX38" s="211"/>
      <c r="DY38" s="212"/>
      <c r="DZ38" s="691"/>
      <c r="EA38" s="212"/>
      <c r="EB38" s="211"/>
      <c r="EC38" s="212"/>
      <c r="ED38" s="691"/>
      <c r="EE38" s="212"/>
      <c r="EF38" s="211"/>
      <c r="EG38" s="212"/>
      <c r="EH38" s="691"/>
      <c r="EI38" s="212"/>
      <c r="EJ38" s="211"/>
      <c r="EK38" s="212"/>
      <c r="EL38" s="691"/>
      <c r="EM38" s="212"/>
      <c r="EN38" s="211"/>
      <c r="EO38" s="212"/>
      <c r="EP38" s="691"/>
      <c r="EQ38" s="212"/>
      <c r="ER38" s="211"/>
      <c r="ES38" s="212"/>
      <c r="ET38" s="691"/>
      <c r="EU38" s="212"/>
      <c r="EV38" s="211"/>
      <c r="EW38" s="212"/>
      <c r="EX38" s="691"/>
      <c r="EY38" s="212"/>
      <c r="EZ38" s="211"/>
      <c r="FA38" s="212"/>
      <c r="FB38" s="691"/>
      <c r="FC38" s="212"/>
      <c r="FD38" s="211"/>
      <c r="FE38" s="212"/>
      <c r="FF38" s="691"/>
      <c r="FG38" s="212"/>
      <c r="FH38" s="211"/>
      <c r="FI38" s="212"/>
      <c r="FJ38" s="691"/>
      <c r="FK38" s="212"/>
      <c r="FL38" s="211"/>
      <c r="FM38" s="212"/>
      <c r="FN38" s="691"/>
      <c r="FO38" s="212"/>
      <c r="FP38" s="211"/>
      <c r="FQ38" s="212"/>
      <c r="FR38" s="691"/>
      <c r="FS38" s="212"/>
      <c r="FT38" s="211"/>
      <c r="FU38" s="212"/>
      <c r="FV38" s="691"/>
      <c r="FW38" s="212"/>
      <c r="FX38" s="211"/>
      <c r="FY38" s="212"/>
      <c r="FZ38" s="691"/>
      <c r="GA38" s="212"/>
      <c r="GB38" s="211"/>
      <c r="GC38" s="212"/>
      <c r="GD38" s="691"/>
      <c r="GE38" s="212"/>
      <c r="GF38" s="211"/>
      <c r="GG38" s="212"/>
      <c r="GH38" s="691"/>
      <c r="GI38" s="212"/>
      <c r="GJ38" s="211"/>
      <c r="GK38" s="212"/>
      <c r="GL38" s="691"/>
      <c r="GM38" s="212"/>
      <c r="GN38" s="211"/>
      <c r="GO38" s="212"/>
      <c r="GP38" s="691"/>
      <c r="GQ38" s="212"/>
      <c r="GR38" s="211"/>
      <c r="GS38" s="212"/>
      <c r="GT38" s="691"/>
      <c r="GU38" s="212"/>
      <c r="GV38" s="211"/>
      <c r="GW38" s="212"/>
      <c r="GX38" s="691"/>
      <c r="GY38" s="212"/>
      <c r="GZ38" s="211"/>
      <c r="HA38" s="212"/>
      <c r="HB38" s="691"/>
      <c r="HC38" s="212"/>
      <c r="HD38" s="211"/>
      <c r="HE38" s="212"/>
      <c r="HF38" s="691"/>
      <c r="HG38" s="212"/>
      <c r="HH38" s="211"/>
      <c r="HI38" s="212"/>
      <c r="HJ38" s="691"/>
      <c r="HK38" s="212"/>
      <c r="HL38" s="211"/>
      <c r="HM38" s="212"/>
      <c r="HN38" s="691"/>
      <c r="HO38" s="212"/>
      <c r="HP38" s="211"/>
      <c r="HQ38" s="212"/>
      <c r="HR38" s="691"/>
      <c r="HS38" s="212"/>
      <c r="HT38" s="211"/>
      <c r="HU38" s="212"/>
      <c r="HV38" s="691"/>
      <c r="HW38" s="212"/>
      <c r="HX38" s="211"/>
      <c r="HY38" s="212"/>
      <c r="HZ38" s="691"/>
      <c r="IA38" s="212"/>
      <c r="IB38" s="211"/>
      <c r="IC38" s="212"/>
      <c r="ID38" s="691"/>
      <c r="IE38" s="212"/>
      <c r="IF38" s="211"/>
      <c r="IG38" s="212"/>
      <c r="IH38" s="691"/>
      <c r="II38" s="212"/>
      <c r="IJ38" s="211"/>
      <c r="IK38" s="212"/>
      <c r="IL38" s="691"/>
      <c r="IM38" s="212"/>
      <c r="IN38" s="211"/>
      <c r="IO38" s="212"/>
      <c r="IP38" s="691"/>
      <c r="IQ38" s="212"/>
      <c r="IR38" s="211"/>
    </row>
    <row r="39" spans="1:252" ht="18" customHeight="1">
      <c r="A39" s="501">
        <v>2021</v>
      </c>
      <c r="B39" s="502">
        <v>166</v>
      </c>
      <c r="C39" s="501">
        <v>103766</v>
      </c>
      <c r="D39" s="503">
        <v>159.97532910587285</v>
      </c>
    </row>
    <row r="40" spans="1:252" ht="18" customHeight="1">
      <c r="A40" s="782">
        <v>2022</v>
      </c>
      <c r="B40" s="783">
        <v>88</v>
      </c>
      <c r="C40" s="782">
        <v>98305</v>
      </c>
      <c r="D40" s="784">
        <v>89.517318549412551</v>
      </c>
    </row>
    <row r="41" spans="1:252" s="213" customFormat="1" ht="3.75" customHeight="1">
      <c r="A41" s="212"/>
      <c r="B41" s="206"/>
      <c r="C41" s="212"/>
      <c r="D41" s="211"/>
    </row>
    <row r="42" spans="1:252" s="441" customFormat="1" ht="12" customHeight="1">
      <c r="A42" s="900" t="s">
        <v>523</v>
      </c>
      <c r="B42" s="900"/>
      <c r="C42" s="900"/>
      <c r="D42" s="900"/>
      <c r="E42" s="440"/>
    </row>
    <row r="43" spans="1:252" s="441" customFormat="1" ht="12" customHeight="1">
      <c r="A43" s="442" t="s">
        <v>112</v>
      </c>
    </row>
  </sheetData>
  <sheetProtection selectLockedCells="1" selectUnlockedCells="1"/>
  <mergeCells count="4">
    <mergeCell ref="A42:D42"/>
    <mergeCell ref="A1:D1"/>
    <mergeCell ref="A2:D2"/>
    <mergeCell ref="A3:D3"/>
  </mergeCells>
  <pageMargins left="1.5748031496062993" right="0.39370078740157483" top="1.1811023622047245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AG33"/>
  <sheetViews>
    <sheetView showGridLines="0" workbookViewId="0">
      <pane xSplit="1" ySplit="7" topLeftCell="O8" activePane="bottomRight" state="frozen"/>
      <selection activeCell="BH19" sqref="BH19"/>
      <selection pane="topRight" activeCell="BH19" sqref="BH19"/>
      <selection pane="bottomLeft" activeCell="BH19" sqref="BH19"/>
      <selection pane="bottomRight" activeCell="AJ11" sqref="AJ11"/>
    </sheetView>
  </sheetViews>
  <sheetFormatPr baseColWidth="10" defaultColWidth="11.42578125" defaultRowHeight="18" customHeight="1"/>
  <cols>
    <col min="1" max="1" width="18.7109375" style="119" customWidth="1"/>
    <col min="2" max="2" width="8.140625" style="121" customWidth="1"/>
    <col min="3" max="4" width="8.140625" style="97" customWidth="1"/>
    <col min="5" max="5" width="6.7109375" style="97" customWidth="1"/>
    <col min="6" max="6" width="8.140625" style="121" customWidth="1"/>
    <col min="7" max="8" width="8.140625" style="97" customWidth="1"/>
    <col min="9" max="9" width="6.7109375" style="97" customWidth="1"/>
    <col min="10" max="10" width="8.140625" style="121" customWidth="1"/>
    <col min="11" max="12" width="8.140625" style="97" customWidth="1"/>
    <col min="13" max="13" width="6.7109375" style="97" customWidth="1"/>
    <col min="14" max="14" width="8.140625" style="121" customWidth="1"/>
    <col min="15" max="16" width="8.140625" style="97" customWidth="1"/>
    <col min="17" max="17" width="6.7109375" style="97" customWidth="1"/>
    <col min="18" max="18" width="8.140625" style="121" customWidth="1"/>
    <col min="19" max="20" width="8.140625" style="97" customWidth="1"/>
    <col min="21" max="21" width="6.7109375" style="97" customWidth="1"/>
    <col min="22" max="22" width="8.140625" style="121" customWidth="1"/>
    <col min="23" max="24" width="8.140625" style="97" customWidth="1"/>
    <col min="25" max="25" width="6.7109375" style="97" customWidth="1"/>
    <col min="26" max="26" width="8.140625" style="121" customWidth="1"/>
    <col min="27" max="28" width="8.140625" style="97" customWidth="1"/>
    <col min="29" max="29" width="6.7109375" style="97" customWidth="1"/>
    <col min="30" max="30" width="8.140625" style="121" customWidth="1"/>
    <col min="31" max="32" width="8.140625" style="97" customWidth="1"/>
    <col min="33" max="33" width="6.7109375" style="97" customWidth="1"/>
    <col min="34" max="90" width="6.28515625" style="95" customWidth="1"/>
    <col min="91" max="16384" width="11.42578125" style="95"/>
  </cols>
  <sheetData>
    <row r="1" spans="1:33" s="264" customFormat="1" ht="18" customHeight="1">
      <c r="A1" s="844" t="s">
        <v>232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622"/>
      <c r="W1" s="622"/>
      <c r="X1" s="622"/>
      <c r="Y1" s="622"/>
      <c r="Z1" s="684"/>
      <c r="AA1" s="684"/>
      <c r="AB1" s="684"/>
      <c r="AC1" s="684"/>
      <c r="AD1" s="736"/>
      <c r="AE1" s="736"/>
      <c r="AF1" s="736"/>
      <c r="AG1" s="736"/>
    </row>
    <row r="2" spans="1:33" s="264" customFormat="1" ht="18" customHeight="1">
      <c r="A2" s="825" t="s">
        <v>412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620"/>
      <c r="W2" s="620"/>
      <c r="X2" s="620"/>
      <c r="Y2" s="620"/>
      <c r="Z2" s="679"/>
      <c r="AA2" s="679"/>
      <c r="AB2" s="679"/>
      <c r="AC2" s="679"/>
      <c r="AD2" s="730"/>
      <c r="AE2" s="730"/>
      <c r="AF2" s="730"/>
      <c r="AG2" s="730"/>
    </row>
    <row r="3" spans="1:33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621"/>
      <c r="W3" s="621"/>
      <c r="X3" s="621"/>
      <c r="Y3" s="621"/>
      <c r="Z3" s="680"/>
      <c r="AA3" s="680"/>
      <c r="AB3" s="680"/>
      <c r="AC3" s="680"/>
      <c r="AD3" s="731"/>
      <c r="AE3" s="731"/>
      <c r="AF3" s="731"/>
      <c r="AG3" s="731"/>
    </row>
    <row r="4" spans="1:33" ht="3.95" customHeight="1">
      <c r="A4" s="845"/>
      <c r="B4" s="845"/>
      <c r="C4" s="96"/>
      <c r="D4" s="96"/>
      <c r="E4" s="214"/>
      <c r="F4" s="214"/>
      <c r="G4" s="96"/>
      <c r="H4" s="96"/>
      <c r="I4" s="214"/>
      <c r="J4" s="214"/>
      <c r="K4" s="96"/>
      <c r="L4" s="96"/>
      <c r="M4" s="214"/>
      <c r="N4" s="214"/>
      <c r="O4" s="96"/>
      <c r="P4" s="96"/>
      <c r="Q4" s="214"/>
      <c r="R4" s="214"/>
      <c r="S4" s="96"/>
      <c r="T4" s="96"/>
      <c r="U4" s="214"/>
      <c r="V4" s="594"/>
      <c r="W4" s="96"/>
      <c r="X4" s="96"/>
      <c r="Y4" s="594"/>
      <c r="Z4" s="686"/>
      <c r="AA4" s="96"/>
      <c r="AB4" s="96"/>
      <c r="AC4" s="686"/>
      <c r="AD4" s="740"/>
      <c r="AE4" s="96"/>
      <c r="AF4" s="96"/>
      <c r="AG4" s="740"/>
    </row>
    <row r="5" spans="1:33" ht="18" customHeight="1">
      <c r="A5" s="846" t="s">
        <v>0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30"/>
    </row>
    <row r="6" spans="1:33" ht="18" customHeight="1">
      <c r="A6" s="847"/>
      <c r="B6" s="812">
        <v>2015</v>
      </c>
      <c r="C6" s="836"/>
      <c r="D6" s="836"/>
      <c r="E6" s="851"/>
      <c r="F6" s="803">
        <v>2016</v>
      </c>
      <c r="G6" s="831"/>
      <c r="H6" s="831"/>
      <c r="I6" s="850"/>
      <c r="J6" s="812">
        <v>2017</v>
      </c>
      <c r="K6" s="836"/>
      <c r="L6" s="836"/>
      <c r="M6" s="851"/>
      <c r="N6" s="803">
        <v>2018</v>
      </c>
      <c r="O6" s="831"/>
      <c r="P6" s="831"/>
      <c r="Q6" s="850"/>
      <c r="R6" s="812">
        <v>2019</v>
      </c>
      <c r="S6" s="836"/>
      <c r="T6" s="836"/>
      <c r="U6" s="851"/>
      <c r="V6" s="803">
        <v>2020</v>
      </c>
      <c r="W6" s="831"/>
      <c r="X6" s="831"/>
      <c r="Y6" s="850"/>
      <c r="Z6" s="812">
        <v>2021</v>
      </c>
      <c r="AA6" s="836"/>
      <c r="AB6" s="836"/>
      <c r="AC6" s="851"/>
      <c r="AD6" s="803">
        <v>2022</v>
      </c>
      <c r="AE6" s="831"/>
      <c r="AF6" s="831"/>
      <c r="AG6" s="850"/>
    </row>
    <row r="7" spans="1:33" ht="36" customHeight="1">
      <c r="A7" s="848"/>
      <c r="B7" s="368" t="s">
        <v>237</v>
      </c>
      <c r="C7" s="507" t="s">
        <v>238</v>
      </c>
      <c r="D7" s="507" t="s">
        <v>239</v>
      </c>
      <c r="E7" s="508" t="s">
        <v>34</v>
      </c>
      <c r="F7" s="454" t="s">
        <v>237</v>
      </c>
      <c r="G7" s="359" t="s">
        <v>238</v>
      </c>
      <c r="H7" s="359" t="s">
        <v>239</v>
      </c>
      <c r="I7" s="455" t="s">
        <v>34</v>
      </c>
      <c r="J7" s="368" t="s">
        <v>237</v>
      </c>
      <c r="K7" s="507" t="s">
        <v>238</v>
      </c>
      <c r="L7" s="507" t="s">
        <v>239</v>
      </c>
      <c r="M7" s="508" t="s">
        <v>34</v>
      </c>
      <c r="N7" s="454" t="s">
        <v>237</v>
      </c>
      <c r="O7" s="359" t="s">
        <v>238</v>
      </c>
      <c r="P7" s="359" t="s">
        <v>239</v>
      </c>
      <c r="Q7" s="455" t="s">
        <v>34</v>
      </c>
      <c r="R7" s="368" t="s">
        <v>237</v>
      </c>
      <c r="S7" s="507" t="s">
        <v>238</v>
      </c>
      <c r="T7" s="507" t="s">
        <v>239</v>
      </c>
      <c r="U7" s="508" t="s">
        <v>34</v>
      </c>
      <c r="V7" s="454" t="s">
        <v>237</v>
      </c>
      <c r="W7" s="589" t="s">
        <v>238</v>
      </c>
      <c r="X7" s="589" t="s">
        <v>239</v>
      </c>
      <c r="Y7" s="601" t="s">
        <v>34</v>
      </c>
      <c r="Z7" s="676" t="s">
        <v>237</v>
      </c>
      <c r="AA7" s="507" t="s">
        <v>238</v>
      </c>
      <c r="AB7" s="507" t="s">
        <v>239</v>
      </c>
      <c r="AC7" s="690" t="s">
        <v>34</v>
      </c>
      <c r="AD7" s="454" t="s">
        <v>237</v>
      </c>
      <c r="AE7" s="724" t="s">
        <v>238</v>
      </c>
      <c r="AF7" s="724" t="s">
        <v>239</v>
      </c>
      <c r="AG7" s="750" t="s">
        <v>34</v>
      </c>
    </row>
    <row r="8" spans="1:33" ht="18" customHeight="1">
      <c r="A8" s="87" t="s">
        <v>8</v>
      </c>
      <c r="B8" s="156">
        <v>7</v>
      </c>
      <c r="C8" s="157">
        <v>1</v>
      </c>
      <c r="D8" s="158">
        <v>0</v>
      </c>
      <c r="E8" s="159">
        <f t="shared" ref="E8:E27" si="0">+SUM(B8:D8)</f>
        <v>8</v>
      </c>
      <c r="F8" s="156">
        <v>4</v>
      </c>
      <c r="G8" s="157">
        <v>0</v>
      </c>
      <c r="H8" s="158">
        <v>0</v>
      </c>
      <c r="I8" s="161">
        <f t="shared" ref="I8:I27" si="1">+SUM(F8:H8)</f>
        <v>4</v>
      </c>
      <c r="J8" s="156">
        <v>7</v>
      </c>
      <c r="K8" s="157">
        <v>1</v>
      </c>
      <c r="L8" s="158">
        <v>0</v>
      </c>
      <c r="M8" s="159">
        <f t="shared" ref="M8:M27" si="2">+SUM(J8:L8)</f>
        <v>8</v>
      </c>
      <c r="N8" s="156">
        <v>6</v>
      </c>
      <c r="O8" s="157">
        <v>1</v>
      </c>
      <c r="P8" s="158">
        <v>0</v>
      </c>
      <c r="Q8" s="161">
        <f t="shared" ref="Q8:Q27" si="3">+SUM(N8:P8)</f>
        <v>7</v>
      </c>
      <c r="R8" s="156">
        <v>3</v>
      </c>
      <c r="S8" s="157">
        <v>2</v>
      </c>
      <c r="T8" s="158">
        <v>0</v>
      </c>
      <c r="U8" s="159">
        <f t="shared" ref="U8:U27" si="4">+SUM(R8:T8)</f>
        <v>5</v>
      </c>
      <c r="V8" s="156">
        <v>6</v>
      </c>
      <c r="W8" s="157">
        <v>0</v>
      </c>
      <c r="X8" s="158">
        <v>0</v>
      </c>
      <c r="Y8" s="161">
        <f t="shared" ref="Y8:Y26" si="5">+SUM(V8:X8)</f>
        <v>6</v>
      </c>
      <c r="Z8" s="156">
        <v>7</v>
      </c>
      <c r="AA8" s="157">
        <v>1</v>
      </c>
      <c r="AB8" s="158">
        <v>0</v>
      </c>
      <c r="AC8" s="161">
        <f>+SUM(Z8:AB8)</f>
        <v>8</v>
      </c>
      <c r="AD8" s="156">
        <v>2</v>
      </c>
      <c r="AE8" s="157">
        <v>0</v>
      </c>
      <c r="AF8" s="158">
        <v>0</v>
      </c>
      <c r="AG8" s="161">
        <f t="shared" ref="AG8:AG26" si="6">+SUM(AD8:AF8)</f>
        <v>2</v>
      </c>
    </row>
    <row r="9" spans="1:33" ht="18" customHeight="1">
      <c r="A9" s="88" t="s">
        <v>9</v>
      </c>
      <c r="B9" s="482">
        <v>7</v>
      </c>
      <c r="C9" s="483">
        <v>1</v>
      </c>
      <c r="D9" s="483">
        <v>0</v>
      </c>
      <c r="E9" s="272">
        <f t="shared" si="0"/>
        <v>8</v>
      </c>
      <c r="F9" s="164">
        <v>6</v>
      </c>
      <c r="G9" s="134">
        <v>4</v>
      </c>
      <c r="H9" s="134">
        <v>0</v>
      </c>
      <c r="I9" s="165">
        <f t="shared" si="1"/>
        <v>10</v>
      </c>
      <c r="J9" s="482">
        <v>4</v>
      </c>
      <c r="K9" s="483">
        <v>1</v>
      </c>
      <c r="L9" s="483">
        <v>0</v>
      </c>
      <c r="M9" s="272">
        <f t="shared" si="2"/>
        <v>5</v>
      </c>
      <c r="N9" s="164">
        <v>2</v>
      </c>
      <c r="O9" s="134">
        <v>3</v>
      </c>
      <c r="P9" s="134">
        <v>0</v>
      </c>
      <c r="Q9" s="165">
        <f t="shared" si="3"/>
        <v>5</v>
      </c>
      <c r="R9" s="482">
        <v>6</v>
      </c>
      <c r="S9" s="483">
        <v>2</v>
      </c>
      <c r="T9" s="483">
        <v>1</v>
      </c>
      <c r="U9" s="272">
        <f t="shared" si="4"/>
        <v>9</v>
      </c>
      <c r="V9" s="164">
        <v>4</v>
      </c>
      <c r="W9" s="134">
        <v>3</v>
      </c>
      <c r="X9" s="134">
        <v>0</v>
      </c>
      <c r="Y9" s="165">
        <f t="shared" si="5"/>
        <v>7</v>
      </c>
      <c r="Z9" s="482">
        <v>6</v>
      </c>
      <c r="AA9" s="483">
        <v>2</v>
      </c>
      <c r="AB9" s="483">
        <v>0</v>
      </c>
      <c r="AC9" s="272">
        <f t="shared" ref="AC9:AC26" si="7">+SUM(Z9:AB9)</f>
        <v>8</v>
      </c>
      <c r="AD9" s="164">
        <v>8</v>
      </c>
      <c r="AE9" s="134">
        <v>0</v>
      </c>
      <c r="AF9" s="134">
        <v>0</v>
      </c>
      <c r="AG9" s="165">
        <f t="shared" si="6"/>
        <v>8</v>
      </c>
    </row>
    <row r="10" spans="1:33" ht="18" customHeight="1">
      <c r="A10" s="87" t="s">
        <v>10</v>
      </c>
      <c r="B10" s="166">
        <v>3</v>
      </c>
      <c r="C10" s="167">
        <v>0</v>
      </c>
      <c r="D10" s="168">
        <v>0</v>
      </c>
      <c r="E10" s="169">
        <f t="shared" si="0"/>
        <v>3</v>
      </c>
      <c r="F10" s="166">
        <v>9</v>
      </c>
      <c r="G10" s="167">
        <v>1</v>
      </c>
      <c r="H10" s="168">
        <v>0</v>
      </c>
      <c r="I10" s="170">
        <f t="shared" si="1"/>
        <v>10</v>
      </c>
      <c r="J10" s="166">
        <v>1</v>
      </c>
      <c r="K10" s="167">
        <v>0</v>
      </c>
      <c r="L10" s="168">
        <v>0</v>
      </c>
      <c r="M10" s="169">
        <f t="shared" si="2"/>
        <v>1</v>
      </c>
      <c r="N10" s="166">
        <v>0</v>
      </c>
      <c r="O10" s="167">
        <v>3</v>
      </c>
      <c r="P10" s="168">
        <v>1</v>
      </c>
      <c r="Q10" s="170">
        <f t="shared" si="3"/>
        <v>4</v>
      </c>
      <c r="R10" s="166">
        <v>4</v>
      </c>
      <c r="S10" s="167">
        <v>1</v>
      </c>
      <c r="T10" s="168">
        <v>0</v>
      </c>
      <c r="U10" s="169">
        <f t="shared" si="4"/>
        <v>5</v>
      </c>
      <c r="V10" s="166">
        <v>1</v>
      </c>
      <c r="W10" s="167">
        <v>0</v>
      </c>
      <c r="X10" s="168">
        <v>0</v>
      </c>
      <c r="Y10" s="170">
        <f t="shared" si="5"/>
        <v>1</v>
      </c>
      <c r="Z10" s="166">
        <v>6</v>
      </c>
      <c r="AA10" s="167">
        <v>0</v>
      </c>
      <c r="AB10" s="168">
        <v>0</v>
      </c>
      <c r="AC10" s="169">
        <f t="shared" si="7"/>
        <v>6</v>
      </c>
      <c r="AD10" s="166">
        <v>5</v>
      </c>
      <c r="AE10" s="167">
        <v>2</v>
      </c>
      <c r="AF10" s="168">
        <v>0</v>
      </c>
      <c r="AG10" s="170">
        <f t="shared" si="6"/>
        <v>7</v>
      </c>
    </row>
    <row r="11" spans="1:33" ht="18" customHeight="1">
      <c r="A11" s="88" t="s">
        <v>11</v>
      </c>
      <c r="B11" s="482">
        <v>3</v>
      </c>
      <c r="C11" s="483">
        <v>0</v>
      </c>
      <c r="D11" s="483">
        <v>1</v>
      </c>
      <c r="E11" s="272">
        <f t="shared" si="0"/>
        <v>4</v>
      </c>
      <c r="F11" s="164">
        <v>2</v>
      </c>
      <c r="G11" s="134">
        <v>1</v>
      </c>
      <c r="H11" s="134">
        <v>0</v>
      </c>
      <c r="I11" s="165">
        <f t="shared" si="1"/>
        <v>3</v>
      </c>
      <c r="J11" s="482">
        <v>0</v>
      </c>
      <c r="K11" s="483">
        <v>0</v>
      </c>
      <c r="L11" s="483">
        <v>0</v>
      </c>
      <c r="M11" s="272">
        <f t="shared" si="2"/>
        <v>0</v>
      </c>
      <c r="N11" s="164">
        <v>0</v>
      </c>
      <c r="O11" s="134">
        <v>3</v>
      </c>
      <c r="P11" s="134">
        <v>0</v>
      </c>
      <c r="Q11" s="165">
        <f t="shared" si="3"/>
        <v>3</v>
      </c>
      <c r="R11" s="482">
        <v>2</v>
      </c>
      <c r="S11" s="483">
        <v>2</v>
      </c>
      <c r="T11" s="483">
        <v>0</v>
      </c>
      <c r="U11" s="272">
        <f t="shared" si="4"/>
        <v>4</v>
      </c>
      <c r="V11" s="164">
        <v>1</v>
      </c>
      <c r="W11" s="134">
        <v>0</v>
      </c>
      <c r="X11" s="134">
        <v>0</v>
      </c>
      <c r="Y11" s="165">
        <f t="shared" si="5"/>
        <v>1</v>
      </c>
      <c r="Z11" s="482">
        <v>4</v>
      </c>
      <c r="AA11" s="483">
        <v>1</v>
      </c>
      <c r="AB11" s="483">
        <v>0</v>
      </c>
      <c r="AC11" s="272">
        <f t="shared" si="7"/>
        <v>5</v>
      </c>
      <c r="AD11" s="164">
        <v>5</v>
      </c>
      <c r="AE11" s="134">
        <v>1</v>
      </c>
      <c r="AF11" s="134">
        <v>0</v>
      </c>
      <c r="AG11" s="165">
        <f t="shared" si="6"/>
        <v>6</v>
      </c>
    </row>
    <row r="12" spans="1:33" ht="18" customHeight="1">
      <c r="A12" s="87" t="s">
        <v>12</v>
      </c>
      <c r="B12" s="166">
        <v>8</v>
      </c>
      <c r="C12" s="167">
        <v>1</v>
      </c>
      <c r="D12" s="168">
        <v>0</v>
      </c>
      <c r="E12" s="169">
        <f t="shared" si="0"/>
        <v>9</v>
      </c>
      <c r="F12" s="166">
        <v>7</v>
      </c>
      <c r="G12" s="167">
        <v>2</v>
      </c>
      <c r="H12" s="168">
        <v>0</v>
      </c>
      <c r="I12" s="170">
        <f t="shared" si="1"/>
        <v>9</v>
      </c>
      <c r="J12" s="166">
        <v>7</v>
      </c>
      <c r="K12" s="167">
        <v>5</v>
      </c>
      <c r="L12" s="168">
        <v>0</v>
      </c>
      <c r="M12" s="169">
        <f t="shared" si="2"/>
        <v>12</v>
      </c>
      <c r="N12" s="166">
        <v>5</v>
      </c>
      <c r="O12" s="167">
        <v>3</v>
      </c>
      <c r="P12" s="168">
        <v>0</v>
      </c>
      <c r="Q12" s="170">
        <f t="shared" si="3"/>
        <v>8</v>
      </c>
      <c r="R12" s="166">
        <v>6</v>
      </c>
      <c r="S12" s="167">
        <v>2</v>
      </c>
      <c r="T12" s="168">
        <v>0</v>
      </c>
      <c r="U12" s="169">
        <f t="shared" si="4"/>
        <v>8</v>
      </c>
      <c r="V12" s="166">
        <v>10</v>
      </c>
      <c r="W12" s="167">
        <v>1</v>
      </c>
      <c r="X12" s="168">
        <v>0</v>
      </c>
      <c r="Y12" s="170">
        <f t="shared" si="5"/>
        <v>11</v>
      </c>
      <c r="Z12" s="166">
        <v>13</v>
      </c>
      <c r="AA12" s="167">
        <v>3</v>
      </c>
      <c r="AB12" s="168">
        <v>0</v>
      </c>
      <c r="AC12" s="169">
        <f t="shared" si="7"/>
        <v>16</v>
      </c>
      <c r="AD12" s="166">
        <v>7</v>
      </c>
      <c r="AE12" s="167">
        <v>3</v>
      </c>
      <c r="AF12" s="168">
        <v>0</v>
      </c>
      <c r="AG12" s="170">
        <f t="shared" si="6"/>
        <v>10</v>
      </c>
    </row>
    <row r="13" spans="1:33" ht="18" customHeight="1">
      <c r="A13" s="88" t="s">
        <v>13</v>
      </c>
      <c r="B13" s="482">
        <v>2</v>
      </c>
      <c r="C13" s="483">
        <v>0</v>
      </c>
      <c r="D13" s="483">
        <v>0</v>
      </c>
      <c r="E13" s="272">
        <f t="shared" si="0"/>
        <v>2</v>
      </c>
      <c r="F13" s="164">
        <v>2</v>
      </c>
      <c r="G13" s="134">
        <v>0</v>
      </c>
      <c r="H13" s="134">
        <v>0</v>
      </c>
      <c r="I13" s="165">
        <f t="shared" si="1"/>
        <v>2</v>
      </c>
      <c r="J13" s="482">
        <v>1</v>
      </c>
      <c r="K13" s="483">
        <v>1</v>
      </c>
      <c r="L13" s="483">
        <v>0</v>
      </c>
      <c r="M13" s="272">
        <f t="shared" si="2"/>
        <v>2</v>
      </c>
      <c r="N13" s="164">
        <v>1</v>
      </c>
      <c r="O13" s="134">
        <v>0</v>
      </c>
      <c r="P13" s="134">
        <v>1</v>
      </c>
      <c r="Q13" s="165">
        <f t="shared" si="3"/>
        <v>2</v>
      </c>
      <c r="R13" s="482">
        <v>0</v>
      </c>
      <c r="S13" s="483">
        <v>1</v>
      </c>
      <c r="T13" s="483">
        <v>0</v>
      </c>
      <c r="U13" s="272">
        <f t="shared" si="4"/>
        <v>1</v>
      </c>
      <c r="V13" s="164">
        <v>3</v>
      </c>
      <c r="W13" s="134">
        <v>1</v>
      </c>
      <c r="X13" s="134">
        <v>0</v>
      </c>
      <c r="Y13" s="165">
        <f t="shared" si="5"/>
        <v>4</v>
      </c>
      <c r="Z13" s="482">
        <v>4</v>
      </c>
      <c r="AA13" s="483">
        <v>0</v>
      </c>
      <c r="AB13" s="483">
        <v>0</v>
      </c>
      <c r="AC13" s="272">
        <f t="shared" si="7"/>
        <v>4</v>
      </c>
      <c r="AD13" s="164">
        <v>0</v>
      </c>
      <c r="AE13" s="134">
        <v>0</v>
      </c>
      <c r="AF13" s="134">
        <v>0</v>
      </c>
      <c r="AG13" s="165">
        <f t="shared" si="6"/>
        <v>0</v>
      </c>
    </row>
    <row r="14" spans="1:33" ht="18" customHeight="1">
      <c r="A14" s="87" t="s">
        <v>14</v>
      </c>
      <c r="B14" s="166">
        <v>7</v>
      </c>
      <c r="C14" s="167">
        <v>2</v>
      </c>
      <c r="D14" s="168">
        <v>0</v>
      </c>
      <c r="E14" s="169">
        <f t="shared" si="0"/>
        <v>9</v>
      </c>
      <c r="F14" s="166">
        <v>7</v>
      </c>
      <c r="G14" s="167">
        <v>0</v>
      </c>
      <c r="H14" s="168">
        <v>0</v>
      </c>
      <c r="I14" s="170">
        <f t="shared" si="1"/>
        <v>7</v>
      </c>
      <c r="J14" s="166">
        <v>8</v>
      </c>
      <c r="K14" s="167">
        <v>0</v>
      </c>
      <c r="L14" s="168">
        <v>0</v>
      </c>
      <c r="M14" s="169">
        <f t="shared" si="2"/>
        <v>8</v>
      </c>
      <c r="N14" s="166">
        <v>8</v>
      </c>
      <c r="O14" s="167">
        <v>1</v>
      </c>
      <c r="P14" s="168">
        <v>0</v>
      </c>
      <c r="Q14" s="170">
        <f t="shared" si="3"/>
        <v>9</v>
      </c>
      <c r="R14" s="166">
        <v>5</v>
      </c>
      <c r="S14" s="167">
        <v>0</v>
      </c>
      <c r="T14" s="168">
        <v>1</v>
      </c>
      <c r="U14" s="169">
        <f t="shared" si="4"/>
        <v>6</v>
      </c>
      <c r="V14" s="166">
        <v>3</v>
      </c>
      <c r="W14" s="167">
        <v>0</v>
      </c>
      <c r="X14" s="168">
        <v>0</v>
      </c>
      <c r="Y14" s="170">
        <f t="shared" si="5"/>
        <v>3</v>
      </c>
      <c r="Z14" s="166">
        <v>10</v>
      </c>
      <c r="AA14" s="167">
        <v>2</v>
      </c>
      <c r="AB14" s="168">
        <v>0</v>
      </c>
      <c r="AC14" s="169">
        <f t="shared" si="7"/>
        <v>12</v>
      </c>
      <c r="AD14" s="166">
        <v>5</v>
      </c>
      <c r="AE14" s="167">
        <v>0</v>
      </c>
      <c r="AF14" s="168">
        <v>0</v>
      </c>
      <c r="AG14" s="170">
        <f t="shared" si="6"/>
        <v>5</v>
      </c>
    </row>
    <row r="15" spans="1:33" ht="18" customHeight="1">
      <c r="A15" s="88" t="s">
        <v>15</v>
      </c>
      <c r="B15" s="482">
        <v>1</v>
      </c>
      <c r="C15" s="483">
        <v>0</v>
      </c>
      <c r="D15" s="483">
        <v>0</v>
      </c>
      <c r="E15" s="272">
        <f t="shared" si="0"/>
        <v>1</v>
      </c>
      <c r="F15" s="164">
        <v>2</v>
      </c>
      <c r="G15" s="134">
        <v>0</v>
      </c>
      <c r="H15" s="134">
        <v>0</v>
      </c>
      <c r="I15" s="165">
        <f t="shared" si="1"/>
        <v>2</v>
      </c>
      <c r="J15" s="482">
        <v>3</v>
      </c>
      <c r="K15" s="483">
        <v>0</v>
      </c>
      <c r="L15" s="483">
        <v>0</v>
      </c>
      <c r="M15" s="272">
        <f t="shared" si="2"/>
        <v>3</v>
      </c>
      <c r="N15" s="164">
        <v>2</v>
      </c>
      <c r="O15" s="134">
        <v>1</v>
      </c>
      <c r="P15" s="134">
        <v>0</v>
      </c>
      <c r="Q15" s="165">
        <f t="shared" si="3"/>
        <v>3</v>
      </c>
      <c r="R15" s="482">
        <v>1</v>
      </c>
      <c r="S15" s="483">
        <v>0</v>
      </c>
      <c r="T15" s="483">
        <v>0</v>
      </c>
      <c r="U15" s="272">
        <f t="shared" si="4"/>
        <v>1</v>
      </c>
      <c r="V15" s="164">
        <v>2</v>
      </c>
      <c r="W15" s="134">
        <v>2</v>
      </c>
      <c r="X15" s="134">
        <v>0</v>
      </c>
      <c r="Y15" s="165">
        <f t="shared" si="5"/>
        <v>4</v>
      </c>
      <c r="Z15" s="482">
        <v>5</v>
      </c>
      <c r="AA15" s="483">
        <v>0</v>
      </c>
      <c r="AB15" s="483">
        <v>0</v>
      </c>
      <c r="AC15" s="272">
        <f t="shared" si="7"/>
        <v>5</v>
      </c>
      <c r="AD15" s="164">
        <v>4</v>
      </c>
      <c r="AE15" s="134">
        <v>0</v>
      </c>
      <c r="AF15" s="134">
        <v>0</v>
      </c>
      <c r="AG15" s="165">
        <f t="shared" si="6"/>
        <v>4</v>
      </c>
    </row>
    <row r="16" spans="1:33" ht="18" customHeight="1">
      <c r="A16" s="90" t="s">
        <v>16</v>
      </c>
      <c r="B16" s="166">
        <v>2</v>
      </c>
      <c r="C16" s="168">
        <v>1</v>
      </c>
      <c r="D16" s="168">
        <v>0</v>
      </c>
      <c r="E16" s="170">
        <f t="shared" si="0"/>
        <v>3</v>
      </c>
      <c r="F16" s="166">
        <v>3</v>
      </c>
      <c r="G16" s="167">
        <v>1</v>
      </c>
      <c r="H16" s="168">
        <v>0</v>
      </c>
      <c r="I16" s="170">
        <f t="shared" si="1"/>
        <v>4</v>
      </c>
      <c r="J16" s="166">
        <v>5</v>
      </c>
      <c r="K16" s="168">
        <v>3</v>
      </c>
      <c r="L16" s="168">
        <v>0</v>
      </c>
      <c r="M16" s="170">
        <f t="shared" si="2"/>
        <v>8</v>
      </c>
      <c r="N16" s="166">
        <v>3</v>
      </c>
      <c r="O16" s="167">
        <v>0</v>
      </c>
      <c r="P16" s="168">
        <v>2</v>
      </c>
      <c r="Q16" s="170">
        <f t="shared" si="3"/>
        <v>5</v>
      </c>
      <c r="R16" s="166">
        <v>0</v>
      </c>
      <c r="S16" s="168">
        <v>0</v>
      </c>
      <c r="T16" s="168">
        <v>0</v>
      </c>
      <c r="U16" s="170">
        <f t="shared" si="4"/>
        <v>0</v>
      </c>
      <c r="V16" s="166">
        <v>5</v>
      </c>
      <c r="W16" s="167">
        <v>0</v>
      </c>
      <c r="X16" s="168">
        <v>1</v>
      </c>
      <c r="Y16" s="170">
        <f t="shared" si="5"/>
        <v>6</v>
      </c>
      <c r="Z16" s="166">
        <v>5</v>
      </c>
      <c r="AA16" s="168">
        <v>2</v>
      </c>
      <c r="AB16" s="168">
        <v>0</v>
      </c>
      <c r="AC16" s="170">
        <f t="shared" si="7"/>
        <v>7</v>
      </c>
      <c r="AD16" s="166">
        <v>3</v>
      </c>
      <c r="AE16" s="167">
        <v>1</v>
      </c>
      <c r="AF16" s="168">
        <v>0</v>
      </c>
      <c r="AG16" s="170">
        <f t="shared" si="6"/>
        <v>4</v>
      </c>
    </row>
    <row r="17" spans="1:33" ht="18" customHeight="1">
      <c r="A17" s="88" t="s">
        <v>17</v>
      </c>
      <c r="B17" s="482">
        <v>13</v>
      </c>
      <c r="C17" s="483">
        <v>5</v>
      </c>
      <c r="D17" s="483">
        <v>0</v>
      </c>
      <c r="E17" s="272">
        <f t="shared" si="0"/>
        <v>18</v>
      </c>
      <c r="F17" s="164">
        <v>7</v>
      </c>
      <c r="G17" s="134">
        <v>3</v>
      </c>
      <c r="H17" s="134">
        <v>0</v>
      </c>
      <c r="I17" s="165">
        <f t="shared" si="1"/>
        <v>10</v>
      </c>
      <c r="J17" s="482">
        <v>9</v>
      </c>
      <c r="K17" s="483">
        <v>4</v>
      </c>
      <c r="L17" s="483">
        <v>0</v>
      </c>
      <c r="M17" s="272">
        <f t="shared" si="2"/>
        <v>13</v>
      </c>
      <c r="N17" s="164">
        <v>12</v>
      </c>
      <c r="O17" s="134">
        <v>5</v>
      </c>
      <c r="P17" s="134">
        <v>0</v>
      </c>
      <c r="Q17" s="165">
        <f t="shared" si="3"/>
        <v>17</v>
      </c>
      <c r="R17" s="482">
        <v>15</v>
      </c>
      <c r="S17" s="483">
        <v>4</v>
      </c>
      <c r="T17" s="483">
        <v>0</v>
      </c>
      <c r="U17" s="272">
        <f t="shared" si="4"/>
        <v>19</v>
      </c>
      <c r="V17" s="164">
        <v>13</v>
      </c>
      <c r="W17" s="134">
        <v>3</v>
      </c>
      <c r="X17" s="134">
        <v>1</v>
      </c>
      <c r="Y17" s="165">
        <f t="shared" si="5"/>
        <v>17</v>
      </c>
      <c r="Z17" s="482">
        <v>46</v>
      </c>
      <c r="AA17" s="483">
        <v>7</v>
      </c>
      <c r="AB17" s="483">
        <v>0</v>
      </c>
      <c r="AC17" s="272">
        <f t="shared" si="7"/>
        <v>53</v>
      </c>
      <c r="AD17" s="164">
        <v>17</v>
      </c>
      <c r="AE17" s="134">
        <v>6</v>
      </c>
      <c r="AF17" s="134">
        <v>0</v>
      </c>
      <c r="AG17" s="165">
        <f t="shared" si="6"/>
        <v>23</v>
      </c>
    </row>
    <row r="18" spans="1:33" ht="18" customHeight="1">
      <c r="A18" s="90" t="s">
        <v>18</v>
      </c>
      <c r="B18" s="166">
        <v>18</v>
      </c>
      <c r="C18" s="168">
        <v>1</v>
      </c>
      <c r="D18" s="168">
        <v>1</v>
      </c>
      <c r="E18" s="170">
        <f t="shared" si="0"/>
        <v>20</v>
      </c>
      <c r="F18" s="166">
        <v>26</v>
      </c>
      <c r="G18" s="167">
        <v>4</v>
      </c>
      <c r="H18" s="168">
        <v>0</v>
      </c>
      <c r="I18" s="170">
        <f t="shared" si="1"/>
        <v>30</v>
      </c>
      <c r="J18" s="166">
        <v>15</v>
      </c>
      <c r="K18" s="168">
        <v>5</v>
      </c>
      <c r="L18" s="168">
        <v>0</v>
      </c>
      <c r="M18" s="170">
        <f t="shared" si="2"/>
        <v>20</v>
      </c>
      <c r="N18" s="166">
        <v>19</v>
      </c>
      <c r="O18" s="167">
        <v>5</v>
      </c>
      <c r="P18" s="168">
        <v>1</v>
      </c>
      <c r="Q18" s="170">
        <f t="shared" si="3"/>
        <v>25</v>
      </c>
      <c r="R18" s="166">
        <v>13</v>
      </c>
      <c r="S18" s="168">
        <v>6</v>
      </c>
      <c r="T18" s="168">
        <v>3</v>
      </c>
      <c r="U18" s="170">
        <f t="shared" si="4"/>
        <v>22</v>
      </c>
      <c r="V18" s="166">
        <v>18</v>
      </c>
      <c r="W18" s="167">
        <v>7</v>
      </c>
      <c r="X18" s="168">
        <v>1</v>
      </c>
      <c r="Y18" s="170">
        <f t="shared" si="5"/>
        <v>26</v>
      </c>
      <c r="Z18" s="166">
        <v>33</v>
      </c>
      <c r="AA18" s="168">
        <v>11</v>
      </c>
      <c r="AB18" s="168">
        <v>0</v>
      </c>
      <c r="AC18" s="170">
        <f t="shared" si="7"/>
        <v>44</v>
      </c>
      <c r="AD18" s="166">
        <v>14</v>
      </c>
      <c r="AE18" s="167">
        <v>4</v>
      </c>
      <c r="AF18" s="168">
        <v>0</v>
      </c>
      <c r="AG18" s="170">
        <f t="shared" si="6"/>
        <v>18</v>
      </c>
    </row>
    <row r="19" spans="1:33" ht="18" customHeight="1">
      <c r="A19" s="88" t="s">
        <v>19</v>
      </c>
      <c r="B19" s="482">
        <v>0</v>
      </c>
      <c r="C19" s="483">
        <v>2</v>
      </c>
      <c r="D19" s="483">
        <v>0</v>
      </c>
      <c r="E19" s="272">
        <f t="shared" si="0"/>
        <v>2</v>
      </c>
      <c r="F19" s="164">
        <v>0</v>
      </c>
      <c r="G19" s="134">
        <v>0</v>
      </c>
      <c r="H19" s="134">
        <v>0</v>
      </c>
      <c r="I19" s="165">
        <f t="shared" si="1"/>
        <v>0</v>
      </c>
      <c r="J19" s="482">
        <v>1</v>
      </c>
      <c r="K19" s="483">
        <v>0</v>
      </c>
      <c r="L19" s="483">
        <v>0</v>
      </c>
      <c r="M19" s="272">
        <f t="shared" si="2"/>
        <v>1</v>
      </c>
      <c r="N19" s="164">
        <v>0</v>
      </c>
      <c r="O19" s="134">
        <v>0</v>
      </c>
      <c r="P19" s="134">
        <v>0</v>
      </c>
      <c r="Q19" s="165">
        <f t="shared" si="3"/>
        <v>0</v>
      </c>
      <c r="R19" s="482">
        <v>1</v>
      </c>
      <c r="S19" s="483">
        <v>1</v>
      </c>
      <c r="T19" s="483">
        <v>0</v>
      </c>
      <c r="U19" s="272">
        <f t="shared" si="4"/>
        <v>2</v>
      </c>
      <c r="V19" s="164">
        <v>0</v>
      </c>
      <c r="W19" s="134">
        <v>2</v>
      </c>
      <c r="X19" s="134">
        <v>0</v>
      </c>
      <c r="Y19" s="165">
        <f t="shared" si="5"/>
        <v>2</v>
      </c>
      <c r="Z19" s="482">
        <v>0</v>
      </c>
      <c r="AA19" s="483">
        <v>0</v>
      </c>
      <c r="AB19" s="483">
        <v>0</v>
      </c>
      <c r="AC19" s="272">
        <f t="shared" si="7"/>
        <v>0</v>
      </c>
      <c r="AD19" s="164">
        <v>0</v>
      </c>
      <c r="AE19" s="134">
        <v>0</v>
      </c>
      <c r="AF19" s="134">
        <v>0</v>
      </c>
      <c r="AG19" s="165">
        <f t="shared" si="6"/>
        <v>0</v>
      </c>
    </row>
    <row r="20" spans="1:33" ht="18" customHeight="1">
      <c r="A20" s="90" t="s">
        <v>20</v>
      </c>
      <c r="B20" s="166">
        <v>6</v>
      </c>
      <c r="C20" s="168">
        <v>0</v>
      </c>
      <c r="D20" s="168">
        <v>0</v>
      </c>
      <c r="E20" s="170">
        <f t="shared" si="0"/>
        <v>6</v>
      </c>
      <c r="F20" s="166">
        <v>3</v>
      </c>
      <c r="G20" s="167">
        <v>1</v>
      </c>
      <c r="H20" s="168">
        <v>0</v>
      </c>
      <c r="I20" s="170">
        <f t="shared" si="1"/>
        <v>4</v>
      </c>
      <c r="J20" s="166">
        <v>5</v>
      </c>
      <c r="K20" s="168">
        <v>0</v>
      </c>
      <c r="L20" s="168">
        <v>0</v>
      </c>
      <c r="M20" s="170">
        <f t="shared" si="2"/>
        <v>5</v>
      </c>
      <c r="N20" s="166">
        <v>5</v>
      </c>
      <c r="O20" s="167">
        <v>1</v>
      </c>
      <c r="P20" s="168">
        <v>0</v>
      </c>
      <c r="Q20" s="170">
        <f t="shared" si="3"/>
        <v>6</v>
      </c>
      <c r="R20" s="166">
        <v>5</v>
      </c>
      <c r="S20" s="168">
        <v>1</v>
      </c>
      <c r="T20" s="168">
        <v>0</v>
      </c>
      <c r="U20" s="170">
        <f t="shared" si="4"/>
        <v>6</v>
      </c>
      <c r="V20" s="166">
        <v>3</v>
      </c>
      <c r="W20" s="167">
        <v>1</v>
      </c>
      <c r="X20" s="168">
        <v>0</v>
      </c>
      <c r="Y20" s="170">
        <f t="shared" si="5"/>
        <v>4</v>
      </c>
      <c r="Z20" s="166">
        <v>8</v>
      </c>
      <c r="AA20" s="168">
        <v>1</v>
      </c>
      <c r="AB20" s="168">
        <v>0</v>
      </c>
      <c r="AC20" s="170">
        <f t="shared" si="7"/>
        <v>9</v>
      </c>
      <c r="AD20" s="166">
        <v>5</v>
      </c>
      <c r="AE20" s="167">
        <v>1</v>
      </c>
      <c r="AF20" s="168">
        <v>0</v>
      </c>
      <c r="AG20" s="170">
        <f t="shared" si="6"/>
        <v>6</v>
      </c>
    </row>
    <row r="21" spans="1:33" ht="18" customHeight="1">
      <c r="A21" s="88" t="s">
        <v>21</v>
      </c>
      <c r="B21" s="482">
        <v>6</v>
      </c>
      <c r="C21" s="483">
        <v>1</v>
      </c>
      <c r="D21" s="483">
        <v>0</v>
      </c>
      <c r="E21" s="272">
        <f t="shared" si="0"/>
        <v>7</v>
      </c>
      <c r="F21" s="164">
        <v>7</v>
      </c>
      <c r="G21" s="134">
        <v>0</v>
      </c>
      <c r="H21" s="134">
        <v>0</v>
      </c>
      <c r="I21" s="165">
        <f t="shared" si="1"/>
        <v>7</v>
      </c>
      <c r="J21" s="482">
        <v>4</v>
      </c>
      <c r="K21" s="483">
        <v>0</v>
      </c>
      <c r="L21" s="483">
        <v>0</v>
      </c>
      <c r="M21" s="272">
        <f t="shared" si="2"/>
        <v>4</v>
      </c>
      <c r="N21" s="164">
        <v>7</v>
      </c>
      <c r="O21" s="134">
        <v>0</v>
      </c>
      <c r="P21" s="134">
        <v>0</v>
      </c>
      <c r="Q21" s="165">
        <f t="shared" si="3"/>
        <v>7</v>
      </c>
      <c r="R21" s="482">
        <v>3</v>
      </c>
      <c r="S21" s="483">
        <v>1</v>
      </c>
      <c r="T21" s="483">
        <v>0</v>
      </c>
      <c r="U21" s="272">
        <f t="shared" si="4"/>
        <v>4</v>
      </c>
      <c r="V21" s="164">
        <v>5</v>
      </c>
      <c r="W21" s="134">
        <v>1</v>
      </c>
      <c r="X21" s="134">
        <v>0</v>
      </c>
      <c r="Y21" s="165">
        <f t="shared" si="5"/>
        <v>6</v>
      </c>
      <c r="Z21" s="482">
        <v>4</v>
      </c>
      <c r="AA21" s="483">
        <v>2</v>
      </c>
      <c r="AB21" s="483">
        <v>0</v>
      </c>
      <c r="AC21" s="272">
        <f t="shared" si="7"/>
        <v>6</v>
      </c>
      <c r="AD21" s="164">
        <v>1</v>
      </c>
      <c r="AE21" s="134">
        <v>1</v>
      </c>
      <c r="AF21" s="134">
        <v>0</v>
      </c>
      <c r="AG21" s="165">
        <f t="shared" si="6"/>
        <v>2</v>
      </c>
    </row>
    <row r="22" spans="1:33" ht="18" customHeight="1">
      <c r="A22" s="11" t="s">
        <v>22</v>
      </c>
      <c r="B22" s="166">
        <v>2</v>
      </c>
      <c r="C22" s="168">
        <v>0</v>
      </c>
      <c r="D22" s="168">
        <v>0</v>
      </c>
      <c r="E22" s="170">
        <f t="shared" si="0"/>
        <v>2</v>
      </c>
      <c r="F22" s="166">
        <v>5</v>
      </c>
      <c r="G22" s="167">
        <v>1</v>
      </c>
      <c r="H22" s="168">
        <v>0</v>
      </c>
      <c r="I22" s="170">
        <f t="shared" si="1"/>
        <v>6</v>
      </c>
      <c r="J22" s="166">
        <v>2</v>
      </c>
      <c r="K22" s="168">
        <v>1</v>
      </c>
      <c r="L22" s="168">
        <v>0</v>
      </c>
      <c r="M22" s="170">
        <f t="shared" si="2"/>
        <v>3</v>
      </c>
      <c r="N22" s="166">
        <v>4</v>
      </c>
      <c r="O22" s="167">
        <v>0</v>
      </c>
      <c r="P22" s="168">
        <v>0</v>
      </c>
      <c r="Q22" s="170">
        <f t="shared" si="3"/>
        <v>4</v>
      </c>
      <c r="R22" s="166">
        <v>2</v>
      </c>
      <c r="S22" s="168">
        <v>1</v>
      </c>
      <c r="T22" s="168">
        <v>1</v>
      </c>
      <c r="U22" s="170">
        <f t="shared" si="4"/>
        <v>4</v>
      </c>
      <c r="V22" s="166">
        <v>3</v>
      </c>
      <c r="W22" s="167">
        <v>2</v>
      </c>
      <c r="X22" s="168">
        <v>0</v>
      </c>
      <c r="Y22" s="170">
        <f t="shared" si="5"/>
        <v>5</v>
      </c>
      <c r="Z22" s="166">
        <v>6</v>
      </c>
      <c r="AA22" s="168">
        <v>0</v>
      </c>
      <c r="AB22" s="168">
        <v>0</v>
      </c>
      <c r="AC22" s="170">
        <f t="shared" si="7"/>
        <v>6</v>
      </c>
      <c r="AD22" s="166">
        <v>5</v>
      </c>
      <c r="AE22" s="167">
        <v>1</v>
      </c>
      <c r="AF22" s="168">
        <v>0</v>
      </c>
      <c r="AG22" s="170">
        <f t="shared" si="6"/>
        <v>6</v>
      </c>
    </row>
    <row r="23" spans="1:33" ht="18" customHeight="1">
      <c r="A23" s="88" t="s">
        <v>23</v>
      </c>
      <c r="B23" s="482">
        <v>5</v>
      </c>
      <c r="C23" s="483">
        <v>0</v>
      </c>
      <c r="D23" s="483">
        <v>0</v>
      </c>
      <c r="E23" s="272">
        <f t="shared" si="0"/>
        <v>5</v>
      </c>
      <c r="F23" s="164">
        <v>1</v>
      </c>
      <c r="G23" s="134">
        <v>0</v>
      </c>
      <c r="H23" s="134">
        <v>0</v>
      </c>
      <c r="I23" s="165">
        <f t="shared" si="1"/>
        <v>1</v>
      </c>
      <c r="J23" s="482">
        <v>2</v>
      </c>
      <c r="K23" s="483">
        <v>0</v>
      </c>
      <c r="L23" s="483">
        <v>0</v>
      </c>
      <c r="M23" s="272">
        <f t="shared" si="2"/>
        <v>2</v>
      </c>
      <c r="N23" s="164">
        <v>2</v>
      </c>
      <c r="O23" s="134">
        <v>0</v>
      </c>
      <c r="P23" s="134">
        <v>0</v>
      </c>
      <c r="Q23" s="165">
        <f t="shared" si="3"/>
        <v>2</v>
      </c>
      <c r="R23" s="482">
        <v>5</v>
      </c>
      <c r="S23" s="483">
        <v>0</v>
      </c>
      <c r="T23" s="483">
        <v>0</v>
      </c>
      <c r="U23" s="272">
        <f t="shared" si="4"/>
        <v>5</v>
      </c>
      <c r="V23" s="164">
        <v>3</v>
      </c>
      <c r="W23" s="134">
        <v>1</v>
      </c>
      <c r="X23" s="134">
        <v>0</v>
      </c>
      <c r="Y23" s="165">
        <f t="shared" si="5"/>
        <v>4</v>
      </c>
      <c r="Z23" s="482">
        <v>4</v>
      </c>
      <c r="AA23" s="483">
        <v>0</v>
      </c>
      <c r="AB23" s="483">
        <v>0</v>
      </c>
      <c r="AC23" s="272">
        <f t="shared" si="7"/>
        <v>4</v>
      </c>
      <c r="AD23" s="164">
        <v>2</v>
      </c>
      <c r="AE23" s="134">
        <v>0</v>
      </c>
      <c r="AF23" s="134">
        <v>0</v>
      </c>
      <c r="AG23" s="165">
        <f t="shared" si="6"/>
        <v>2</v>
      </c>
    </row>
    <row r="24" spans="1:33" ht="18" customHeight="1">
      <c r="A24" s="11" t="s">
        <v>24</v>
      </c>
      <c r="B24" s="166">
        <v>0</v>
      </c>
      <c r="C24" s="168">
        <v>0</v>
      </c>
      <c r="D24" s="168">
        <v>0</v>
      </c>
      <c r="E24" s="170">
        <f t="shared" si="0"/>
        <v>0</v>
      </c>
      <c r="F24" s="166">
        <v>1</v>
      </c>
      <c r="G24" s="167">
        <v>0</v>
      </c>
      <c r="H24" s="168">
        <v>0</v>
      </c>
      <c r="I24" s="170">
        <f t="shared" si="1"/>
        <v>1</v>
      </c>
      <c r="J24" s="166">
        <v>1</v>
      </c>
      <c r="K24" s="168">
        <v>0</v>
      </c>
      <c r="L24" s="168">
        <v>0</v>
      </c>
      <c r="M24" s="170">
        <f t="shared" si="2"/>
        <v>1</v>
      </c>
      <c r="N24" s="166">
        <v>0</v>
      </c>
      <c r="O24" s="167">
        <v>1</v>
      </c>
      <c r="P24" s="168">
        <v>0</v>
      </c>
      <c r="Q24" s="170">
        <f t="shared" si="3"/>
        <v>1</v>
      </c>
      <c r="R24" s="166">
        <v>0</v>
      </c>
      <c r="S24" s="168">
        <v>1</v>
      </c>
      <c r="T24" s="168">
        <v>0</v>
      </c>
      <c r="U24" s="170">
        <f t="shared" si="4"/>
        <v>1</v>
      </c>
      <c r="V24" s="166">
        <v>0</v>
      </c>
      <c r="W24" s="167">
        <v>0</v>
      </c>
      <c r="X24" s="168">
        <v>0</v>
      </c>
      <c r="Y24" s="170">
        <f t="shared" si="5"/>
        <v>0</v>
      </c>
      <c r="Z24" s="166">
        <v>1</v>
      </c>
      <c r="AA24" s="168">
        <v>0</v>
      </c>
      <c r="AB24" s="168">
        <v>0</v>
      </c>
      <c r="AC24" s="170">
        <f t="shared" si="7"/>
        <v>1</v>
      </c>
      <c r="AD24" s="166">
        <v>1</v>
      </c>
      <c r="AE24" s="167">
        <v>0</v>
      </c>
      <c r="AF24" s="168">
        <v>0</v>
      </c>
      <c r="AG24" s="170">
        <f t="shared" si="6"/>
        <v>1</v>
      </c>
    </row>
    <row r="25" spans="1:33" ht="18" customHeight="1">
      <c r="A25" s="88" t="s">
        <v>25</v>
      </c>
      <c r="B25" s="482">
        <v>5</v>
      </c>
      <c r="C25" s="483">
        <v>2</v>
      </c>
      <c r="D25" s="483">
        <v>0</v>
      </c>
      <c r="E25" s="272">
        <f t="shared" si="0"/>
        <v>7</v>
      </c>
      <c r="F25" s="164">
        <v>4</v>
      </c>
      <c r="G25" s="134">
        <v>1</v>
      </c>
      <c r="H25" s="134">
        <v>0</v>
      </c>
      <c r="I25" s="165">
        <f t="shared" si="1"/>
        <v>5</v>
      </c>
      <c r="J25" s="482">
        <v>3</v>
      </c>
      <c r="K25" s="483">
        <v>1</v>
      </c>
      <c r="L25" s="483">
        <v>0</v>
      </c>
      <c r="M25" s="272">
        <f t="shared" si="2"/>
        <v>4</v>
      </c>
      <c r="N25" s="164">
        <v>3</v>
      </c>
      <c r="O25" s="134">
        <v>2</v>
      </c>
      <c r="P25" s="134">
        <v>1</v>
      </c>
      <c r="Q25" s="165">
        <f t="shared" si="3"/>
        <v>6</v>
      </c>
      <c r="R25" s="482">
        <v>2</v>
      </c>
      <c r="S25" s="483">
        <v>1</v>
      </c>
      <c r="T25" s="483">
        <v>0</v>
      </c>
      <c r="U25" s="272">
        <f t="shared" si="4"/>
        <v>3</v>
      </c>
      <c r="V25" s="164">
        <v>1</v>
      </c>
      <c r="W25" s="134">
        <v>2</v>
      </c>
      <c r="X25" s="134">
        <v>0</v>
      </c>
      <c r="Y25" s="165">
        <f t="shared" si="5"/>
        <v>3</v>
      </c>
      <c r="Z25" s="482">
        <v>3</v>
      </c>
      <c r="AA25" s="483">
        <v>0</v>
      </c>
      <c r="AB25" s="483">
        <v>0</v>
      </c>
      <c r="AC25" s="272">
        <f t="shared" si="7"/>
        <v>3</v>
      </c>
      <c r="AD25" s="164">
        <v>4</v>
      </c>
      <c r="AE25" s="134">
        <v>1</v>
      </c>
      <c r="AF25" s="134">
        <v>0</v>
      </c>
      <c r="AG25" s="165">
        <f t="shared" si="6"/>
        <v>5</v>
      </c>
    </row>
    <row r="26" spans="1:33" ht="18" customHeight="1">
      <c r="A26" s="90" t="s">
        <v>26</v>
      </c>
      <c r="B26" s="171">
        <v>0</v>
      </c>
      <c r="C26" s="172">
        <v>0</v>
      </c>
      <c r="D26" s="172">
        <v>0</v>
      </c>
      <c r="E26" s="173">
        <f t="shared" si="0"/>
        <v>0</v>
      </c>
      <c r="F26" s="166">
        <v>0</v>
      </c>
      <c r="G26" s="167">
        <v>0</v>
      </c>
      <c r="H26" s="168">
        <v>0</v>
      </c>
      <c r="I26" s="170">
        <f t="shared" si="1"/>
        <v>0</v>
      </c>
      <c r="J26" s="171">
        <v>0</v>
      </c>
      <c r="K26" s="172">
        <v>0</v>
      </c>
      <c r="L26" s="172">
        <v>0</v>
      </c>
      <c r="M26" s="173">
        <f t="shared" si="2"/>
        <v>0</v>
      </c>
      <c r="N26" s="166">
        <v>0</v>
      </c>
      <c r="O26" s="167">
        <v>0</v>
      </c>
      <c r="P26" s="168">
        <v>0</v>
      </c>
      <c r="Q26" s="170">
        <f t="shared" si="3"/>
        <v>0</v>
      </c>
      <c r="R26" s="171">
        <v>0</v>
      </c>
      <c r="S26" s="172">
        <v>0</v>
      </c>
      <c r="T26" s="172">
        <v>0</v>
      </c>
      <c r="U26" s="173">
        <f t="shared" si="4"/>
        <v>0</v>
      </c>
      <c r="V26" s="166">
        <v>0</v>
      </c>
      <c r="W26" s="167">
        <v>0</v>
      </c>
      <c r="X26" s="168">
        <v>0</v>
      </c>
      <c r="Y26" s="170">
        <f t="shared" si="5"/>
        <v>0</v>
      </c>
      <c r="Z26" s="171">
        <v>1</v>
      </c>
      <c r="AA26" s="172">
        <v>0</v>
      </c>
      <c r="AB26" s="172">
        <v>0</v>
      </c>
      <c r="AC26" s="173">
        <f t="shared" si="7"/>
        <v>1</v>
      </c>
      <c r="AD26" s="166">
        <v>0</v>
      </c>
      <c r="AE26" s="167">
        <v>0</v>
      </c>
      <c r="AF26" s="168">
        <v>0</v>
      </c>
      <c r="AG26" s="170">
        <f t="shared" si="6"/>
        <v>0</v>
      </c>
    </row>
    <row r="27" spans="1:33" ht="24.95" customHeight="1">
      <c r="A27" s="91" t="s">
        <v>36</v>
      </c>
      <c r="B27" s="66">
        <f>+SUM(B8:B26)</f>
        <v>95</v>
      </c>
      <c r="C27" s="68">
        <f>+SUM(C8:C26)</f>
        <v>17</v>
      </c>
      <c r="D27" s="68">
        <f>+SUM(D8:D26)</f>
        <v>2</v>
      </c>
      <c r="E27" s="50">
        <f t="shared" si="0"/>
        <v>114</v>
      </c>
      <c r="F27" s="23">
        <f>+SUM(F8:F26)</f>
        <v>96</v>
      </c>
      <c r="G27" s="24">
        <f>+SUM(G8:G26)</f>
        <v>19</v>
      </c>
      <c r="H27" s="24">
        <f>+SUM(H8:H26)</f>
        <v>0</v>
      </c>
      <c r="I27" s="25">
        <f t="shared" si="1"/>
        <v>115</v>
      </c>
      <c r="J27" s="66">
        <f>+SUM(J8:J26)</f>
        <v>78</v>
      </c>
      <c r="K27" s="68">
        <f>+SUM(K8:K26)</f>
        <v>22</v>
      </c>
      <c r="L27" s="68">
        <f>+SUM(L8:L26)</f>
        <v>0</v>
      </c>
      <c r="M27" s="50">
        <f t="shared" si="2"/>
        <v>100</v>
      </c>
      <c r="N27" s="23">
        <f>+SUM(N8:N26)</f>
        <v>79</v>
      </c>
      <c r="O27" s="24">
        <f>+SUM(O8:O26)</f>
        <v>29</v>
      </c>
      <c r="P27" s="24">
        <f>+SUM(P8:P26)</f>
        <v>6</v>
      </c>
      <c r="Q27" s="25">
        <f t="shared" si="3"/>
        <v>114</v>
      </c>
      <c r="R27" s="66">
        <f>+SUM(R8:R26)</f>
        <v>73</v>
      </c>
      <c r="S27" s="68">
        <f>+SUM(S8:S26)</f>
        <v>26</v>
      </c>
      <c r="T27" s="68">
        <f>+SUM(T8:T26)</f>
        <v>6</v>
      </c>
      <c r="U27" s="50">
        <f t="shared" si="4"/>
        <v>105</v>
      </c>
      <c r="V27" s="23">
        <f>+SUM(V8:V26)</f>
        <v>81</v>
      </c>
      <c r="W27" s="24">
        <f>+SUM(W8:W26)</f>
        <v>26</v>
      </c>
      <c r="X27" s="24">
        <f>+SUM(X8:X26)</f>
        <v>3</v>
      </c>
      <c r="Y27" s="25">
        <f>+SUM(V27:X27)</f>
        <v>110</v>
      </c>
      <c r="Z27" s="66">
        <f>+SUM(Z8:Z26)</f>
        <v>166</v>
      </c>
      <c r="AA27" s="68">
        <f>+SUM(AA8:AA26)</f>
        <v>32</v>
      </c>
      <c r="AB27" s="68">
        <f>+SUM(AB8:AB26)</f>
        <v>0</v>
      </c>
      <c r="AC27" s="50">
        <f>+SUM(Z27:AB27)</f>
        <v>198</v>
      </c>
      <c r="AD27" s="23">
        <f>+SUM(AD8:AD26)</f>
        <v>88</v>
      </c>
      <c r="AE27" s="24">
        <f>+SUM(AE8:AE26)</f>
        <v>21</v>
      </c>
      <c r="AF27" s="24">
        <f>+SUM(AF8:AF26)</f>
        <v>0</v>
      </c>
      <c r="AG27" s="25">
        <f>+SUM(AD27:AF27)</f>
        <v>109</v>
      </c>
    </row>
    <row r="28" spans="1:33" ht="4.5" customHeight="1">
      <c r="B28" s="92"/>
      <c r="C28" s="120"/>
      <c r="D28" s="92"/>
      <c r="E28" s="117"/>
      <c r="F28" s="92"/>
      <c r="G28" s="120"/>
      <c r="H28" s="92"/>
      <c r="I28" s="117"/>
      <c r="J28" s="92"/>
      <c r="K28" s="120"/>
      <c r="L28" s="92"/>
      <c r="M28" s="117"/>
      <c r="N28" s="92"/>
      <c r="O28" s="120"/>
      <c r="P28" s="92"/>
      <c r="Q28" s="117"/>
      <c r="R28" s="92"/>
      <c r="S28" s="120"/>
      <c r="T28" s="92"/>
      <c r="U28" s="117"/>
      <c r="V28" s="92"/>
      <c r="W28" s="120"/>
      <c r="X28" s="92"/>
      <c r="Y28" s="117"/>
      <c r="Z28" s="92"/>
      <c r="AA28" s="120"/>
      <c r="AB28" s="92"/>
      <c r="AC28" s="117"/>
      <c r="AD28" s="92"/>
      <c r="AE28" s="120"/>
      <c r="AF28" s="92"/>
      <c r="AG28" s="117"/>
    </row>
    <row r="29" spans="1:33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</row>
    <row r="30" spans="1:33" s="402" customFormat="1" ht="6.75" customHeight="1">
      <c r="A30" s="403"/>
      <c r="B30" s="407"/>
      <c r="C30" s="401"/>
      <c r="D30" s="401"/>
      <c r="E30" s="401"/>
      <c r="F30" s="407"/>
      <c r="G30" s="401"/>
      <c r="H30" s="401"/>
      <c r="I30" s="401"/>
      <c r="J30" s="407"/>
      <c r="K30" s="401"/>
      <c r="L30" s="401"/>
      <c r="M30" s="401"/>
      <c r="N30" s="407"/>
      <c r="O30" s="401"/>
      <c r="P30" s="401"/>
      <c r="Q30" s="401"/>
      <c r="R30" s="407"/>
      <c r="S30" s="401"/>
      <c r="T30" s="401"/>
      <c r="U30" s="401"/>
      <c r="V30" s="407"/>
      <c r="W30" s="401"/>
      <c r="X30" s="401"/>
      <c r="Y30" s="401"/>
      <c r="Z30" s="407"/>
      <c r="AA30" s="401"/>
      <c r="AB30" s="401"/>
      <c r="AC30" s="401"/>
      <c r="AD30" s="407"/>
      <c r="AE30" s="401"/>
      <c r="AF30" s="401"/>
      <c r="AG30" s="401"/>
    </row>
    <row r="31" spans="1:33" s="401" customFormat="1" ht="12" customHeight="1">
      <c r="A31" s="443" t="s">
        <v>240</v>
      </c>
      <c r="B31" s="407"/>
      <c r="F31" s="407"/>
      <c r="J31" s="407"/>
      <c r="N31" s="407"/>
      <c r="R31" s="407"/>
      <c r="V31" s="407"/>
      <c r="Z31" s="407"/>
      <c r="AD31" s="407"/>
    </row>
    <row r="32" spans="1:33" s="401" customFormat="1" ht="12" customHeight="1">
      <c r="A32" s="443" t="s">
        <v>235</v>
      </c>
      <c r="B32" s="407"/>
      <c r="F32" s="407"/>
      <c r="J32" s="407"/>
      <c r="N32" s="407"/>
      <c r="R32" s="407"/>
      <c r="V32" s="407"/>
      <c r="Z32" s="407"/>
      <c r="AD32" s="407"/>
    </row>
    <row r="33" spans="1:33" s="402" customFormat="1" ht="12" customHeight="1">
      <c r="A33" s="443" t="s">
        <v>236</v>
      </c>
      <c r="B33" s="407"/>
      <c r="C33" s="401"/>
      <c r="D33" s="401"/>
      <c r="E33" s="401"/>
      <c r="F33" s="407"/>
      <c r="G33" s="401"/>
      <c r="H33" s="401"/>
      <c r="I33" s="401"/>
      <c r="J33" s="407"/>
      <c r="K33" s="401"/>
      <c r="L33" s="401"/>
      <c r="M33" s="401"/>
      <c r="N33" s="407"/>
      <c r="O33" s="401"/>
      <c r="P33" s="401"/>
      <c r="Q33" s="401"/>
      <c r="R33" s="407"/>
      <c r="S33" s="401"/>
      <c r="T33" s="401"/>
      <c r="U33" s="401"/>
      <c r="V33" s="407"/>
      <c r="W33" s="401"/>
      <c r="X33" s="401"/>
      <c r="Y33" s="401"/>
      <c r="Z33" s="407"/>
      <c r="AA33" s="401"/>
      <c r="AB33" s="401"/>
      <c r="AC33" s="401"/>
      <c r="AD33" s="407"/>
      <c r="AE33" s="401"/>
      <c r="AF33" s="401"/>
      <c r="AG33" s="401"/>
    </row>
  </sheetData>
  <mergeCells count="15">
    <mergeCell ref="A1:U1"/>
    <mergeCell ref="N6:Q6"/>
    <mergeCell ref="R6:U6"/>
    <mergeCell ref="J6:M6"/>
    <mergeCell ref="A4:B4"/>
    <mergeCell ref="A5:A7"/>
    <mergeCell ref="B6:E6"/>
    <mergeCell ref="F6:I6"/>
    <mergeCell ref="A2:U2"/>
    <mergeCell ref="A3:U3"/>
    <mergeCell ref="AD6:AG6"/>
    <mergeCell ref="B5:AG5"/>
    <mergeCell ref="Z6:AC6"/>
    <mergeCell ref="V6:Y6"/>
    <mergeCell ref="A29:I29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CC42"/>
  <sheetViews>
    <sheetView showGridLines="0" zoomScaleNormal="100" workbookViewId="0">
      <pane xSplit="1" ySplit="7" topLeftCell="BH8" activePane="bottomRight" state="frozen"/>
      <selection activeCell="BH19" sqref="BH19"/>
      <selection pane="topRight" activeCell="BH19" sqref="BH19"/>
      <selection pane="bottomLeft" activeCell="BH19" sqref="BH19"/>
      <selection pane="bottomRight" activeCell="BP27" sqref="BP27"/>
    </sheetView>
  </sheetViews>
  <sheetFormatPr baseColWidth="10" defaultColWidth="11.42578125" defaultRowHeight="18" customHeight="1"/>
  <cols>
    <col min="1" max="1" width="45.5703125" style="119" customWidth="1"/>
    <col min="2" max="7" width="5.28515625" style="96" customWidth="1"/>
    <col min="8" max="8" width="5.28515625" style="230" customWidth="1"/>
    <col min="9" max="10" width="5.28515625" style="96" customWidth="1"/>
    <col min="11" max="11" width="5.28515625" style="231" customWidth="1"/>
    <col min="12" max="17" width="5.28515625" style="96" customWidth="1"/>
    <col min="18" max="18" width="5.28515625" style="230" customWidth="1"/>
    <col min="19" max="20" width="5.28515625" style="96" customWidth="1"/>
    <col min="21" max="21" width="5.28515625" style="231" customWidth="1"/>
    <col min="22" max="27" width="5.28515625" style="96" customWidth="1"/>
    <col min="28" max="28" width="5.28515625" style="230" customWidth="1"/>
    <col min="29" max="30" width="5.28515625" style="96" customWidth="1"/>
    <col min="31" max="31" width="5.28515625" style="231" customWidth="1"/>
    <col min="32" max="37" width="5.28515625" style="96" customWidth="1"/>
    <col min="38" max="38" width="5.28515625" style="230" customWidth="1"/>
    <col min="39" max="40" width="5.28515625" style="96" customWidth="1"/>
    <col min="41" max="41" width="5.28515625" style="231" customWidth="1"/>
    <col min="42" max="47" width="5.28515625" style="96" customWidth="1"/>
    <col min="48" max="48" width="5.28515625" style="230" customWidth="1"/>
    <col min="49" max="50" width="5.28515625" style="96" customWidth="1"/>
    <col min="51" max="51" width="5.28515625" style="231" customWidth="1"/>
    <col min="52" max="57" width="5.28515625" style="96" customWidth="1"/>
    <col min="58" max="58" width="5.28515625" style="230" customWidth="1"/>
    <col min="59" max="60" width="5.28515625" style="96" customWidth="1"/>
    <col min="61" max="61" width="5.28515625" style="231" customWidth="1"/>
    <col min="62" max="67" width="5.28515625" style="96" customWidth="1"/>
    <col min="68" max="68" width="5.28515625" style="230" customWidth="1"/>
    <col min="69" max="70" width="5.28515625" style="96" customWidth="1"/>
    <col min="71" max="71" width="5.28515625" style="231" customWidth="1"/>
    <col min="72" max="77" width="5.28515625" style="96" customWidth="1"/>
    <col min="78" max="78" width="5.28515625" style="230" customWidth="1"/>
    <col min="79" max="80" width="5.28515625" style="96" customWidth="1"/>
    <col min="81" max="81" width="5.28515625" style="231" customWidth="1"/>
    <col min="82" max="16384" width="11.42578125" style="95"/>
  </cols>
  <sheetData>
    <row r="1" spans="1:81" ht="18" customHeight="1">
      <c r="A1" s="844" t="s">
        <v>392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632"/>
      <c r="M1" s="632"/>
      <c r="N1" s="632"/>
      <c r="O1" s="632"/>
      <c r="P1" s="264"/>
      <c r="Q1" s="264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201"/>
      <c r="AG1" s="201"/>
      <c r="AH1" s="201"/>
      <c r="AI1" s="201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201"/>
      <c r="BA1" s="201"/>
      <c r="BB1" s="201"/>
      <c r="BC1" s="201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201"/>
      <c r="BU1" s="201"/>
      <c r="BV1" s="201"/>
      <c r="BW1" s="201"/>
      <c r="BX1" s="95"/>
      <c r="BY1" s="95"/>
      <c r="BZ1" s="95"/>
      <c r="CA1" s="95"/>
      <c r="CB1" s="95"/>
      <c r="CC1" s="95"/>
    </row>
    <row r="2" spans="1:81" ht="18" customHeight="1">
      <c r="A2" s="825" t="s">
        <v>405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217"/>
      <c r="AG2" s="217"/>
      <c r="AH2" s="217"/>
      <c r="AI2" s="217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217"/>
      <c r="BA2" s="217"/>
      <c r="BB2" s="217"/>
      <c r="BC2" s="217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744"/>
      <c r="BU2" s="744"/>
      <c r="BV2" s="744"/>
      <c r="BW2" s="744"/>
      <c r="BX2" s="95"/>
      <c r="BY2" s="95"/>
      <c r="BZ2" s="95"/>
      <c r="CA2" s="95"/>
      <c r="CB2" s="95"/>
      <c r="CC2" s="95"/>
    </row>
    <row r="3" spans="1:81" ht="18" customHeight="1">
      <c r="A3" s="826" t="s">
        <v>612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621"/>
      <c r="M3" s="621"/>
      <c r="N3" s="621"/>
      <c r="O3" s="621"/>
      <c r="P3" s="621"/>
      <c r="Q3" s="621"/>
      <c r="R3" s="217"/>
      <c r="S3" s="217"/>
      <c r="T3" s="217"/>
      <c r="U3" s="217"/>
      <c r="V3" s="95"/>
      <c r="W3" s="95"/>
      <c r="X3" s="95"/>
      <c r="Y3" s="95"/>
      <c r="Z3" s="95"/>
      <c r="AA3" s="95"/>
      <c r="AB3" s="95"/>
      <c r="AC3" s="95"/>
      <c r="AD3" s="95"/>
      <c r="AE3" s="95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744"/>
      <c r="BU3" s="744"/>
      <c r="BV3" s="744"/>
      <c r="BW3" s="744"/>
      <c r="BX3" s="744"/>
      <c r="BY3" s="744"/>
      <c r="BZ3" s="744"/>
      <c r="CA3" s="744"/>
      <c r="CB3" s="744"/>
      <c r="CC3" s="744"/>
    </row>
    <row r="4" spans="1:81" ht="3.95" customHeight="1">
      <c r="B4" s="120"/>
      <c r="C4" s="97"/>
      <c r="D4" s="97"/>
      <c r="E4" s="97"/>
      <c r="F4" s="97"/>
      <c r="G4" s="97"/>
      <c r="H4" s="97"/>
      <c r="I4" s="121"/>
      <c r="J4" s="97"/>
      <c r="K4" s="218"/>
      <c r="L4" s="120"/>
      <c r="M4" s="97"/>
      <c r="N4" s="97"/>
      <c r="O4" s="97"/>
      <c r="P4" s="97"/>
      <c r="Q4" s="97"/>
      <c r="R4" s="97"/>
      <c r="S4" s="121"/>
      <c r="T4" s="97"/>
      <c r="U4" s="218"/>
      <c r="V4" s="120"/>
      <c r="W4" s="97"/>
      <c r="X4" s="97"/>
      <c r="Y4" s="97"/>
      <c r="Z4" s="97"/>
      <c r="AA4" s="97"/>
      <c r="AB4" s="97"/>
      <c r="AC4" s="121"/>
      <c r="AD4" s="97"/>
      <c r="AE4" s="218"/>
      <c r="AF4" s="120"/>
      <c r="AG4" s="97"/>
      <c r="AH4" s="97"/>
      <c r="AI4" s="97"/>
      <c r="AJ4" s="97"/>
      <c r="AK4" s="97"/>
      <c r="AL4" s="97"/>
      <c r="AM4" s="121"/>
      <c r="AN4" s="97"/>
      <c r="AO4" s="218"/>
      <c r="AP4" s="120"/>
      <c r="AQ4" s="97"/>
      <c r="AR4" s="97"/>
      <c r="AS4" s="97"/>
      <c r="AT4" s="97"/>
      <c r="AU4" s="97"/>
      <c r="AV4" s="97"/>
      <c r="AW4" s="121"/>
      <c r="AX4" s="97"/>
      <c r="AY4" s="218"/>
      <c r="AZ4" s="120"/>
      <c r="BA4" s="97"/>
      <c r="BB4" s="97"/>
      <c r="BC4" s="97"/>
      <c r="BD4" s="97"/>
      <c r="BE4" s="97"/>
      <c r="BF4" s="97"/>
      <c r="BG4" s="121"/>
      <c r="BH4" s="97"/>
      <c r="BI4" s="218"/>
      <c r="BJ4" s="120"/>
      <c r="BK4" s="97"/>
      <c r="BL4" s="97"/>
      <c r="BM4" s="97"/>
      <c r="BN4" s="97"/>
      <c r="BO4" s="97"/>
      <c r="BP4" s="97"/>
      <c r="BQ4" s="121"/>
      <c r="BR4" s="97"/>
      <c r="BS4" s="218"/>
      <c r="BT4" s="120"/>
      <c r="BU4" s="97"/>
      <c r="BV4" s="97"/>
      <c r="BW4" s="97"/>
      <c r="BX4" s="97"/>
      <c r="BY4" s="97"/>
      <c r="BZ4" s="97"/>
      <c r="CA4" s="121"/>
      <c r="CB4" s="97"/>
      <c r="CC4" s="218"/>
    </row>
    <row r="5" spans="1:81" ht="13.5" customHeight="1">
      <c r="A5" s="909" t="s">
        <v>63</v>
      </c>
      <c r="B5" s="904" t="s">
        <v>550</v>
      </c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905"/>
      <c r="AE5" s="905"/>
      <c r="AF5" s="905"/>
      <c r="AG5" s="905"/>
      <c r="AH5" s="905"/>
      <c r="AI5" s="905"/>
      <c r="AJ5" s="905"/>
      <c r="AK5" s="905"/>
      <c r="AL5" s="905"/>
      <c r="AM5" s="905"/>
      <c r="AN5" s="905"/>
      <c r="AO5" s="905"/>
      <c r="AP5" s="905"/>
      <c r="AQ5" s="905"/>
      <c r="AR5" s="905"/>
      <c r="AS5" s="905"/>
      <c r="AT5" s="905"/>
      <c r="AU5" s="905"/>
      <c r="AV5" s="905"/>
      <c r="AW5" s="905"/>
      <c r="AX5" s="905"/>
      <c r="AY5" s="905"/>
      <c r="AZ5" s="905"/>
      <c r="BA5" s="905"/>
      <c r="BB5" s="905"/>
      <c r="BC5" s="905"/>
      <c r="BD5" s="905"/>
      <c r="BE5" s="905"/>
      <c r="BF5" s="905"/>
      <c r="BG5" s="905"/>
      <c r="BH5" s="905"/>
      <c r="BI5" s="905"/>
      <c r="BJ5" s="905"/>
      <c r="BK5" s="905"/>
      <c r="BL5" s="905"/>
      <c r="BM5" s="905"/>
      <c r="BN5" s="905"/>
      <c r="BO5" s="905"/>
      <c r="BP5" s="905"/>
      <c r="BQ5" s="905"/>
      <c r="BR5" s="905"/>
      <c r="BS5" s="905"/>
      <c r="BT5" s="905"/>
      <c r="BU5" s="905"/>
      <c r="BV5" s="905"/>
      <c r="BW5" s="905"/>
      <c r="BX5" s="905"/>
      <c r="BY5" s="905"/>
      <c r="BZ5" s="905"/>
      <c r="CA5" s="905"/>
      <c r="CB5" s="905"/>
      <c r="CC5" s="906"/>
    </row>
    <row r="6" spans="1:81" s="216" customFormat="1" ht="18" customHeight="1">
      <c r="A6" s="910"/>
      <c r="B6" s="843">
        <v>2015</v>
      </c>
      <c r="C6" s="907"/>
      <c r="D6" s="907"/>
      <c r="E6" s="907"/>
      <c r="F6" s="907"/>
      <c r="G6" s="907"/>
      <c r="H6" s="907"/>
      <c r="I6" s="907"/>
      <c r="J6" s="907"/>
      <c r="K6" s="908"/>
      <c r="L6" s="840">
        <v>2016</v>
      </c>
      <c r="M6" s="912"/>
      <c r="N6" s="912"/>
      <c r="O6" s="912"/>
      <c r="P6" s="912"/>
      <c r="Q6" s="912"/>
      <c r="R6" s="912"/>
      <c r="S6" s="912"/>
      <c r="T6" s="912"/>
      <c r="U6" s="912"/>
      <c r="V6" s="843">
        <v>2017</v>
      </c>
      <c r="W6" s="907"/>
      <c r="X6" s="907"/>
      <c r="Y6" s="907"/>
      <c r="Z6" s="907"/>
      <c r="AA6" s="907"/>
      <c r="AB6" s="907"/>
      <c r="AC6" s="907"/>
      <c r="AD6" s="907"/>
      <c r="AE6" s="908"/>
      <c r="AF6" s="840">
        <v>2018</v>
      </c>
      <c r="AG6" s="912"/>
      <c r="AH6" s="912"/>
      <c r="AI6" s="912"/>
      <c r="AJ6" s="912"/>
      <c r="AK6" s="912"/>
      <c r="AL6" s="912"/>
      <c r="AM6" s="912"/>
      <c r="AN6" s="912"/>
      <c r="AO6" s="912"/>
      <c r="AP6" s="843">
        <v>2019</v>
      </c>
      <c r="AQ6" s="907"/>
      <c r="AR6" s="907"/>
      <c r="AS6" s="907"/>
      <c r="AT6" s="907"/>
      <c r="AU6" s="907"/>
      <c r="AV6" s="907"/>
      <c r="AW6" s="907"/>
      <c r="AX6" s="907"/>
      <c r="AY6" s="908"/>
      <c r="AZ6" s="903">
        <v>2020</v>
      </c>
      <c r="BA6" s="903"/>
      <c r="BB6" s="903"/>
      <c r="BC6" s="903"/>
      <c r="BD6" s="903"/>
      <c r="BE6" s="903"/>
      <c r="BF6" s="903"/>
      <c r="BG6" s="903"/>
      <c r="BH6" s="903"/>
      <c r="BI6" s="903"/>
      <c r="BJ6" s="843">
        <v>2021</v>
      </c>
      <c r="BK6" s="907"/>
      <c r="BL6" s="907"/>
      <c r="BM6" s="907"/>
      <c r="BN6" s="907"/>
      <c r="BO6" s="907"/>
      <c r="BP6" s="907"/>
      <c r="BQ6" s="907"/>
      <c r="BR6" s="907"/>
      <c r="BS6" s="908"/>
      <c r="BT6" s="903">
        <v>2022</v>
      </c>
      <c r="BU6" s="903"/>
      <c r="BV6" s="903"/>
      <c r="BW6" s="903"/>
      <c r="BX6" s="903"/>
      <c r="BY6" s="903"/>
      <c r="BZ6" s="903"/>
      <c r="CA6" s="903"/>
      <c r="CB6" s="903"/>
      <c r="CC6" s="903"/>
    </row>
    <row r="7" spans="1:81" s="219" customFormat="1" ht="18" customHeight="1">
      <c r="A7" s="911"/>
      <c r="B7" s="376" t="s">
        <v>172</v>
      </c>
      <c r="C7" s="376" t="s">
        <v>173</v>
      </c>
      <c r="D7" s="376" t="s">
        <v>174</v>
      </c>
      <c r="E7" s="376" t="s">
        <v>175</v>
      </c>
      <c r="F7" s="376" t="s">
        <v>176</v>
      </c>
      <c r="G7" s="376" t="s">
        <v>177</v>
      </c>
      <c r="H7" s="376" t="s">
        <v>178</v>
      </c>
      <c r="I7" s="376" t="s">
        <v>179</v>
      </c>
      <c r="J7" s="376" t="s">
        <v>180</v>
      </c>
      <c r="K7" s="630" t="s">
        <v>34</v>
      </c>
      <c r="L7" s="618" t="s">
        <v>172</v>
      </c>
      <c r="M7" s="618" t="s">
        <v>173</v>
      </c>
      <c r="N7" s="618" t="s">
        <v>174</v>
      </c>
      <c r="O7" s="618" t="s">
        <v>175</v>
      </c>
      <c r="P7" s="618" t="s">
        <v>176</v>
      </c>
      <c r="Q7" s="618" t="s">
        <v>177</v>
      </c>
      <c r="R7" s="618" t="s">
        <v>178</v>
      </c>
      <c r="S7" s="618" t="s">
        <v>179</v>
      </c>
      <c r="T7" s="618" t="s">
        <v>180</v>
      </c>
      <c r="U7" s="631" t="s">
        <v>34</v>
      </c>
      <c r="V7" s="619" t="s">
        <v>172</v>
      </c>
      <c r="W7" s="619" t="s">
        <v>173</v>
      </c>
      <c r="X7" s="619" t="s">
        <v>174</v>
      </c>
      <c r="Y7" s="619" t="s">
        <v>175</v>
      </c>
      <c r="Z7" s="619" t="s">
        <v>176</v>
      </c>
      <c r="AA7" s="619" t="s">
        <v>177</v>
      </c>
      <c r="AB7" s="619" t="s">
        <v>178</v>
      </c>
      <c r="AC7" s="619" t="s">
        <v>179</v>
      </c>
      <c r="AD7" s="619" t="s">
        <v>180</v>
      </c>
      <c r="AE7" s="630" t="s">
        <v>34</v>
      </c>
      <c r="AF7" s="618" t="s">
        <v>172</v>
      </c>
      <c r="AG7" s="618" t="s">
        <v>173</v>
      </c>
      <c r="AH7" s="618" t="s">
        <v>174</v>
      </c>
      <c r="AI7" s="618" t="s">
        <v>175</v>
      </c>
      <c r="AJ7" s="618" t="s">
        <v>176</v>
      </c>
      <c r="AK7" s="618" t="s">
        <v>177</v>
      </c>
      <c r="AL7" s="618" t="s">
        <v>178</v>
      </c>
      <c r="AM7" s="618" t="s">
        <v>179</v>
      </c>
      <c r="AN7" s="618" t="s">
        <v>180</v>
      </c>
      <c r="AO7" s="631" t="s">
        <v>34</v>
      </c>
      <c r="AP7" s="619" t="s">
        <v>172</v>
      </c>
      <c r="AQ7" s="619" t="s">
        <v>173</v>
      </c>
      <c r="AR7" s="619" t="s">
        <v>174</v>
      </c>
      <c r="AS7" s="619" t="s">
        <v>175</v>
      </c>
      <c r="AT7" s="619" t="s">
        <v>176</v>
      </c>
      <c r="AU7" s="619" t="s">
        <v>177</v>
      </c>
      <c r="AV7" s="619" t="s">
        <v>178</v>
      </c>
      <c r="AW7" s="619" t="s">
        <v>179</v>
      </c>
      <c r="AX7" s="619" t="s">
        <v>180</v>
      </c>
      <c r="AY7" s="630" t="s">
        <v>34</v>
      </c>
      <c r="AZ7" s="618" t="s">
        <v>172</v>
      </c>
      <c r="BA7" s="618" t="s">
        <v>173</v>
      </c>
      <c r="BB7" s="618" t="s">
        <v>174</v>
      </c>
      <c r="BC7" s="618" t="s">
        <v>175</v>
      </c>
      <c r="BD7" s="618" t="s">
        <v>176</v>
      </c>
      <c r="BE7" s="618" t="s">
        <v>177</v>
      </c>
      <c r="BF7" s="618" t="s">
        <v>178</v>
      </c>
      <c r="BG7" s="618" t="s">
        <v>179</v>
      </c>
      <c r="BH7" s="618" t="s">
        <v>180</v>
      </c>
      <c r="BI7" s="631" t="s">
        <v>34</v>
      </c>
      <c r="BJ7" s="683" t="s">
        <v>172</v>
      </c>
      <c r="BK7" s="683" t="s">
        <v>173</v>
      </c>
      <c r="BL7" s="683" t="s">
        <v>174</v>
      </c>
      <c r="BM7" s="683" t="s">
        <v>175</v>
      </c>
      <c r="BN7" s="683" t="s">
        <v>176</v>
      </c>
      <c r="BO7" s="683" t="s">
        <v>177</v>
      </c>
      <c r="BP7" s="683" t="s">
        <v>178</v>
      </c>
      <c r="BQ7" s="683" t="s">
        <v>179</v>
      </c>
      <c r="BR7" s="683" t="s">
        <v>180</v>
      </c>
      <c r="BS7" s="630" t="s">
        <v>34</v>
      </c>
      <c r="BT7" s="735" t="s">
        <v>172</v>
      </c>
      <c r="BU7" s="735" t="s">
        <v>173</v>
      </c>
      <c r="BV7" s="735" t="s">
        <v>174</v>
      </c>
      <c r="BW7" s="735" t="s">
        <v>175</v>
      </c>
      <c r="BX7" s="735" t="s">
        <v>176</v>
      </c>
      <c r="BY7" s="735" t="s">
        <v>177</v>
      </c>
      <c r="BZ7" s="735" t="s">
        <v>178</v>
      </c>
      <c r="CA7" s="735" t="s">
        <v>179</v>
      </c>
      <c r="CB7" s="735" t="s">
        <v>180</v>
      </c>
      <c r="CC7" s="631" t="s">
        <v>34</v>
      </c>
    </row>
    <row r="8" spans="1:81" s="216" customFormat="1" ht="18" customHeight="1">
      <c r="A8" s="220" t="s">
        <v>181</v>
      </c>
      <c r="B8" s="221">
        <v>15</v>
      </c>
      <c r="C8" s="221">
        <v>18</v>
      </c>
      <c r="D8" s="221">
        <v>15</v>
      </c>
      <c r="E8" s="221">
        <v>27</v>
      </c>
      <c r="F8" s="221">
        <v>42</v>
      </c>
      <c r="G8" s="221">
        <v>85</v>
      </c>
      <c r="H8" s="221">
        <v>94</v>
      </c>
      <c r="I8" s="221">
        <v>129</v>
      </c>
      <c r="J8" s="221">
        <v>168</v>
      </c>
      <c r="K8" s="232">
        <f t="shared" ref="K8:K19" si="0">SUM(B8:J8)</f>
        <v>593</v>
      </c>
      <c r="L8" s="221">
        <v>13</v>
      </c>
      <c r="M8" s="221">
        <v>16</v>
      </c>
      <c r="N8" s="221">
        <v>30</v>
      </c>
      <c r="O8" s="221">
        <v>32</v>
      </c>
      <c r="P8" s="221">
        <v>46</v>
      </c>
      <c r="Q8" s="221">
        <v>70</v>
      </c>
      <c r="R8" s="221">
        <v>85</v>
      </c>
      <c r="S8" s="221">
        <v>141</v>
      </c>
      <c r="T8" s="221">
        <v>188</v>
      </c>
      <c r="U8" s="232">
        <f t="shared" ref="U8:U19" si="1">SUM(L8:T8)</f>
        <v>621</v>
      </c>
      <c r="V8" s="221">
        <v>8</v>
      </c>
      <c r="W8" s="221">
        <v>13</v>
      </c>
      <c r="X8" s="221">
        <v>19</v>
      </c>
      <c r="Y8" s="221">
        <v>25</v>
      </c>
      <c r="Z8" s="221">
        <v>52</v>
      </c>
      <c r="AA8" s="221">
        <v>98</v>
      </c>
      <c r="AB8" s="221">
        <v>115</v>
      </c>
      <c r="AC8" s="221">
        <v>145</v>
      </c>
      <c r="AD8" s="221">
        <v>188</v>
      </c>
      <c r="AE8" s="232">
        <f t="shared" ref="AE8:AE19" si="2">SUM(V8:AD8)</f>
        <v>663</v>
      </c>
      <c r="AF8" s="221">
        <v>11</v>
      </c>
      <c r="AG8" s="221">
        <v>13</v>
      </c>
      <c r="AH8" s="221">
        <v>12</v>
      </c>
      <c r="AI8" s="221">
        <v>28</v>
      </c>
      <c r="AJ8" s="221">
        <v>56</v>
      </c>
      <c r="AK8" s="221">
        <v>86</v>
      </c>
      <c r="AL8" s="221">
        <v>128</v>
      </c>
      <c r="AM8" s="221">
        <v>150</v>
      </c>
      <c r="AN8" s="221">
        <v>177</v>
      </c>
      <c r="AO8" s="232">
        <f t="shared" ref="AO8:AO19" si="3">SUM(AF8:AN8)</f>
        <v>661</v>
      </c>
      <c r="AP8" s="221">
        <v>7</v>
      </c>
      <c r="AQ8" s="221">
        <v>13</v>
      </c>
      <c r="AR8" s="221">
        <v>22</v>
      </c>
      <c r="AS8" s="221">
        <v>34</v>
      </c>
      <c r="AT8" s="221">
        <v>48</v>
      </c>
      <c r="AU8" s="221">
        <v>85</v>
      </c>
      <c r="AV8" s="221">
        <v>109</v>
      </c>
      <c r="AW8" s="221">
        <v>160</v>
      </c>
      <c r="AX8" s="221">
        <v>181</v>
      </c>
      <c r="AY8" s="232">
        <f t="shared" ref="AY8:AY19" si="4">SUM(AP8:AX8)</f>
        <v>659</v>
      </c>
      <c r="AZ8" s="221">
        <v>10</v>
      </c>
      <c r="BA8" s="221">
        <v>14</v>
      </c>
      <c r="BB8" s="221">
        <v>15</v>
      </c>
      <c r="BC8" s="221">
        <v>32</v>
      </c>
      <c r="BD8" s="221">
        <v>69</v>
      </c>
      <c r="BE8" s="221">
        <v>91</v>
      </c>
      <c r="BF8" s="221">
        <v>156</v>
      </c>
      <c r="BG8" s="221">
        <v>144</v>
      </c>
      <c r="BH8" s="221">
        <v>172</v>
      </c>
      <c r="BI8" s="232">
        <f t="shared" ref="BI8:BI19" si="5">SUM(AZ8:BH8)</f>
        <v>703</v>
      </c>
      <c r="BJ8" s="221">
        <v>10</v>
      </c>
      <c r="BK8" s="221">
        <v>18</v>
      </c>
      <c r="BL8" s="221">
        <v>25</v>
      </c>
      <c r="BM8" s="221">
        <v>32</v>
      </c>
      <c r="BN8" s="221">
        <v>74</v>
      </c>
      <c r="BO8" s="221">
        <v>97</v>
      </c>
      <c r="BP8" s="221">
        <v>136</v>
      </c>
      <c r="BQ8" s="221">
        <v>150</v>
      </c>
      <c r="BR8" s="221">
        <v>185</v>
      </c>
      <c r="BS8" s="232">
        <f t="shared" ref="BS8:BS19" si="6">SUM(BJ8:BR8)</f>
        <v>727</v>
      </c>
      <c r="BT8" s="221">
        <v>15</v>
      </c>
      <c r="BU8" s="221">
        <v>9</v>
      </c>
      <c r="BV8" s="221">
        <v>9</v>
      </c>
      <c r="BW8" s="221">
        <v>22</v>
      </c>
      <c r="BX8" s="221">
        <v>54</v>
      </c>
      <c r="BY8" s="221">
        <v>75</v>
      </c>
      <c r="BZ8" s="221">
        <v>130</v>
      </c>
      <c r="CA8" s="221">
        <v>136</v>
      </c>
      <c r="CB8" s="221">
        <v>167</v>
      </c>
      <c r="CC8" s="232">
        <f t="shared" ref="CC8:CC19" si="7">SUM(BT8:CB8)</f>
        <v>617</v>
      </c>
    </row>
    <row r="9" spans="1:81" s="216" customFormat="1" ht="18" customHeight="1">
      <c r="A9" s="222" t="s">
        <v>182</v>
      </c>
      <c r="B9" s="110">
        <v>34</v>
      </c>
      <c r="C9" s="110">
        <v>68</v>
      </c>
      <c r="D9" s="110">
        <v>51</v>
      </c>
      <c r="E9" s="110">
        <v>37</v>
      </c>
      <c r="F9" s="110">
        <v>27</v>
      </c>
      <c r="G9" s="110">
        <v>29</v>
      </c>
      <c r="H9" s="110">
        <v>29</v>
      </c>
      <c r="I9" s="110">
        <v>38</v>
      </c>
      <c r="J9" s="110">
        <v>31</v>
      </c>
      <c r="K9" s="272">
        <f t="shared" si="0"/>
        <v>344</v>
      </c>
      <c r="L9" s="112">
        <v>24</v>
      </c>
      <c r="M9" s="112">
        <v>61</v>
      </c>
      <c r="N9" s="112">
        <v>59</v>
      </c>
      <c r="O9" s="112">
        <v>33</v>
      </c>
      <c r="P9" s="112">
        <v>41</v>
      </c>
      <c r="Q9" s="112">
        <v>36</v>
      </c>
      <c r="R9" s="112">
        <v>21</v>
      </c>
      <c r="S9" s="112">
        <v>33</v>
      </c>
      <c r="T9" s="112">
        <v>31</v>
      </c>
      <c r="U9" s="488">
        <f t="shared" si="1"/>
        <v>339</v>
      </c>
      <c r="V9" s="110">
        <v>28</v>
      </c>
      <c r="W9" s="110">
        <v>67</v>
      </c>
      <c r="X9" s="110">
        <v>56</v>
      </c>
      <c r="Y9" s="110">
        <v>41</v>
      </c>
      <c r="Z9" s="110">
        <v>33</v>
      </c>
      <c r="AA9" s="110">
        <v>37</v>
      </c>
      <c r="AB9" s="110">
        <v>36</v>
      </c>
      <c r="AC9" s="110">
        <v>27</v>
      </c>
      <c r="AD9" s="110">
        <v>22</v>
      </c>
      <c r="AE9" s="272">
        <f t="shared" si="2"/>
        <v>347</v>
      </c>
      <c r="AF9" s="112">
        <v>23</v>
      </c>
      <c r="AG9" s="112">
        <v>67</v>
      </c>
      <c r="AH9" s="112">
        <v>70</v>
      </c>
      <c r="AI9" s="112">
        <v>41</v>
      </c>
      <c r="AJ9" s="112">
        <v>36</v>
      </c>
      <c r="AK9" s="112">
        <v>37</v>
      </c>
      <c r="AL9" s="112">
        <v>23</v>
      </c>
      <c r="AM9" s="112">
        <v>29</v>
      </c>
      <c r="AN9" s="112">
        <v>32</v>
      </c>
      <c r="AO9" s="488">
        <f t="shared" si="3"/>
        <v>358</v>
      </c>
      <c r="AP9" s="110">
        <v>21</v>
      </c>
      <c r="AQ9" s="110">
        <v>67</v>
      </c>
      <c r="AR9" s="110">
        <v>62</v>
      </c>
      <c r="AS9" s="110">
        <v>47</v>
      </c>
      <c r="AT9" s="110">
        <v>39</v>
      </c>
      <c r="AU9" s="110">
        <v>39</v>
      </c>
      <c r="AV9" s="110">
        <v>25</v>
      </c>
      <c r="AW9" s="110">
        <v>37</v>
      </c>
      <c r="AX9" s="110">
        <v>34</v>
      </c>
      <c r="AY9" s="272">
        <f t="shared" si="4"/>
        <v>371</v>
      </c>
      <c r="AZ9" s="112">
        <v>29</v>
      </c>
      <c r="BA9" s="112">
        <v>70</v>
      </c>
      <c r="BB9" s="112">
        <v>49</v>
      </c>
      <c r="BC9" s="112">
        <v>41</v>
      </c>
      <c r="BD9" s="112">
        <v>29</v>
      </c>
      <c r="BE9" s="112">
        <v>51</v>
      </c>
      <c r="BF9" s="112">
        <v>29</v>
      </c>
      <c r="BG9" s="112">
        <v>27</v>
      </c>
      <c r="BH9" s="112">
        <v>31</v>
      </c>
      <c r="BI9" s="488">
        <f t="shared" si="5"/>
        <v>356</v>
      </c>
      <c r="BJ9" s="110">
        <v>31</v>
      </c>
      <c r="BK9" s="110">
        <v>64</v>
      </c>
      <c r="BL9" s="110">
        <v>82</v>
      </c>
      <c r="BM9" s="110">
        <v>52</v>
      </c>
      <c r="BN9" s="110">
        <v>47</v>
      </c>
      <c r="BO9" s="110">
        <v>43</v>
      </c>
      <c r="BP9" s="110">
        <v>29</v>
      </c>
      <c r="BQ9" s="110">
        <v>28</v>
      </c>
      <c r="BR9" s="110">
        <v>35</v>
      </c>
      <c r="BS9" s="272">
        <f t="shared" si="6"/>
        <v>411</v>
      </c>
      <c r="BT9" s="112">
        <v>27</v>
      </c>
      <c r="BU9" s="112">
        <v>83</v>
      </c>
      <c r="BV9" s="112">
        <v>74</v>
      </c>
      <c r="BW9" s="112">
        <v>65</v>
      </c>
      <c r="BX9" s="112">
        <v>42</v>
      </c>
      <c r="BY9" s="112">
        <v>37</v>
      </c>
      <c r="BZ9" s="112">
        <v>35</v>
      </c>
      <c r="CA9" s="112">
        <v>37</v>
      </c>
      <c r="CB9" s="112">
        <v>38</v>
      </c>
      <c r="CC9" s="488">
        <f t="shared" si="7"/>
        <v>438</v>
      </c>
    </row>
    <row r="10" spans="1:81" s="216" customFormat="1" ht="18" customHeight="1">
      <c r="A10" s="223" t="s">
        <v>547</v>
      </c>
      <c r="B10" s="221">
        <v>0</v>
      </c>
      <c r="C10" s="221">
        <v>1</v>
      </c>
      <c r="D10" s="221">
        <v>5</v>
      </c>
      <c r="E10" s="221">
        <v>1</v>
      </c>
      <c r="F10" s="221">
        <v>14</v>
      </c>
      <c r="G10" s="221">
        <v>23</v>
      </c>
      <c r="H10" s="221">
        <v>31</v>
      </c>
      <c r="I10" s="221">
        <v>33</v>
      </c>
      <c r="J10" s="221">
        <v>79</v>
      </c>
      <c r="K10" s="234">
        <f t="shared" si="0"/>
        <v>187</v>
      </c>
      <c r="L10" s="221">
        <v>2</v>
      </c>
      <c r="M10" s="221">
        <v>5</v>
      </c>
      <c r="N10" s="221">
        <v>7</v>
      </c>
      <c r="O10" s="221">
        <v>9</v>
      </c>
      <c r="P10" s="221">
        <v>14</v>
      </c>
      <c r="Q10" s="221">
        <v>18</v>
      </c>
      <c r="R10" s="221">
        <v>36</v>
      </c>
      <c r="S10" s="221">
        <v>47</v>
      </c>
      <c r="T10" s="221">
        <v>76</v>
      </c>
      <c r="U10" s="234">
        <f t="shared" si="1"/>
        <v>214</v>
      </c>
      <c r="V10" s="221">
        <v>2</v>
      </c>
      <c r="W10" s="221">
        <v>2</v>
      </c>
      <c r="X10" s="221">
        <v>4</v>
      </c>
      <c r="Y10" s="221">
        <v>5</v>
      </c>
      <c r="Z10" s="221">
        <v>12</v>
      </c>
      <c r="AA10" s="221">
        <v>16</v>
      </c>
      <c r="AB10" s="221">
        <v>22</v>
      </c>
      <c r="AC10" s="221">
        <v>46</v>
      </c>
      <c r="AD10" s="221">
        <v>93</v>
      </c>
      <c r="AE10" s="234">
        <f t="shared" si="2"/>
        <v>202</v>
      </c>
      <c r="AF10" s="221">
        <v>5</v>
      </c>
      <c r="AG10" s="221">
        <v>2</v>
      </c>
      <c r="AH10" s="221">
        <v>1</v>
      </c>
      <c r="AI10" s="221">
        <v>10</v>
      </c>
      <c r="AJ10" s="221">
        <v>4</v>
      </c>
      <c r="AK10" s="221">
        <v>13</v>
      </c>
      <c r="AL10" s="221">
        <v>25</v>
      </c>
      <c r="AM10" s="221">
        <v>41</v>
      </c>
      <c r="AN10" s="221">
        <v>72</v>
      </c>
      <c r="AO10" s="234">
        <f t="shared" si="3"/>
        <v>173</v>
      </c>
      <c r="AP10" s="221">
        <v>2</v>
      </c>
      <c r="AQ10" s="221">
        <v>1</v>
      </c>
      <c r="AR10" s="221">
        <v>3</v>
      </c>
      <c r="AS10" s="221">
        <v>6</v>
      </c>
      <c r="AT10" s="221">
        <v>17</v>
      </c>
      <c r="AU10" s="221">
        <v>16</v>
      </c>
      <c r="AV10" s="221">
        <v>25</v>
      </c>
      <c r="AW10" s="221">
        <v>54</v>
      </c>
      <c r="AX10" s="221">
        <v>74</v>
      </c>
      <c r="AY10" s="234">
        <f t="shared" si="4"/>
        <v>198</v>
      </c>
      <c r="AZ10" s="221">
        <v>1</v>
      </c>
      <c r="BA10" s="221">
        <v>5</v>
      </c>
      <c r="BB10" s="221">
        <v>4</v>
      </c>
      <c r="BC10" s="221">
        <v>4</v>
      </c>
      <c r="BD10" s="221">
        <v>10</v>
      </c>
      <c r="BE10" s="221">
        <v>23</v>
      </c>
      <c r="BF10" s="221">
        <v>19</v>
      </c>
      <c r="BG10" s="221">
        <v>47</v>
      </c>
      <c r="BH10" s="221">
        <v>84</v>
      </c>
      <c r="BI10" s="234">
        <f t="shared" si="5"/>
        <v>197</v>
      </c>
      <c r="BJ10" s="221">
        <v>1</v>
      </c>
      <c r="BK10" s="221">
        <v>2</v>
      </c>
      <c r="BL10" s="221">
        <v>5</v>
      </c>
      <c r="BM10" s="221">
        <v>5</v>
      </c>
      <c r="BN10" s="221">
        <v>18</v>
      </c>
      <c r="BO10" s="221">
        <v>24</v>
      </c>
      <c r="BP10" s="221">
        <v>37</v>
      </c>
      <c r="BQ10" s="221">
        <v>66</v>
      </c>
      <c r="BR10" s="221">
        <v>87</v>
      </c>
      <c r="BS10" s="234">
        <f t="shared" si="6"/>
        <v>245</v>
      </c>
      <c r="BT10" s="221">
        <v>1</v>
      </c>
      <c r="BU10" s="221">
        <v>4</v>
      </c>
      <c r="BV10" s="221">
        <v>9</v>
      </c>
      <c r="BW10" s="221">
        <v>13</v>
      </c>
      <c r="BX10" s="221">
        <v>10</v>
      </c>
      <c r="BY10" s="221">
        <v>25</v>
      </c>
      <c r="BZ10" s="221">
        <v>30</v>
      </c>
      <c r="CA10" s="221">
        <v>57</v>
      </c>
      <c r="CB10" s="221">
        <v>86</v>
      </c>
      <c r="CC10" s="234">
        <f t="shared" si="7"/>
        <v>235</v>
      </c>
    </row>
    <row r="11" spans="1:81" s="216" customFormat="1" ht="18" customHeight="1">
      <c r="A11" s="222" t="s">
        <v>114</v>
      </c>
      <c r="B11" s="110">
        <v>1</v>
      </c>
      <c r="C11" s="110">
        <v>1</v>
      </c>
      <c r="D11" s="110">
        <v>0</v>
      </c>
      <c r="E11" s="110">
        <v>5</v>
      </c>
      <c r="F11" s="110">
        <v>8</v>
      </c>
      <c r="G11" s="110">
        <v>4</v>
      </c>
      <c r="H11" s="110">
        <v>9</v>
      </c>
      <c r="I11" s="110">
        <v>33</v>
      </c>
      <c r="J11" s="110">
        <v>56</v>
      </c>
      <c r="K11" s="272">
        <f t="shared" si="0"/>
        <v>117</v>
      </c>
      <c r="L11" s="112">
        <v>2</v>
      </c>
      <c r="M11" s="112">
        <v>2</v>
      </c>
      <c r="N11" s="112">
        <v>1</v>
      </c>
      <c r="O11" s="112">
        <v>5</v>
      </c>
      <c r="P11" s="112">
        <v>6</v>
      </c>
      <c r="Q11" s="112">
        <v>8</v>
      </c>
      <c r="R11" s="112">
        <v>22</v>
      </c>
      <c r="S11" s="112">
        <v>46</v>
      </c>
      <c r="T11" s="112">
        <v>74</v>
      </c>
      <c r="U11" s="488">
        <f t="shared" si="1"/>
        <v>166</v>
      </c>
      <c r="V11" s="110">
        <v>1</v>
      </c>
      <c r="W11" s="110">
        <v>0</v>
      </c>
      <c r="X11" s="110">
        <v>2</v>
      </c>
      <c r="Y11" s="110">
        <v>4</v>
      </c>
      <c r="Z11" s="110">
        <v>4</v>
      </c>
      <c r="AA11" s="110">
        <v>10</v>
      </c>
      <c r="AB11" s="110">
        <v>16</v>
      </c>
      <c r="AC11" s="110">
        <v>27</v>
      </c>
      <c r="AD11" s="110">
        <v>61</v>
      </c>
      <c r="AE11" s="272">
        <f t="shared" si="2"/>
        <v>125</v>
      </c>
      <c r="AF11" s="112">
        <v>1</v>
      </c>
      <c r="AG11" s="112">
        <v>0</v>
      </c>
      <c r="AH11" s="112">
        <v>1</v>
      </c>
      <c r="AI11" s="112">
        <v>1</v>
      </c>
      <c r="AJ11" s="112">
        <v>7</v>
      </c>
      <c r="AK11" s="112">
        <v>10</v>
      </c>
      <c r="AL11" s="112">
        <v>9</v>
      </c>
      <c r="AM11" s="112">
        <v>26</v>
      </c>
      <c r="AN11" s="112">
        <v>63</v>
      </c>
      <c r="AO11" s="488">
        <f t="shared" si="3"/>
        <v>118</v>
      </c>
      <c r="AP11" s="110">
        <v>3</v>
      </c>
      <c r="AQ11" s="110">
        <v>2</v>
      </c>
      <c r="AR11" s="110">
        <v>2</v>
      </c>
      <c r="AS11" s="110">
        <v>10</v>
      </c>
      <c r="AT11" s="110">
        <v>8</v>
      </c>
      <c r="AU11" s="110">
        <v>11</v>
      </c>
      <c r="AV11" s="110">
        <v>13</v>
      </c>
      <c r="AW11" s="110">
        <v>32</v>
      </c>
      <c r="AX11" s="110">
        <v>63</v>
      </c>
      <c r="AY11" s="272">
        <f t="shared" si="4"/>
        <v>144</v>
      </c>
      <c r="AZ11" s="112">
        <v>1</v>
      </c>
      <c r="BA11" s="112">
        <v>1</v>
      </c>
      <c r="BB11" s="112">
        <v>5</v>
      </c>
      <c r="BC11" s="112">
        <v>4</v>
      </c>
      <c r="BD11" s="112">
        <v>5</v>
      </c>
      <c r="BE11" s="112">
        <v>16</v>
      </c>
      <c r="BF11" s="112">
        <v>18</v>
      </c>
      <c r="BG11" s="112">
        <v>39</v>
      </c>
      <c r="BH11" s="112">
        <v>74</v>
      </c>
      <c r="BI11" s="488">
        <f t="shared" si="5"/>
        <v>163</v>
      </c>
      <c r="BJ11" s="110">
        <v>1</v>
      </c>
      <c r="BK11" s="110">
        <v>2</v>
      </c>
      <c r="BL11" s="110">
        <v>3</v>
      </c>
      <c r="BM11" s="110">
        <v>9</v>
      </c>
      <c r="BN11" s="110">
        <v>9</v>
      </c>
      <c r="BO11" s="110">
        <v>13</v>
      </c>
      <c r="BP11" s="110">
        <v>21</v>
      </c>
      <c r="BQ11" s="110">
        <v>51</v>
      </c>
      <c r="BR11" s="110">
        <v>87</v>
      </c>
      <c r="BS11" s="272">
        <f t="shared" si="6"/>
        <v>196</v>
      </c>
      <c r="BT11" s="112">
        <v>1</v>
      </c>
      <c r="BU11" s="112">
        <v>2</v>
      </c>
      <c r="BV11" s="112">
        <v>1</v>
      </c>
      <c r="BW11" s="112">
        <v>3</v>
      </c>
      <c r="BX11" s="112">
        <v>7</v>
      </c>
      <c r="BY11" s="112">
        <v>8</v>
      </c>
      <c r="BZ11" s="112">
        <v>12</v>
      </c>
      <c r="CA11" s="112">
        <v>24</v>
      </c>
      <c r="CB11" s="112">
        <v>69</v>
      </c>
      <c r="CC11" s="488">
        <f t="shared" si="7"/>
        <v>127</v>
      </c>
    </row>
    <row r="12" spans="1:81" s="216" customFormat="1" ht="18" customHeight="1">
      <c r="A12" s="223" t="s">
        <v>569</v>
      </c>
      <c r="B12" s="221">
        <v>1</v>
      </c>
      <c r="C12" s="221">
        <v>17</v>
      </c>
      <c r="D12" s="221">
        <v>24</v>
      </c>
      <c r="E12" s="221">
        <v>19</v>
      </c>
      <c r="F12" s="221">
        <v>21</v>
      </c>
      <c r="G12" s="221">
        <v>22</v>
      </c>
      <c r="H12" s="221">
        <v>6</v>
      </c>
      <c r="I12" s="221">
        <v>4</v>
      </c>
      <c r="J12" s="221">
        <v>0</v>
      </c>
      <c r="K12" s="234">
        <f t="shared" si="0"/>
        <v>114</v>
      </c>
      <c r="L12" s="221">
        <v>0</v>
      </c>
      <c r="M12" s="221">
        <v>14</v>
      </c>
      <c r="N12" s="221">
        <v>26</v>
      </c>
      <c r="O12" s="221">
        <v>26</v>
      </c>
      <c r="P12" s="221">
        <v>24</v>
      </c>
      <c r="Q12" s="221">
        <v>19</v>
      </c>
      <c r="R12" s="221">
        <v>3</v>
      </c>
      <c r="S12" s="221">
        <v>1</v>
      </c>
      <c r="T12" s="221">
        <v>2</v>
      </c>
      <c r="U12" s="234">
        <f t="shared" si="1"/>
        <v>115</v>
      </c>
      <c r="V12" s="221">
        <v>1</v>
      </c>
      <c r="W12" s="221">
        <v>8</v>
      </c>
      <c r="X12" s="221">
        <v>24</v>
      </c>
      <c r="Y12" s="221">
        <v>16</v>
      </c>
      <c r="Z12" s="221">
        <v>20</v>
      </c>
      <c r="AA12" s="221">
        <v>12</v>
      </c>
      <c r="AB12" s="221">
        <v>17</v>
      </c>
      <c r="AC12" s="221">
        <v>2</v>
      </c>
      <c r="AD12" s="221">
        <v>0</v>
      </c>
      <c r="AE12" s="234">
        <f t="shared" si="2"/>
        <v>100</v>
      </c>
      <c r="AF12" s="221">
        <v>1</v>
      </c>
      <c r="AG12" s="221">
        <v>18</v>
      </c>
      <c r="AH12" s="221">
        <v>21</v>
      </c>
      <c r="AI12" s="221">
        <v>13</v>
      </c>
      <c r="AJ12" s="221">
        <v>23</v>
      </c>
      <c r="AK12" s="221">
        <v>25</v>
      </c>
      <c r="AL12" s="221">
        <v>12</v>
      </c>
      <c r="AM12" s="221">
        <v>1</v>
      </c>
      <c r="AN12" s="221">
        <v>0</v>
      </c>
      <c r="AO12" s="234">
        <f t="shared" si="3"/>
        <v>114</v>
      </c>
      <c r="AP12" s="221">
        <v>1</v>
      </c>
      <c r="AQ12" s="221">
        <v>15</v>
      </c>
      <c r="AR12" s="221">
        <v>19</v>
      </c>
      <c r="AS12" s="221">
        <v>25</v>
      </c>
      <c r="AT12" s="221">
        <v>15</v>
      </c>
      <c r="AU12" s="221">
        <v>17</v>
      </c>
      <c r="AV12" s="221">
        <v>9</v>
      </c>
      <c r="AW12" s="221">
        <v>3</v>
      </c>
      <c r="AX12" s="221">
        <v>1</v>
      </c>
      <c r="AY12" s="234">
        <f t="shared" si="4"/>
        <v>105</v>
      </c>
      <c r="AZ12" s="221">
        <v>2</v>
      </c>
      <c r="BA12" s="221">
        <v>10</v>
      </c>
      <c r="BB12" s="221">
        <v>22</v>
      </c>
      <c r="BC12" s="221">
        <v>22</v>
      </c>
      <c r="BD12" s="221">
        <v>20</v>
      </c>
      <c r="BE12" s="221">
        <v>21</v>
      </c>
      <c r="BF12" s="221">
        <v>8</v>
      </c>
      <c r="BG12" s="221">
        <v>5</v>
      </c>
      <c r="BH12" s="221">
        <v>0</v>
      </c>
      <c r="BI12" s="234">
        <f t="shared" si="5"/>
        <v>110</v>
      </c>
      <c r="BJ12" s="221">
        <v>1</v>
      </c>
      <c r="BK12" s="221">
        <v>13</v>
      </c>
      <c r="BL12" s="221">
        <v>26</v>
      </c>
      <c r="BM12" s="221">
        <v>36</v>
      </c>
      <c r="BN12" s="221">
        <v>55</v>
      </c>
      <c r="BO12" s="221">
        <v>41</v>
      </c>
      <c r="BP12" s="221">
        <v>25</v>
      </c>
      <c r="BQ12" s="221">
        <v>1</v>
      </c>
      <c r="BR12" s="221">
        <v>0</v>
      </c>
      <c r="BS12" s="234">
        <f t="shared" si="6"/>
        <v>198</v>
      </c>
      <c r="BT12" s="221">
        <v>1</v>
      </c>
      <c r="BU12" s="221">
        <v>7</v>
      </c>
      <c r="BV12" s="221">
        <v>21</v>
      </c>
      <c r="BW12" s="221">
        <v>21</v>
      </c>
      <c r="BX12" s="221">
        <v>27</v>
      </c>
      <c r="BY12" s="221">
        <v>20</v>
      </c>
      <c r="BZ12" s="221">
        <v>11</v>
      </c>
      <c r="CA12" s="221">
        <v>1</v>
      </c>
      <c r="CB12" s="221">
        <v>0</v>
      </c>
      <c r="CC12" s="234">
        <f t="shared" si="7"/>
        <v>109</v>
      </c>
    </row>
    <row r="13" spans="1:81" s="216" customFormat="1" ht="18" customHeight="1">
      <c r="A13" s="222" t="s">
        <v>183</v>
      </c>
      <c r="B13" s="110">
        <v>0</v>
      </c>
      <c r="C13" s="110">
        <v>2</v>
      </c>
      <c r="D13" s="110">
        <v>0</v>
      </c>
      <c r="E13" s="110">
        <v>2</v>
      </c>
      <c r="F13" s="110">
        <v>2</v>
      </c>
      <c r="G13" s="110">
        <v>8</v>
      </c>
      <c r="H13" s="110">
        <v>18</v>
      </c>
      <c r="I13" s="110">
        <v>24</v>
      </c>
      <c r="J13" s="110">
        <v>36</v>
      </c>
      <c r="K13" s="272">
        <f t="shared" si="0"/>
        <v>92</v>
      </c>
      <c r="L13" s="112">
        <v>0</v>
      </c>
      <c r="M13" s="112">
        <v>2</v>
      </c>
      <c r="N13" s="112">
        <v>3</v>
      </c>
      <c r="O13" s="112">
        <v>2</v>
      </c>
      <c r="P13" s="112">
        <v>5</v>
      </c>
      <c r="Q13" s="112">
        <v>8</v>
      </c>
      <c r="R13" s="112">
        <v>15</v>
      </c>
      <c r="S13" s="112">
        <v>28</v>
      </c>
      <c r="T13" s="112">
        <v>38</v>
      </c>
      <c r="U13" s="488">
        <f t="shared" si="1"/>
        <v>101</v>
      </c>
      <c r="V13" s="110">
        <v>0</v>
      </c>
      <c r="W13" s="110">
        <v>1</v>
      </c>
      <c r="X13" s="110">
        <v>2</v>
      </c>
      <c r="Y13" s="110">
        <v>4</v>
      </c>
      <c r="Z13" s="110">
        <v>5</v>
      </c>
      <c r="AA13" s="110">
        <v>12</v>
      </c>
      <c r="AB13" s="110">
        <v>14</v>
      </c>
      <c r="AC13" s="110">
        <v>31</v>
      </c>
      <c r="AD13" s="110">
        <v>47</v>
      </c>
      <c r="AE13" s="272">
        <f t="shared" si="2"/>
        <v>116</v>
      </c>
      <c r="AF13" s="112">
        <v>1</v>
      </c>
      <c r="AG13" s="112">
        <v>1</v>
      </c>
      <c r="AH13" s="112">
        <v>3</v>
      </c>
      <c r="AI13" s="112">
        <v>6</v>
      </c>
      <c r="AJ13" s="112">
        <v>8</v>
      </c>
      <c r="AK13" s="112">
        <v>2</v>
      </c>
      <c r="AL13" s="112">
        <v>15</v>
      </c>
      <c r="AM13" s="112">
        <v>30</v>
      </c>
      <c r="AN13" s="112">
        <v>49</v>
      </c>
      <c r="AO13" s="488">
        <f t="shared" si="3"/>
        <v>115</v>
      </c>
      <c r="AP13" s="110">
        <v>2</v>
      </c>
      <c r="AQ13" s="110">
        <v>1</v>
      </c>
      <c r="AR13" s="110">
        <v>2</v>
      </c>
      <c r="AS13" s="110">
        <v>3</v>
      </c>
      <c r="AT13" s="110">
        <v>7</v>
      </c>
      <c r="AU13" s="110">
        <v>11</v>
      </c>
      <c r="AV13" s="110">
        <v>18</v>
      </c>
      <c r="AW13" s="110">
        <v>33</v>
      </c>
      <c r="AX13" s="110">
        <v>32</v>
      </c>
      <c r="AY13" s="272">
        <f t="shared" si="4"/>
        <v>109</v>
      </c>
      <c r="AZ13" s="112">
        <v>0</v>
      </c>
      <c r="BA13" s="112">
        <v>0</v>
      </c>
      <c r="BB13" s="112">
        <v>2</v>
      </c>
      <c r="BC13" s="112">
        <v>4</v>
      </c>
      <c r="BD13" s="112">
        <v>6</v>
      </c>
      <c r="BE13" s="112">
        <v>14</v>
      </c>
      <c r="BF13" s="112">
        <v>22</v>
      </c>
      <c r="BG13" s="112">
        <v>36</v>
      </c>
      <c r="BH13" s="112">
        <v>51</v>
      </c>
      <c r="BI13" s="488">
        <f t="shared" si="5"/>
        <v>135</v>
      </c>
      <c r="BJ13" s="110">
        <v>1</v>
      </c>
      <c r="BK13" s="110">
        <v>1</v>
      </c>
      <c r="BL13" s="110">
        <v>3</v>
      </c>
      <c r="BM13" s="110">
        <v>3</v>
      </c>
      <c r="BN13" s="110">
        <v>7</v>
      </c>
      <c r="BO13" s="110">
        <v>23</v>
      </c>
      <c r="BP13" s="110">
        <v>24</v>
      </c>
      <c r="BQ13" s="110">
        <v>37</v>
      </c>
      <c r="BR13" s="110">
        <v>50</v>
      </c>
      <c r="BS13" s="272">
        <f t="shared" si="6"/>
        <v>149</v>
      </c>
      <c r="BT13" s="112">
        <v>1</v>
      </c>
      <c r="BU13" s="112">
        <v>2</v>
      </c>
      <c r="BV13" s="112">
        <v>3</v>
      </c>
      <c r="BW13" s="112">
        <v>3</v>
      </c>
      <c r="BX13" s="112">
        <v>7</v>
      </c>
      <c r="BY13" s="112">
        <v>11</v>
      </c>
      <c r="BZ13" s="112">
        <v>20</v>
      </c>
      <c r="CA13" s="112">
        <v>37</v>
      </c>
      <c r="CB13" s="112">
        <v>45</v>
      </c>
      <c r="CC13" s="488">
        <f t="shared" si="7"/>
        <v>129</v>
      </c>
    </row>
    <row r="14" spans="1:81" s="216" customFormat="1" ht="18" customHeight="1">
      <c r="A14" s="223" t="s">
        <v>184</v>
      </c>
      <c r="B14" s="221">
        <v>7</v>
      </c>
      <c r="C14" s="221">
        <v>3</v>
      </c>
      <c r="D14" s="221">
        <v>5</v>
      </c>
      <c r="E14" s="221">
        <v>3</v>
      </c>
      <c r="F14" s="221">
        <v>7</v>
      </c>
      <c r="G14" s="221">
        <v>7</v>
      </c>
      <c r="H14" s="221">
        <v>9</v>
      </c>
      <c r="I14" s="221">
        <v>12</v>
      </c>
      <c r="J14" s="221">
        <v>13</v>
      </c>
      <c r="K14" s="234">
        <f t="shared" si="0"/>
        <v>66</v>
      </c>
      <c r="L14" s="221">
        <v>7</v>
      </c>
      <c r="M14" s="221">
        <v>8</v>
      </c>
      <c r="N14" s="221">
        <v>5</v>
      </c>
      <c r="O14" s="221">
        <v>9</v>
      </c>
      <c r="P14" s="221">
        <v>13</v>
      </c>
      <c r="Q14" s="221">
        <v>16</v>
      </c>
      <c r="R14" s="221">
        <v>16</v>
      </c>
      <c r="S14" s="221">
        <v>16</v>
      </c>
      <c r="T14" s="221">
        <v>25</v>
      </c>
      <c r="U14" s="234">
        <f t="shared" si="1"/>
        <v>115</v>
      </c>
      <c r="V14" s="221">
        <v>5</v>
      </c>
      <c r="W14" s="221">
        <v>7</v>
      </c>
      <c r="X14" s="221">
        <v>5</v>
      </c>
      <c r="Y14" s="221">
        <v>6</v>
      </c>
      <c r="Z14" s="221">
        <v>11</v>
      </c>
      <c r="AA14" s="221">
        <v>4</v>
      </c>
      <c r="AB14" s="221">
        <v>7</v>
      </c>
      <c r="AC14" s="221">
        <v>7</v>
      </c>
      <c r="AD14" s="221">
        <v>25</v>
      </c>
      <c r="AE14" s="234">
        <f t="shared" si="2"/>
        <v>77</v>
      </c>
      <c r="AF14" s="221">
        <v>4</v>
      </c>
      <c r="AG14" s="221">
        <v>6</v>
      </c>
      <c r="AH14" s="221">
        <v>3</v>
      </c>
      <c r="AI14" s="221">
        <v>7</v>
      </c>
      <c r="AJ14" s="221">
        <v>3</v>
      </c>
      <c r="AK14" s="221">
        <v>6</v>
      </c>
      <c r="AL14" s="221">
        <v>11</v>
      </c>
      <c r="AM14" s="221">
        <v>13</v>
      </c>
      <c r="AN14" s="221">
        <v>23</v>
      </c>
      <c r="AO14" s="234">
        <f t="shared" si="3"/>
        <v>76</v>
      </c>
      <c r="AP14" s="221">
        <v>3</v>
      </c>
      <c r="AQ14" s="221">
        <v>9</v>
      </c>
      <c r="AR14" s="221">
        <v>8</v>
      </c>
      <c r="AS14" s="221">
        <v>11</v>
      </c>
      <c r="AT14" s="221">
        <v>6</v>
      </c>
      <c r="AU14" s="221">
        <v>17</v>
      </c>
      <c r="AV14" s="221">
        <v>24</v>
      </c>
      <c r="AW14" s="221">
        <v>23</v>
      </c>
      <c r="AX14" s="221">
        <v>34</v>
      </c>
      <c r="AY14" s="234">
        <f t="shared" si="4"/>
        <v>135</v>
      </c>
      <c r="AZ14" s="221">
        <v>2</v>
      </c>
      <c r="BA14" s="221">
        <v>6</v>
      </c>
      <c r="BB14" s="221">
        <v>10</v>
      </c>
      <c r="BC14" s="221">
        <v>7</v>
      </c>
      <c r="BD14" s="221">
        <v>16</v>
      </c>
      <c r="BE14" s="221">
        <v>12</v>
      </c>
      <c r="BF14" s="221">
        <v>11</v>
      </c>
      <c r="BG14" s="221">
        <v>19</v>
      </c>
      <c r="BH14" s="221">
        <v>34</v>
      </c>
      <c r="BI14" s="234">
        <f t="shared" si="5"/>
        <v>117</v>
      </c>
      <c r="BJ14" s="221">
        <v>9</v>
      </c>
      <c r="BK14" s="221">
        <v>5</v>
      </c>
      <c r="BL14" s="221">
        <v>9</v>
      </c>
      <c r="BM14" s="221">
        <v>18</v>
      </c>
      <c r="BN14" s="221">
        <v>14</v>
      </c>
      <c r="BO14" s="221">
        <v>28</v>
      </c>
      <c r="BP14" s="221">
        <v>36</v>
      </c>
      <c r="BQ14" s="221">
        <v>34</v>
      </c>
      <c r="BR14" s="221">
        <v>49</v>
      </c>
      <c r="BS14" s="234">
        <f t="shared" si="6"/>
        <v>202</v>
      </c>
      <c r="BT14" s="221">
        <v>9</v>
      </c>
      <c r="BU14" s="221">
        <v>9</v>
      </c>
      <c r="BV14" s="221">
        <v>11</v>
      </c>
      <c r="BW14" s="221">
        <v>17</v>
      </c>
      <c r="BX14" s="221">
        <v>24</v>
      </c>
      <c r="BY14" s="221">
        <v>17</v>
      </c>
      <c r="BZ14" s="221">
        <v>36</v>
      </c>
      <c r="CA14" s="221">
        <v>32</v>
      </c>
      <c r="CB14" s="221">
        <v>65</v>
      </c>
      <c r="CC14" s="234">
        <f t="shared" si="7"/>
        <v>220</v>
      </c>
    </row>
    <row r="15" spans="1:81" s="216" customFormat="1" ht="18" customHeight="1">
      <c r="A15" s="222" t="s">
        <v>185</v>
      </c>
      <c r="B15" s="110">
        <v>8</v>
      </c>
      <c r="C15" s="110">
        <v>8</v>
      </c>
      <c r="D15" s="110">
        <v>10</v>
      </c>
      <c r="E15" s="110">
        <v>6</v>
      </c>
      <c r="F15" s="110">
        <v>7</v>
      </c>
      <c r="G15" s="110">
        <v>8</v>
      </c>
      <c r="H15" s="110">
        <v>4</v>
      </c>
      <c r="I15" s="110">
        <v>6</v>
      </c>
      <c r="J15" s="110">
        <v>6</v>
      </c>
      <c r="K15" s="272">
        <f t="shared" si="0"/>
        <v>63</v>
      </c>
      <c r="L15" s="112">
        <v>6</v>
      </c>
      <c r="M15" s="112">
        <v>11</v>
      </c>
      <c r="N15" s="112">
        <v>12</v>
      </c>
      <c r="O15" s="112">
        <v>14</v>
      </c>
      <c r="P15" s="112">
        <v>7</v>
      </c>
      <c r="Q15" s="112">
        <v>4</v>
      </c>
      <c r="R15" s="112">
        <v>4</v>
      </c>
      <c r="S15" s="112">
        <v>6</v>
      </c>
      <c r="T15" s="112">
        <v>7</v>
      </c>
      <c r="U15" s="488">
        <f t="shared" si="1"/>
        <v>71</v>
      </c>
      <c r="V15" s="110">
        <v>6</v>
      </c>
      <c r="W15" s="110">
        <v>7</v>
      </c>
      <c r="X15" s="110">
        <v>6</v>
      </c>
      <c r="Y15" s="110">
        <v>9</v>
      </c>
      <c r="Z15" s="110">
        <v>3</v>
      </c>
      <c r="AA15" s="110">
        <v>8</v>
      </c>
      <c r="AB15" s="110">
        <v>6</v>
      </c>
      <c r="AC15" s="110">
        <v>5</v>
      </c>
      <c r="AD15" s="110">
        <v>5</v>
      </c>
      <c r="AE15" s="272">
        <f t="shared" si="2"/>
        <v>55</v>
      </c>
      <c r="AF15" s="112">
        <v>9</v>
      </c>
      <c r="AG15" s="112">
        <v>6</v>
      </c>
      <c r="AH15" s="112">
        <v>8</v>
      </c>
      <c r="AI15" s="112">
        <v>8</v>
      </c>
      <c r="AJ15" s="112">
        <v>11</v>
      </c>
      <c r="AK15" s="112">
        <v>4</v>
      </c>
      <c r="AL15" s="112">
        <v>7</v>
      </c>
      <c r="AM15" s="112">
        <v>6</v>
      </c>
      <c r="AN15" s="112">
        <v>11</v>
      </c>
      <c r="AO15" s="488">
        <f t="shared" si="3"/>
        <v>70</v>
      </c>
      <c r="AP15" s="110">
        <v>9</v>
      </c>
      <c r="AQ15" s="110">
        <v>13</v>
      </c>
      <c r="AR15" s="110">
        <v>7</v>
      </c>
      <c r="AS15" s="110">
        <v>8</v>
      </c>
      <c r="AT15" s="110">
        <v>5</v>
      </c>
      <c r="AU15" s="110">
        <v>8</v>
      </c>
      <c r="AV15" s="110">
        <v>4</v>
      </c>
      <c r="AW15" s="110">
        <v>7</v>
      </c>
      <c r="AX15" s="110">
        <v>4</v>
      </c>
      <c r="AY15" s="272">
        <f t="shared" si="4"/>
        <v>65</v>
      </c>
      <c r="AZ15" s="112">
        <v>5</v>
      </c>
      <c r="BA15" s="112">
        <v>8</v>
      </c>
      <c r="BB15" s="112">
        <v>8</v>
      </c>
      <c r="BC15" s="112">
        <v>8</v>
      </c>
      <c r="BD15" s="112">
        <v>5</v>
      </c>
      <c r="BE15" s="112">
        <v>1</v>
      </c>
      <c r="BF15" s="112">
        <v>8</v>
      </c>
      <c r="BG15" s="112">
        <v>10</v>
      </c>
      <c r="BH15" s="112">
        <v>7</v>
      </c>
      <c r="BI15" s="488">
        <f t="shared" si="5"/>
        <v>60</v>
      </c>
      <c r="BJ15" s="110">
        <v>6</v>
      </c>
      <c r="BK15" s="110">
        <v>4</v>
      </c>
      <c r="BL15" s="110">
        <v>11</v>
      </c>
      <c r="BM15" s="110">
        <v>10</v>
      </c>
      <c r="BN15" s="110">
        <v>11</v>
      </c>
      <c r="BO15" s="110">
        <v>12</v>
      </c>
      <c r="BP15" s="110">
        <v>3</v>
      </c>
      <c r="BQ15" s="110">
        <v>7</v>
      </c>
      <c r="BR15" s="110">
        <v>3</v>
      </c>
      <c r="BS15" s="272">
        <f t="shared" si="6"/>
        <v>67</v>
      </c>
      <c r="BT15" s="112">
        <v>14</v>
      </c>
      <c r="BU15" s="112">
        <v>9</v>
      </c>
      <c r="BV15" s="112">
        <v>12</v>
      </c>
      <c r="BW15" s="112">
        <v>11</v>
      </c>
      <c r="BX15" s="112">
        <v>15</v>
      </c>
      <c r="BY15" s="112">
        <v>5</v>
      </c>
      <c r="BZ15" s="112">
        <v>8</v>
      </c>
      <c r="CA15" s="112">
        <v>12</v>
      </c>
      <c r="CB15" s="112">
        <v>7</v>
      </c>
      <c r="CC15" s="488">
        <f t="shared" si="7"/>
        <v>93</v>
      </c>
    </row>
    <row r="16" spans="1:81" s="216" customFormat="1" ht="18" customHeight="1">
      <c r="A16" s="223" t="s">
        <v>186</v>
      </c>
      <c r="B16" s="221">
        <v>3</v>
      </c>
      <c r="C16" s="221">
        <v>3</v>
      </c>
      <c r="D16" s="221">
        <v>4</v>
      </c>
      <c r="E16" s="221">
        <v>1</v>
      </c>
      <c r="F16" s="221">
        <v>4</v>
      </c>
      <c r="G16" s="221">
        <v>3</v>
      </c>
      <c r="H16" s="221">
        <v>5</v>
      </c>
      <c r="I16" s="221">
        <v>6</v>
      </c>
      <c r="J16" s="221">
        <v>12</v>
      </c>
      <c r="K16" s="234">
        <f t="shared" si="0"/>
        <v>41</v>
      </c>
      <c r="L16" s="221">
        <v>1</v>
      </c>
      <c r="M16" s="221">
        <v>1</v>
      </c>
      <c r="N16" s="221">
        <v>2</v>
      </c>
      <c r="O16" s="221">
        <v>7</v>
      </c>
      <c r="P16" s="221">
        <v>2</v>
      </c>
      <c r="Q16" s="221">
        <v>2</v>
      </c>
      <c r="R16" s="221">
        <v>4</v>
      </c>
      <c r="S16" s="221">
        <v>10</v>
      </c>
      <c r="T16" s="221">
        <v>17</v>
      </c>
      <c r="U16" s="234">
        <f t="shared" si="1"/>
        <v>46</v>
      </c>
      <c r="V16" s="221">
        <v>1</v>
      </c>
      <c r="W16" s="221">
        <v>2</v>
      </c>
      <c r="X16" s="221">
        <v>2</v>
      </c>
      <c r="Y16" s="221">
        <v>2</v>
      </c>
      <c r="Z16" s="221">
        <v>2</v>
      </c>
      <c r="AA16" s="221">
        <v>7</v>
      </c>
      <c r="AB16" s="221">
        <v>6</v>
      </c>
      <c r="AC16" s="221">
        <v>8</v>
      </c>
      <c r="AD16" s="221">
        <v>12</v>
      </c>
      <c r="AE16" s="234">
        <f t="shared" si="2"/>
        <v>42</v>
      </c>
      <c r="AF16" s="221">
        <v>0</v>
      </c>
      <c r="AG16" s="221">
        <v>5</v>
      </c>
      <c r="AH16" s="221">
        <v>7</v>
      </c>
      <c r="AI16" s="221">
        <v>2</v>
      </c>
      <c r="AJ16" s="221">
        <v>8</v>
      </c>
      <c r="AK16" s="221">
        <v>9</v>
      </c>
      <c r="AL16" s="221">
        <v>5</v>
      </c>
      <c r="AM16" s="221">
        <v>9</v>
      </c>
      <c r="AN16" s="221">
        <v>9</v>
      </c>
      <c r="AO16" s="234">
        <f t="shared" si="3"/>
        <v>54</v>
      </c>
      <c r="AP16" s="221">
        <v>0</v>
      </c>
      <c r="AQ16" s="221">
        <v>3</v>
      </c>
      <c r="AR16" s="221">
        <v>4</v>
      </c>
      <c r="AS16" s="221">
        <v>5</v>
      </c>
      <c r="AT16" s="221">
        <v>1</v>
      </c>
      <c r="AU16" s="221">
        <v>1</v>
      </c>
      <c r="AV16" s="221">
        <v>4</v>
      </c>
      <c r="AW16" s="221">
        <v>8</v>
      </c>
      <c r="AX16" s="221">
        <v>17</v>
      </c>
      <c r="AY16" s="234">
        <f t="shared" si="4"/>
        <v>43</v>
      </c>
      <c r="AZ16" s="221">
        <v>2</v>
      </c>
      <c r="BA16" s="221">
        <v>4</v>
      </c>
      <c r="BB16" s="221">
        <v>8</v>
      </c>
      <c r="BC16" s="221">
        <v>4</v>
      </c>
      <c r="BD16" s="221">
        <v>6</v>
      </c>
      <c r="BE16" s="221">
        <v>6</v>
      </c>
      <c r="BF16" s="221">
        <v>13</v>
      </c>
      <c r="BG16" s="221">
        <v>10</v>
      </c>
      <c r="BH16" s="221">
        <v>20</v>
      </c>
      <c r="BI16" s="234">
        <f t="shared" si="5"/>
        <v>73</v>
      </c>
      <c r="BJ16" s="221">
        <v>1</v>
      </c>
      <c r="BK16" s="221">
        <v>1</v>
      </c>
      <c r="BL16" s="221">
        <v>3</v>
      </c>
      <c r="BM16" s="221">
        <v>3</v>
      </c>
      <c r="BN16" s="221">
        <v>2</v>
      </c>
      <c r="BO16" s="221">
        <v>7</v>
      </c>
      <c r="BP16" s="221">
        <v>10</v>
      </c>
      <c r="BQ16" s="221">
        <v>15</v>
      </c>
      <c r="BR16" s="221">
        <v>17</v>
      </c>
      <c r="BS16" s="234">
        <f t="shared" si="6"/>
        <v>59</v>
      </c>
      <c r="BT16" s="221">
        <v>2</v>
      </c>
      <c r="BU16" s="221">
        <v>2</v>
      </c>
      <c r="BV16" s="221">
        <v>6</v>
      </c>
      <c r="BW16" s="221">
        <v>6</v>
      </c>
      <c r="BX16" s="221">
        <v>8</v>
      </c>
      <c r="BY16" s="221">
        <v>5</v>
      </c>
      <c r="BZ16" s="221">
        <v>6</v>
      </c>
      <c r="CA16" s="221">
        <v>8</v>
      </c>
      <c r="CB16" s="221">
        <v>17</v>
      </c>
      <c r="CC16" s="234">
        <f t="shared" si="7"/>
        <v>60</v>
      </c>
    </row>
    <row r="17" spans="1:81" s="216" customFormat="1" ht="18" customHeight="1">
      <c r="A17" s="222" t="s">
        <v>187</v>
      </c>
      <c r="B17" s="110">
        <v>1</v>
      </c>
      <c r="C17" s="110">
        <v>3</v>
      </c>
      <c r="D17" s="110">
        <v>0</v>
      </c>
      <c r="E17" s="110">
        <v>1</v>
      </c>
      <c r="F17" s="110">
        <v>1</v>
      </c>
      <c r="G17" s="110">
        <v>3</v>
      </c>
      <c r="H17" s="110">
        <v>3</v>
      </c>
      <c r="I17" s="110">
        <v>1</v>
      </c>
      <c r="J17" s="110">
        <v>2</v>
      </c>
      <c r="K17" s="272">
        <f t="shared" si="0"/>
        <v>15</v>
      </c>
      <c r="L17" s="112">
        <v>1</v>
      </c>
      <c r="M17" s="112">
        <v>1</v>
      </c>
      <c r="N17" s="112">
        <v>2</v>
      </c>
      <c r="O17" s="112">
        <v>4</v>
      </c>
      <c r="P17" s="112">
        <v>2</v>
      </c>
      <c r="Q17" s="112">
        <v>6</v>
      </c>
      <c r="R17" s="112">
        <v>2</v>
      </c>
      <c r="S17" s="112">
        <v>0</v>
      </c>
      <c r="T17" s="112">
        <v>2</v>
      </c>
      <c r="U17" s="488">
        <f t="shared" si="1"/>
        <v>20</v>
      </c>
      <c r="V17" s="110">
        <v>0</v>
      </c>
      <c r="W17" s="110">
        <v>4</v>
      </c>
      <c r="X17" s="110">
        <v>3</v>
      </c>
      <c r="Y17" s="110">
        <v>3</v>
      </c>
      <c r="Z17" s="110">
        <v>2</v>
      </c>
      <c r="AA17" s="110">
        <v>0</v>
      </c>
      <c r="AB17" s="110">
        <v>2</v>
      </c>
      <c r="AC17" s="110">
        <v>4</v>
      </c>
      <c r="AD17" s="110">
        <v>4</v>
      </c>
      <c r="AE17" s="272">
        <f t="shared" si="2"/>
        <v>22</v>
      </c>
      <c r="AF17" s="112">
        <v>0</v>
      </c>
      <c r="AG17" s="112">
        <v>2</v>
      </c>
      <c r="AH17" s="112">
        <v>5</v>
      </c>
      <c r="AI17" s="112">
        <v>3</v>
      </c>
      <c r="AJ17" s="112">
        <v>0</v>
      </c>
      <c r="AK17" s="112">
        <v>0</v>
      </c>
      <c r="AL17" s="112">
        <v>1</v>
      </c>
      <c r="AM17" s="112">
        <v>2</v>
      </c>
      <c r="AN17" s="112">
        <v>1</v>
      </c>
      <c r="AO17" s="488">
        <f t="shared" si="3"/>
        <v>14</v>
      </c>
      <c r="AP17" s="110">
        <v>0</v>
      </c>
      <c r="AQ17" s="110">
        <v>1</v>
      </c>
      <c r="AR17" s="110">
        <v>5</v>
      </c>
      <c r="AS17" s="110">
        <v>2</v>
      </c>
      <c r="AT17" s="110">
        <v>3</v>
      </c>
      <c r="AU17" s="110">
        <v>3</v>
      </c>
      <c r="AV17" s="110">
        <v>5</v>
      </c>
      <c r="AW17" s="110">
        <v>1</v>
      </c>
      <c r="AX17" s="110">
        <v>3</v>
      </c>
      <c r="AY17" s="272">
        <f t="shared" si="4"/>
        <v>23</v>
      </c>
      <c r="AZ17" s="112">
        <v>1</v>
      </c>
      <c r="BA17" s="112">
        <v>1</v>
      </c>
      <c r="BB17" s="112">
        <v>4</v>
      </c>
      <c r="BC17" s="112">
        <v>1</v>
      </c>
      <c r="BD17" s="112">
        <v>1</v>
      </c>
      <c r="BE17" s="112">
        <v>5</v>
      </c>
      <c r="BF17" s="112">
        <v>3</v>
      </c>
      <c r="BG17" s="112">
        <v>2</v>
      </c>
      <c r="BH17" s="112">
        <v>5</v>
      </c>
      <c r="BI17" s="488">
        <f t="shared" si="5"/>
        <v>23</v>
      </c>
      <c r="BJ17" s="110">
        <v>0</v>
      </c>
      <c r="BK17" s="110">
        <v>1</v>
      </c>
      <c r="BL17" s="110">
        <v>4</v>
      </c>
      <c r="BM17" s="110">
        <v>4</v>
      </c>
      <c r="BN17" s="110">
        <v>1</v>
      </c>
      <c r="BO17" s="110">
        <v>4</v>
      </c>
      <c r="BP17" s="110">
        <v>3</v>
      </c>
      <c r="BQ17" s="110">
        <v>4</v>
      </c>
      <c r="BR17" s="110">
        <v>5</v>
      </c>
      <c r="BS17" s="272">
        <f t="shared" si="6"/>
        <v>26</v>
      </c>
      <c r="BT17" s="112">
        <v>0</v>
      </c>
      <c r="BU17" s="112">
        <v>1</v>
      </c>
      <c r="BV17" s="112">
        <v>0</v>
      </c>
      <c r="BW17" s="112">
        <v>3</v>
      </c>
      <c r="BX17" s="112">
        <v>3</v>
      </c>
      <c r="BY17" s="112">
        <v>5</v>
      </c>
      <c r="BZ17" s="112">
        <v>5</v>
      </c>
      <c r="CA17" s="112">
        <v>2</v>
      </c>
      <c r="CB17" s="112">
        <v>4</v>
      </c>
      <c r="CC17" s="488">
        <f t="shared" si="7"/>
        <v>23</v>
      </c>
    </row>
    <row r="18" spans="1:81" s="216" customFormat="1" ht="18" customHeight="1">
      <c r="A18" s="223" t="s">
        <v>188</v>
      </c>
      <c r="B18" s="221">
        <v>1</v>
      </c>
      <c r="C18" s="221">
        <v>3</v>
      </c>
      <c r="D18" s="221">
        <v>2</v>
      </c>
      <c r="E18" s="221">
        <v>0</v>
      </c>
      <c r="F18" s="221">
        <v>1</v>
      </c>
      <c r="G18" s="221">
        <v>1</v>
      </c>
      <c r="H18" s="221">
        <v>1</v>
      </c>
      <c r="I18" s="221">
        <v>1</v>
      </c>
      <c r="J18" s="221">
        <v>2</v>
      </c>
      <c r="K18" s="234">
        <f t="shared" si="0"/>
        <v>12</v>
      </c>
      <c r="L18" s="221">
        <v>6</v>
      </c>
      <c r="M18" s="221">
        <v>3</v>
      </c>
      <c r="N18" s="221">
        <v>2</v>
      </c>
      <c r="O18" s="221">
        <v>7</v>
      </c>
      <c r="P18" s="221">
        <v>6</v>
      </c>
      <c r="Q18" s="221">
        <v>4</v>
      </c>
      <c r="R18" s="221">
        <v>0</v>
      </c>
      <c r="S18" s="221">
        <v>3</v>
      </c>
      <c r="T18" s="221">
        <v>3</v>
      </c>
      <c r="U18" s="234">
        <f t="shared" si="1"/>
        <v>34</v>
      </c>
      <c r="V18" s="221">
        <v>6</v>
      </c>
      <c r="W18" s="221">
        <v>3</v>
      </c>
      <c r="X18" s="221">
        <v>2</v>
      </c>
      <c r="Y18" s="221">
        <v>1</v>
      </c>
      <c r="Z18" s="221">
        <v>2</v>
      </c>
      <c r="AA18" s="221">
        <v>2</v>
      </c>
      <c r="AB18" s="221">
        <v>4</v>
      </c>
      <c r="AC18" s="221">
        <v>3</v>
      </c>
      <c r="AD18" s="221">
        <v>2</v>
      </c>
      <c r="AE18" s="234">
        <f t="shared" si="2"/>
        <v>25</v>
      </c>
      <c r="AF18" s="221">
        <v>1</v>
      </c>
      <c r="AG18" s="221">
        <v>4</v>
      </c>
      <c r="AH18" s="221">
        <v>3</v>
      </c>
      <c r="AI18" s="221">
        <v>4</v>
      </c>
      <c r="AJ18" s="221">
        <v>3</v>
      </c>
      <c r="AK18" s="221">
        <v>0</v>
      </c>
      <c r="AL18" s="221">
        <v>1</v>
      </c>
      <c r="AM18" s="221">
        <v>4</v>
      </c>
      <c r="AN18" s="221">
        <v>3</v>
      </c>
      <c r="AO18" s="234">
        <f t="shared" si="3"/>
        <v>23</v>
      </c>
      <c r="AP18" s="221">
        <v>6</v>
      </c>
      <c r="AQ18" s="221">
        <v>4</v>
      </c>
      <c r="AR18" s="221">
        <v>2</v>
      </c>
      <c r="AS18" s="221">
        <v>6</v>
      </c>
      <c r="AT18" s="221">
        <v>3</v>
      </c>
      <c r="AU18" s="221">
        <v>1</v>
      </c>
      <c r="AV18" s="221">
        <v>1</v>
      </c>
      <c r="AW18" s="221">
        <v>4</v>
      </c>
      <c r="AX18" s="221">
        <v>3</v>
      </c>
      <c r="AY18" s="234">
        <f t="shared" si="4"/>
        <v>30</v>
      </c>
      <c r="AZ18" s="221">
        <v>4</v>
      </c>
      <c r="BA18" s="221">
        <v>2</v>
      </c>
      <c r="BB18" s="221">
        <v>3</v>
      </c>
      <c r="BC18" s="221">
        <v>2</v>
      </c>
      <c r="BD18" s="221">
        <v>1</v>
      </c>
      <c r="BE18" s="221">
        <v>2</v>
      </c>
      <c r="BF18" s="221">
        <v>1</v>
      </c>
      <c r="BG18" s="221">
        <v>1</v>
      </c>
      <c r="BH18" s="221">
        <v>3</v>
      </c>
      <c r="BI18" s="234">
        <f t="shared" si="5"/>
        <v>19</v>
      </c>
      <c r="BJ18" s="221">
        <v>1</v>
      </c>
      <c r="BK18" s="221">
        <v>1</v>
      </c>
      <c r="BL18" s="221">
        <v>4</v>
      </c>
      <c r="BM18" s="221">
        <v>3</v>
      </c>
      <c r="BN18" s="221">
        <v>3</v>
      </c>
      <c r="BO18" s="221">
        <v>2</v>
      </c>
      <c r="BP18" s="221">
        <v>2</v>
      </c>
      <c r="BQ18" s="221">
        <v>2</v>
      </c>
      <c r="BR18" s="221">
        <v>2</v>
      </c>
      <c r="BS18" s="234">
        <f t="shared" si="6"/>
        <v>20</v>
      </c>
      <c r="BT18" s="221">
        <v>3</v>
      </c>
      <c r="BU18" s="221">
        <v>3</v>
      </c>
      <c r="BV18" s="221">
        <v>4</v>
      </c>
      <c r="BW18" s="221">
        <v>4</v>
      </c>
      <c r="BX18" s="221">
        <v>2</v>
      </c>
      <c r="BY18" s="221">
        <v>0</v>
      </c>
      <c r="BZ18" s="221">
        <v>4</v>
      </c>
      <c r="CA18" s="221">
        <v>7</v>
      </c>
      <c r="CB18" s="221">
        <v>0</v>
      </c>
      <c r="CC18" s="234">
        <f t="shared" si="7"/>
        <v>27</v>
      </c>
    </row>
    <row r="19" spans="1:81" s="216" customFormat="1" ht="18" customHeight="1">
      <c r="A19" s="222" t="s">
        <v>189</v>
      </c>
      <c r="B19" s="110">
        <v>1</v>
      </c>
      <c r="C19" s="110">
        <v>0</v>
      </c>
      <c r="D19" s="110">
        <v>2</v>
      </c>
      <c r="E19" s="110">
        <v>1</v>
      </c>
      <c r="F19" s="110">
        <v>0</v>
      </c>
      <c r="G19" s="110">
        <v>0</v>
      </c>
      <c r="H19" s="110">
        <v>3</v>
      </c>
      <c r="I19" s="110">
        <v>0</v>
      </c>
      <c r="J19" s="110">
        <v>1</v>
      </c>
      <c r="K19" s="272">
        <f t="shared" si="0"/>
        <v>8</v>
      </c>
      <c r="L19" s="112">
        <v>1</v>
      </c>
      <c r="M19" s="112">
        <v>2</v>
      </c>
      <c r="N19" s="112">
        <v>0</v>
      </c>
      <c r="O19" s="112">
        <v>2</v>
      </c>
      <c r="P19" s="112">
        <v>0</v>
      </c>
      <c r="Q19" s="112">
        <v>0</v>
      </c>
      <c r="R19" s="112">
        <v>2</v>
      </c>
      <c r="S19" s="112">
        <v>0</v>
      </c>
      <c r="T19" s="112">
        <v>1</v>
      </c>
      <c r="U19" s="488">
        <f t="shared" si="1"/>
        <v>8</v>
      </c>
      <c r="V19" s="110">
        <v>0</v>
      </c>
      <c r="W19" s="110">
        <v>2</v>
      </c>
      <c r="X19" s="110">
        <v>1</v>
      </c>
      <c r="Y19" s="110">
        <v>0</v>
      </c>
      <c r="Z19" s="110">
        <v>0</v>
      </c>
      <c r="AA19" s="110">
        <v>1</v>
      </c>
      <c r="AB19" s="110">
        <v>0</v>
      </c>
      <c r="AC19" s="110">
        <v>0</v>
      </c>
      <c r="AD19" s="110">
        <v>2</v>
      </c>
      <c r="AE19" s="272">
        <f t="shared" si="2"/>
        <v>6</v>
      </c>
      <c r="AF19" s="112">
        <v>1</v>
      </c>
      <c r="AG19" s="112">
        <v>0</v>
      </c>
      <c r="AH19" s="112">
        <v>0</v>
      </c>
      <c r="AI19" s="112">
        <v>2</v>
      </c>
      <c r="AJ19" s="112">
        <v>0</v>
      </c>
      <c r="AK19" s="112">
        <v>0</v>
      </c>
      <c r="AL19" s="112">
        <v>0</v>
      </c>
      <c r="AM19" s="112">
        <v>0</v>
      </c>
      <c r="AN19" s="112">
        <v>0</v>
      </c>
      <c r="AO19" s="488">
        <f t="shared" si="3"/>
        <v>3</v>
      </c>
      <c r="AP19" s="110">
        <v>0</v>
      </c>
      <c r="AQ19" s="110">
        <v>0</v>
      </c>
      <c r="AR19" s="110">
        <v>1</v>
      </c>
      <c r="AS19" s="110">
        <v>0</v>
      </c>
      <c r="AT19" s="110">
        <v>1</v>
      </c>
      <c r="AU19" s="110">
        <v>1</v>
      </c>
      <c r="AV19" s="110">
        <v>0</v>
      </c>
      <c r="AW19" s="110">
        <v>0</v>
      </c>
      <c r="AX19" s="110">
        <v>1</v>
      </c>
      <c r="AY19" s="272">
        <f t="shared" si="4"/>
        <v>4</v>
      </c>
      <c r="AZ19" s="112">
        <v>0</v>
      </c>
      <c r="BA19" s="112">
        <v>0</v>
      </c>
      <c r="BB19" s="112">
        <v>1</v>
      </c>
      <c r="BC19" s="112">
        <v>0</v>
      </c>
      <c r="BD19" s="112">
        <v>2</v>
      </c>
      <c r="BE19" s="112">
        <v>0</v>
      </c>
      <c r="BF19" s="112">
        <v>0</v>
      </c>
      <c r="BG19" s="112">
        <v>1</v>
      </c>
      <c r="BH19" s="112">
        <v>0</v>
      </c>
      <c r="BI19" s="488">
        <f t="shared" si="5"/>
        <v>4</v>
      </c>
      <c r="BJ19" s="110">
        <v>0</v>
      </c>
      <c r="BK19" s="110">
        <v>0</v>
      </c>
      <c r="BL19" s="110">
        <v>0</v>
      </c>
      <c r="BM19" s="110">
        <v>1</v>
      </c>
      <c r="BN19" s="110">
        <v>0</v>
      </c>
      <c r="BO19" s="110">
        <v>1</v>
      </c>
      <c r="BP19" s="110">
        <v>0</v>
      </c>
      <c r="BQ19" s="110">
        <v>2</v>
      </c>
      <c r="BR19" s="110">
        <v>1</v>
      </c>
      <c r="BS19" s="272">
        <f t="shared" si="6"/>
        <v>5</v>
      </c>
      <c r="BT19" s="112">
        <v>0</v>
      </c>
      <c r="BU19" s="112">
        <v>1</v>
      </c>
      <c r="BV19" s="112">
        <v>0</v>
      </c>
      <c r="BW19" s="112">
        <v>0</v>
      </c>
      <c r="BX19" s="112">
        <v>0</v>
      </c>
      <c r="BY19" s="112">
        <v>0</v>
      </c>
      <c r="BZ19" s="112">
        <v>1</v>
      </c>
      <c r="CA19" s="112">
        <v>0</v>
      </c>
      <c r="CB19" s="112">
        <v>1</v>
      </c>
      <c r="CC19" s="488">
        <f t="shared" si="7"/>
        <v>3</v>
      </c>
    </row>
    <row r="20" spans="1:81" s="216" customFormat="1" ht="24.75" customHeight="1">
      <c r="A20" s="223" t="s">
        <v>548</v>
      </c>
      <c r="B20" s="221">
        <v>1</v>
      </c>
      <c r="C20" s="221">
        <v>4</v>
      </c>
      <c r="D20" s="221">
        <v>4</v>
      </c>
      <c r="E20" s="221">
        <v>6</v>
      </c>
      <c r="F20" s="221">
        <v>6</v>
      </c>
      <c r="G20" s="221">
        <v>10</v>
      </c>
      <c r="H20" s="221">
        <v>9</v>
      </c>
      <c r="I20" s="221">
        <v>16</v>
      </c>
      <c r="J20" s="221">
        <v>21</v>
      </c>
      <c r="K20" s="234">
        <f>SUM(B20:J20)</f>
        <v>77</v>
      </c>
      <c r="L20" s="221">
        <v>2</v>
      </c>
      <c r="M20" s="221">
        <v>8</v>
      </c>
      <c r="N20" s="221">
        <v>6</v>
      </c>
      <c r="O20" s="221">
        <v>9</v>
      </c>
      <c r="P20" s="221">
        <v>8</v>
      </c>
      <c r="Q20" s="221">
        <v>13</v>
      </c>
      <c r="R20" s="221">
        <v>12</v>
      </c>
      <c r="S20" s="221">
        <v>19</v>
      </c>
      <c r="T20" s="221">
        <v>31</v>
      </c>
      <c r="U20" s="234">
        <f>SUM(L20:T20)</f>
        <v>108</v>
      </c>
      <c r="V20" s="221">
        <v>0</v>
      </c>
      <c r="W20" s="221">
        <v>6</v>
      </c>
      <c r="X20" s="221">
        <v>11</v>
      </c>
      <c r="Y20" s="221">
        <v>8</v>
      </c>
      <c r="Z20" s="221">
        <v>6</v>
      </c>
      <c r="AA20" s="221">
        <v>3</v>
      </c>
      <c r="AB20" s="221">
        <v>7</v>
      </c>
      <c r="AC20" s="221">
        <v>15</v>
      </c>
      <c r="AD20" s="221">
        <v>17</v>
      </c>
      <c r="AE20" s="234">
        <f>SUM(V20:AD20)</f>
        <v>73</v>
      </c>
      <c r="AF20" s="221">
        <v>2</v>
      </c>
      <c r="AG20" s="221">
        <v>3</v>
      </c>
      <c r="AH20" s="221">
        <v>3</v>
      </c>
      <c r="AI20" s="221">
        <v>6</v>
      </c>
      <c r="AJ20" s="221">
        <v>5</v>
      </c>
      <c r="AK20" s="221">
        <v>9</v>
      </c>
      <c r="AL20" s="221">
        <v>10</v>
      </c>
      <c r="AM20" s="221">
        <v>15</v>
      </c>
      <c r="AN20" s="221">
        <v>27</v>
      </c>
      <c r="AO20" s="234">
        <f>SUM(AF20:AN20)</f>
        <v>80</v>
      </c>
      <c r="AP20" s="221">
        <v>2</v>
      </c>
      <c r="AQ20" s="221">
        <v>3</v>
      </c>
      <c r="AR20" s="221">
        <v>10</v>
      </c>
      <c r="AS20" s="221">
        <v>5</v>
      </c>
      <c r="AT20" s="221">
        <v>7</v>
      </c>
      <c r="AU20" s="221">
        <v>13</v>
      </c>
      <c r="AV20" s="221">
        <v>13</v>
      </c>
      <c r="AW20" s="221">
        <v>13</v>
      </c>
      <c r="AX20" s="221">
        <v>27</v>
      </c>
      <c r="AY20" s="234">
        <f>SUM(AP20:AX20)</f>
        <v>93</v>
      </c>
      <c r="AZ20" s="221">
        <v>3</v>
      </c>
      <c r="BA20" s="221">
        <v>2</v>
      </c>
      <c r="BB20" s="221">
        <v>8</v>
      </c>
      <c r="BC20" s="221">
        <v>5</v>
      </c>
      <c r="BD20" s="221">
        <v>8</v>
      </c>
      <c r="BE20" s="221">
        <v>8</v>
      </c>
      <c r="BF20" s="221">
        <v>10</v>
      </c>
      <c r="BG20" s="221">
        <v>22</v>
      </c>
      <c r="BH20" s="221">
        <v>21</v>
      </c>
      <c r="BI20" s="234">
        <f>SUM(AZ20:BH20)</f>
        <v>87</v>
      </c>
      <c r="BJ20" s="221">
        <v>1</v>
      </c>
      <c r="BK20" s="221">
        <v>6</v>
      </c>
      <c r="BL20" s="221">
        <v>5</v>
      </c>
      <c r="BM20" s="221">
        <v>7</v>
      </c>
      <c r="BN20" s="221">
        <v>12</v>
      </c>
      <c r="BO20" s="221">
        <v>9</v>
      </c>
      <c r="BP20" s="221">
        <v>28</v>
      </c>
      <c r="BQ20" s="221">
        <v>31</v>
      </c>
      <c r="BR20" s="221">
        <v>30</v>
      </c>
      <c r="BS20" s="234">
        <f>SUM(BJ20:BR20)</f>
        <v>129</v>
      </c>
      <c r="BT20" s="221">
        <v>1</v>
      </c>
      <c r="BU20" s="221">
        <v>5</v>
      </c>
      <c r="BV20" s="221">
        <v>5</v>
      </c>
      <c r="BW20" s="221">
        <v>7</v>
      </c>
      <c r="BX20" s="221">
        <v>20</v>
      </c>
      <c r="BY20" s="221">
        <v>12</v>
      </c>
      <c r="BZ20" s="221">
        <v>20</v>
      </c>
      <c r="CA20" s="221">
        <v>17</v>
      </c>
      <c r="CB20" s="221">
        <v>28</v>
      </c>
      <c r="CC20" s="234">
        <f>SUM(BT20:CB20)</f>
        <v>115</v>
      </c>
    </row>
    <row r="21" spans="1:81" s="216" customFormat="1" ht="18" customHeight="1">
      <c r="A21" s="222" t="s">
        <v>190</v>
      </c>
      <c r="B21" s="110">
        <v>9</v>
      </c>
      <c r="C21" s="110">
        <v>15</v>
      </c>
      <c r="D21" s="110">
        <v>19</v>
      </c>
      <c r="E21" s="110">
        <v>32</v>
      </c>
      <c r="F21" s="110">
        <v>32</v>
      </c>
      <c r="G21" s="110">
        <v>50</v>
      </c>
      <c r="H21" s="110">
        <v>46</v>
      </c>
      <c r="I21" s="110">
        <v>55</v>
      </c>
      <c r="J21" s="110">
        <v>64</v>
      </c>
      <c r="K21" s="272">
        <f>SUM(B21:J21)</f>
        <v>322</v>
      </c>
      <c r="L21" s="112">
        <v>15</v>
      </c>
      <c r="M21" s="112">
        <v>15</v>
      </c>
      <c r="N21" s="112">
        <v>25</v>
      </c>
      <c r="O21" s="112">
        <v>29</v>
      </c>
      <c r="P21" s="112">
        <v>37</v>
      </c>
      <c r="Q21" s="112">
        <v>59</v>
      </c>
      <c r="R21" s="112">
        <v>57</v>
      </c>
      <c r="S21" s="112">
        <v>65</v>
      </c>
      <c r="T21" s="112">
        <v>79</v>
      </c>
      <c r="U21" s="488">
        <f>SUM(L21:T21)</f>
        <v>381</v>
      </c>
      <c r="V21" s="110">
        <v>6</v>
      </c>
      <c r="W21" s="110">
        <v>19</v>
      </c>
      <c r="X21" s="110">
        <v>21</v>
      </c>
      <c r="Y21" s="110">
        <v>26</v>
      </c>
      <c r="Z21" s="110">
        <v>31</v>
      </c>
      <c r="AA21" s="110">
        <v>44</v>
      </c>
      <c r="AB21" s="110">
        <v>40</v>
      </c>
      <c r="AC21" s="110">
        <v>59</v>
      </c>
      <c r="AD21" s="110">
        <v>63</v>
      </c>
      <c r="AE21" s="272">
        <f>SUM(V21:AD21)</f>
        <v>309</v>
      </c>
      <c r="AF21" s="112">
        <v>12</v>
      </c>
      <c r="AG21" s="112">
        <v>11</v>
      </c>
      <c r="AH21" s="112">
        <v>27</v>
      </c>
      <c r="AI21" s="112">
        <v>28</v>
      </c>
      <c r="AJ21" s="112">
        <v>36</v>
      </c>
      <c r="AK21" s="112">
        <v>41</v>
      </c>
      <c r="AL21" s="112">
        <v>54</v>
      </c>
      <c r="AM21" s="112">
        <v>68</v>
      </c>
      <c r="AN21" s="112">
        <v>60</v>
      </c>
      <c r="AO21" s="488">
        <f>SUM(AF21:AN21)</f>
        <v>337</v>
      </c>
      <c r="AP21" s="110">
        <v>8</v>
      </c>
      <c r="AQ21" s="110">
        <v>10</v>
      </c>
      <c r="AR21" s="110">
        <v>26</v>
      </c>
      <c r="AS21" s="110">
        <v>33</v>
      </c>
      <c r="AT21" s="110">
        <v>34</v>
      </c>
      <c r="AU21" s="110">
        <v>51</v>
      </c>
      <c r="AV21" s="110">
        <v>60</v>
      </c>
      <c r="AW21" s="110">
        <v>38</v>
      </c>
      <c r="AX21" s="110">
        <v>90</v>
      </c>
      <c r="AY21" s="272">
        <f>SUM(AP21:AX21)</f>
        <v>350</v>
      </c>
      <c r="AZ21" s="112">
        <v>11</v>
      </c>
      <c r="BA21" s="112">
        <v>21</v>
      </c>
      <c r="BB21" s="112">
        <v>33</v>
      </c>
      <c r="BC21" s="112">
        <v>30</v>
      </c>
      <c r="BD21" s="112">
        <v>46</v>
      </c>
      <c r="BE21" s="112">
        <v>68</v>
      </c>
      <c r="BF21" s="112">
        <v>72</v>
      </c>
      <c r="BG21" s="112">
        <v>79</v>
      </c>
      <c r="BH21" s="112">
        <v>132</v>
      </c>
      <c r="BI21" s="488">
        <f>SUM(AZ21:BH21)</f>
        <v>492</v>
      </c>
      <c r="BJ21" s="110">
        <v>15</v>
      </c>
      <c r="BK21" s="110">
        <v>24</v>
      </c>
      <c r="BL21" s="110">
        <v>51</v>
      </c>
      <c r="BM21" s="110">
        <v>66</v>
      </c>
      <c r="BN21" s="110">
        <v>139</v>
      </c>
      <c r="BO21" s="110">
        <v>210</v>
      </c>
      <c r="BP21" s="110">
        <v>314</v>
      </c>
      <c r="BQ21" s="110">
        <v>409</v>
      </c>
      <c r="BR21" s="110">
        <v>555</v>
      </c>
      <c r="BS21" s="272">
        <f>SUM(BJ21:BR21)</f>
        <v>1783</v>
      </c>
      <c r="BT21" s="112">
        <v>10</v>
      </c>
      <c r="BU21" s="112">
        <v>16</v>
      </c>
      <c r="BV21" s="112">
        <v>21</v>
      </c>
      <c r="BW21" s="112">
        <v>29</v>
      </c>
      <c r="BX21" s="112">
        <v>44</v>
      </c>
      <c r="BY21" s="112">
        <v>58</v>
      </c>
      <c r="BZ21" s="112">
        <v>70</v>
      </c>
      <c r="CA21" s="112">
        <v>93</v>
      </c>
      <c r="CB21" s="112">
        <v>130</v>
      </c>
      <c r="CC21" s="488">
        <f>SUM(BT21:CB21)</f>
        <v>471</v>
      </c>
    </row>
    <row r="22" spans="1:81" s="216" customFormat="1" ht="24.95" customHeight="1">
      <c r="A22" s="225" t="s">
        <v>27</v>
      </c>
      <c r="B22" s="226">
        <f t="shared" ref="B22:AG22" si="8">SUM(B8:B21)</f>
        <v>82</v>
      </c>
      <c r="C22" s="26">
        <f t="shared" si="8"/>
        <v>146</v>
      </c>
      <c r="D22" s="26">
        <f t="shared" si="8"/>
        <v>141</v>
      </c>
      <c r="E22" s="26">
        <f t="shared" si="8"/>
        <v>141</v>
      </c>
      <c r="F22" s="26">
        <f t="shared" si="8"/>
        <v>172</v>
      </c>
      <c r="G22" s="26">
        <f t="shared" si="8"/>
        <v>253</v>
      </c>
      <c r="H22" s="26">
        <f t="shared" si="8"/>
        <v>267</v>
      </c>
      <c r="I22" s="26">
        <f t="shared" si="8"/>
        <v>358</v>
      </c>
      <c r="J22" s="26">
        <f t="shared" si="8"/>
        <v>491</v>
      </c>
      <c r="K22" s="227">
        <f t="shared" si="8"/>
        <v>2051</v>
      </c>
      <c r="L22" s="616">
        <f t="shared" si="8"/>
        <v>80</v>
      </c>
      <c r="M22" s="617">
        <f t="shared" si="8"/>
        <v>149</v>
      </c>
      <c r="N22" s="617">
        <f t="shared" si="8"/>
        <v>180</v>
      </c>
      <c r="O22" s="617">
        <f t="shared" si="8"/>
        <v>188</v>
      </c>
      <c r="P22" s="617">
        <f t="shared" si="8"/>
        <v>211</v>
      </c>
      <c r="Q22" s="617">
        <f t="shared" si="8"/>
        <v>263</v>
      </c>
      <c r="R22" s="617">
        <f t="shared" si="8"/>
        <v>279</v>
      </c>
      <c r="S22" s="617">
        <f t="shared" si="8"/>
        <v>415</v>
      </c>
      <c r="T22" s="617">
        <f t="shared" si="8"/>
        <v>574</v>
      </c>
      <c r="U22" s="236">
        <f t="shared" si="8"/>
        <v>2339</v>
      </c>
      <c r="V22" s="226">
        <f t="shared" si="8"/>
        <v>64</v>
      </c>
      <c r="W22" s="26">
        <f t="shared" si="8"/>
        <v>141</v>
      </c>
      <c r="X22" s="26">
        <f t="shared" si="8"/>
        <v>158</v>
      </c>
      <c r="Y22" s="26">
        <f t="shared" si="8"/>
        <v>150</v>
      </c>
      <c r="Z22" s="26">
        <f t="shared" si="8"/>
        <v>183</v>
      </c>
      <c r="AA22" s="26">
        <f t="shared" si="8"/>
        <v>254</v>
      </c>
      <c r="AB22" s="26">
        <f t="shared" si="8"/>
        <v>292</v>
      </c>
      <c r="AC22" s="26">
        <f t="shared" si="8"/>
        <v>379</v>
      </c>
      <c r="AD22" s="26">
        <f t="shared" si="8"/>
        <v>541</v>
      </c>
      <c r="AE22" s="227">
        <f t="shared" si="8"/>
        <v>2162</v>
      </c>
      <c r="AF22" s="616">
        <f t="shared" si="8"/>
        <v>71</v>
      </c>
      <c r="AG22" s="617">
        <f t="shared" si="8"/>
        <v>138</v>
      </c>
      <c r="AH22" s="617">
        <f t="shared" ref="AH22:AZ22" si="9">SUM(AH8:AH21)</f>
        <v>164</v>
      </c>
      <c r="AI22" s="617">
        <f t="shared" si="9"/>
        <v>159</v>
      </c>
      <c r="AJ22" s="617">
        <f t="shared" si="9"/>
        <v>200</v>
      </c>
      <c r="AK22" s="617">
        <f t="shared" si="9"/>
        <v>242</v>
      </c>
      <c r="AL22" s="617">
        <f t="shared" si="9"/>
        <v>301</v>
      </c>
      <c r="AM22" s="617">
        <f t="shared" si="9"/>
        <v>394</v>
      </c>
      <c r="AN22" s="617">
        <f t="shared" si="9"/>
        <v>527</v>
      </c>
      <c r="AO22" s="236">
        <f t="shared" si="9"/>
        <v>2196</v>
      </c>
      <c r="AP22" s="226">
        <f t="shared" si="9"/>
        <v>64</v>
      </c>
      <c r="AQ22" s="26">
        <f t="shared" si="9"/>
        <v>142</v>
      </c>
      <c r="AR22" s="26">
        <f t="shared" si="9"/>
        <v>173</v>
      </c>
      <c r="AS22" s="26">
        <f t="shared" si="9"/>
        <v>195</v>
      </c>
      <c r="AT22" s="26">
        <f t="shared" si="9"/>
        <v>194</v>
      </c>
      <c r="AU22" s="26">
        <f t="shared" si="9"/>
        <v>274</v>
      </c>
      <c r="AV22" s="26">
        <f t="shared" si="9"/>
        <v>310</v>
      </c>
      <c r="AW22" s="26">
        <f t="shared" si="9"/>
        <v>413</v>
      </c>
      <c r="AX22" s="26">
        <f t="shared" si="9"/>
        <v>564</v>
      </c>
      <c r="AY22" s="227">
        <f t="shared" si="9"/>
        <v>2329</v>
      </c>
      <c r="AZ22" s="616">
        <f t="shared" si="9"/>
        <v>71</v>
      </c>
      <c r="BA22" s="617">
        <f t="shared" ref="BA22:BT22" si="10">SUM(BA8:BA21)</f>
        <v>144</v>
      </c>
      <c r="BB22" s="617">
        <f t="shared" si="10"/>
        <v>172</v>
      </c>
      <c r="BC22" s="617">
        <f t="shared" si="10"/>
        <v>164</v>
      </c>
      <c r="BD22" s="617">
        <f t="shared" si="10"/>
        <v>224</v>
      </c>
      <c r="BE22" s="617">
        <f t="shared" si="10"/>
        <v>318</v>
      </c>
      <c r="BF22" s="617">
        <f t="shared" si="10"/>
        <v>370</v>
      </c>
      <c r="BG22" s="617">
        <f t="shared" si="10"/>
        <v>442</v>
      </c>
      <c r="BH22" s="617">
        <f t="shared" si="10"/>
        <v>634</v>
      </c>
      <c r="BI22" s="236">
        <f t="shared" si="10"/>
        <v>2539</v>
      </c>
      <c r="BJ22" s="226">
        <f t="shared" si="10"/>
        <v>78</v>
      </c>
      <c r="BK22" s="26">
        <f t="shared" si="10"/>
        <v>142</v>
      </c>
      <c r="BL22" s="26">
        <f t="shared" si="10"/>
        <v>231</v>
      </c>
      <c r="BM22" s="26">
        <f t="shared" si="10"/>
        <v>249</v>
      </c>
      <c r="BN22" s="26">
        <f t="shared" si="10"/>
        <v>392</v>
      </c>
      <c r="BO22" s="26">
        <f t="shared" si="10"/>
        <v>514</v>
      </c>
      <c r="BP22" s="26">
        <f t="shared" si="10"/>
        <v>668</v>
      </c>
      <c r="BQ22" s="26">
        <f t="shared" si="10"/>
        <v>837</v>
      </c>
      <c r="BR22" s="26">
        <f t="shared" si="10"/>
        <v>1106</v>
      </c>
      <c r="BS22" s="227">
        <f t="shared" si="10"/>
        <v>4217</v>
      </c>
      <c r="BT22" s="733">
        <f t="shared" si="10"/>
        <v>85</v>
      </c>
      <c r="BU22" s="734">
        <f t="shared" ref="BU22:CC22" si="11">SUM(BU8:BU21)</f>
        <v>153</v>
      </c>
      <c r="BV22" s="734">
        <f t="shared" si="11"/>
        <v>176</v>
      </c>
      <c r="BW22" s="734">
        <f t="shared" si="11"/>
        <v>204</v>
      </c>
      <c r="BX22" s="734">
        <f t="shared" si="11"/>
        <v>263</v>
      </c>
      <c r="BY22" s="734">
        <f t="shared" si="11"/>
        <v>278</v>
      </c>
      <c r="BZ22" s="734">
        <f t="shared" si="11"/>
        <v>388</v>
      </c>
      <c r="CA22" s="734">
        <f t="shared" si="11"/>
        <v>463</v>
      </c>
      <c r="CB22" s="734">
        <f t="shared" si="11"/>
        <v>657</v>
      </c>
      <c r="CC22" s="236">
        <f t="shared" si="11"/>
        <v>2667</v>
      </c>
    </row>
    <row r="23" spans="1:81" s="216" customFormat="1" ht="5.25" customHeight="1">
      <c r="A23" s="228"/>
      <c r="B23" s="229"/>
      <c r="C23" s="229"/>
      <c r="D23" s="229"/>
      <c r="E23" s="229"/>
      <c r="F23" s="229"/>
      <c r="G23" s="229"/>
      <c r="H23" s="229"/>
      <c r="I23" s="229"/>
      <c r="J23" s="229"/>
      <c r="K23" s="201"/>
      <c r="L23" s="229"/>
      <c r="M23" s="229"/>
      <c r="N23" s="229"/>
      <c r="O23" s="229"/>
      <c r="P23" s="229"/>
      <c r="Q23" s="229"/>
      <c r="R23" s="229"/>
      <c r="S23" s="229"/>
      <c r="T23" s="229"/>
      <c r="U23" s="201"/>
      <c r="V23" s="229"/>
      <c r="W23" s="229"/>
      <c r="X23" s="229"/>
      <c r="Y23" s="229"/>
      <c r="Z23" s="229"/>
      <c r="AA23" s="229"/>
      <c r="AB23" s="229"/>
      <c r="AC23" s="229"/>
      <c r="AD23" s="229"/>
      <c r="AE23" s="201"/>
      <c r="AF23" s="229"/>
      <c r="AG23" s="229"/>
      <c r="AH23" s="229"/>
      <c r="AI23" s="229"/>
      <c r="AJ23" s="229"/>
      <c r="AK23" s="229"/>
      <c r="AL23" s="229"/>
      <c r="AM23" s="229"/>
      <c r="AN23" s="229"/>
      <c r="AO23" s="201"/>
      <c r="AP23" s="229"/>
      <c r="AQ23" s="229"/>
      <c r="AR23" s="229"/>
      <c r="AS23" s="229"/>
      <c r="AT23" s="229"/>
      <c r="AU23" s="229"/>
      <c r="AV23" s="229"/>
      <c r="AW23" s="229"/>
      <c r="AX23" s="229"/>
      <c r="AY23" s="201"/>
      <c r="AZ23" s="229"/>
      <c r="BA23" s="229"/>
      <c r="BB23" s="229"/>
      <c r="BC23" s="229"/>
      <c r="BD23" s="229"/>
      <c r="BE23" s="229"/>
      <c r="BF23" s="229"/>
      <c r="BG23" s="229"/>
      <c r="BH23" s="229"/>
      <c r="BI23" s="201"/>
      <c r="BJ23" s="229"/>
      <c r="BK23" s="229"/>
      <c r="BL23" s="229"/>
      <c r="BM23" s="229"/>
      <c r="BN23" s="229"/>
      <c r="BO23" s="229"/>
      <c r="BP23" s="229"/>
      <c r="BQ23" s="229"/>
      <c r="BR23" s="229"/>
      <c r="BS23" s="201"/>
      <c r="BT23" s="229"/>
      <c r="BU23" s="229"/>
      <c r="BV23" s="229"/>
      <c r="BW23" s="229"/>
      <c r="BX23" s="229"/>
      <c r="BY23" s="229"/>
      <c r="BZ23" s="229"/>
      <c r="CA23" s="229"/>
      <c r="CB23" s="229"/>
      <c r="CC23" s="201"/>
    </row>
    <row r="24" spans="1:81" s="443" customFormat="1" ht="12" customHeight="1">
      <c r="A24" s="815" t="s">
        <v>524</v>
      </c>
      <c r="B24" s="815"/>
      <c r="C24" s="815"/>
      <c r="D24" s="815"/>
      <c r="E24" s="815"/>
      <c r="F24" s="815"/>
      <c r="G24" s="815"/>
      <c r="H24" s="815"/>
      <c r="I24" s="815"/>
      <c r="J24" s="815"/>
      <c r="K24" s="815"/>
    </row>
    <row r="25" spans="1:81" s="402" customFormat="1" ht="12" customHeight="1">
      <c r="A25" s="913" t="s">
        <v>549</v>
      </c>
      <c r="B25" s="913"/>
      <c r="C25" s="913"/>
      <c r="D25" s="913"/>
      <c r="E25" s="913"/>
      <c r="F25" s="913"/>
      <c r="G25" s="913"/>
      <c r="H25" s="913"/>
      <c r="I25" s="913"/>
      <c r="J25" s="913"/>
      <c r="K25" s="913"/>
    </row>
    <row r="26" spans="1:81" ht="12.75" customHeight="1">
      <c r="A26" s="664" t="s">
        <v>560</v>
      </c>
    </row>
    <row r="28" spans="1:81" ht="18" customHeight="1">
      <c r="AU28" s="231"/>
      <c r="AV28" s="96"/>
      <c r="BO28" s="231"/>
      <c r="BP28" s="96"/>
    </row>
    <row r="29" spans="1:81" ht="18" customHeight="1">
      <c r="AU29" s="231"/>
      <c r="AV29" s="96"/>
      <c r="BO29" s="231"/>
      <c r="BP29" s="96"/>
    </row>
    <row r="30" spans="1:81" ht="18" customHeight="1">
      <c r="AU30" s="231"/>
      <c r="AV30" s="96"/>
      <c r="BO30" s="231"/>
      <c r="BP30" s="96"/>
    </row>
    <row r="31" spans="1:81" ht="18" customHeight="1">
      <c r="AU31" s="231"/>
      <c r="AV31" s="96"/>
      <c r="BO31" s="231"/>
      <c r="BP31" s="96"/>
    </row>
    <row r="32" spans="1:81" ht="18" customHeight="1">
      <c r="AU32" s="231"/>
      <c r="AV32" s="96"/>
      <c r="BO32" s="231"/>
      <c r="BP32" s="96"/>
    </row>
    <row r="33" spans="47:68" ht="18" customHeight="1">
      <c r="AU33" s="231"/>
      <c r="AV33" s="96"/>
      <c r="BO33" s="231"/>
      <c r="BP33" s="96"/>
    </row>
    <row r="34" spans="47:68" ht="18" customHeight="1">
      <c r="AU34" s="231"/>
      <c r="AV34" s="96"/>
      <c r="BO34" s="231"/>
      <c r="BP34" s="96"/>
    </row>
    <row r="35" spans="47:68" ht="18" customHeight="1">
      <c r="AU35" s="231"/>
      <c r="AV35" s="96"/>
      <c r="BO35" s="231"/>
      <c r="BP35" s="96"/>
    </row>
    <row r="36" spans="47:68" ht="18" customHeight="1">
      <c r="AU36" s="231"/>
      <c r="AV36" s="96"/>
      <c r="BO36" s="231"/>
      <c r="BP36" s="96"/>
    </row>
    <row r="37" spans="47:68" ht="18" customHeight="1">
      <c r="AU37" s="231"/>
      <c r="AV37" s="96"/>
      <c r="BO37" s="231"/>
      <c r="BP37" s="96"/>
    </row>
    <row r="38" spans="47:68" ht="18" customHeight="1">
      <c r="AU38" s="231"/>
      <c r="AV38" s="96"/>
      <c r="BO38" s="231"/>
      <c r="BP38" s="96"/>
    </row>
    <row r="39" spans="47:68" ht="18" customHeight="1">
      <c r="AU39" s="231"/>
      <c r="AV39" s="96"/>
      <c r="BO39" s="231"/>
      <c r="BP39" s="96"/>
    </row>
    <row r="40" spans="47:68" ht="18" customHeight="1">
      <c r="AU40" s="231"/>
      <c r="AV40" s="96"/>
      <c r="BO40" s="231"/>
      <c r="BP40" s="96"/>
    </row>
    <row r="41" spans="47:68" ht="18" customHeight="1">
      <c r="AU41" s="231"/>
      <c r="AV41" s="96"/>
      <c r="BO41" s="231"/>
      <c r="BP41" s="96"/>
    </row>
    <row r="42" spans="47:68" ht="18" customHeight="1">
      <c r="AU42" s="231"/>
      <c r="AV42" s="96"/>
      <c r="BO42" s="231"/>
      <c r="BP42" s="96"/>
    </row>
  </sheetData>
  <sortState xmlns:xlrd2="http://schemas.microsoft.com/office/spreadsheetml/2017/richdata2" ref="A10:BI20">
    <sortCondition descending="1" ref="K9"/>
  </sortState>
  <mergeCells count="15">
    <mergeCell ref="A24:K24"/>
    <mergeCell ref="A25:K25"/>
    <mergeCell ref="V6:AE6"/>
    <mergeCell ref="AF6:AO6"/>
    <mergeCell ref="AP6:AY6"/>
    <mergeCell ref="BT6:CC6"/>
    <mergeCell ref="B5:CC5"/>
    <mergeCell ref="BJ6:BS6"/>
    <mergeCell ref="A1:K1"/>
    <mergeCell ref="A3:K3"/>
    <mergeCell ref="A2:Q2"/>
    <mergeCell ref="A5:A7"/>
    <mergeCell ref="B6:K6"/>
    <mergeCell ref="L6:U6"/>
    <mergeCell ref="AZ6:BI6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J25"/>
  <sheetViews>
    <sheetView showGridLines="0" zoomScaleNormal="100" workbookViewId="0">
      <pane xSplit="1" ySplit="6" topLeftCell="B7" activePane="bottomRight" state="frozen"/>
      <selection activeCell="BH19" sqref="BH19"/>
      <selection pane="topRight" activeCell="BH19" sqref="BH19"/>
      <selection pane="bottomLeft" activeCell="BH19" sqref="BH19"/>
      <selection pane="bottomRight" activeCell="A27" sqref="A27"/>
    </sheetView>
  </sheetViews>
  <sheetFormatPr baseColWidth="10" defaultColWidth="11.42578125" defaultRowHeight="18" customHeight="1"/>
  <cols>
    <col min="1" max="1" width="43.28515625" style="119" customWidth="1"/>
    <col min="2" max="2" width="10.7109375" style="120" customWidth="1"/>
    <col min="3" max="4" width="10.7109375" style="218" customWidth="1"/>
    <col min="5" max="9" width="10.7109375" style="231" customWidth="1"/>
    <col min="10" max="16384" width="11.42578125" style="16"/>
  </cols>
  <sheetData>
    <row r="1" spans="1:10" s="383" customFormat="1" ht="18" customHeight="1">
      <c r="A1" s="844" t="s">
        <v>393</v>
      </c>
      <c r="B1" s="844"/>
      <c r="C1" s="844"/>
      <c r="D1" s="844"/>
      <c r="E1" s="844"/>
      <c r="F1" s="844"/>
      <c r="G1" s="652"/>
      <c r="H1" s="684"/>
      <c r="I1" s="736"/>
      <c r="J1" s="652"/>
    </row>
    <row r="2" spans="1:10" s="383" customFormat="1" ht="18" customHeight="1">
      <c r="A2" s="825" t="s">
        <v>406</v>
      </c>
      <c r="B2" s="825"/>
      <c r="C2" s="825"/>
      <c r="D2" s="825"/>
      <c r="E2" s="825"/>
      <c r="F2" s="825"/>
      <c r="G2" s="650"/>
      <c r="H2" s="679"/>
      <c r="I2" s="730"/>
      <c r="J2" s="650"/>
    </row>
    <row r="3" spans="1:10" s="383" customFormat="1" ht="18" customHeight="1">
      <c r="A3" s="826" t="s">
        <v>613</v>
      </c>
      <c r="B3" s="826"/>
      <c r="C3" s="826"/>
      <c r="D3" s="826"/>
      <c r="E3" s="826"/>
      <c r="F3" s="826"/>
      <c r="G3" s="651"/>
      <c r="H3" s="680"/>
      <c r="I3" s="731"/>
      <c r="J3" s="651"/>
    </row>
    <row r="4" spans="1:10" ht="3.95" customHeight="1">
      <c r="E4" s="187"/>
      <c r="F4" s="218"/>
      <c r="G4" s="187"/>
      <c r="H4" s="218"/>
      <c r="I4" s="187"/>
      <c r="J4" s="15"/>
    </row>
    <row r="5" spans="1:10" s="17" customFormat="1" ht="18" customHeight="1">
      <c r="A5" s="846" t="s">
        <v>63</v>
      </c>
      <c r="B5" s="915" t="s">
        <v>269</v>
      </c>
      <c r="C5" s="916"/>
      <c r="D5" s="916"/>
      <c r="E5" s="916"/>
      <c r="F5" s="916"/>
      <c r="G5" s="916"/>
      <c r="H5" s="916"/>
      <c r="I5" s="917"/>
    </row>
    <row r="6" spans="1:10" s="18" customFormat="1" ht="24" customHeight="1">
      <c r="A6" s="848"/>
      <c r="B6" s="509">
        <v>2015</v>
      </c>
      <c r="C6" s="8">
        <v>2016</v>
      </c>
      <c r="D6" s="509">
        <v>2017</v>
      </c>
      <c r="E6" s="8">
        <v>2018</v>
      </c>
      <c r="F6" s="509">
        <v>2019</v>
      </c>
      <c r="G6" s="606">
        <v>2020</v>
      </c>
      <c r="H6" s="689">
        <v>2021</v>
      </c>
      <c r="I6" s="745">
        <v>2022</v>
      </c>
    </row>
    <row r="7" spans="1:10" s="17" customFormat="1" ht="22.5" customHeight="1">
      <c r="A7" s="220" t="s">
        <v>181</v>
      </c>
      <c r="B7" s="232">
        <v>593</v>
      </c>
      <c r="C7" s="232">
        <v>621</v>
      </c>
      <c r="D7" s="232">
        <v>663</v>
      </c>
      <c r="E7" s="232">
        <v>661</v>
      </c>
      <c r="F7" s="232">
        <v>659</v>
      </c>
      <c r="G7" s="232">
        <v>703</v>
      </c>
      <c r="H7" s="232">
        <v>727</v>
      </c>
      <c r="I7" s="232">
        <v>617</v>
      </c>
    </row>
    <row r="8" spans="1:10" s="17" customFormat="1" ht="22.5" customHeight="1">
      <c r="A8" s="222" t="s">
        <v>182</v>
      </c>
      <c r="B8" s="272">
        <v>344</v>
      </c>
      <c r="C8" s="233">
        <v>339</v>
      </c>
      <c r="D8" s="272">
        <v>347</v>
      </c>
      <c r="E8" s="233">
        <v>358</v>
      </c>
      <c r="F8" s="272">
        <v>371</v>
      </c>
      <c r="G8" s="233">
        <v>356</v>
      </c>
      <c r="H8" s="272">
        <v>411</v>
      </c>
      <c r="I8" s="233">
        <v>438</v>
      </c>
    </row>
    <row r="9" spans="1:10" s="17" customFormat="1" ht="22.5" customHeight="1">
      <c r="A9" s="223" t="s">
        <v>547</v>
      </c>
      <c r="B9" s="234">
        <v>187</v>
      </c>
      <c r="C9" s="234">
        <v>214</v>
      </c>
      <c r="D9" s="234">
        <v>202</v>
      </c>
      <c r="E9" s="234">
        <v>173</v>
      </c>
      <c r="F9" s="234">
        <v>198</v>
      </c>
      <c r="G9" s="234">
        <v>197</v>
      </c>
      <c r="H9" s="234">
        <v>245</v>
      </c>
      <c r="I9" s="234">
        <v>235</v>
      </c>
    </row>
    <row r="10" spans="1:10" s="17" customFormat="1" ht="22.5" customHeight="1">
      <c r="A10" s="222" t="s">
        <v>114</v>
      </c>
      <c r="B10" s="272">
        <v>117</v>
      </c>
      <c r="C10" s="233">
        <v>166</v>
      </c>
      <c r="D10" s="272">
        <v>125</v>
      </c>
      <c r="E10" s="233">
        <v>118</v>
      </c>
      <c r="F10" s="272">
        <v>144</v>
      </c>
      <c r="G10" s="233">
        <v>163</v>
      </c>
      <c r="H10" s="272">
        <v>196</v>
      </c>
      <c r="I10" s="233">
        <v>127</v>
      </c>
    </row>
    <row r="11" spans="1:10" s="17" customFormat="1" ht="22.5" customHeight="1">
      <c r="A11" s="223" t="s">
        <v>568</v>
      </c>
      <c r="B11" s="234">
        <v>114</v>
      </c>
      <c r="C11" s="234">
        <v>115</v>
      </c>
      <c r="D11" s="234">
        <v>100</v>
      </c>
      <c r="E11" s="234">
        <v>114</v>
      </c>
      <c r="F11" s="234">
        <v>105</v>
      </c>
      <c r="G11" s="234">
        <v>110</v>
      </c>
      <c r="H11" s="234">
        <v>198</v>
      </c>
      <c r="I11" s="234">
        <v>109</v>
      </c>
    </row>
    <row r="12" spans="1:10" s="17" customFormat="1" ht="22.5" customHeight="1">
      <c r="A12" s="222" t="s">
        <v>183</v>
      </c>
      <c r="B12" s="272">
        <v>92</v>
      </c>
      <c r="C12" s="233">
        <v>101</v>
      </c>
      <c r="D12" s="272">
        <v>116</v>
      </c>
      <c r="E12" s="233">
        <v>115</v>
      </c>
      <c r="F12" s="272">
        <v>109</v>
      </c>
      <c r="G12" s="233">
        <v>135</v>
      </c>
      <c r="H12" s="272">
        <v>149</v>
      </c>
      <c r="I12" s="233">
        <v>129</v>
      </c>
    </row>
    <row r="13" spans="1:10" s="17" customFormat="1" ht="22.5" customHeight="1">
      <c r="A13" s="223" t="s">
        <v>184</v>
      </c>
      <c r="B13" s="234">
        <v>66</v>
      </c>
      <c r="C13" s="234">
        <v>115</v>
      </c>
      <c r="D13" s="234">
        <v>77</v>
      </c>
      <c r="E13" s="234">
        <v>76</v>
      </c>
      <c r="F13" s="234">
        <v>135</v>
      </c>
      <c r="G13" s="234">
        <v>117</v>
      </c>
      <c r="H13" s="234">
        <v>202</v>
      </c>
      <c r="I13" s="234">
        <v>220</v>
      </c>
    </row>
    <row r="14" spans="1:10" s="17" customFormat="1" ht="22.5" customHeight="1">
      <c r="A14" s="222" t="s">
        <v>185</v>
      </c>
      <c r="B14" s="272">
        <v>63</v>
      </c>
      <c r="C14" s="233">
        <v>71</v>
      </c>
      <c r="D14" s="272">
        <v>55</v>
      </c>
      <c r="E14" s="233">
        <v>70</v>
      </c>
      <c r="F14" s="272">
        <v>65</v>
      </c>
      <c r="G14" s="233">
        <v>60</v>
      </c>
      <c r="H14" s="272">
        <v>67</v>
      </c>
      <c r="I14" s="233">
        <v>93</v>
      </c>
    </row>
    <row r="15" spans="1:10" s="17" customFormat="1" ht="22.5" customHeight="1">
      <c r="A15" s="223" t="s">
        <v>186</v>
      </c>
      <c r="B15" s="234">
        <v>41</v>
      </c>
      <c r="C15" s="234">
        <v>46</v>
      </c>
      <c r="D15" s="234">
        <v>42</v>
      </c>
      <c r="E15" s="234">
        <v>54</v>
      </c>
      <c r="F15" s="234">
        <v>43</v>
      </c>
      <c r="G15" s="234">
        <v>73</v>
      </c>
      <c r="H15" s="234">
        <v>59</v>
      </c>
      <c r="I15" s="234">
        <v>60</v>
      </c>
    </row>
    <row r="16" spans="1:10" s="17" customFormat="1" ht="22.5" customHeight="1">
      <c r="A16" s="222" t="s">
        <v>187</v>
      </c>
      <c r="B16" s="272">
        <v>15</v>
      </c>
      <c r="C16" s="233">
        <v>20</v>
      </c>
      <c r="D16" s="272">
        <v>22</v>
      </c>
      <c r="E16" s="233">
        <v>14</v>
      </c>
      <c r="F16" s="272">
        <v>23</v>
      </c>
      <c r="G16" s="233">
        <v>23</v>
      </c>
      <c r="H16" s="272">
        <v>26</v>
      </c>
      <c r="I16" s="233">
        <v>23</v>
      </c>
    </row>
    <row r="17" spans="1:9" s="17" customFormat="1" ht="22.5" customHeight="1">
      <c r="A17" s="223" t="s">
        <v>188</v>
      </c>
      <c r="B17" s="234">
        <v>12</v>
      </c>
      <c r="C17" s="234">
        <v>34</v>
      </c>
      <c r="D17" s="234">
        <v>25</v>
      </c>
      <c r="E17" s="234">
        <v>23</v>
      </c>
      <c r="F17" s="234">
        <v>30</v>
      </c>
      <c r="G17" s="234">
        <v>19</v>
      </c>
      <c r="H17" s="234">
        <v>20</v>
      </c>
      <c r="I17" s="234">
        <v>27</v>
      </c>
    </row>
    <row r="18" spans="1:9" s="17" customFormat="1" ht="22.5" customHeight="1">
      <c r="A18" s="222" t="s">
        <v>189</v>
      </c>
      <c r="B18" s="272">
        <v>8</v>
      </c>
      <c r="C18" s="233">
        <v>8</v>
      </c>
      <c r="D18" s="272">
        <v>6</v>
      </c>
      <c r="E18" s="233">
        <v>3</v>
      </c>
      <c r="F18" s="272">
        <v>4</v>
      </c>
      <c r="G18" s="233">
        <v>4</v>
      </c>
      <c r="H18" s="272">
        <v>5</v>
      </c>
      <c r="I18" s="233">
        <v>3</v>
      </c>
    </row>
    <row r="19" spans="1:9" s="17" customFormat="1" ht="22.5" customHeight="1">
      <c r="A19" s="223" t="s">
        <v>548</v>
      </c>
      <c r="B19" s="234">
        <v>77</v>
      </c>
      <c r="C19" s="234">
        <v>108</v>
      </c>
      <c r="D19" s="234">
        <v>73</v>
      </c>
      <c r="E19" s="234">
        <v>80</v>
      </c>
      <c r="F19" s="234">
        <v>93</v>
      </c>
      <c r="G19" s="234">
        <v>87</v>
      </c>
      <c r="H19" s="234">
        <v>129</v>
      </c>
      <c r="I19" s="234">
        <v>115</v>
      </c>
    </row>
    <row r="20" spans="1:9" s="17" customFormat="1" ht="22.5" customHeight="1">
      <c r="A20" s="224" t="s">
        <v>190</v>
      </c>
      <c r="B20" s="272">
        <v>322</v>
      </c>
      <c r="C20" s="233">
        <v>381</v>
      </c>
      <c r="D20" s="272">
        <v>309</v>
      </c>
      <c r="E20" s="233">
        <v>337</v>
      </c>
      <c r="F20" s="272">
        <v>350</v>
      </c>
      <c r="G20" s="233">
        <v>492</v>
      </c>
      <c r="H20" s="272">
        <v>1783</v>
      </c>
      <c r="I20" s="233">
        <v>471</v>
      </c>
    </row>
    <row r="21" spans="1:9" s="17" customFormat="1" ht="24.95" customHeight="1">
      <c r="A21" s="225" t="s">
        <v>27</v>
      </c>
      <c r="B21" s="258">
        <f t="shared" ref="B21:G21" si="0">+SUM(B7:B20)</f>
        <v>2051</v>
      </c>
      <c r="C21" s="236">
        <f t="shared" si="0"/>
        <v>2339</v>
      </c>
      <c r="D21" s="510">
        <f t="shared" si="0"/>
        <v>2162</v>
      </c>
      <c r="E21" s="236">
        <f t="shared" si="0"/>
        <v>2196</v>
      </c>
      <c r="F21" s="510">
        <f t="shared" si="0"/>
        <v>2329</v>
      </c>
      <c r="G21" s="236">
        <f t="shared" si="0"/>
        <v>2539</v>
      </c>
      <c r="H21" s="510">
        <f t="shared" ref="H21:I21" si="1">+SUM(H7:H20)</f>
        <v>4217</v>
      </c>
      <c r="I21" s="236">
        <f t="shared" si="1"/>
        <v>2667</v>
      </c>
    </row>
    <row r="22" spans="1:9" s="17" customFormat="1" ht="8.25" customHeight="1">
      <c r="A22" s="914"/>
      <c r="B22" s="914"/>
      <c r="C22" s="237"/>
      <c r="D22" s="237"/>
      <c r="E22" s="201"/>
      <c r="F22" s="201"/>
      <c r="G22" s="201"/>
      <c r="H22" s="201"/>
      <c r="I22" s="201"/>
    </row>
    <row r="23" spans="1:9" s="443" customFormat="1" ht="12" customHeight="1">
      <c r="A23" s="815" t="s">
        <v>524</v>
      </c>
      <c r="B23" s="815"/>
      <c r="C23" s="815"/>
      <c r="D23" s="815"/>
      <c r="E23" s="815"/>
      <c r="F23" s="815"/>
    </row>
    <row r="24" spans="1:9" s="402" customFormat="1" ht="12" customHeight="1">
      <c r="A24" s="913" t="s">
        <v>567</v>
      </c>
      <c r="B24" s="913"/>
      <c r="C24" s="913"/>
      <c r="D24" s="913"/>
      <c r="E24" s="913"/>
      <c r="F24" s="913"/>
    </row>
    <row r="25" spans="1:9" ht="18" customHeight="1">
      <c r="A25" s="664" t="s">
        <v>560</v>
      </c>
    </row>
  </sheetData>
  <mergeCells count="8">
    <mergeCell ref="A23:F23"/>
    <mergeCell ref="A24:F24"/>
    <mergeCell ref="A22:B22"/>
    <mergeCell ref="A1:F1"/>
    <mergeCell ref="A2:F2"/>
    <mergeCell ref="A5:A6"/>
    <mergeCell ref="A3:F3"/>
    <mergeCell ref="B5:I5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colBreaks count="1" manualBreakCount="1">
    <brk id="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Y26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O27" sqref="O27"/>
    </sheetView>
  </sheetViews>
  <sheetFormatPr baseColWidth="10" defaultColWidth="11.42578125" defaultRowHeight="18" customHeight="1"/>
  <cols>
    <col min="1" max="1" width="40.7109375" style="97" customWidth="1"/>
    <col min="2" max="2" width="6.42578125" style="121" customWidth="1"/>
    <col min="3" max="4" width="6.28515625" style="97" customWidth="1"/>
    <col min="5" max="5" width="6.28515625" style="120" customWidth="1"/>
    <col min="6" max="7" width="6.28515625" style="97" customWidth="1"/>
    <col min="8" max="8" width="6.28515625" style="121" customWidth="1"/>
    <col min="9" max="10" width="6.28515625" style="97" customWidth="1"/>
    <col min="11" max="11" width="6.28515625" style="120" customWidth="1"/>
    <col min="12" max="13" width="6.28515625" style="97" customWidth="1"/>
    <col min="14" max="14" width="6.28515625" style="121" customWidth="1"/>
    <col min="15" max="16" width="6.28515625" style="97" customWidth="1"/>
    <col min="17" max="17" width="6.28515625" style="120" customWidth="1"/>
    <col min="18" max="19" width="6.28515625" style="97" customWidth="1"/>
    <col min="20" max="20" width="6.28515625" style="121" customWidth="1"/>
    <col min="21" max="22" width="6.28515625" style="97" customWidth="1"/>
    <col min="23" max="23" width="6.28515625" style="120" customWidth="1"/>
    <col min="24" max="25" width="6.28515625" style="97" customWidth="1"/>
    <col min="26" max="30" width="6.140625" style="95" customWidth="1"/>
    <col min="31" max="16384" width="11.42578125" style="95"/>
  </cols>
  <sheetData>
    <row r="1" spans="1:25" s="264" customFormat="1" ht="18" customHeight="1">
      <c r="A1" s="844" t="s">
        <v>479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5" s="264" customFormat="1" ht="18" customHeight="1">
      <c r="A2" s="825" t="s">
        <v>170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0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379" t="s">
        <v>6</v>
      </c>
      <c r="L7" s="78" t="s">
        <v>33</v>
      </c>
      <c r="M7" s="373" t="s">
        <v>7</v>
      </c>
      <c r="N7" s="372" t="s">
        <v>6</v>
      </c>
      <c r="O7" s="375" t="s">
        <v>33</v>
      </c>
      <c r="P7" s="376" t="s">
        <v>7</v>
      </c>
      <c r="Q7" s="379" t="s">
        <v>6</v>
      </c>
      <c r="R7" s="78" t="s">
        <v>33</v>
      </c>
      <c r="S7" s="588" t="s">
        <v>7</v>
      </c>
      <c r="T7" s="675" t="s">
        <v>6</v>
      </c>
      <c r="U7" s="682" t="s">
        <v>33</v>
      </c>
      <c r="V7" s="683" t="s">
        <v>7</v>
      </c>
      <c r="W7" s="379" t="s">
        <v>6</v>
      </c>
      <c r="X7" s="78" t="s">
        <v>33</v>
      </c>
      <c r="Y7" s="723" t="s">
        <v>7</v>
      </c>
    </row>
    <row r="8" spans="1:25" ht="28.5" customHeight="1">
      <c r="A8" s="124" t="s">
        <v>161</v>
      </c>
      <c r="B8" s="100">
        <v>3109</v>
      </c>
      <c r="C8" s="125">
        <f t="shared" ref="C8:C21" si="0">B8/$B$22*100</f>
        <v>17.029084734622337</v>
      </c>
      <c r="D8" s="126">
        <f>B8/590637*1000</f>
        <v>5.2638083966971259</v>
      </c>
      <c r="E8" s="100">
        <v>3645</v>
      </c>
      <c r="F8" s="125">
        <f t="shared" ref="F8:F21" si="1">E8/$E$22*100</f>
        <v>17.958318963393605</v>
      </c>
      <c r="G8" s="126">
        <f>E8/610639*1000</f>
        <v>5.9691568995756903</v>
      </c>
      <c r="H8" s="100">
        <v>3433</v>
      </c>
      <c r="I8" s="125">
        <f t="shared" ref="I8:I21" si="2">H8/$H$22*100</f>
        <v>18.14577937523125</v>
      </c>
      <c r="J8" s="126">
        <f>H8/631738*1000</f>
        <v>5.4342148169019433</v>
      </c>
      <c r="K8" s="100">
        <v>3723</v>
      </c>
      <c r="L8" s="125">
        <f t="shared" ref="L8:L21" si="3">K8/$K$22*100</f>
        <v>17.887858549944745</v>
      </c>
      <c r="M8" s="126">
        <f>K8/654099*1000</f>
        <v>5.6917989478656903</v>
      </c>
      <c r="N8" s="100">
        <v>3830</v>
      </c>
      <c r="O8" s="125">
        <f t="shared" ref="O8:O21" si="4">N8/$N$22*100</f>
        <v>17.824731232838463</v>
      </c>
      <c r="P8" s="126">
        <f>N8/677447*1000</f>
        <v>5.6535788039507153</v>
      </c>
      <c r="Q8" s="100">
        <v>3930</v>
      </c>
      <c r="R8" s="125">
        <f>Q8/$Q$22*100</f>
        <v>16.55224697805669</v>
      </c>
      <c r="S8" s="126">
        <f>Q8/700037*1000</f>
        <v>5.6139889748684713</v>
      </c>
      <c r="T8" s="100">
        <v>4707</v>
      </c>
      <c r="U8" s="125">
        <f>T8/$T$22*100</f>
        <v>13.268124929529822</v>
      </c>
      <c r="V8" s="126">
        <f>T8/714772*1000</f>
        <v>6.5853167163794888</v>
      </c>
      <c r="W8" s="100">
        <v>4938</v>
      </c>
      <c r="X8" s="125">
        <f>W8/$Q$22*100</f>
        <v>20.797708798382679</v>
      </c>
      <c r="Y8" s="126">
        <f>W8/727658*1000</f>
        <v>6.7861550343705419</v>
      </c>
    </row>
    <row r="9" spans="1:25" ht="18" customHeight="1">
      <c r="A9" s="127" t="s">
        <v>113</v>
      </c>
      <c r="B9" s="128">
        <v>2939</v>
      </c>
      <c r="C9" s="41">
        <f t="shared" si="0"/>
        <v>16.097935038615326</v>
      </c>
      <c r="D9" s="42">
        <f t="shared" ref="D9:D22" si="5">B9/590637*1000</f>
        <v>4.9759835567362023</v>
      </c>
      <c r="E9" s="113">
        <v>3046</v>
      </c>
      <c r="F9" s="114">
        <f t="shared" si="1"/>
        <v>15.007143912893531</v>
      </c>
      <c r="G9" s="116">
        <f t="shared" ref="G9:G22" si="6">E9/610639*1000</f>
        <v>4.9882172609348565</v>
      </c>
      <c r="H9" s="128">
        <v>3124</v>
      </c>
      <c r="I9" s="41">
        <f t="shared" si="2"/>
        <v>16.512500660711453</v>
      </c>
      <c r="J9" s="42">
        <f t="shared" ref="J9:J22" si="7">H9/631738*1000</f>
        <v>4.9450879953398399</v>
      </c>
      <c r="K9" s="113">
        <v>3254</v>
      </c>
      <c r="L9" s="114">
        <f t="shared" si="3"/>
        <v>15.634459232210638</v>
      </c>
      <c r="M9" s="116">
        <f t="shared" ref="M9:M22" si="8">K9/654099*1000</f>
        <v>4.9747821048495711</v>
      </c>
      <c r="N9" s="128">
        <v>3441</v>
      </c>
      <c r="O9" s="41">
        <f t="shared" si="4"/>
        <v>16.014334248615441</v>
      </c>
      <c r="P9" s="42">
        <f t="shared" ref="P9:P22" si="9">N9/677447*1000</f>
        <v>5.079364142139533</v>
      </c>
      <c r="Q9" s="113">
        <v>3464</v>
      </c>
      <c r="R9" s="114">
        <f t="shared" ref="R9:R21" si="10">Q9/$Q$22*100</f>
        <v>14.589563239691699</v>
      </c>
      <c r="S9" s="116">
        <f t="shared" ref="S9:S22" si="11">Q9/700037*1000</f>
        <v>4.9483098750494614</v>
      </c>
      <c r="T9" s="128">
        <v>3329</v>
      </c>
      <c r="U9" s="41">
        <f t="shared" ref="U9:U21" si="12">T9/$T$22*100</f>
        <v>9.3838087721276366</v>
      </c>
      <c r="V9" s="42">
        <f t="shared" ref="V9:V22" si="13">T9/714772*1000</f>
        <v>4.6574292221855362</v>
      </c>
      <c r="W9" s="113">
        <v>3235</v>
      </c>
      <c r="X9" s="114">
        <f t="shared" ref="X9:X21" si="14">W9/$Q$22*100</f>
        <v>13.625068441224784</v>
      </c>
      <c r="Y9" s="116">
        <f t="shared" ref="Y9:Y22" si="15">W9/727658*1000</f>
        <v>4.4457698534201509</v>
      </c>
    </row>
    <row r="10" spans="1:25" ht="18" customHeight="1">
      <c r="A10" s="124" t="s">
        <v>162</v>
      </c>
      <c r="B10" s="99">
        <v>1841</v>
      </c>
      <c r="C10" s="106">
        <f t="shared" si="0"/>
        <v>10.08380347264063</v>
      </c>
      <c r="D10" s="107">
        <f t="shared" si="5"/>
        <v>3.1169737080474129</v>
      </c>
      <c r="E10" s="99">
        <v>1980</v>
      </c>
      <c r="F10" s="106">
        <f t="shared" si="1"/>
        <v>9.7551362270286255</v>
      </c>
      <c r="G10" s="107">
        <f t="shared" si="6"/>
        <v>3.2425049824855603</v>
      </c>
      <c r="H10" s="99">
        <v>1703</v>
      </c>
      <c r="I10" s="106">
        <f t="shared" si="2"/>
        <v>9.0015328505734971</v>
      </c>
      <c r="J10" s="107">
        <f t="shared" si="7"/>
        <v>2.6957377900332098</v>
      </c>
      <c r="K10" s="99">
        <v>1905</v>
      </c>
      <c r="L10" s="106">
        <f t="shared" si="3"/>
        <v>9.1529332628645559</v>
      </c>
      <c r="M10" s="107">
        <f t="shared" si="8"/>
        <v>2.9124031683277303</v>
      </c>
      <c r="N10" s="99">
        <v>2086</v>
      </c>
      <c r="O10" s="106">
        <f t="shared" si="4"/>
        <v>9.7081956531856477</v>
      </c>
      <c r="P10" s="107">
        <f t="shared" si="9"/>
        <v>3.079207672334515</v>
      </c>
      <c r="Q10" s="99">
        <v>2278</v>
      </c>
      <c r="R10" s="106">
        <f t="shared" si="10"/>
        <v>9.5944067725224276</v>
      </c>
      <c r="S10" s="107">
        <f t="shared" si="11"/>
        <v>3.2541137111324114</v>
      </c>
      <c r="T10" s="99">
        <v>2504</v>
      </c>
      <c r="U10" s="106">
        <f t="shared" si="12"/>
        <v>7.0582929304318407</v>
      </c>
      <c r="V10" s="107">
        <f t="shared" si="13"/>
        <v>3.5032150112203611</v>
      </c>
      <c r="W10" s="99">
        <v>2244</v>
      </c>
      <c r="X10" s="106">
        <f t="shared" si="14"/>
        <v>9.4512066714400031</v>
      </c>
      <c r="Y10" s="107">
        <f t="shared" si="15"/>
        <v>3.0838663218160183</v>
      </c>
    </row>
    <row r="11" spans="1:25" ht="18" customHeight="1">
      <c r="A11" s="127" t="s">
        <v>163</v>
      </c>
      <c r="B11" s="128">
        <v>1747</v>
      </c>
      <c r="C11" s="41">
        <f t="shared" si="0"/>
        <v>9.5689324642602838</v>
      </c>
      <c r="D11" s="42">
        <f t="shared" si="5"/>
        <v>2.9578235024219612</v>
      </c>
      <c r="E11" s="113">
        <v>1942</v>
      </c>
      <c r="F11" s="114">
        <f t="shared" si="1"/>
        <v>9.5679164408533293</v>
      </c>
      <c r="G11" s="116">
        <f t="shared" si="6"/>
        <v>3.1802750888823019</v>
      </c>
      <c r="H11" s="128">
        <v>1963</v>
      </c>
      <c r="I11" s="41">
        <f t="shared" si="2"/>
        <v>10.375812675088536</v>
      </c>
      <c r="J11" s="42">
        <f t="shared" si="7"/>
        <v>3.1073008114123262</v>
      </c>
      <c r="K11" s="113">
        <v>2110</v>
      </c>
      <c r="L11" s="114">
        <f t="shared" si="3"/>
        <v>10.137894585115072</v>
      </c>
      <c r="M11" s="116">
        <f t="shared" si="8"/>
        <v>3.2258113832921316</v>
      </c>
      <c r="N11" s="128">
        <v>2086</v>
      </c>
      <c r="O11" s="41">
        <f t="shared" si="4"/>
        <v>9.7081956531856477</v>
      </c>
      <c r="P11" s="42">
        <f t="shared" si="9"/>
        <v>3.079207672334515</v>
      </c>
      <c r="Q11" s="113">
        <v>2100</v>
      </c>
      <c r="R11" s="114">
        <f t="shared" si="10"/>
        <v>8.8447121256791483</v>
      </c>
      <c r="S11" s="116">
        <f t="shared" si="11"/>
        <v>2.9998414369526181</v>
      </c>
      <c r="T11" s="128">
        <v>2272</v>
      </c>
      <c r="U11" s="41">
        <f t="shared" si="12"/>
        <v>6.4043296876761762</v>
      </c>
      <c r="V11" s="42">
        <f t="shared" si="13"/>
        <v>3.1786359846216699</v>
      </c>
      <c r="W11" s="113">
        <v>2289</v>
      </c>
      <c r="X11" s="114">
        <f t="shared" si="14"/>
        <v>9.6407362169902715</v>
      </c>
      <c r="Y11" s="116">
        <f t="shared" si="15"/>
        <v>3.1457085608898687</v>
      </c>
    </row>
    <row r="12" spans="1:25" ht="18" customHeight="1">
      <c r="A12" s="124" t="s">
        <v>164</v>
      </c>
      <c r="B12" s="99">
        <v>1019</v>
      </c>
      <c r="C12" s="106">
        <f t="shared" si="0"/>
        <v>5.5814208248890838</v>
      </c>
      <c r="D12" s="107">
        <f t="shared" si="5"/>
        <v>1.7252559524716533</v>
      </c>
      <c r="E12" s="99">
        <v>1182</v>
      </c>
      <c r="F12" s="106">
        <f t="shared" si="1"/>
        <v>5.8235207173473915</v>
      </c>
      <c r="G12" s="107">
        <f t="shared" si="6"/>
        <v>1.9356772168171374</v>
      </c>
      <c r="H12" s="99">
        <v>1069</v>
      </c>
      <c r="I12" s="106">
        <f t="shared" si="2"/>
        <v>5.6504043554099059</v>
      </c>
      <c r="J12" s="107">
        <f t="shared" si="7"/>
        <v>1.6921571917472118</v>
      </c>
      <c r="K12" s="99">
        <v>1318</v>
      </c>
      <c r="L12" s="106">
        <f t="shared" si="3"/>
        <v>6.332580598664296</v>
      </c>
      <c r="M12" s="107">
        <f t="shared" si="8"/>
        <v>2.0149854991369809</v>
      </c>
      <c r="N12" s="99">
        <v>1359</v>
      </c>
      <c r="O12" s="106">
        <f t="shared" si="4"/>
        <v>6.3247545027225769</v>
      </c>
      <c r="P12" s="107">
        <f t="shared" si="9"/>
        <v>2.0060609907490918</v>
      </c>
      <c r="Q12" s="99">
        <v>1489</v>
      </c>
      <c r="R12" s="106">
        <f t="shared" si="10"/>
        <v>6.2713220738744049</v>
      </c>
      <c r="S12" s="107">
        <f t="shared" si="11"/>
        <v>2.1270304283916421</v>
      </c>
      <c r="T12" s="99">
        <v>1646</v>
      </c>
      <c r="U12" s="106">
        <f t="shared" si="12"/>
        <v>4.6397564550682144</v>
      </c>
      <c r="V12" s="107">
        <f t="shared" si="13"/>
        <v>2.3028322318165793</v>
      </c>
      <c r="W12" s="99">
        <v>1540</v>
      </c>
      <c r="X12" s="106">
        <f t="shared" si="14"/>
        <v>6.4861222254980424</v>
      </c>
      <c r="Y12" s="107">
        <f t="shared" si="15"/>
        <v>2.1163788483051107</v>
      </c>
    </row>
    <row r="13" spans="1:25" ht="18" customHeight="1">
      <c r="A13" s="127" t="s">
        <v>165</v>
      </c>
      <c r="B13" s="128">
        <v>686</v>
      </c>
      <c r="C13" s="41">
        <f t="shared" si="0"/>
        <v>3.7574628909459387</v>
      </c>
      <c r="D13" s="42">
        <f t="shared" si="5"/>
        <v>1.1614578836070208</v>
      </c>
      <c r="E13" s="113">
        <v>1056</v>
      </c>
      <c r="F13" s="114">
        <f t="shared" si="1"/>
        <v>5.2027393210819328</v>
      </c>
      <c r="G13" s="116">
        <f t="shared" si="6"/>
        <v>1.7293359906589654</v>
      </c>
      <c r="H13" s="128">
        <v>993</v>
      </c>
      <c r="I13" s="41">
        <f t="shared" si="2"/>
        <v>5.2486917913208941</v>
      </c>
      <c r="J13" s="42">
        <f t="shared" si="7"/>
        <v>1.5718541547287008</v>
      </c>
      <c r="K13" s="113">
        <v>1152</v>
      </c>
      <c r="L13" s="114">
        <f t="shared" si="3"/>
        <v>5.5350021621102199</v>
      </c>
      <c r="M13" s="116">
        <f t="shared" si="8"/>
        <v>1.7612012860438557</v>
      </c>
      <c r="N13" s="128">
        <v>1371</v>
      </c>
      <c r="O13" s="41">
        <f t="shared" si="4"/>
        <v>6.3806022246009215</v>
      </c>
      <c r="P13" s="42">
        <f t="shared" si="9"/>
        <v>2.0237745535813136</v>
      </c>
      <c r="Q13" s="113">
        <v>1214</v>
      </c>
      <c r="R13" s="114">
        <f t="shared" si="10"/>
        <v>5.1130859621783262</v>
      </c>
      <c r="S13" s="116">
        <f t="shared" si="11"/>
        <v>1.734194049743085</v>
      </c>
      <c r="T13" s="128">
        <v>1974</v>
      </c>
      <c r="U13" s="41">
        <f t="shared" si="12"/>
        <v>5.5643251775848457</v>
      </c>
      <c r="V13" s="42">
        <f t="shared" si="13"/>
        <v>2.7617198211457641</v>
      </c>
      <c r="W13" s="113">
        <v>2628</v>
      </c>
      <c r="X13" s="114">
        <f t="shared" si="14"/>
        <v>11.068525460135618</v>
      </c>
      <c r="Y13" s="116">
        <f t="shared" si="15"/>
        <v>3.6115867619128763</v>
      </c>
    </row>
    <row r="14" spans="1:25" ht="18" customHeight="1">
      <c r="A14" s="124" t="s">
        <v>166</v>
      </c>
      <c r="B14" s="99">
        <v>641</v>
      </c>
      <c r="C14" s="106">
        <f t="shared" si="0"/>
        <v>3.5109820890617294</v>
      </c>
      <c r="D14" s="107">
        <f t="shared" si="5"/>
        <v>1.0852689553820705</v>
      </c>
      <c r="E14" s="99">
        <v>710</v>
      </c>
      <c r="F14" s="106">
        <f t="shared" si="1"/>
        <v>3.4980538995910728</v>
      </c>
      <c r="G14" s="107">
        <f t="shared" si="6"/>
        <v>1.1627164331135089</v>
      </c>
      <c r="H14" s="99">
        <v>672</v>
      </c>
      <c r="I14" s="106">
        <f t="shared" si="2"/>
        <v>3.5519847772080975</v>
      </c>
      <c r="J14" s="107">
        <f t="shared" si="7"/>
        <v>1.0637321167952538</v>
      </c>
      <c r="K14" s="99">
        <v>760</v>
      </c>
      <c r="L14" s="106">
        <f t="shared" si="3"/>
        <v>3.6515639263921589</v>
      </c>
      <c r="M14" s="107">
        <f t="shared" si="8"/>
        <v>1.1619036262094882</v>
      </c>
      <c r="N14" s="99">
        <v>822</v>
      </c>
      <c r="O14" s="106">
        <f t="shared" si="4"/>
        <v>3.8255689486666355</v>
      </c>
      <c r="P14" s="107">
        <f t="shared" si="9"/>
        <v>1.2133790540071769</v>
      </c>
      <c r="Q14" s="99">
        <v>776</v>
      </c>
      <c r="R14" s="106">
        <f t="shared" si="10"/>
        <v>3.2683317188223899</v>
      </c>
      <c r="S14" s="107">
        <f t="shared" si="11"/>
        <v>1.1085128357501102</v>
      </c>
      <c r="T14" s="99">
        <v>817</v>
      </c>
      <c r="U14" s="106">
        <f t="shared" si="12"/>
        <v>2.3029653850490472</v>
      </c>
      <c r="V14" s="107">
        <f t="shared" si="13"/>
        <v>1.1430218307376339</v>
      </c>
      <c r="W14" s="99">
        <v>802</v>
      </c>
      <c r="X14" s="106">
        <f t="shared" si="14"/>
        <v>3.3778376784736555</v>
      </c>
      <c r="Y14" s="107">
        <f t="shared" si="15"/>
        <v>1.1021661274939603</v>
      </c>
    </row>
    <row r="15" spans="1:25" ht="18" customHeight="1">
      <c r="A15" s="127" t="s">
        <v>146</v>
      </c>
      <c r="B15" s="128">
        <v>129</v>
      </c>
      <c r="C15" s="41">
        <f t="shared" si="0"/>
        <v>0.70657829873473188</v>
      </c>
      <c r="D15" s="42">
        <f t="shared" si="5"/>
        <v>0.21840826091152432</v>
      </c>
      <c r="E15" s="113">
        <v>69</v>
      </c>
      <c r="F15" s="114">
        <f t="shared" si="1"/>
        <v>0.33995171700251264</v>
      </c>
      <c r="G15" s="116">
        <f t="shared" si="6"/>
        <v>0.11299638575328468</v>
      </c>
      <c r="H15" s="128">
        <v>55</v>
      </c>
      <c r="I15" s="41">
        <f t="shared" si="2"/>
        <v>0.29071303980125801</v>
      </c>
      <c r="J15" s="42">
        <f t="shared" si="7"/>
        <v>8.7061408368659166E-2</v>
      </c>
      <c r="K15" s="113">
        <v>54</v>
      </c>
      <c r="L15" s="114">
        <f t="shared" si="3"/>
        <v>0.25945322634891654</v>
      </c>
      <c r="M15" s="116">
        <f t="shared" si="8"/>
        <v>8.2556310283305734E-2</v>
      </c>
      <c r="N15" s="128">
        <v>34</v>
      </c>
      <c r="O15" s="41">
        <f t="shared" si="4"/>
        <v>0.15823521198864429</v>
      </c>
      <c r="P15" s="42">
        <f t="shared" si="9"/>
        <v>5.0188428024627758E-2</v>
      </c>
      <c r="Q15" s="113">
        <v>42</v>
      </c>
      <c r="R15" s="114">
        <f t="shared" si="10"/>
        <v>0.17689424251358293</v>
      </c>
      <c r="S15" s="116">
        <f t="shared" si="11"/>
        <v>5.9996828739052363E-2</v>
      </c>
      <c r="T15" s="128">
        <v>50</v>
      </c>
      <c r="U15" s="41">
        <f t="shared" si="12"/>
        <v>0.14094035404216937</v>
      </c>
      <c r="V15" s="42">
        <f t="shared" si="13"/>
        <v>6.9952376422131812E-2</v>
      </c>
      <c r="W15" s="113">
        <v>34</v>
      </c>
      <c r="X15" s="114">
        <f t="shared" si="14"/>
        <v>0.14320010108242431</v>
      </c>
      <c r="Y15" s="116">
        <f t="shared" si="15"/>
        <v>4.6725247300242696E-2</v>
      </c>
    </row>
    <row r="16" spans="1:25" ht="18" customHeight="1">
      <c r="A16" s="124" t="s">
        <v>167</v>
      </c>
      <c r="B16" s="99">
        <v>102</v>
      </c>
      <c r="C16" s="106">
        <f t="shared" si="0"/>
        <v>0.55868981760420666</v>
      </c>
      <c r="D16" s="107">
        <f t="shared" si="5"/>
        <v>0.17269490397655413</v>
      </c>
      <c r="E16" s="99">
        <v>113</v>
      </c>
      <c r="F16" s="106">
        <f t="shared" si="1"/>
        <v>0.55673252204759327</v>
      </c>
      <c r="G16" s="107">
        <f t="shared" si="6"/>
        <v>0.18505205203074157</v>
      </c>
      <c r="H16" s="99">
        <v>97</v>
      </c>
      <c r="I16" s="106">
        <f t="shared" si="2"/>
        <v>0.51271208837676419</v>
      </c>
      <c r="J16" s="107">
        <f t="shared" si="7"/>
        <v>0.1535446656683625</v>
      </c>
      <c r="K16" s="99">
        <v>92</v>
      </c>
      <c r="L16" s="106">
        <f t="shared" si="3"/>
        <v>0.44203142266852452</v>
      </c>
      <c r="M16" s="107">
        <f t="shared" si="8"/>
        <v>0.14065149159378013</v>
      </c>
      <c r="N16" s="99">
        <v>93</v>
      </c>
      <c r="O16" s="106">
        <f t="shared" si="4"/>
        <v>0.43281984455717409</v>
      </c>
      <c r="P16" s="107">
        <f t="shared" si="9"/>
        <v>0.13728011194971709</v>
      </c>
      <c r="Q16" s="99">
        <v>87</v>
      </c>
      <c r="R16" s="106">
        <f t="shared" si="10"/>
        <v>0.3664237880638504</v>
      </c>
      <c r="S16" s="107">
        <f t="shared" si="11"/>
        <v>0.1242791452451799</v>
      </c>
      <c r="T16" s="99">
        <v>97</v>
      </c>
      <c r="U16" s="106">
        <f t="shared" si="12"/>
        <v>0.27342428684180853</v>
      </c>
      <c r="V16" s="107">
        <f t="shared" si="13"/>
        <v>0.13570761025893571</v>
      </c>
      <c r="W16" s="99">
        <v>97</v>
      </c>
      <c r="X16" s="106">
        <f t="shared" si="14"/>
        <v>0.40854146485279874</v>
      </c>
      <c r="Y16" s="107">
        <f t="shared" si="15"/>
        <v>0.13330438200363359</v>
      </c>
    </row>
    <row r="17" spans="1:25" ht="18" customHeight="1">
      <c r="A17" s="127" t="s">
        <v>168</v>
      </c>
      <c r="B17" s="128">
        <v>47</v>
      </c>
      <c r="C17" s="41">
        <f t="shared" si="0"/>
        <v>0.25743550419017364</v>
      </c>
      <c r="D17" s="42">
        <f t="shared" si="5"/>
        <v>7.9575102812725923E-2</v>
      </c>
      <c r="E17" s="113">
        <v>54</v>
      </c>
      <c r="F17" s="114">
        <f t="shared" si="1"/>
        <v>0.26604916982805343</v>
      </c>
      <c r="G17" s="116">
        <f t="shared" si="6"/>
        <v>8.8431954067788004E-2</v>
      </c>
      <c r="H17" s="128">
        <v>63</v>
      </c>
      <c r="I17" s="41">
        <f t="shared" si="2"/>
        <v>0.33299857286325912</v>
      </c>
      <c r="J17" s="42">
        <f t="shared" si="7"/>
        <v>9.9724885949555031E-2</v>
      </c>
      <c r="K17" s="113">
        <v>60</v>
      </c>
      <c r="L17" s="114">
        <f t="shared" si="3"/>
        <v>0.28828136260990728</v>
      </c>
      <c r="M17" s="116">
        <f t="shared" si="8"/>
        <v>9.1729233648117484E-2</v>
      </c>
      <c r="N17" s="128">
        <v>71</v>
      </c>
      <c r="O17" s="41">
        <f t="shared" si="4"/>
        <v>0.33043235444687485</v>
      </c>
      <c r="P17" s="42">
        <f t="shared" si="9"/>
        <v>0.1048052467573109</v>
      </c>
      <c r="Q17" s="113">
        <v>73</v>
      </c>
      <c r="R17" s="114">
        <f t="shared" si="10"/>
        <v>0.30745904055932272</v>
      </c>
      <c r="S17" s="116">
        <f t="shared" si="11"/>
        <v>0.10428020233216244</v>
      </c>
      <c r="T17" s="128">
        <v>59</v>
      </c>
      <c r="U17" s="41">
        <f t="shared" si="12"/>
        <v>0.16630961776975983</v>
      </c>
      <c r="V17" s="42">
        <f t="shared" si="13"/>
        <v>8.2543804178115535E-2</v>
      </c>
      <c r="W17" s="113">
        <v>78</v>
      </c>
      <c r="X17" s="114">
        <f t="shared" si="14"/>
        <v>0.32851787895379692</v>
      </c>
      <c r="Y17" s="116">
        <f t="shared" si="15"/>
        <v>0.10719321439467441</v>
      </c>
    </row>
    <row r="18" spans="1:25" ht="18" customHeight="1">
      <c r="A18" s="124" t="s">
        <v>169</v>
      </c>
      <c r="B18" s="99">
        <v>10</v>
      </c>
      <c r="C18" s="106">
        <f t="shared" si="0"/>
        <v>5.4773511529824181E-2</v>
      </c>
      <c r="D18" s="107">
        <f t="shared" si="5"/>
        <v>1.6930872938877857E-2</v>
      </c>
      <c r="E18" s="99">
        <v>14</v>
      </c>
      <c r="F18" s="106">
        <f t="shared" si="1"/>
        <v>6.8975710696161999E-2</v>
      </c>
      <c r="G18" s="107">
        <f t="shared" si="6"/>
        <v>2.2926802906463557E-2</v>
      </c>
      <c r="H18" s="99">
        <v>14</v>
      </c>
      <c r="I18" s="106">
        <f t="shared" si="2"/>
        <v>7.3999682858502044E-2</v>
      </c>
      <c r="J18" s="107">
        <f t="shared" si="7"/>
        <v>2.2161085766567785E-2</v>
      </c>
      <c r="K18" s="99">
        <v>11</v>
      </c>
      <c r="L18" s="106">
        <f t="shared" si="3"/>
        <v>5.2851583145149664E-2</v>
      </c>
      <c r="M18" s="107">
        <f t="shared" si="8"/>
        <v>1.6817026168821539E-2</v>
      </c>
      <c r="N18" s="99">
        <v>7</v>
      </c>
      <c r="O18" s="106">
        <f t="shared" si="4"/>
        <v>3.2577837762367945E-2</v>
      </c>
      <c r="P18" s="107">
        <f t="shared" si="9"/>
        <v>1.0332911652129243E-2</v>
      </c>
      <c r="Q18" s="99">
        <v>9</v>
      </c>
      <c r="R18" s="106">
        <f t="shared" si="10"/>
        <v>3.7905909110053489E-2</v>
      </c>
      <c r="S18" s="107">
        <f t="shared" si="11"/>
        <v>1.2856463301225507E-2</v>
      </c>
      <c r="T18" s="99">
        <v>11</v>
      </c>
      <c r="U18" s="106">
        <f t="shared" si="12"/>
        <v>3.1006877889277258E-2</v>
      </c>
      <c r="V18" s="107">
        <f t="shared" si="13"/>
        <v>1.5389522812868997E-2</v>
      </c>
      <c r="W18" s="99">
        <v>8</v>
      </c>
      <c r="X18" s="106">
        <f t="shared" si="14"/>
        <v>3.3694141431158654E-2</v>
      </c>
      <c r="Y18" s="107">
        <f t="shared" si="15"/>
        <v>1.0994175835351224E-2</v>
      </c>
    </row>
    <row r="19" spans="1:25" ht="18" customHeight="1">
      <c r="A19" s="127" t="s">
        <v>574</v>
      </c>
      <c r="B19" s="128" t="s">
        <v>539</v>
      </c>
      <c r="C19" s="41" t="s">
        <v>539</v>
      </c>
      <c r="D19" s="42" t="s">
        <v>539</v>
      </c>
      <c r="E19" s="113" t="s">
        <v>539</v>
      </c>
      <c r="F19" s="114" t="s">
        <v>539</v>
      </c>
      <c r="G19" s="116" t="s">
        <v>539</v>
      </c>
      <c r="H19" s="128" t="s">
        <v>539</v>
      </c>
      <c r="I19" s="41" t="s">
        <v>539</v>
      </c>
      <c r="J19" s="42" t="s">
        <v>539</v>
      </c>
      <c r="K19" s="113" t="s">
        <v>539</v>
      </c>
      <c r="L19" s="114" t="s">
        <v>539</v>
      </c>
      <c r="M19" s="116" t="s">
        <v>539</v>
      </c>
      <c r="N19" s="128" t="s">
        <v>539</v>
      </c>
      <c r="O19" s="41" t="s">
        <v>539</v>
      </c>
      <c r="P19" s="42" t="s">
        <v>539</v>
      </c>
      <c r="Q19" s="113">
        <v>1858</v>
      </c>
      <c r="R19" s="114">
        <f t="shared" si="10"/>
        <v>7.8254643473865988</v>
      </c>
      <c r="S19" s="116">
        <f t="shared" si="11"/>
        <v>2.654145423741888</v>
      </c>
      <c r="T19" s="128">
        <v>9490</v>
      </c>
      <c r="U19" s="41">
        <f t="shared" si="12"/>
        <v>26.750479197203742</v>
      </c>
      <c r="V19" s="42">
        <f t="shared" si="13"/>
        <v>13.276961044920618</v>
      </c>
      <c r="W19" s="113">
        <v>2540</v>
      </c>
      <c r="X19" s="114">
        <f t="shared" si="14"/>
        <v>10.697889904392873</v>
      </c>
      <c r="Y19" s="116">
        <f t="shared" si="15"/>
        <v>3.4906508277240129</v>
      </c>
    </row>
    <row r="20" spans="1:25" ht="36.75" customHeight="1">
      <c r="A20" s="124" t="s">
        <v>555</v>
      </c>
      <c r="B20" s="99">
        <v>2212</v>
      </c>
      <c r="C20" s="106">
        <f t="shared" si="0"/>
        <v>12.115900750397108</v>
      </c>
      <c r="D20" s="107">
        <f t="shared" si="5"/>
        <v>3.7451090940797815</v>
      </c>
      <c r="E20" s="99">
        <v>2109</v>
      </c>
      <c r="F20" s="106">
        <f t="shared" si="1"/>
        <v>10.390698132728975</v>
      </c>
      <c r="G20" s="107">
        <f t="shared" si="6"/>
        <v>3.4537590949808314</v>
      </c>
      <c r="H20" s="99">
        <v>1849</v>
      </c>
      <c r="I20" s="106">
        <f t="shared" si="2"/>
        <v>9.7732438289550192</v>
      </c>
      <c r="J20" s="107">
        <f t="shared" si="7"/>
        <v>2.92684625588456</v>
      </c>
      <c r="K20" s="99">
        <v>1931</v>
      </c>
      <c r="L20" s="106">
        <f t="shared" si="3"/>
        <v>9.2778551866621815</v>
      </c>
      <c r="M20" s="107">
        <f t="shared" si="8"/>
        <v>2.9521525029085809</v>
      </c>
      <c r="N20" s="99">
        <v>1755</v>
      </c>
      <c r="O20" s="106">
        <f t="shared" si="4"/>
        <v>8.1677293247079632</v>
      </c>
      <c r="P20" s="107">
        <f t="shared" si="9"/>
        <v>2.590608564212403</v>
      </c>
      <c r="Q20" s="99">
        <v>2066</v>
      </c>
      <c r="R20" s="106">
        <f t="shared" si="10"/>
        <v>8.7015120245967239</v>
      </c>
      <c r="S20" s="107">
        <f t="shared" si="11"/>
        <v>2.9512725755924332</v>
      </c>
      <c r="T20" s="99">
        <v>2981</v>
      </c>
      <c r="U20" s="106">
        <f t="shared" si="12"/>
        <v>8.4028639079941367</v>
      </c>
      <c r="V20" s="107">
        <f t="shared" si="13"/>
        <v>4.1705606822874985</v>
      </c>
      <c r="W20" s="99">
        <v>2842</v>
      </c>
      <c r="X20" s="106">
        <f t="shared" si="14"/>
        <v>11.969843743419114</v>
      </c>
      <c r="Y20" s="107">
        <f t="shared" si="15"/>
        <v>3.9056809655085218</v>
      </c>
    </row>
    <row r="21" spans="1:25" ht="18" customHeight="1">
      <c r="A21" s="127" t="s">
        <v>190</v>
      </c>
      <c r="B21" s="128">
        <v>3775</v>
      </c>
      <c r="C21" s="41">
        <f t="shared" si="0"/>
        <v>20.677000602508627</v>
      </c>
      <c r="D21" s="42">
        <f t="shared" si="5"/>
        <v>6.3914045344263899</v>
      </c>
      <c r="E21" s="113">
        <v>4377</v>
      </c>
      <c r="F21" s="114">
        <f t="shared" si="1"/>
        <v>21.564763265507217</v>
      </c>
      <c r="G21" s="116">
        <f t="shared" si="6"/>
        <v>7.1679011658279279</v>
      </c>
      <c r="H21" s="128">
        <v>3884</v>
      </c>
      <c r="I21" s="41">
        <f t="shared" si="2"/>
        <v>20.529626301601564</v>
      </c>
      <c r="J21" s="42">
        <f t="shared" si="7"/>
        <v>6.1481183655249492</v>
      </c>
      <c r="K21" s="113">
        <v>4443</v>
      </c>
      <c r="L21" s="114">
        <f t="shared" si="3"/>
        <v>21.347234901263633</v>
      </c>
      <c r="M21" s="116">
        <f t="shared" si="8"/>
        <v>6.792549751643099</v>
      </c>
      <c r="N21" s="128">
        <v>4532</v>
      </c>
      <c r="O21" s="41">
        <f t="shared" si="4"/>
        <v>21.091822962721647</v>
      </c>
      <c r="P21" s="42">
        <f t="shared" si="9"/>
        <v>6.6898222296356762</v>
      </c>
      <c r="Q21" s="113">
        <v>4357</v>
      </c>
      <c r="R21" s="114">
        <f t="shared" si="10"/>
        <v>18.350671776944782</v>
      </c>
      <c r="S21" s="116">
        <f t="shared" si="11"/>
        <v>6.2239567337155037</v>
      </c>
      <c r="T21" s="128">
        <v>5539</v>
      </c>
      <c r="U21" s="41">
        <f t="shared" si="12"/>
        <v>15.613372420791521</v>
      </c>
      <c r="V21" s="42">
        <f t="shared" si="13"/>
        <v>7.7493242600437622</v>
      </c>
      <c r="W21" s="113">
        <v>5243</v>
      </c>
      <c r="X21" s="114">
        <f t="shared" si="14"/>
        <v>22.082297940445606</v>
      </c>
      <c r="Y21" s="116">
        <f t="shared" si="15"/>
        <v>7.205307988093308</v>
      </c>
    </row>
    <row r="22" spans="1:25" ht="24.95" customHeight="1">
      <c r="A22" s="91" t="s">
        <v>36</v>
      </c>
      <c r="B22" s="512">
        <f>SUM(B8:B21)</f>
        <v>18257</v>
      </c>
      <c r="C22" s="67">
        <f>+SUM(C8:C21)</f>
        <v>100</v>
      </c>
      <c r="D22" s="69">
        <f t="shared" si="5"/>
        <v>30.910694724509302</v>
      </c>
      <c r="E22" s="23">
        <f>SUM(E8:E21)</f>
        <v>20297</v>
      </c>
      <c r="F22" s="5">
        <f>+SUM(F8:F21)</f>
        <v>100</v>
      </c>
      <c r="G22" s="513">
        <f t="shared" si="6"/>
        <v>33.238951328035057</v>
      </c>
      <c r="H22" s="512">
        <f>SUM(H8:H21)</f>
        <v>18919</v>
      </c>
      <c r="I22" s="67">
        <f>+SUM(I8:I21)</f>
        <v>99.999999999999986</v>
      </c>
      <c r="J22" s="69">
        <f t="shared" si="7"/>
        <v>29.947541544121137</v>
      </c>
      <c r="K22" s="23">
        <f>SUM(K8:K21)</f>
        <v>20813</v>
      </c>
      <c r="L22" s="5">
        <f>+SUM(L8:L21)</f>
        <v>99.999999999999986</v>
      </c>
      <c r="M22" s="513">
        <f t="shared" si="8"/>
        <v>31.819342331971153</v>
      </c>
      <c r="N22" s="512">
        <f>SUM(N8:N21)</f>
        <v>21487</v>
      </c>
      <c r="O22" s="67">
        <f>+SUM(O8:O21)</f>
        <v>100</v>
      </c>
      <c r="P22" s="69">
        <f t="shared" si="9"/>
        <v>31.717610381328726</v>
      </c>
      <c r="Q22" s="23">
        <f>SUM(Q8:Q21)</f>
        <v>23743</v>
      </c>
      <c r="R22" s="5">
        <f>+SUM(R8:R21)</f>
        <v>100</v>
      </c>
      <c r="S22" s="513">
        <f t="shared" si="11"/>
        <v>33.916778684555247</v>
      </c>
      <c r="T22" s="512">
        <f>SUM(T8:T21)</f>
        <v>35476</v>
      </c>
      <c r="U22" s="67">
        <f>+SUM(U8:U21)</f>
        <v>100</v>
      </c>
      <c r="V22" s="69">
        <f t="shared" si="13"/>
        <v>49.632610119030964</v>
      </c>
      <c r="W22" s="23">
        <f>SUM(W8:W21)</f>
        <v>28518</v>
      </c>
      <c r="X22" s="5">
        <f>+SUM(X8:X21)</f>
        <v>120.11119066672285</v>
      </c>
      <c r="Y22" s="513">
        <f t="shared" si="15"/>
        <v>39.191488309068276</v>
      </c>
    </row>
    <row r="23" spans="1:25" ht="5.25" customHeight="1">
      <c r="B23" s="92"/>
      <c r="C23" s="92"/>
      <c r="D23" s="120"/>
      <c r="F23" s="120"/>
      <c r="G23" s="117"/>
      <c r="H23" s="92"/>
      <c r="I23" s="92"/>
      <c r="J23" s="120"/>
      <c r="L23" s="120"/>
      <c r="M23" s="117"/>
      <c r="N23" s="92"/>
      <c r="O23" s="92"/>
      <c r="P23" s="120"/>
      <c r="R23" s="120"/>
      <c r="S23" s="117"/>
      <c r="T23" s="92"/>
      <c r="U23" s="92" t="s">
        <v>581</v>
      </c>
      <c r="V23" s="120"/>
      <c r="X23" s="120"/>
      <c r="Y23" s="117"/>
    </row>
    <row r="24" spans="1:25" s="402" customFormat="1" ht="12" customHeight="1">
      <c r="A24" s="892" t="s">
        <v>622</v>
      </c>
      <c r="B24" s="892"/>
      <c r="C24" s="892"/>
      <c r="D24" s="892"/>
      <c r="E24" s="892"/>
      <c r="F24" s="892"/>
      <c r="G24" s="892"/>
      <c r="H24" s="892"/>
      <c r="I24" s="892"/>
      <c r="J24" s="892"/>
      <c r="K24" s="892"/>
      <c r="L24" s="892"/>
      <c r="M24" s="892"/>
      <c r="N24" s="892"/>
      <c r="O24" s="892"/>
      <c r="P24" s="892"/>
      <c r="Q24" s="892"/>
      <c r="R24" s="892"/>
      <c r="S24" s="892"/>
      <c r="T24" s="892"/>
      <c r="U24" s="892"/>
      <c r="V24" s="892"/>
      <c r="W24" s="892"/>
    </row>
    <row r="25" spans="1:25" s="402" customFormat="1" ht="12" customHeight="1">
      <c r="A25" s="438" t="s">
        <v>160</v>
      </c>
      <c r="B25" s="407"/>
      <c r="C25" s="401"/>
      <c r="D25" s="401"/>
      <c r="E25" s="408"/>
      <c r="F25" s="401"/>
      <c r="G25" s="401"/>
      <c r="H25" s="407"/>
      <c r="I25" s="401"/>
      <c r="J25" s="401"/>
      <c r="K25" s="408"/>
      <c r="L25" s="401"/>
      <c r="M25" s="401"/>
      <c r="N25" s="407"/>
      <c r="O25" s="401"/>
      <c r="P25" s="401"/>
      <c r="Q25" s="408"/>
      <c r="R25" s="401"/>
      <c r="S25" s="401"/>
      <c r="T25" s="407"/>
      <c r="U25" s="401"/>
      <c r="V25" s="401"/>
      <c r="W25" s="408"/>
      <c r="X25" s="401"/>
      <c r="Y25" s="401"/>
    </row>
    <row r="26" spans="1:25" ht="11.25" customHeight="1">
      <c r="A26" s="664" t="s">
        <v>560</v>
      </c>
    </row>
  </sheetData>
  <mergeCells count="15"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  <mergeCell ref="W6:Y6"/>
    <mergeCell ref="B5:Y5"/>
    <mergeCell ref="T6:V6"/>
    <mergeCell ref="Q6:S6"/>
    <mergeCell ref="A24:W24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13"/>
  <sheetViews>
    <sheetView showGridLines="0" workbookViewId="0">
      <pane ySplit="4" topLeftCell="A5" activePane="bottomLeft" state="frozen"/>
      <selection activeCell="BH19" sqref="BH19"/>
      <selection pane="bottomLeft" activeCell="B32" sqref="B32"/>
    </sheetView>
  </sheetViews>
  <sheetFormatPr baseColWidth="10" defaultColWidth="11.42578125" defaultRowHeight="15.75" customHeight="1"/>
  <cols>
    <col min="1" max="1" width="14.85546875" style="386" customWidth="1"/>
    <col min="2" max="2" width="98.7109375" style="391" customWidth="1"/>
    <col min="3" max="16384" width="11.42578125" style="388"/>
  </cols>
  <sheetData>
    <row r="1" spans="1:2" ht="5.25" customHeight="1"/>
    <row r="2" spans="1:2" ht="24.75" customHeight="1">
      <c r="A2" s="802" t="s">
        <v>587</v>
      </c>
      <c r="B2" s="802"/>
    </row>
    <row r="3" spans="1:2" ht="9.75" customHeight="1"/>
    <row r="4" spans="1:2" ht="27.75" customHeight="1">
      <c r="A4" s="393" t="s">
        <v>589</v>
      </c>
      <c r="B4" s="394" t="s">
        <v>588</v>
      </c>
    </row>
    <row r="5" spans="1:2" ht="15.75" customHeight="1">
      <c r="A5" s="718" t="s">
        <v>590</v>
      </c>
      <c r="B5" s="389" t="s">
        <v>591</v>
      </c>
    </row>
    <row r="6" spans="1:2" ht="15.75" customHeight="1">
      <c r="A6" s="718" t="s">
        <v>592</v>
      </c>
      <c r="B6" s="389" t="s">
        <v>593</v>
      </c>
    </row>
    <row r="7" spans="1:2" ht="15.75" customHeight="1">
      <c r="A7" s="718" t="s">
        <v>594</v>
      </c>
      <c r="B7" s="389" t="s">
        <v>595</v>
      </c>
    </row>
    <row r="8" spans="1:2" ht="15.75" customHeight="1">
      <c r="A8" s="718" t="s">
        <v>596</v>
      </c>
      <c r="B8" s="389" t="s">
        <v>597</v>
      </c>
    </row>
    <row r="9" spans="1:2" ht="15.75" customHeight="1">
      <c r="A9" s="718" t="s">
        <v>598</v>
      </c>
      <c r="B9" s="389" t="s">
        <v>599</v>
      </c>
    </row>
    <row r="10" spans="1:2" ht="15.75" customHeight="1">
      <c r="A10" s="718" t="s">
        <v>609</v>
      </c>
      <c r="B10" s="389" t="s">
        <v>608</v>
      </c>
    </row>
    <row r="11" spans="1:2" ht="15.75" customHeight="1">
      <c r="A11" s="718" t="s">
        <v>607</v>
      </c>
      <c r="B11" s="389" t="s">
        <v>606</v>
      </c>
    </row>
    <row r="12" spans="1:2" ht="15.75" customHeight="1">
      <c r="A12" s="718" t="s">
        <v>600</v>
      </c>
      <c r="B12" s="389" t="s">
        <v>601</v>
      </c>
    </row>
    <row r="13" spans="1:2" ht="15.75" customHeight="1">
      <c r="A13" s="718" t="s">
        <v>602</v>
      </c>
      <c r="B13" s="389" t="s">
        <v>603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GC87"/>
  <sheetViews>
    <sheetView showGridLines="0" workbookViewId="0">
      <pane xSplit="1" ySplit="7" topLeftCell="ET8" activePane="bottomRight" state="frozen"/>
      <selection activeCell="BH19" sqref="BH19"/>
      <selection pane="topRight" activeCell="BH19" sqref="BH19"/>
      <selection pane="bottomLeft" activeCell="BH19" sqref="BH19"/>
      <selection pane="bottomRight" activeCell="EY18" sqref="EY18"/>
    </sheetView>
  </sheetViews>
  <sheetFormatPr baseColWidth="10" defaultColWidth="11.42578125" defaultRowHeight="18" customHeight="1"/>
  <cols>
    <col min="1" max="1" width="18.7109375" style="119" customWidth="1"/>
    <col min="2" max="2" width="5.42578125" style="121" customWidth="1"/>
    <col min="3" max="23" width="5.42578125" style="97" customWidth="1"/>
    <col min="24" max="24" width="7.28515625" style="97" customWidth="1"/>
    <col min="25" max="25" width="5.42578125" style="121" customWidth="1"/>
    <col min="26" max="46" width="5.42578125" style="97" customWidth="1"/>
    <col min="47" max="47" width="7.28515625" style="97" customWidth="1"/>
    <col min="48" max="48" width="5.42578125" style="121" customWidth="1"/>
    <col min="49" max="69" width="5.42578125" style="97" customWidth="1"/>
    <col min="70" max="70" width="7.28515625" style="97" customWidth="1"/>
    <col min="71" max="71" width="5.42578125" style="121" customWidth="1"/>
    <col min="72" max="92" width="5.42578125" style="97" customWidth="1"/>
    <col min="93" max="93" width="7.28515625" style="97" customWidth="1"/>
    <col min="94" max="94" width="5.42578125" style="121" customWidth="1"/>
    <col min="95" max="115" width="5.42578125" style="97" customWidth="1"/>
    <col min="116" max="116" width="7.28515625" style="97" customWidth="1"/>
    <col min="117" max="117" width="5.42578125" style="121" customWidth="1"/>
    <col min="118" max="138" width="5.42578125" style="97" customWidth="1"/>
    <col min="139" max="139" width="7.28515625" style="97" customWidth="1"/>
    <col min="140" max="140" width="5.42578125" style="121" customWidth="1"/>
    <col min="141" max="159" width="5.42578125" style="97" customWidth="1"/>
    <col min="160" max="160" width="5.7109375" style="97" customWidth="1"/>
    <col min="161" max="161" width="5.42578125" style="97" customWidth="1"/>
    <col min="162" max="162" width="7.28515625" style="97" customWidth="1"/>
    <col min="163" max="163" width="5.42578125" style="121" customWidth="1"/>
    <col min="164" max="182" width="5.42578125" style="97" customWidth="1"/>
    <col min="183" max="183" width="5.7109375" style="97" customWidth="1"/>
    <col min="184" max="184" width="5.42578125" style="97" customWidth="1"/>
    <col min="185" max="185" width="7.28515625" style="97" customWidth="1"/>
    <col min="186" max="16384" width="11.42578125" style="95"/>
  </cols>
  <sheetData>
    <row r="1" spans="1:185" ht="18" customHeight="1">
      <c r="A1" s="14" t="s">
        <v>480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595"/>
      <c r="DN1" s="595"/>
      <c r="DO1" s="595"/>
      <c r="DP1" s="595"/>
      <c r="DQ1" s="595"/>
      <c r="DR1" s="595"/>
      <c r="DS1" s="595"/>
      <c r="DT1" s="595"/>
      <c r="DU1" s="595"/>
      <c r="DV1" s="595"/>
      <c r="DW1" s="595"/>
      <c r="DX1" s="595"/>
      <c r="DY1" s="595"/>
      <c r="DZ1" s="595"/>
      <c r="EA1" s="595"/>
      <c r="EB1" s="595"/>
      <c r="EC1" s="595"/>
      <c r="ED1" s="595"/>
      <c r="EE1" s="595"/>
      <c r="EF1" s="595"/>
      <c r="EG1" s="595"/>
      <c r="EH1" s="595"/>
      <c r="EI1" s="595"/>
      <c r="EJ1" s="681"/>
      <c r="EK1" s="681"/>
      <c r="EL1" s="681"/>
      <c r="EM1" s="681"/>
      <c r="EN1" s="681"/>
      <c r="EO1" s="681"/>
      <c r="EP1" s="681"/>
      <c r="EQ1" s="681"/>
      <c r="ER1" s="681"/>
      <c r="ES1" s="681"/>
      <c r="ET1" s="681"/>
      <c r="EU1" s="681"/>
      <c r="EV1" s="681"/>
      <c r="EW1" s="681"/>
      <c r="EX1" s="681"/>
      <c r="EY1" s="681"/>
      <c r="EZ1" s="681"/>
      <c r="FA1" s="681"/>
      <c r="FB1" s="681"/>
      <c r="FC1" s="681"/>
      <c r="FD1" s="681"/>
      <c r="FE1" s="681"/>
      <c r="FF1" s="681"/>
      <c r="FG1" s="732"/>
      <c r="FH1" s="732"/>
      <c r="FI1" s="732"/>
      <c r="FJ1" s="732"/>
      <c r="FK1" s="732"/>
      <c r="FL1" s="732"/>
      <c r="FM1" s="732"/>
      <c r="FN1" s="732"/>
      <c r="FO1" s="732"/>
      <c r="FP1" s="732"/>
      <c r="FQ1" s="732"/>
      <c r="FR1" s="732"/>
      <c r="FS1" s="732"/>
      <c r="FT1" s="732"/>
      <c r="FU1" s="732"/>
      <c r="FV1" s="732"/>
      <c r="FW1" s="732"/>
      <c r="FX1" s="732"/>
      <c r="FY1" s="732"/>
      <c r="FZ1" s="732"/>
      <c r="GA1" s="732"/>
      <c r="GB1" s="732"/>
      <c r="GC1" s="732"/>
    </row>
    <row r="2" spans="1:185" ht="18" customHeight="1">
      <c r="A2" s="825" t="s">
        <v>470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</row>
    <row r="3" spans="1:185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</row>
    <row r="4" spans="1:185" ht="3.95" customHeight="1">
      <c r="A4" s="845"/>
      <c r="B4" s="84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215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215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215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</row>
    <row r="5" spans="1:185" ht="18" customHeight="1">
      <c r="A5" s="846" t="s">
        <v>0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3"/>
      <c r="CL5" s="853"/>
      <c r="CM5" s="853"/>
      <c r="CN5" s="853"/>
      <c r="CO5" s="853"/>
      <c r="CP5" s="853"/>
      <c r="CQ5" s="853"/>
      <c r="CR5" s="853"/>
      <c r="CS5" s="853"/>
      <c r="CT5" s="853"/>
      <c r="CU5" s="853"/>
      <c r="CV5" s="853"/>
      <c r="CW5" s="853"/>
      <c r="CX5" s="853"/>
      <c r="CY5" s="853"/>
      <c r="CZ5" s="853"/>
      <c r="DA5" s="853"/>
      <c r="DB5" s="853"/>
      <c r="DC5" s="853"/>
      <c r="DD5" s="853"/>
      <c r="DE5" s="853"/>
      <c r="DF5" s="853"/>
      <c r="DG5" s="853"/>
      <c r="DH5" s="853"/>
      <c r="DI5" s="853"/>
      <c r="DJ5" s="853"/>
      <c r="DK5" s="853"/>
      <c r="DL5" s="853"/>
      <c r="DM5" s="853"/>
      <c r="DN5" s="853"/>
      <c r="DO5" s="853"/>
      <c r="DP5" s="853"/>
      <c r="DQ5" s="853"/>
      <c r="DR5" s="853"/>
      <c r="DS5" s="853"/>
      <c r="DT5" s="853"/>
      <c r="DU5" s="853"/>
      <c r="DV5" s="853"/>
      <c r="DW5" s="853"/>
      <c r="DX5" s="853"/>
      <c r="DY5" s="853"/>
      <c r="DZ5" s="853"/>
      <c r="EA5" s="853"/>
      <c r="EB5" s="853"/>
      <c r="EC5" s="853"/>
      <c r="ED5" s="853"/>
      <c r="EE5" s="853"/>
      <c r="EF5" s="853"/>
      <c r="EG5" s="853"/>
      <c r="EH5" s="853"/>
      <c r="EI5" s="853"/>
      <c r="EJ5" s="853"/>
      <c r="EK5" s="853"/>
      <c r="EL5" s="853"/>
      <c r="EM5" s="853"/>
      <c r="EN5" s="853"/>
      <c r="EO5" s="853"/>
      <c r="EP5" s="853"/>
      <c r="EQ5" s="853"/>
      <c r="ER5" s="853"/>
      <c r="ES5" s="853"/>
      <c r="ET5" s="853"/>
      <c r="EU5" s="853"/>
      <c r="EV5" s="853"/>
      <c r="EW5" s="853"/>
      <c r="EX5" s="853"/>
      <c r="EY5" s="853"/>
      <c r="EZ5" s="853"/>
      <c r="FA5" s="853"/>
      <c r="FB5" s="853"/>
      <c r="FC5" s="853"/>
      <c r="FD5" s="853"/>
      <c r="FE5" s="853"/>
      <c r="FF5" s="853"/>
      <c r="FG5" s="853"/>
      <c r="FH5" s="853"/>
      <c r="FI5" s="853"/>
      <c r="FJ5" s="853"/>
      <c r="FK5" s="853"/>
      <c r="FL5" s="853"/>
      <c r="FM5" s="853"/>
      <c r="FN5" s="853"/>
      <c r="FO5" s="853"/>
      <c r="FP5" s="853"/>
      <c r="FQ5" s="853"/>
      <c r="FR5" s="853"/>
      <c r="FS5" s="853"/>
      <c r="FT5" s="853"/>
      <c r="FU5" s="853"/>
      <c r="FV5" s="853"/>
      <c r="FW5" s="853"/>
      <c r="FX5" s="853"/>
      <c r="FY5" s="853"/>
      <c r="FZ5" s="853"/>
      <c r="GA5" s="853"/>
      <c r="GB5" s="853"/>
      <c r="GC5" s="854"/>
    </row>
    <row r="6" spans="1:185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36"/>
      <c r="X6" s="851"/>
      <c r="Y6" s="803">
        <v>2016</v>
      </c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31"/>
      <c r="AQ6" s="831"/>
      <c r="AR6" s="831"/>
      <c r="AS6" s="831"/>
      <c r="AT6" s="831"/>
      <c r="AU6" s="850"/>
      <c r="AV6" s="812">
        <v>2017</v>
      </c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6"/>
      <c r="BK6" s="836"/>
      <c r="BL6" s="836"/>
      <c r="BM6" s="836"/>
      <c r="BN6" s="836"/>
      <c r="BO6" s="836"/>
      <c r="BP6" s="836"/>
      <c r="BQ6" s="836"/>
      <c r="BR6" s="851"/>
      <c r="BS6" s="803">
        <v>2018</v>
      </c>
      <c r="BT6" s="831"/>
      <c r="BU6" s="831"/>
      <c r="BV6" s="831"/>
      <c r="BW6" s="831"/>
      <c r="BX6" s="831"/>
      <c r="BY6" s="831"/>
      <c r="BZ6" s="831"/>
      <c r="CA6" s="831"/>
      <c r="CB6" s="831"/>
      <c r="CC6" s="831"/>
      <c r="CD6" s="831"/>
      <c r="CE6" s="831"/>
      <c r="CF6" s="831"/>
      <c r="CG6" s="831"/>
      <c r="CH6" s="831"/>
      <c r="CI6" s="831"/>
      <c r="CJ6" s="831"/>
      <c r="CK6" s="831"/>
      <c r="CL6" s="831"/>
      <c r="CM6" s="831"/>
      <c r="CN6" s="831"/>
      <c r="CO6" s="850"/>
      <c r="CP6" s="812">
        <v>2019</v>
      </c>
      <c r="CQ6" s="836"/>
      <c r="CR6" s="836"/>
      <c r="CS6" s="836"/>
      <c r="CT6" s="836"/>
      <c r="CU6" s="836"/>
      <c r="CV6" s="836"/>
      <c r="CW6" s="836"/>
      <c r="CX6" s="836"/>
      <c r="CY6" s="836"/>
      <c r="CZ6" s="836"/>
      <c r="DA6" s="836"/>
      <c r="DB6" s="836"/>
      <c r="DC6" s="836"/>
      <c r="DD6" s="836"/>
      <c r="DE6" s="836"/>
      <c r="DF6" s="836"/>
      <c r="DG6" s="836"/>
      <c r="DH6" s="836"/>
      <c r="DI6" s="836"/>
      <c r="DJ6" s="836"/>
      <c r="DK6" s="836"/>
      <c r="DL6" s="851"/>
      <c r="DM6" s="803">
        <v>2020</v>
      </c>
      <c r="DN6" s="831"/>
      <c r="DO6" s="831"/>
      <c r="DP6" s="831"/>
      <c r="DQ6" s="831"/>
      <c r="DR6" s="831"/>
      <c r="DS6" s="831"/>
      <c r="DT6" s="831"/>
      <c r="DU6" s="831"/>
      <c r="DV6" s="831"/>
      <c r="DW6" s="831"/>
      <c r="DX6" s="831"/>
      <c r="DY6" s="831"/>
      <c r="DZ6" s="831"/>
      <c r="EA6" s="831"/>
      <c r="EB6" s="831"/>
      <c r="EC6" s="831"/>
      <c r="ED6" s="831"/>
      <c r="EE6" s="831"/>
      <c r="EF6" s="831"/>
      <c r="EG6" s="831"/>
      <c r="EH6" s="831"/>
      <c r="EI6" s="850"/>
      <c r="EJ6" s="812">
        <v>2021</v>
      </c>
      <c r="EK6" s="836"/>
      <c r="EL6" s="836"/>
      <c r="EM6" s="836"/>
      <c r="EN6" s="836"/>
      <c r="EO6" s="836"/>
      <c r="EP6" s="836"/>
      <c r="EQ6" s="836"/>
      <c r="ER6" s="836"/>
      <c r="ES6" s="836"/>
      <c r="ET6" s="836"/>
      <c r="EU6" s="836"/>
      <c r="EV6" s="836"/>
      <c r="EW6" s="836"/>
      <c r="EX6" s="836"/>
      <c r="EY6" s="836"/>
      <c r="EZ6" s="836"/>
      <c r="FA6" s="836"/>
      <c r="FB6" s="836"/>
      <c r="FC6" s="836"/>
      <c r="FD6" s="836"/>
      <c r="FE6" s="836"/>
      <c r="FF6" s="851"/>
      <c r="FG6" s="803">
        <v>2022</v>
      </c>
      <c r="FH6" s="831"/>
      <c r="FI6" s="831"/>
      <c r="FJ6" s="831"/>
      <c r="FK6" s="831"/>
      <c r="FL6" s="831"/>
      <c r="FM6" s="831"/>
      <c r="FN6" s="831"/>
      <c r="FO6" s="831"/>
      <c r="FP6" s="831"/>
      <c r="FQ6" s="831"/>
      <c r="FR6" s="831"/>
      <c r="FS6" s="831"/>
      <c r="FT6" s="831"/>
      <c r="FU6" s="831"/>
      <c r="FV6" s="831"/>
      <c r="FW6" s="831"/>
      <c r="FX6" s="831"/>
      <c r="FY6" s="831"/>
      <c r="FZ6" s="831"/>
      <c r="GA6" s="831"/>
      <c r="GB6" s="831"/>
      <c r="GC6" s="850"/>
    </row>
    <row r="7" spans="1:185" s="641" customFormat="1" ht="27.75" customHeight="1">
      <c r="A7" s="848"/>
      <c r="B7" s="628" t="s">
        <v>243</v>
      </c>
      <c r="C7" s="507" t="s">
        <v>40</v>
      </c>
      <c r="D7" s="507" t="s">
        <v>41</v>
      </c>
      <c r="E7" s="507" t="s">
        <v>42</v>
      </c>
      <c r="F7" s="507" t="s">
        <v>43</v>
      </c>
      <c r="G7" s="507" t="s">
        <v>47</v>
      </c>
      <c r="H7" s="507" t="s">
        <v>48</v>
      </c>
      <c r="I7" s="507" t="s">
        <v>49</v>
      </c>
      <c r="J7" s="507" t="s">
        <v>50</v>
      </c>
      <c r="K7" s="507" t="s">
        <v>51</v>
      </c>
      <c r="L7" s="507" t="s">
        <v>52</v>
      </c>
      <c r="M7" s="507" t="s">
        <v>53</v>
      </c>
      <c r="N7" s="507" t="s">
        <v>54</v>
      </c>
      <c r="O7" s="507" t="s">
        <v>55</v>
      </c>
      <c r="P7" s="507" t="s">
        <v>56</v>
      </c>
      <c r="Q7" s="507" t="s">
        <v>57</v>
      </c>
      <c r="R7" s="507" t="s">
        <v>58</v>
      </c>
      <c r="S7" s="507" t="s">
        <v>59</v>
      </c>
      <c r="T7" s="507" t="s">
        <v>60</v>
      </c>
      <c r="U7" s="507" t="s">
        <v>61</v>
      </c>
      <c r="V7" s="507" t="s">
        <v>241</v>
      </c>
      <c r="W7" s="507" t="s">
        <v>242</v>
      </c>
      <c r="X7" s="639" t="s">
        <v>34</v>
      </c>
      <c r="Y7" s="454" t="s">
        <v>243</v>
      </c>
      <c r="Z7" s="626" t="s">
        <v>40</v>
      </c>
      <c r="AA7" s="626" t="s">
        <v>41</v>
      </c>
      <c r="AB7" s="626" t="s">
        <v>42</v>
      </c>
      <c r="AC7" s="626" t="s">
        <v>43</v>
      </c>
      <c r="AD7" s="626" t="s">
        <v>47</v>
      </c>
      <c r="AE7" s="626" t="s">
        <v>48</v>
      </c>
      <c r="AF7" s="626" t="s">
        <v>49</v>
      </c>
      <c r="AG7" s="626" t="s">
        <v>50</v>
      </c>
      <c r="AH7" s="626" t="s">
        <v>51</v>
      </c>
      <c r="AI7" s="626" t="s">
        <v>52</v>
      </c>
      <c r="AJ7" s="626" t="s">
        <v>53</v>
      </c>
      <c r="AK7" s="626" t="s">
        <v>54</v>
      </c>
      <c r="AL7" s="626" t="s">
        <v>55</v>
      </c>
      <c r="AM7" s="626" t="s">
        <v>56</v>
      </c>
      <c r="AN7" s="626" t="s">
        <v>57</v>
      </c>
      <c r="AO7" s="626" t="s">
        <v>58</v>
      </c>
      <c r="AP7" s="626" t="s">
        <v>59</v>
      </c>
      <c r="AQ7" s="626" t="s">
        <v>60</v>
      </c>
      <c r="AR7" s="626" t="s">
        <v>61</v>
      </c>
      <c r="AS7" s="626" t="s">
        <v>241</v>
      </c>
      <c r="AT7" s="626" t="s">
        <v>242</v>
      </c>
      <c r="AU7" s="626" t="s">
        <v>34</v>
      </c>
      <c r="AV7" s="628" t="s">
        <v>243</v>
      </c>
      <c r="AW7" s="507" t="s">
        <v>40</v>
      </c>
      <c r="AX7" s="507" t="s">
        <v>41</v>
      </c>
      <c r="AY7" s="507" t="s">
        <v>42</v>
      </c>
      <c r="AZ7" s="507" t="s">
        <v>43</v>
      </c>
      <c r="BA7" s="507" t="s">
        <v>47</v>
      </c>
      <c r="BB7" s="507" t="s">
        <v>48</v>
      </c>
      <c r="BC7" s="507" t="s">
        <v>49</v>
      </c>
      <c r="BD7" s="507" t="s">
        <v>50</v>
      </c>
      <c r="BE7" s="507" t="s">
        <v>51</v>
      </c>
      <c r="BF7" s="507" t="s">
        <v>52</v>
      </c>
      <c r="BG7" s="507" t="s">
        <v>53</v>
      </c>
      <c r="BH7" s="507" t="s">
        <v>54</v>
      </c>
      <c r="BI7" s="507" t="s">
        <v>55</v>
      </c>
      <c r="BJ7" s="507" t="s">
        <v>56</v>
      </c>
      <c r="BK7" s="507" t="s">
        <v>57</v>
      </c>
      <c r="BL7" s="507" t="s">
        <v>58</v>
      </c>
      <c r="BM7" s="507" t="s">
        <v>59</v>
      </c>
      <c r="BN7" s="507" t="s">
        <v>60</v>
      </c>
      <c r="BO7" s="507" t="s">
        <v>61</v>
      </c>
      <c r="BP7" s="507" t="s">
        <v>241</v>
      </c>
      <c r="BQ7" s="507" t="s">
        <v>242</v>
      </c>
      <c r="BR7" s="639" t="s">
        <v>34</v>
      </c>
      <c r="BS7" s="454" t="s">
        <v>243</v>
      </c>
      <c r="BT7" s="626" t="s">
        <v>40</v>
      </c>
      <c r="BU7" s="626" t="s">
        <v>41</v>
      </c>
      <c r="BV7" s="626" t="s">
        <v>42</v>
      </c>
      <c r="BW7" s="626" t="s">
        <v>43</v>
      </c>
      <c r="BX7" s="626" t="s">
        <v>47</v>
      </c>
      <c r="BY7" s="626" t="s">
        <v>48</v>
      </c>
      <c r="BZ7" s="626" t="s">
        <v>49</v>
      </c>
      <c r="CA7" s="626" t="s">
        <v>50</v>
      </c>
      <c r="CB7" s="626" t="s">
        <v>51</v>
      </c>
      <c r="CC7" s="626" t="s">
        <v>52</v>
      </c>
      <c r="CD7" s="626" t="s">
        <v>53</v>
      </c>
      <c r="CE7" s="626" t="s">
        <v>54</v>
      </c>
      <c r="CF7" s="626" t="s">
        <v>55</v>
      </c>
      <c r="CG7" s="626" t="s">
        <v>56</v>
      </c>
      <c r="CH7" s="626" t="s">
        <v>57</v>
      </c>
      <c r="CI7" s="626" t="s">
        <v>58</v>
      </c>
      <c r="CJ7" s="626" t="s">
        <v>59</v>
      </c>
      <c r="CK7" s="626" t="s">
        <v>60</v>
      </c>
      <c r="CL7" s="626" t="s">
        <v>61</v>
      </c>
      <c r="CM7" s="626" t="s">
        <v>241</v>
      </c>
      <c r="CN7" s="626" t="s">
        <v>242</v>
      </c>
      <c r="CO7" s="626" t="s">
        <v>34</v>
      </c>
      <c r="CP7" s="628" t="s">
        <v>243</v>
      </c>
      <c r="CQ7" s="507" t="s">
        <v>40</v>
      </c>
      <c r="CR7" s="507" t="s">
        <v>41</v>
      </c>
      <c r="CS7" s="507" t="s">
        <v>42</v>
      </c>
      <c r="CT7" s="507" t="s">
        <v>43</v>
      </c>
      <c r="CU7" s="507" t="s">
        <v>47</v>
      </c>
      <c r="CV7" s="507" t="s">
        <v>48</v>
      </c>
      <c r="CW7" s="507" t="s">
        <v>49</v>
      </c>
      <c r="CX7" s="507" t="s">
        <v>50</v>
      </c>
      <c r="CY7" s="507" t="s">
        <v>51</v>
      </c>
      <c r="CZ7" s="507" t="s">
        <v>52</v>
      </c>
      <c r="DA7" s="507" t="s">
        <v>53</v>
      </c>
      <c r="DB7" s="507" t="s">
        <v>54</v>
      </c>
      <c r="DC7" s="507" t="s">
        <v>55</v>
      </c>
      <c r="DD7" s="507" t="s">
        <v>56</v>
      </c>
      <c r="DE7" s="507" t="s">
        <v>57</v>
      </c>
      <c r="DF7" s="507" t="s">
        <v>58</v>
      </c>
      <c r="DG7" s="507" t="s">
        <v>59</v>
      </c>
      <c r="DH7" s="507" t="s">
        <v>60</v>
      </c>
      <c r="DI7" s="507" t="s">
        <v>61</v>
      </c>
      <c r="DJ7" s="507" t="s">
        <v>241</v>
      </c>
      <c r="DK7" s="507" t="s">
        <v>242</v>
      </c>
      <c r="DL7" s="639" t="s">
        <v>34</v>
      </c>
      <c r="DM7" s="454" t="s">
        <v>243</v>
      </c>
      <c r="DN7" s="626" t="s">
        <v>40</v>
      </c>
      <c r="DO7" s="626" t="s">
        <v>41</v>
      </c>
      <c r="DP7" s="626" t="s">
        <v>42</v>
      </c>
      <c r="DQ7" s="626" t="s">
        <v>43</v>
      </c>
      <c r="DR7" s="626" t="s">
        <v>47</v>
      </c>
      <c r="DS7" s="626" t="s">
        <v>48</v>
      </c>
      <c r="DT7" s="626" t="s">
        <v>49</v>
      </c>
      <c r="DU7" s="626" t="s">
        <v>50</v>
      </c>
      <c r="DV7" s="626" t="s">
        <v>51</v>
      </c>
      <c r="DW7" s="626" t="s">
        <v>52</v>
      </c>
      <c r="DX7" s="626" t="s">
        <v>53</v>
      </c>
      <c r="DY7" s="626" t="s">
        <v>54</v>
      </c>
      <c r="DZ7" s="626" t="s">
        <v>55</v>
      </c>
      <c r="EA7" s="626" t="s">
        <v>56</v>
      </c>
      <c r="EB7" s="626" t="s">
        <v>57</v>
      </c>
      <c r="EC7" s="626" t="s">
        <v>58</v>
      </c>
      <c r="ED7" s="626" t="s">
        <v>59</v>
      </c>
      <c r="EE7" s="626" t="s">
        <v>60</v>
      </c>
      <c r="EF7" s="626" t="s">
        <v>61</v>
      </c>
      <c r="EG7" s="626" t="s">
        <v>241</v>
      </c>
      <c r="EH7" s="626" t="s">
        <v>242</v>
      </c>
      <c r="EI7" s="640" t="s">
        <v>34</v>
      </c>
      <c r="EJ7" s="676" t="s">
        <v>243</v>
      </c>
      <c r="EK7" s="507" t="s">
        <v>40</v>
      </c>
      <c r="EL7" s="507" t="s">
        <v>41</v>
      </c>
      <c r="EM7" s="507" t="s">
        <v>42</v>
      </c>
      <c r="EN7" s="507" t="s">
        <v>43</v>
      </c>
      <c r="EO7" s="507" t="s">
        <v>47</v>
      </c>
      <c r="EP7" s="507" t="s">
        <v>48</v>
      </c>
      <c r="EQ7" s="507" t="s">
        <v>49</v>
      </c>
      <c r="ER7" s="507" t="s">
        <v>50</v>
      </c>
      <c r="ES7" s="507" t="s">
        <v>51</v>
      </c>
      <c r="ET7" s="507" t="s">
        <v>52</v>
      </c>
      <c r="EU7" s="507" t="s">
        <v>53</v>
      </c>
      <c r="EV7" s="507" t="s">
        <v>54</v>
      </c>
      <c r="EW7" s="507" t="s">
        <v>55</v>
      </c>
      <c r="EX7" s="507" t="s">
        <v>56</v>
      </c>
      <c r="EY7" s="507" t="s">
        <v>57</v>
      </c>
      <c r="EZ7" s="507" t="s">
        <v>58</v>
      </c>
      <c r="FA7" s="507" t="s">
        <v>59</v>
      </c>
      <c r="FB7" s="507" t="s">
        <v>60</v>
      </c>
      <c r="FC7" s="507" t="s">
        <v>61</v>
      </c>
      <c r="FD7" s="507" t="s">
        <v>241</v>
      </c>
      <c r="FE7" s="507" t="s">
        <v>242</v>
      </c>
      <c r="FF7" s="639" t="s">
        <v>34</v>
      </c>
      <c r="FG7" s="454" t="s">
        <v>243</v>
      </c>
      <c r="FH7" s="724" t="s">
        <v>40</v>
      </c>
      <c r="FI7" s="724" t="s">
        <v>41</v>
      </c>
      <c r="FJ7" s="724" t="s">
        <v>42</v>
      </c>
      <c r="FK7" s="724" t="s">
        <v>43</v>
      </c>
      <c r="FL7" s="724" t="s">
        <v>47</v>
      </c>
      <c r="FM7" s="724" t="s">
        <v>48</v>
      </c>
      <c r="FN7" s="724" t="s">
        <v>49</v>
      </c>
      <c r="FO7" s="724" t="s">
        <v>50</v>
      </c>
      <c r="FP7" s="724" t="s">
        <v>51</v>
      </c>
      <c r="FQ7" s="724" t="s">
        <v>52</v>
      </c>
      <c r="FR7" s="724" t="s">
        <v>53</v>
      </c>
      <c r="FS7" s="724" t="s">
        <v>54</v>
      </c>
      <c r="FT7" s="724" t="s">
        <v>55</v>
      </c>
      <c r="FU7" s="724" t="s">
        <v>56</v>
      </c>
      <c r="FV7" s="724" t="s">
        <v>57</v>
      </c>
      <c r="FW7" s="724" t="s">
        <v>58</v>
      </c>
      <c r="FX7" s="724" t="s">
        <v>59</v>
      </c>
      <c r="FY7" s="724" t="s">
        <v>60</v>
      </c>
      <c r="FZ7" s="724" t="s">
        <v>61</v>
      </c>
      <c r="GA7" s="724" t="s">
        <v>241</v>
      </c>
      <c r="GB7" s="724" t="s">
        <v>242</v>
      </c>
      <c r="GC7" s="640" t="s">
        <v>34</v>
      </c>
    </row>
    <row r="8" spans="1:185" ht="18" customHeight="1">
      <c r="A8" s="87" t="s">
        <v>8</v>
      </c>
      <c r="B8" s="156">
        <v>76</v>
      </c>
      <c r="C8" s="157">
        <v>4</v>
      </c>
      <c r="D8" s="158">
        <v>1</v>
      </c>
      <c r="E8" s="157">
        <v>3</v>
      </c>
      <c r="F8" s="158">
        <v>2</v>
      </c>
      <c r="G8" s="158">
        <v>9</v>
      </c>
      <c r="H8" s="158">
        <v>7</v>
      </c>
      <c r="I8" s="158">
        <v>24</v>
      </c>
      <c r="J8" s="158">
        <v>31</v>
      </c>
      <c r="K8" s="158">
        <v>30</v>
      </c>
      <c r="L8" s="158">
        <v>23</v>
      </c>
      <c r="M8" s="158">
        <v>36</v>
      </c>
      <c r="N8" s="158">
        <v>29</v>
      </c>
      <c r="O8" s="158">
        <v>55</v>
      </c>
      <c r="P8" s="158">
        <v>63</v>
      </c>
      <c r="Q8" s="158">
        <v>60</v>
      </c>
      <c r="R8" s="158">
        <v>72</v>
      </c>
      <c r="S8" s="158">
        <v>69</v>
      </c>
      <c r="T8" s="158">
        <v>80</v>
      </c>
      <c r="U8" s="158">
        <v>90</v>
      </c>
      <c r="V8" s="158">
        <v>283</v>
      </c>
      <c r="W8" s="158">
        <v>2</v>
      </c>
      <c r="X8" s="161">
        <f>+SUM(B8:W8)</f>
        <v>1049</v>
      </c>
      <c r="Y8" s="156">
        <v>92</v>
      </c>
      <c r="Z8" s="157">
        <v>2</v>
      </c>
      <c r="AA8" s="158">
        <v>2</v>
      </c>
      <c r="AB8" s="158">
        <v>2</v>
      </c>
      <c r="AC8" s="158">
        <v>3</v>
      </c>
      <c r="AD8" s="157">
        <v>5</v>
      </c>
      <c r="AE8" s="158">
        <v>6</v>
      </c>
      <c r="AF8" s="158">
        <v>24</v>
      </c>
      <c r="AG8" s="158">
        <v>40</v>
      </c>
      <c r="AH8" s="158">
        <v>41</v>
      </c>
      <c r="AI8" s="158">
        <v>22</v>
      </c>
      <c r="AJ8" s="158">
        <v>33</v>
      </c>
      <c r="AK8" s="158">
        <v>29</v>
      </c>
      <c r="AL8" s="158">
        <v>36</v>
      </c>
      <c r="AM8" s="158">
        <v>61</v>
      </c>
      <c r="AN8" s="158">
        <v>63</v>
      </c>
      <c r="AO8" s="158">
        <v>88</v>
      </c>
      <c r="AP8" s="158">
        <v>94</v>
      </c>
      <c r="AQ8" s="158">
        <v>89</v>
      </c>
      <c r="AR8" s="158">
        <v>100</v>
      </c>
      <c r="AS8" s="158">
        <v>313</v>
      </c>
      <c r="AT8" s="158">
        <v>3</v>
      </c>
      <c r="AU8" s="158">
        <f>+SUM(Y8:AT8)</f>
        <v>1148</v>
      </c>
      <c r="AV8" s="156">
        <v>65</v>
      </c>
      <c r="AW8" s="157">
        <v>4</v>
      </c>
      <c r="AX8" s="158">
        <v>2</v>
      </c>
      <c r="AY8" s="157">
        <v>1</v>
      </c>
      <c r="AZ8" s="158">
        <v>2</v>
      </c>
      <c r="BA8" s="158">
        <v>2</v>
      </c>
      <c r="BB8" s="158">
        <v>4</v>
      </c>
      <c r="BC8" s="158">
        <v>21</v>
      </c>
      <c r="BD8" s="158">
        <v>30</v>
      </c>
      <c r="BE8" s="158">
        <v>23</v>
      </c>
      <c r="BF8" s="158">
        <v>32</v>
      </c>
      <c r="BG8" s="158">
        <v>44</v>
      </c>
      <c r="BH8" s="158">
        <v>46</v>
      </c>
      <c r="BI8" s="158">
        <v>33</v>
      </c>
      <c r="BJ8" s="158">
        <v>57</v>
      </c>
      <c r="BK8" s="158">
        <v>70</v>
      </c>
      <c r="BL8" s="158">
        <v>85</v>
      </c>
      <c r="BM8" s="158">
        <v>86</v>
      </c>
      <c r="BN8" s="158">
        <v>84</v>
      </c>
      <c r="BO8" s="158">
        <v>98</v>
      </c>
      <c r="BP8" s="158">
        <v>287</v>
      </c>
      <c r="BQ8" s="158">
        <v>0</v>
      </c>
      <c r="BR8" s="159">
        <f>+SUM(AV8:BQ8)</f>
        <v>1076</v>
      </c>
      <c r="BS8" s="156">
        <v>65</v>
      </c>
      <c r="BT8" s="157">
        <v>3</v>
      </c>
      <c r="BU8" s="158">
        <v>2</v>
      </c>
      <c r="BV8" s="157">
        <v>4</v>
      </c>
      <c r="BW8" s="158">
        <v>1</v>
      </c>
      <c r="BX8" s="158">
        <v>3</v>
      </c>
      <c r="BY8" s="158">
        <v>5</v>
      </c>
      <c r="BZ8" s="158">
        <v>25</v>
      </c>
      <c r="CA8" s="158">
        <v>29</v>
      </c>
      <c r="CB8" s="158">
        <v>32</v>
      </c>
      <c r="CC8" s="158">
        <v>32</v>
      </c>
      <c r="CD8" s="158">
        <v>32</v>
      </c>
      <c r="CE8" s="158">
        <v>42</v>
      </c>
      <c r="CF8" s="158">
        <v>44</v>
      </c>
      <c r="CG8" s="158">
        <v>60</v>
      </c>
      <c r="CH8" s="158">
        <v>67</v>
      </c>
      <c r="CI8" s="158">
        <v>76</v>
      </c>
      <c r="CJ8" s="158">
        <v>97</v>
      </c>
      <c r="CK8" s="158">
        <v>94</v>
      </c>
      <c r="CL8" s="158">
        <v>103</v>
      </c>
      <c r="CM8" s="158">
        <v>337</v>
      </c>
      <c r="CN8" s="158">
        <v>1</v>
      </c>
      <c r="CO8" s="158">
        <f>+SUM(BS8:CN8)</f>
        <v>1154</v>
      </c>
      <c r="CP8" s="156">
        <v>56</v>
      </c>
      <c r="CQ8" s="157">
        <v>7</v>
      </c>
      <c r="CR8" s="158">
        <v>1</v>
      </c>
      <c r="CS8" s="157">
        <v>2</v>
      </c>
      <c r="CT8" s="158">
        <v>1</v>
      </c>
      <c r="CU8" s="158">
        <v>7</v>
      </c>
      <c r="CV8" s="158">
        <v>8</v>
      </c>
      <c r="CW8" s="158">
        <v>32</v>
      </c>
      <c r="CX8" s="158">
        <v>34</v>
      </c>
      <c r="CY8" s="158">
        <v>41</v>
      </c>
      <c r="CZ8" s="158">
        <v>32</v>
      </c>
      <c r="DA8" s="158">
        <v>37</v>
      </c>
      <c r="DB8" s="158">
        <v>38</v>
      </c>
      <c r="DC8" s="158">
        <v>46</v>
      </c>
      <c r="DD8" s="158">
        <v>68</v>
      </c>
      <c r="DE8" s="158">
        <v>80</v>
      </c>
      <c r="DF8" s="158">
        <v>91</v>
      </c>
      <c r="DG8" s="158">
        <v>90</v>
      </c>
      <c r="DH8" s="158">
        <v>92</v>
      </c>
      <c r="DI8" s="158">
        <v>113</v>
      </c>
      <c r="DJ8" s="158">
        <v>330</v>
      </c>
      <c r="DK8" s="158">
        <v>1</v>
      </c>
      <c r="DL8" s="159">
        <f>+SUM(CP8:DK8)</f>
        <v>1207</v>
      </c>
      <c r="DM8" s="156">
        <v>51</v>
      </c>
      <c r="DN8" s="157">
        <v>3</v>
      </c>
      <c r="DO8" s="158">
        <v>2</v>
      </c>
      <c r="DP8" s="157">
        <v>4</v>
      </c>
      <c r="DQ8" s="158">
        <v>0</v>
      </c>
      <c r="DR8" s="158">
        <v>6</v>
      </c>
      <c r="DS8" s="158">
        <v>13</v>
      </c>
      <c r="DT8" s="158">
        <v>16</v>
      </c>
      <c r="DU8" s="158">
        <v>46</v>
      </c>
      <c r="DV8" s="158">
        <v>44</v>
      </c>
      <c r="DW8" s="158">
        <v>32</v>
      </c>
      <c r="DX8" s="158">
        <v>39</v>
      </c>
      <c r="DY8" s="158">
        <v>48</v>
      </c>
      <c r="DZ8" s="158">
        <v>51</v>
      </c>
      <c r="EA8" s="158">
        <v>74</v>
      </c>
      <c r="EB8" s="158">
        <v>78</v>
      </c>
      <c r="EC8" s="158">
        <v>97</v>
      </c>
      <c r="ED8" s="158">
        <v>120</v>
      </c>
      <c r="EE8" s="158">
        <v>90</v>
      </c>
      <c r="EF8" s="158">
        <v>120</v>
      </c>
      <c r="EG8" s="158">
        <v>378</v>
      </c>
      <c r="EH8" s="158">
        <v>1</v>
      </c>
      <c r="EI8" s="610">
        <f>+SUM(DM8:EH8)</f>
        <v>1313</v>
      </c>
      <c r="EJ8" s="156">
        <v>72</v>
      </c>
      <c r="EK8" s="157">
        <v>3</v>
      </c>
      <c r="EL8" s="158">
        <v>2</v>
      </c>
      <c r="EM8" s="157">
        <v>1</v>
      </c>
      <c r="EN8" s="158">
        <v>1</v>
      </c>
      <c r="EO8" s="158">
        <v>6</v>
      </c>
      <c r="EP8" s="158">
        <v>8</v>
      </c>
      <c r="EQ8" s="158">
        <v>31</v>
      </c>
      <c r="ER8" s="158">
        <v>31</v>
      </c>
      <c r="ES8" s="158">
        <v>46</v>
      </c>
      <c r="ET8" s="158">
        <v>48</v>
      </c>
      <c r="EU8" s="158">
        <v>68</v>
      </c>
      <c r="EV8" s="158">
        <v>53</v>
      </c>
      <c r="EW8" s="158">
        <v>77</v>
      </c>
      <c r="EX8" s="158">
        <v>95</v>
      </c>
      <c r="EY8" s="158">
        <v>127</v>
      </c>
      <c r="EZ8" s="158">
        <v>127</v>
      </c>
      <c r="FA8" s="158">
        <v>172</v>
      </c>
      <c r="FB8" s="158">
        <v>175</v>
      </c>
      <c r="FC8" s="158">
        <v>181</v>
      </c>
      <c r="FD8" s="158">
        <v>458</v>
      </c>
      <c r="FE8" s="158">
        <v>1</v>
      </c>
      <c r="FF8" s="159">
        <f>+SUM(EJ8:FE8)</f>
        <v>1783</v>
      </c>
      <c r="FG8" s="156">
        <v>49</v>
      </c>
      <c r="FH8" s="157">
        <v>7</v>
      </c>
      <c r="FI8" s="158">
        <v>4</v>
      </c>
      <c r="FJ8" s="157">
        <v>2</v>
      </c>
      <c r="FK8" s="158">
        <v>1</v>
      </c>
      <c r="FL8" s="158">
        <v>5</v>
      </c>
      <c r="FM8" s="158">
        <v>7</v>
      </c>
      <c r="FN8" s="158">
        <v>32</v>
      </c>
      <c r="FO8" s="158">
        <v>31</v>
      </c>
      <c r="FP8" s="158">
        <v>39</v>
      </c>
      <c r="FQ8" s="158">
        <v>35</v>
      </c>
      <c r="FR8" s="158">
        <v>49</v>
      </c>
      <c r="FS8" s="158">
        <v>44</v>
      </c>
      <c r="FT8" s="158">
        <v>56</v>
      </c>
      <c r="FU8" s="158">
        <v>70</v>
      </c>
      <c r="FV8" s="158">
        <v>81</v>
      </c>
      <c r="FW8" s="158">
        <v>98</v>
      </c>
      <c r="FX8" s="158">
        <v>144</v>
      </c>
      <c r="FY8" s="158">
        <v>135</v>
      </c>
      <c r="FZ8" s="158">
        <v>130</v>
      </c>
      <c r="GA8" s="158">
        <v>442</v>
      </c>
      <c r="GB8" s="158">
        <v>0</v>
      </c>
      <c r="GC8" s="610">
        <f>+SUM(FG8:GB8)</f>
        <v>1461</v>
      </c>
    </row>
    <row r="9" spans="1:185" ht="18" customHeight="1">
      <c r="A9" s="88" t="s">
        <v>9</v>
      </c>
      <c r="B9" s="482">
        <v>90</v>
      </c>
      <c r="C9" s="483">
        <v>8</v>
      </c>
      <c r="D9" s="483">
        <v>2</v>
      </c>
      <c r="E9" s="483">
        <v>5</v>
      </c>
      <c r="F9" s="483">
        <v>0</v>
      </c>
      <c r="G9" s="483">
        <v>9</v>
      </c>
      <c r="H9" s="483">
        <v>7</v>
      </c>
      <c r="I9" s="483">
        <v>41</v>
      </c>
      <c r="J9" s="483">
        <v>42</v>
      </c>
      <c r="K9" s="483">
        <v>33</v>
      </c>
      <c r="L9" s="483">
        <v>32</v>
      </c>
      <c r="M9" s="483">
        <v>45</v>
      </c>
      <c r="N9" s="483">
        <v>49</v>
      </c>
      <c r="O9" s="483">
        <v>69</v>
      </c>
      <c r="P9" s="483">
        <v>65</v>
      </c>
      <c r="Q9" s="483">
        <v>88</v>
      </c>
      <c r="R9" s="483">
        <v>91</v>
      </c>
      <c r="S9" s="483">
        <v>112</v>
      </c>
      <c r="T9" s="483">
        <v>127</v>
      </c>
      <c r="U9" s="483">
        <v>148</v>
      </c>
      <c r="V9" s="483">
        <v>350</v>
      </c>
      <c r="W9" s="483">
        <v>0</v>
      </c>
      <c r="X9" s="272">
        <f t="shared" ref="X9:X26" si="0">+SUM(B9:W9)</f>
        <v>1413</v>
      </c>
      <c r="Y9" s="164">
        <v>83</v>
      </c>
      <c r="Z9" s="134">
        <v>5</v>
      </c>
      <c r="AA9" s="134">
        <v>6</v>
      </c>
      <c r="AB9" s="134">
        <v>2</v>
      </c>
      <c r="AC9" s="134">
        <v>0</v>
      </c>
      <c r="AD9" s="134">
        <v>8</v>
      </c>
      <c r="AE9" s="134">
        <v>17</v>
      </c>
      <c r="AF9" s="134">
        <v>39</v>
      </c>
      <c r="AG9" s="134">
        <v>34</v>
      </c>
      <c r="AH9" s="134">
        <v>31</v>
      </c>
      <c r="AI9" s="134">
        <v>29</v>
      </c>
      <c r="AJ9" s="134">
        <v>43</v>
      </c>
      <c r="AK9" s="134">
        <v>47</v>
      </c>
      <c r="AL9" s="134">
        <v>51</v>
      </c>
      <c r="AM9" s="134">
        <v>71</v>
      </c>
      <c r="AN9" s="134">
        <v>85</v>
      </c>
      <c r="AO9" s="134">
        <v>106</v>
      </c>
      <c r="AP9" s="134">
        <v>150</v>
      </c>
      <c r="AQ9" s="134">
        <v>144</v>
      </c>
      <c r="AR9" s="134">
        <v>152</v>
      </c>
      <c r="AS9" s="134">
        <v>461</v>
      </c>
      <c r="AT9" s="134">
        <v>3</v>
      </c>
      <c r="AU9" s="134">
        <f t="shared" ref="AU9:AU26" si="1">+SUM(Y9:AT9)</f>
        <v>1567</v>
      </c>
      <c r="AV9" s="482">
        <v>96</v>
      </c>
      <c r="AW9" s="483">
        <v>6</v>
      </c>
      <c r="AX9" s="483">
        <v>1</v>
      </c>
      <c r="AY9" s="483">
        <v>2</v>
      </c>
      <c r="AZ9" s="483">
        <v>3</v>
      </c>
      <c r="BA9" s="483">
        <v>6</v>
      </c>
      <c r="BB9" s="483">
        <v>8</v>
      </c>
      <c r="BC9" s="483">
        <v>32</v>
      </c>
      <c r="BD9" s="483">
        <v>26</v>
      </c>
      <c r="BE9" s="483">
        <v>30</v>
      </c>
      <c r="BF9" s="483">
        <v>42</v>
      </c>
      <c r="BG9" s="483">
        <v>37</v>
      </c>
      <c r="BH9" s="483">
        <v>29</v>
      </c>
      <c r="BI9" s="483">
        <v>58</v>
      </c>
      <c r="BJ9" s="483">
        <v>56</v>
      </c>
      <c r="BK9" s="483">
        <v>100</v>
      </c>
      <c r="BL9" s="483">
        <v>100</v>
      </c>
      <c r="BM9" s="483">
        <v>115</v>
      </c>
      <c r="BN9" s="483">
        <v>153</v>
      </c>
      <c r="BO9" s="483">
        <v>144</v>
      </c>
      <c r="BP9" s="483">
        <v>384</v>
      </c>
      <c r="BQ9" s="483">
        <v>1</v>
      </c>
      <c r="BR9" s="272">
        <f t="shared" ref="BR9:BR26" si="2">+SUM(AV9:BQ9)</f>
        <v>1429</v>
      </c>
      <c r="BS9" s="164">
        <v>81</v>
      </c>
      <c r="BT9" s="134">
        <v>4</v>
      </c>
      <c r="BU9" s="134">
        <v>2</v>
      </c>
      <c r="BV9" s="134">
        <v>0</v>
      </c>
      <c r="BW9" s="134">
        <v>0</v>
      </c>
      <c r="BX9" s="134">
        <v>5</v>
      </c>
      <c r="BY9" s="134">
        <v>9</v>
      </c>
      <c r="BZ9" s="134">
        <v>21</v>
      </c>
      <c r="CA9" s="134">
        <v>30</v>
      </c>
      <c r="CB9" s="134">
        <v>30</v>
      </c>
      <c r="CC9" s="134">
        <v>34</v>
      </c>
      <c r="CD9" s="134">
        <v>49</v>
      </c>
      <c r="CE9" s="134">
        <v>34</v>
      </c>
      <c r="CF9" s="134">
        <v>54</v>
      </c>
      <c r="CG9" s="134">
        <v>81</v>
      </c>
      <c r="CH9" s="134">
        <v>96</v>
      </c>
      <c r="CI9" s="134">
        <v>103</v>
      </c>
      <c r="CJ9" s="134">
        <v>95</v>
      </c>
      <c r="CK9" s="134">
        <v>126</v>
      </c>
      <c r="CL9" s="134">
        <v>164</v>
      </c>
      <c r="CM9" s="134">
        <v>419</v>
      </c>
      <c r="CN9" s="134">
        <v>0</v>
      </c>
      <c r="CO9" s="134">
        <f t="shared" ref="CO9:CO26" si="3">+SUM(BS9:CN9)</f>
        <v>1437</v>
      </c>
      <c r="CP9" s="482">
        <v>79</v>
      </c>
      <c r="CQ9" s="483">
        <v>3</v>
      </c>
      <c r="CR9" s="483">
        <v>6</v>
      </c>
      <c r="CS9" s="483">
        <v>4</v>
      </c>
      <c r="CT9" s="483">
        <v>1</v>
      </c>
      <c r="CU9" s="483">
        <v>14</v>
      </c>
      <c r="CV9" s="483">
        <v>11</v>
      </c>
      <c r="CW9" s="483">
        <v>41</v>
      </c>
      <c r="CX9" s="483">
        <v>55</v>
      </c>
      <c r="CY9" s="483">
        <v>31</v>
      </c>
      <c r="CZ9" s="483">
        <v>33</v>
      </c>
      <c r="DA9" s="483">
        <v>54</v>
      </c>
      <c r="DB9" s="483">
        <v>50</v>
      </c>
      <c r="DC9" s="483">
        <v>53</v>
      </c>
      <c r="DD9" s="483">
        <v>73</v>
      </c>
      <c r="DE9" s="483">
        <v>108</v>
      </c>
      <c r="DF9" s="483">
        <v>147</v>
      </c>
      <c r="DG9" s="483">
        <v>146</v>
      </c>
      <c r="DH9" s="483">
        <v>156</v>
      </c>
      <c r="DI9" s="483">
        <v>194</v>
      </c>
      <c r="DJ9" s="483">
        <v>438</v>
      </c>
      <c r="DK9" s="483">
        <v>2</v>
      </c>
      <c r="DL9" s="272">
        <f t="shared" ref="DL9:DL26" si="4">+SUM(CP9:DK9)</f>
        <v>1699</v>
      </c>
      <c r="DM9" s="164">
        <v>74</v>
      </c>
      <c r="DN9" s="134">
        <v>5</v>
      </c>
      <c r="DO9" s="134">
        <v>5</v>
      </c>
      <c r="DP9" s="134">
        <v>3</v>
      </c>
      <c r="DQ9" s="134">
        <v>6</v>
      </c>
      <c r="DR9" s="134">
        <v>9</v>
      </c>
      <c r="DS9" s="134">
        <v>11</v>
      </c>
      <c r="DT9" s="134">
        <v>32</v>
      </c>
      <c r="DU9" s="134">
        <v>49</v>
      </c>
      <c r="DV9" s="134">
        <v>30</v>
      </c>
      <c r="DW9" s="134">
        <v>31</v>
      </c>
      <c r="DX9" s="134">
        <v>44</v>
      </c>
      <c r="DY9" s="134">
        <v>64</v>
      </c>
      <c r="DZ9" s="134">
        <v>50</v>
      </c>
      <c r="EA9" s="134">
        <v>108</v>
      </c>
      <c r="EB9" s="134">
        <v>98</v>
      </c>
      <c r="EC9" s="134">
        <v>130</v>
      </c>
      <c r="ED9" s="134">
        <v>143</v>
      </c>
      <c r="EE9" s="134">
        <v>161</v>
      </c>
      <c r="EF9" s="134">
        <v>155</v>
      </c>
      <c r="EG9" s="134">
        <v>420</v>
      </c>
      <c r="EH9" s="134">
        <v>2</v>
      </c>
      <c r="EI9" s="286">
        <f t="shared" ref="EI9:EI26" si="5">+SUM(DM9:EH9)</f>
        <v>1630</v>
      </c>
      <c r="EJ9" s="482">
        <v>87</v>
      </c>
      <c r="EK9" s="483">
        <v>3</v>
      </c>
      <c r="EL9" s="483">
        <v>4</v>
      </c>
      <c r="EM9" s="483">
        <v>2</v>
      </c>
      <c r="EN9" s="483">
        <v>4</v>
      </c>
      <c r="EO9" s="483">
        <v>4</v>
      </c>
      <c r="EP9" s="483">
        <v>18</v>
      </c>
      <c r="EQ9" s="483">
        <v>39</v>
      </c>
      <c r="ER9" s="483">
        <v>63</v>
      </c>
      <c r="ES9" s="483">
        <v>59</v>
      </c>
      <c r="ET9" s="483">
        <v>61</v>
      </c>
      <c r="EU9" s="483">
        <v>82</v>
      </c>
      <c r="EV9" s="483">
        <v>88</v>
      </c>
      <c r="EW9" s="483">
        <v>104</v>
      </c>
      <c r="EX9" s="483">
        <v>132</v>
      </c>
      <c r="EY9" s="483">
        <v>202</v>
      </c>
      <c r="EZ9" s="483">
        <v>249</v>
      </c>
      <c r="FA9" s="483">
        <v>247</v>
      </c>
      <c r="FB9" s="483">
        <v>249</v>
      </c>
      <c r="FC9" s="483">
        <v>264</v>
      </c>
      <c r="FD9" s="483">
        <v>627</v>
      </c>
      <c r="FE9" s="483">
        <v>3</v>
      </c>
      <c r="FF9" s="272">
        <f t="shared" ref="FF9:FF26" si="6">+SUM(EJ9:FE9)</f>
        <v>2591</v>
      </c>
      <c r="FG9" s="164">
        <v>88</v>
      </c>
      <c r="FH9" s="134">
        <v>2</v>
      </c>
      <c r="FI9" s="134">
        <v>1</v>
      </c>
      <c r="FJ9" s="134">
        <v>1</v>
      </c>
      <c r="FK9" s="134">
        <v>6</v>
      </c>
      <c r="FL9" s="134">
        <v>13</v>
      </c>
      <c r="FM9" s="134">
        <v>17</v>
      </c>
      <c r="FN9" s="134">
        <v>46</v>
      </c>
      <c r="FO9" s="134">
        <v>43</v>
      </c>
      <c r="FP9" s="134">
        <v>51</v>
      </c>
      <c r="FQ9" s="134">
        <v>51</v>
      </c>
      <c r="FR9" s="134">
        <v>43</v>
      </c>
      <c r="FS9" s="134">
        <v>61</v>
      </c>
      <c r="FT9" s="134">
        <v>88</v>
      </c>
      <c r="FU9" s="134">
        <v>97</v>
      </c>
      <c r="FV9" s="134">
        <v>153</v>
      </c>
      <c r="FW9" s="134">
        <v>148</v>
      </c>
      <c r="FX9" s="134">
        <v>191</v>
      </c>
      <c r="FY9" s="134">
        <v>212</v>
      </c>
      <c r="FZ9" s="134">
        <v>225</v>
      </c>
      <c r="GA9" s="134">
        <v>601</v>
      </c>
      <c r="GB9" s="134">
        <v>1</v>
      </c>
      <c r="GC9" s="286">
        <f t="shared" ref="GC9:GC26" si="7">+SUM(FG9:GB9)</f>
        <v>2139</v>
      </c>
    </row>
    <row r="10" spans="1:185" ht="18" customHeight="1">
      <c r="A10" s="87" t="s">
        <v>10</v>
      </c>
      <c r="B10" s="166">
        <v>77</v>
      </c>
      <c r="C10" s="167">
        <v>5</v>
      </c>
      <c r="D10" s="168">
        <v>4</v>
      </c>
      <c r="E10" s="167">
        <v>5</v>
      </c>
      <c r="F10" s="168">
        <v>1</v>
      </c>
      <c r="G10" s="168">
        <v>7</v>
      </c>
      <c r="H10" s="168">
        <v>8</v>
      </c>
      <c r="I10" s="168">
        <v>16</v>
      </c>
      <c r="J10" s="168">
        <v>30</v>
      </c>
      <c r="K10" s="168">
        <v>19</v>
      </c>
      <c r="L10" s="168">
        <v>30</v>
      </c>
      <c r="M10" s="168">
        <v>36</v>
      </c>
      <c r="N10" s="168">
        <v>48</v>
      </c>
      <c r="O10" s="168">
        <v>51</v>
      </c>
      <c r="P10" s="168">
        <v>87</v>
      </c>
      <c r="Q10" s="168">
        <v>97</v>
      </c>
      <c r="R10" s="168">
        <v>113</v>
      </c>
      <c r="S10" s="168">
        <v>144</v>
      </c>
      <c r="T10" s="168">
        <v>183</v>
      </c>
      <c r="U10" s="168">
        <v>176</v>
      </c>
      <c r="V10" s="168">
        <v>559</v>
      </c>
      <c r="W10" s="168">
        <v>3</v>
      </c>
      <c r="X10" s="169">
        <f t="shared" si="0"/>
        <v>1699</v>
      </c>
      <c r="Y10" s="166">
        <v>69</v>
      </c>
      <c r="Z10" s="167">
        <v>4</v>
      </c>
      <c r="AA10" s="168">
        <v>1</v>
      </c>
      <c r="AB10" s="168">
        <v>2</v>
      </c>
      <c r="AC10" s="168">
        <v>0</v>
      </c>
      <c r="AD10" s="167">
        <v>6</v>
      </c>
      <c r="AE10" s="168">
        <v>6</v>
      </c>
      <c r="AF10" s="168">
        <v>26</v>
      </c>
      <c r="AG10" s="168">
        <v>36</v>
      </c>
      <c r="AH10" s="168">
        <v>22</v>
      </c>
      <c r="AI10" s="168">
        <v>43</v>
      </c>
      <c r="AJ10" s="168">
        <v>45</v>
      </c>
      <c r="AK10" s="168">
        <v>46</v>
      </c>
      <c r="AL10" s="168">
        <v>57</v>
      </c>
      <c r="AM10" s="168">
        <v>100</v>
      </c>
      <c r="AN10" s="168">
        <v>109</v>
      </c>
      <c r="AO10" s="168">
        <v>160</v>
      </c>
      <c r="AP10" s="168">
        <v>136</v>
      </c>
      <c r="AQ10" s="168">
        <v>176</v>
      </c>
      <c r="AR10" s="168">
        <v>194</v>
      </c>
      <c r="AS10" s="168">
        <v>608</v>
      </c>
      <c r="AT10" s="168">
        <v>3</v>
      </c>
      <c r="AU10" s="168">
        <f t="shared" si="1"/>
        <v>1849</v>
      </c>
      <c r="AV10" s="166">
        <v>56</v>
      </c>
      <c r="AW10" s="167">
        <v>4</v>
      </c>
      <c r="AX10" s="168">
        <v>3</v>
      </c>
      <c r="AY10" s="167">
        <v>0</v>
      </c>
      <c r="AZ10" s="168">
        <v>0</v>
      </c>
      <c r="BA10" s="168">
        <v>7</v>
      </c>
      <c r="BB10" s="168">
        <v>5</v>
      </c>
      <c r="BC10" s="168">
        <v>26</v>
      </c>
      <c r="BD10" s="168">
        <v>31</v>
      </c>
      <c r="BE10" s="168">
        <v>19</v>
      </c>
      <c r="BF10" s="168">
        <v>30</v>
      </c>
      <c r="BG10" s="168">
        <v>26</v>
      </c>
      <c r="BH10" s="168">
        <v>34</v>
      </c>
      <c r="BI10" s="168">
        <v>54</v>
      </c>
      <c r="BJ10" s="168">
        <v>81</v>
      </c>
      <c r="BK10" s="168">
        <v>124</v>
      </c>
      <c r="BL10" s="168">
        <v>144</v>
      </c>
      <c r="BM10" s="168">
        <v>161</v>
      </c>
      <c r="BN10" s="168">
        <v>170</v>
      </c>
      <c r="BO10" s="168">
        <v>204</v>
      </c>
      <c r="BP10" s="168">
        <v>536</v>
      </c>
      <c r="BQ10" s="168">
        <v>1</v>
      </c>
      <c r="BR10" s="169">
        <f t="shared" si="2"/>
        <v>1716</v>
      </c>
      <c r="BS10" s="166">
        <v>44</v>
      </c>
      <c r="BT10" s="167">
        <v>7</v>
      </c>
      <c r="BU10" s="168">
        <v>6</v>
      </c>
      <c r="BV10" s="167">
        <v>0</v>
      </c>
      <c r="BW10" s="168">
        <v>1</v>
      </c>
      <c r="BX10" s="168">
        <v>8</v>
      </c>
      <c r="BY10" s="168">
        <v>6</v>
      </c>
      <c r="BZ10" s="168">
        <v>33</v>
      </c>
      <c r="CA10" s="168">
        <v>25</v>
      </c>
      <c r="CB10" s="168">
        <v>30</v>
      </c>
      <c r="CC10" s="168">
        <v>26</v>
      </c>
      <c r="CD10" s="168">
        <v>31</v>
      </c>
      <c r="CE10" s="168">
        <v>53</v>
      </c>
      <c r="CF10" s="168">
        <v>67</v>
      </c>
      <c r="CG10" s="168">
        <v>84</v>
      </c>
      <c r="CH10" s="168">
        <v>138</v>
      </c>
      <c r="CI10" s="168">
        <v>149</v>
      </c>
      <c r="CJ10" s="168">
        <v>189</v>
      </c>
      <c r="CK10" s="168">
        <v>188</v>
      </c>
      <c r="CL10" s="168">
        <v>202</v>
      </c>
      <c r="CM10" s="168">
        <v>647</v>
      </c>
      <c r="CN10" s="168">
        <v>1</v>
      </c>
      <c r="CO10" s="168">
        <f t="shared" si="3"/>
        <v>1935</v>
      </c>
      <c r="CP10" s="166">
        <v>52</v>
      </c>
      <c r="CQ10" s="167">
        <v>7</v>
      </c>
      <c r="CR10" s="168">
        <v>0</v>
      </c>
      <c r="CS10" s="167">
        <v>3</v>
      </c>
      <c r="CT10" s="168">
        <v>1</v>
      </c>
      <c r="CU10" s="168">
        <v>10</v>
      </c>
      <c r="CV10" s="168">
        <v>13</v>
      </c>
      <c r="CW10" s="168">
        <v>26</v>
      </c>
      <c r="CX10" s="168">
        <v>29</v>
      </c>
      <c r="CY10" s="168">
        <v>28</v>
      </c>
      <c r="CZ10" s="168">
        <v>24</v>
      </c>
      <c r="DA10" s="168">
        <v>35</v>
      </c>
      <c r="DB10" s="168">
        <v>48</v>
      </c>
      <c r="DC10" s="168">
        <v>53</v>
      </c>
      <c r="DD10" s="168">
        <v>92</v>
      </c>
      <c r="DE10" s="168">
        <v>102</v>
      </c>
      <c r="DF10" s="168">
        <v>145</v>
      </c>
      <c r="DG10" s="168">
        <v>183</v>
      </c>
      <c r="DH10" s="168">
        <v>180</v>
      </c>
      <c r="DI10" s="168">
        <v>195</v>
      </c>
      <c r="DJ10" s="168">
        <v>673</v>
      </c>
      <c r="DK10" s="168">
        <v>1</v>
      </c>
      <c r="DL10" s="169">
        <f t="shared" si="4"/>
        <v>1900</v>
      </c>
      <c r="DM10" s="166">
        <v>45</v>
      </c>
      <c r="DN10" s="167">
        <v>1</v>
      </c>
      <c r="DO10" s="168">
        <v>1</v>
      </c>
      <c r="DP10" s="167">
        <v>1</v>
      </c>
      <c r="DQ10" s="168">
        <v>1</v>
      </c>
      <c r="DR10" s="168">
        <v>5</v>
      </c>
      <c r="DS10" s="168">
        <v>11</v>
      </c>
      <c r="DT10" s="168">
        <v>10</v>
      </c>
      <c r="DU10" s="168">
        <v>20</v>
      </c>
      <c r="DV10" s="168">
        <v>31</v>
      </c>
      <c r="DW10" s="168">
        <v>32</v>
      </c>
      <c r="DX10" s="168">
        <v>52</v>
      </c>
      <c r="DY10" s="168">
        <v>49</v>
      </c>
      <c r="DZ10" s="168">
        <v>53</v>
      </c>
      <c r="EA10" s="168">
        <v>92</v>
      </c>
      <c r="EB10" s="168">
        <v>129</v>
      </c>
      <c r="EC10" s="168">
        <v>186</v>
      </c>
      <c r="ED10" s="168">
        <v>196</v>
      </c>
      <c r="EE10" s="168">
        <v>227</v>
      </c>
      <c r="EF10" s="168">
        <v>199</v>
      </c>
      <c r="EG10" s="168">
        <v>631</v>
      </c>
      <c r="EH10" s="168">
        <v>0</v>
      </c>
      <c r="EI10" s="283">
        <f t="shared" si="5"/>
        <v>1972</v>
      </c>
      <c r="EJ10" s="166">
        <v>48</v>
      </c>
      <c r="EK10" s="167">
        <v>1</v>
      </c>
      <c r="EL10" s="168">
        <v>1</v>
      </c>
      <c r="EM10" s="167">
        <v>2</v>
      </c>
      <c r="EN10" s="168">
        <v>1</v>
      </c>
      <c r="EO10" s="168">
        <v>3</v>
      </c>
      <c r="EP10" s="168">
        <v>8</v>
      </c>
      <c r="EQ10" s="168">
        <v>19</v>
      </c>
      <c r="ER10" s="168">
        <v>35</v>
      </c>
      <c r="ES10" s="168">
        <v>33</v>
      </c>
      <c r="ET10" s="168">
        <v>34</v>
      </c>
      <c r="EU10" s="168">
        <v>59</v>
      </c>
      <c r="EV10" s="168">
        <v>91</v>
      </c>
      <c r="EW10" s="168">
        <v>110</v>
      </c>
      <c r="EX10" s="168">
        <v>120</v>
      </c>
      <c r="EY10" s="168">
        <v>186</v>
      </c>
      <c r="EZ10" s="168">
        <v>272</v>
      </c>
      <c r="FA10" s="168">
        <v>288</v>
      </c>
      <c r="FB10" s="168">
        <v>293</v>
      </c>
      <c r="FC10" s="168">
        <v>301</v>
      </c>
      <c r="FD10" s="168">
        <v>793</v>
      </c>
      <c r="FE10" s="168">
        <v>0</v>
      </c>
      <c r="FF10" s="169">
        <f t="shared" si="6"/>
        <v>2698</v>
      </c>
      <c r="FG10" s="166">
        <v>55</v>
      </c>
      <c r="FH10" s="167">
        <v>3</v>
      </c>
      <c r="FI10" s="168">
        <v>2</v>
      </c>
      <c r="FJ10" s="167">
        <v>0</v>
      </c>
      <c r="FK10" s="168">
        <v>0</v>
      </c>
      <c r="FL10" s="168">
        <v>6</v>
      </c>
      <c r="FM10" s="168">
        <v>14</v>
      </c>
      <c r="FN10" s="168">
        <v>22</v>
      </c>
      <c r="FO10" s="168">
        <v>33</v>
      </c>
      <c r="FP10" s="168">
        <v>40</v>
      </c>
      <c r="FQ10" s="168">
        <v>29</v>
      </c>
      <c r="FR10" s="168">
        <v>43</v>
      </c>
      <c r="FS10" s="168">
        <v>52</v>
      </c>
      <c r="FT10" s="168">
        <v>56</v>
      </c>
      <c r="FU10" s="168">
        <v>95</v>
      </c>
      <c r="FV10" s="168">
        <v>145</v>
      </c>
      <c r="FW10" s="168">
        <v>189</v>
      </c>
      <c r="FX10" s="168">
        <v>230</v>
      </c>
      <c r="FY10" s="168">
        <v>247</v>
      </c>
      <c r="FZ10" s="168">
        <v>250</v>
      </c>
      <c r="GA10" s="168">
        <v>810</v>
      </c>
      <c r="GB10" s="168">
        <v>0</v>
      </c>
      <c r="GC10" s="283">
        <f t="shared" si="7"/>
        <v>2321</v>
      </c>
    </row>
    <row r="11" spans="1:185" ht="18" customHeight="1">
      <c r="A11" s="88" t="s">
        <v>11</v>
      </c>
      <c r="B11" s="482">
        <v>42</v>
      </c>
      <c r="C11" s="483">
        <v>1</v>
      </c>
      <c r="D11" s="483">
        <v>0</v>
      </c>
      <c r="E11" s="483">
        <v>1</v>
      </c>
      <c r="F11" s="483">
        <v>0</v>
      </c>
      <c r="G11" s="483">
        <v>3</v>
      </c>
      <c r="H11" s="483">
        <v>5</v>
      </c>
      <c r="I11" s="483">
        <v>16</v>
      </c>
      <c r="J11" s="483">
        <v>15</v>
      </c>
      <c r="K11" s="483">
        <v>13</v>
      </c>
      <c r="L11" s="483">
        <v>19</v>
      </c>
      <c r="M11" s="483">
        <v>9</v>
      </c>
      <c r="N11" s="483">
        <v>15</v>
      </c>
      <c r="O11" s="483">
        <v>31</v>
      </c>
      <c r="P11" s="483">
        <v>38</v>
      </c>
      <c r="Q11" s="483">
        <v>54</v>
      </c>
      <c r="R11" s="483">
        <v>82</v>
      </c>
      <c r="S11" s="483">
        <v>94</v>
      </c>
      <c r="T11" s="483">
        <v>91</v>
      </c>
      <c r="U11" s="483">
        <v>117</v>
      </c>
      <c r="V11" s="483">
        <v>345</v>
      </c>
      <c r="W11" s="483">
        <v>0</v>
      </c>
      <c r="X11" s="272">
        <f t="shared" si="0"/>
        <v>991</v>
      </c>
      <c r="Y11" s="164">
        <v>47</v>
      </c>
      <c r="Z11" s="134">
        <v>5</v>
      </c>
      <c r="AA11" s="134">
        <v>2</v>
      </c>
      <c r="AB11" s="134">
        <v>1</v>
      </c>
      <c r="AC11" s="134">
        <v>2</v>
      </c>
      <c r="AD11" s="134">
        <v>6</v>
      </c>
      <c r="AE11" s="134">
        <v>3</v>
      </c>
      <c r="AF11" s="134">
        <v>10</v>
      </c>
      <c r="AG11" s="134">
        <v>15</v>
      </c>
      <c r="AH11" s="134">
        <v>16</v>
      </c>
      <c r="AI11" s="134">
        <v>17</v>
      </c>
      <c r="AJ11" s="134">
        <v>16</v>
      </c>
      <c r="AK11" s="134">
        <v>12</v>
      </c>
      <c r="AL11" s="134">
        <v>31</v>
      </c>
      <c r="AM11" s="134">
        <v>59</v>
      </c>
      <c r="AN11" s="134">
        <v>62</v>
      </c>
      <c r="AO11" s="134">
        <v>94</v>
      </c>
      <c r="AP11" s="134">
        <v>84</v>
      </c>
      <c r="AQ11" s="134">
        <v>100</v>
      </c>
      <c r="AR11" s="134">
        <v>125</v>
      </c>
      <c r="AS11" s="134">
        <v>371</v>
      </c>
      <c r="AT11" s="134">
        <v>0</v>
      </c>
      <c r="AU11" s="134">
        <f t="shared" si="1"/>
        <v>1078</v>
      </c>
      <c r="AV11" s="482">
        <v>34</v>
      </c>
      <c r="AW11" s="483">
        <v>2</v>
      </c>
      <c r="AX11" s="483">
        <v>1</v>
      </c>
      <c r="AY11" s="483">
        <v>1</v>
      </c>
      <c r="AZ11" s="483">
        <v>0</v>
      </c>
      <c r="BA11" s="483">
        <v>4</v>
      </c>
      <c r="BB11" s="483">
        <v>6</v>
      </c>
      <c r="BC11" s="483">
        <v>17</v>
      </c>
      <c r="BD11" s="483">
        <v>15</v>
      </c>
      <c r="BE11" s="483">
        <v>12</v>
      </c>
      <c r="BF11" s="483">
        <v>9</v>
      </c>
      <c r="BG11" s="483">
        <v>17</v>
      </c>
      <c r="BH11" s="483">
        <v>21</v>
      </c>
      <c r="BI11" s="483">
        <v>30</v>
      </c>
      <c r="BJ11" s="483">
        <v>38</v>
      </c>
      <c r="BK11" s="483">
        <v>70</v>
      </c>
      <c r="BL11" s="483">
        <v>82</v>
      </c>
      <c r="BM11" s="483">
        <v>91</v>
      </c>
      <c r="BN11" s="483">
        <v>101</v>
      </c>
      <c r="BO11" s="483">
        <v>124</v>
      </c>
      <c r="BP11" s="483">
        <v>373</v>
      </c>
      <c r="BQ11" s="483">
        <v>0</v>
      </c>
      <c r="BR11" s="272">
        <f t="shared" si="2"/>
        <v>1048</v>
      </c>
      <c r="BS11" s="164">
        <v>43</v>
      </c>
      <c r="BT11" s="134">
        <v>2</v>
      </c>
      <c r="BU11" s="134">
        <v>0</v>
      </c>
      <c r="BV11" s="134">
        <v>3</v>
      </c>
      <c r="BW11" s="134">
        <v>2</v>
      </c>
      <c r="BX11" s="134">
        <v>5</v>
      </c>
      <c r="BY11" s="134">
        <v>7</v>
      </c>
      <c r="BZ11" s="134">
        <v>8</v>
      </c>
      <c r="CA11" s="134">
        <v>16</v>
      </c>
      <c r="CB11" s="134">
        <v>14</v>
      </c>
      <c r="CC11" s="134">
        <v>18</v>
      </c>
      <c r="CD11" s="134">
        <v>21</v>
      </c>
      <c r="CE11" s="134">
        <v>26</v>
      </c>
      <c r="CF11" s="134">
        <v>21</v>
      </c>
      <c r="CG11" s="134">
        <v>42</v>
      </c>
      <c r="CH11" s="134">
        <v>69</v>
      </c>
      <c r="CI11" s="134">
        <v>99</v>
      </c>
      <c r="CJ11" s="134">
        <v>107</v>
      </c>
      <c r="CK11" s="134">
        <v>105</v>
      </c>
      <c r="CL11" s="134">
        <v>119</v>
      </c>
      <c r="CM11" s="134">
        <v>380</v>
      </c>
      <c r="CN11" s="134">
        <v>0</v>
      </c>
      <c r="CO11" s="134">
        <f t="shared" si="3"/>
        <v>1107</v>
      </c>
      <c r="CP11" s="482">
        <v>32</v>
      </c>
      <c r="CQ11" s="483">
        <v>2</v>
      </c>
      <c r="CR11" s="483">
        <v>1</v>
      </c>
      <c r="CS11" s="483">
        <v>0</v>
      </c>
      <c r="CT11" s="483">
        <v>1</v>
      </c>
      <c r="CU11" s="483">
        <v>6</v>
      </c>
      <c r="CV11" s="483">
        <v>5</v>
      </c>
      <c r="CW11" s="483">
        <v>18</v>
      </c>
      <c r="CX11" s="483">
        <v>17</v>
      </c>
      <c r="CY11" s="483">
        <v>14</v>
      </c>
      <c r="CZ11" s="483">
        <v>16</v>
      </c>
      <c r="DA11" s="483">
        <v>19</v>
      </c>
      <c r="DB11" s="483">
        <v>24</v>
      </c>
      <c r="DC11" s="483">
        <v>20</v>
      </c>
      <c r="DD11" s="483">
        <v>48</v>
      </c>
      <c r="DE11" s="483">
        <v>70</v>
      </c>
      <c r="DF11" s="483">
        <v>87</v>
      </c>
      <c r="DG11" s="483">
        <v>101</v>
      </c>
      <c r="DH11" s="483">
        <v>101</v>
      </c>
      <c r="DI11" s="483">
        <v>116</v>
      </c>
      <c r="DJ11" s="483">
        <v>388</v>
      </c>
      <c r="DK11" s="483">
        <v>0</v>
      </c>
      <c r="DL11" s="272">
        <f t="shared" si="4"/>
        <v>1086</v>
      </c>
      <c r="DM11" s="164">
        <v>41</v>
      </c>
      <c r="DN11" s="134">
        <v>4</v>
      </c>
      <c r="DO11" s="134">
        <v>0</v>
      </c>
      <c r="DP11" s="134">
        <v>2</v>
      </c>
      <c r="DQ11" s="134">
        <v>1</v>
      </c>
      <c r="DR11" s="134">
        <v>2</v>
      </c>
      <c r="DS11" s="134">
        <v>3</v>
      </c>
      <c r="DT11" s="134">
        <v>16</v>
      </c>
      <c r="DU11" s="134">
        <v>15</v>
      </c>
      <c r="DV11" s="134">
        <v>9</v>
      </c>
      <c r="DW11" s="134">
        <v>18</v>
      </c>
      <c r="DX11" s="134">
        <v>23</v>
      </c>
      <c r="DY11" s="134">
        <v>33</v>
      </c>
      <c r="DZ11" s="134">
        <v>40</v>
      </c>
      <c r="EA11" s="134">
        <v>60</v>
      </c>
      <c r="EB11" s="134">
        <v>75</v>
      </c>
      <c r="EC11" s="134">
        <v>110</v>
      </c>
      <c r="ED11" s="134">
        <v>111</v>
      </c>
      <c r="EE11" s="134">
        <v>117</v>
      </c>
      <c r="EF11" s="134">
        <v>132</v>
      </c>
      <c r="EG11" s="134">
        <v>420</v>
      </c>
      <c r="EH11" s="134">
        <v>0</v>
      </c>
      <c r="EI11" s="286">
        <f t="shared" si="5"/>
        <v>1232</v>
      </c>
      <c r="EJ11" s="482">
        <v>30</v>
      </c>
      <c r="EK11" s="483">
        <v>3</v>
      </c>
      <c r="EL11" s="483">
        <v>0</v>
      </c>
      <c r="EM11" s="483">
        <v>2</v>
      </c>
      <c r="EN11" s="483">
        <v>0</v>
      </c>
      <c r="EO11" s="483">
        <v>3</v>
      </c>
      <c r="EP11" s="483">
        <v>4</v>
      </c>
      <c r="EQ11" s="483">
        <v>6</v>
      </c>
      <c r="ER11" s="483">
        <v>17</v>
      </c>
      <c r="ES11" s="483">
        <v>17</v>
      </c>
      <c r="ET11" s="483">
        <v>28</v>
      </c>
      <c r="EU11" s="483">
        <v>39</v>
      </c>
      <c r="EV11" s="483">
        <v>48</v>
      </c>
      <c r="EW11" s="483">
        <v>51</v>
      </c>
      <c r="EX11" s="483">
        <v>85</v>
      </c>
      <c r="EY11" s="483">
        <v>123</v>
      </c>
      <c r="EZ11" s="483">
        <v>180</v>
      </c>
      <c r="FA11" s="483">
        <v>199</v>
      </c>
      <c r="FB11" s="483">
        <v>182</v>
      </c>
      <c r="FC11" s="483">
        <v>218</v>
      </c>
      <c r="FD11" s="483">
        <v>538</v>
      </c>
      <c r="FE11" s="483">
        <v>0</v>
      </c>
      <c r="FF11" s="272">
        <f t="shared" si="6"/>
        <v>1773</v>
      </c>
      <c r="FG11" s="164">
        <v>42</v>
      </c>
      <c r="FH11" s="134">
        <v>3</v>
      </c>
      <c r="FI11" s="134">
        <v>1</v>
      </c>
      <c r="FJ11" s="134">
        <v>3</v>
      </c>
      <c r="FK11" s="134">
        <v>0</v>
      </c>
      <c r="FL11" s="134">
        <v>4</v>
      </c>
      <c r="FM11" s="134">
        <v>4</v>
      </c>
      <c r="FN11" s="134">
        <v>17</v>
      </c>
      <c r="FO11" s="134">
        <v>18</v>
      </c>
      <c r="FP11" s="134">
        <v>20</v>
      </c>
      <c r="FQ11" s="134">
        <v>18</v>
      </c>
      <c r="FR11" s="134">
        <v>23</v>
      </c>
      <c r="FS11" s="134">
        <v>34</v>
      </c>
      <c r="FT11" s="134">
        <v>44</v>
      </c>
      <c r="FU11" s="134">
        <v>52</v>
      </c>
      <c r="FV11" s="134">
        <v>71</v>
      </c>
      <c r="FW11" s="134">
        <v>100</v>
      </c>
      <c r="FX11" s="134">
        <v>117</v>
      </c>
      <c r="FY11" s="134">
        <v>171</v>
      </c>
      <c r="FZ11" s="134">
        <v>181</v>
      </c>
      <c r="GA11" s="134">
        <v>509</v>
      </c>
      <c r="GB11" s="134">
        <v>0</v>
      </c>
      <c r="GC11" s="286">
        <f t="shared" si="7"/>
        <v>1432</v>
      </c>
    </row>
    <row r="12" spans="1:185" ht="18" customHeight="1">
      <c r="A12" s="87" t="s">
        <v>12</v>
      </c>
      <c r="B12" s="166">
        <v>106</v>
      </c>
      <c r="C12" s="167">
        <v>14</v>
      </c>
      <c r="D12" s="168">
        <v>4</v>
      </c>
      <c r="E12" s="167">
        <v>2</v>
      </c>
      <c r="F12" s="168">
        <v>0</v>
      </c>
      <c r="G12" s="168">
        <v>9</v>
      </c>
      <c r="H12" s="168">
        <v>13</v>
      </c>
      <c r="I12" s="168">
        <v>35</v>
      </c>
      <c r="J12" s="168">
        <v>43</v>
      </c>
      <c r="K12" s="168">
        <v>31</v>
      </c>
      <c r="L12" s="168">
        <v>29</v>
      </c>
      <c r="M12" s="168">
        <v>55</v>
      </c>
      <c r="N12" s="168">
        <v>65</v>
      </c>
      <c r="O12" s="168">
        <v>75</v>
      </c>
      <c r="P12" s="168">
        <v>92</v>
      </c>
      <c r="Q12" s="168">
        <v>133</v>
      </c>
      <c r="R12" s="168">
        <v>155</v>
      </c>
      <c r="S12" s="168">
        <v>200</v>
      </c>
      <c r="T12" s="168">
        <v>215</v>
      </c>
      <c r="U12" s="168">
        <v>219</v>
      </c>
      <c r="V12" s="168">
        <v>568</v>
      </c>
      <c r="W12" s="168">
        <v>0</v>
      </c>
      <c r="X12" s="169">
        <f t="shared" si="0"/>
        <v>2063</v>
      </c>
      <c r="Y12" s="166">
        <v>95</v>
      </c>
      <c r="Z12" s="167">
        <v>8</v>
      </c>
      <c r="AA12" s="168">
        <v>2</v>
      </c>
      <c r="AB12" s="168">
        <v>3</v>
      </c>
      <c r="AC12" s="168">
        <v>3</v>
      </c>
      <c r="AD12" s="167">
        <v>9</v>
      </c>
      <c r="AE12" s="168">
        <v>16</v>
      </c>
      <c r="AF12" s="168">
        <v>41</v>
      </c>
      <c r="AG12" s="168">
        <v>49</v>
      </c>
      <c r="AH12" s="168">
        <v>39</v>
      </c>
      <c r="AI12" s="168">
        <v>41</v>
      </c>
      <c r="AJ12" s="168">
        <v>44</v>
      </c>
      <c r="AK12" s="168">
        <v>50</v>
      </c>
      <c r="AL12" s="168">
        <v>72</v>
      </c>
      <c r="AM12" s="168">
        <v>89</v>
      </c>
      <c r="AN12" s="168">
        <v>155</v>
      </c>
      <c r="AO12" s="168">
        <v>182</v>
      </c>
      <c r="AP12" s="168">
        <v>168</v>
      </c>
      <c r="AQ12" s="168">
        <v>205</v>
      </c>
      <c r="AR12" s="168">
        <v>254</v>
      </c>
      <c r="AS12" s="168">
        <v>688</v>
      </c>
      <c r="AT12" s="168">
        <v>1</v>
      </c>
      <c r="AU12" s="168">
        <f t="shared" si="1"/>
        <v>2214</v>
      </c>
      <c r="AV12" s="166">
        <v>93</v>
      </c>
      <c r="AW12" s="167">
        <v>12</v>
      </c>
      <c r="AX12" s="168">
        <v>5</v>
      </c>
      <c r="AY12" s="167">
        <v>0</v>
      </c>
      <c r="AZ12" s="168">
        <v>3</v>
      </c>
      <c r="BA12" s="168">
        <v>8</v>
      </c>
      <c r="BB12" s="168">
        <v>10</v>
      </c>
      <c r="BC12" s="168">
        <v>35</v>
      </c>
      <c r="BD12" s="168">
        <v>42</v>
      </c>
      <c r="BE12" s="168">
        <v>39</v>
      </c>
      <c r="BF12" s="168">
        <v>45</v>
      </c>
      <c r="BG12" s="168">
        <v>41</v>
      </c>
      <c r="BH12" s="168">
        <v>55</v>
      </c>
      <c r="BI12" s="168">
        <v>57</v>
      </c>
      <c r="BJ12" s="168">
        <v>110</v>
      </c>
      <c r="BK12" s="168">
        <v>122</v>
      </c>
      <c r="BL12" s="168">
        <v>148</v>
      </c>
      <c r="BM12" s="168">
        <v>177</v>
      </c>
      <c r="BN12" s="168">
        <v>206</v>
      </c>
      <c r="BO12" s="168">
        <v>230</v>
      </c>
      <c r="BP12" s="168">
        <v>559</v>
      </c>
      <c r="BQ12" s="168">
        <v>0</v>
      </c>
      <c r="BR12" s="169">
        <f t="shared" si="2"/>
        <v>1997</v>
      </c>
      <c r="BS12" s="166">
        <v>105</v>
      </c>
      <c r="BT12" s="167">
        <v>11</v>
      </c>
      <c r="BU12" s="168">
        <v>4</v>
      </c>
      <c r="BV12" s="167">
        <v>3</v>
      </c>
      <c r="BW12" s="168">
        <v>1</v>
      </c>
      <c r="BX12" s="168">
        <v>9</v>
      </c>
      <c r="BY12" s="168">
        <v>15</v>
      </c>
      <c r="BZ12" s="168">
        <v>30</v>
      </c>
      <c r="CA12" s="168">
        <v>46</v>
      </c>
      <c r="CB12" s="168">
        <v>40</v>
      </c>
      <c r="CC12" s="168">
        <v>29</v>
      </c>
      <c r="CD12" s="168">
        <v>32</v>
      </c>
      <c r="CE12" s="168">
        <v>32</v>
      </c>
      <c r="CF12" s="168">
        <v>82</v>
      </c>
      <c r="CG12" s="168">
        <v>118</v>
      </c>
      <c r="CH12" s="168">
        <v>151</v>
      </c>
      <c r="CI12" s="168">
        <v>186</v>
      </c>
      <c r="CJ12" s="168">
        <v>182</v>
      </c>
      <c r="CK12" s="168">
        <v>223</v>
      </c>
      <c r="CL12" s="168">
        <v>242</v>
      </c>
      <c r="CM12" s="168">
        <v>692</v>
      </c>
      <c r="CN12" s="168">
        <v>0</v>
      </c>
      <c r="CO12" s="168">
        <f t="shared" si="3"/>
        <v>2233</v>
      </c>
      <c r="CP12" s="166">
        <v>97</v>
      </c>
      <c r="CQ12" s="167">
        <v>11</v>
      </c>
      <c r="CR12" s="168">
        <v>4</v>
      </c>
      <c r="CS12" s="167">
        <v>10</v>
      </c>
      <c r="CT12" s="168">
        <v>2</v>
      </c>
      <c r="CU12" s="168">
        <v>8</v>
      </c>
      <c r="CV12" s="168">
        <v>12</v>
      </c>
      <c r="CW12" s="168">
        <v>37</v>
      </c>
      <c r="CX12" s="168">
        <v>40</v>
      </c>
      <c r="CY12" s="168">
        <v>46</v>
      </c>
      <c r="CZ12" s="168">
        <v>47</v>
      </c>
      <c r="DA12" s="168">
        <v>51</v>
      </c>
      <c r="DB12" s="168">
        <v>61</v>
      </c>
      <c r="DC12" s="168">
        <v>92</v>
      </c>
      <c r="DD12" s="168">
        <v>115</v>
      </c>
      <c r="DE12" s="168">
        <v>128</v>
      </c>
      <c r="DF12" s="168">
        <v>171</v>
      </c>
      <c r="DG12" s="168">
        <v>199</v>
      </c>
      <c r="DH12" s="168">
        <v>247</v>
      </c>
      <c r="DI12" s="168">
        <v>238</v>
      </c>
      <c r="DJ12" s="168">
        <v>630</v>
      </c>
      <c r="DK12" s="168">
        <v>0</v>
      </c>
      <c r="DL12" s="169">
        <f t="shared" si="4"/>
        <v>2246</v>
      </c>
      <c r="DM12" s="166">
        <v>89</v>
      </c>
      <c r="DN12" s="167">
        <v>6</v>
      </c>
      <c r="DO12" s="168">
        <v>2</v>
      </c>
      <c r="DP12" s="167">
        <v>5</v>
      </c>
      <c r="DQ12" s="168">
        <v>2</v>
      </c>
      <c r="DR12" s="168">
        <v>11</v>
      </c>
      <c r="DS12" s="168">
        <v>16</v>
      </c>
      <c r="DT12" s="168">
        <v>35</v>
      </c>
      <c r="DU12" s="168">
        <v>42</v>
      </c>
      <c r="DV12" s="168">
        <v>39</v>
      </c>
      <c r="DW12" s="168">
        <v>47</v>
      </c>
      <c r="DX12" s="168">
        <v>54</v>
      </c>
      <c r="DY12" s="168">
        <v>63</v>
      </c>
      <c r="DZ12" s="168">
        <v>75</v>
      </c>
      <c r="EA12" s="168">
        <v>102</v>
      </c>
      <c r="EB12" s="168">
        <v>163</v>
      </c>
      <c r="EC12" s="168">
        <v>205</v>
      </c>
      <c r="ED12" s="168">
        <v>253</v>
      </c>
      <c r="EE12" s="168">
        <v>255</v>
      </c>
      <c r="EF12" s="168">
        <v>255</v>
      </c>
      <c r="EG12" s="168">
        <v>639</v>
      </c>
      <c r="EH12" s="168">
        <v>0</v>
      </c>
      <c r="EI12" s="283">
        <f t="shared" si="5"/>
        <v>2358</v>
      </c>
      <c r="EJ12" s="166">
        <v>117</v>
      </c>
      <c r="EK12" s="167">
        <v>6</v>
      </c>
      <c r="EL12" s="168">
        <v>5</v>
      </c>
      <c r="EM12" s="167">
        <v>8</v>
      </c>
      <c r="EN12" s="168">
        <v>3</v>
      </c>
      <c r="EO12" s="168">
        <v>7</v>
      </c>
      <c r="EP12" s="168">
        <v>17</v>
      </c>
      <c r="EQ12" s="168">
        <v>37</v>
      </c>
      <c r="ER12" s="168">
        <v>56</v>
      </c>
      <c r="ES12" s="168">
        <v>50</v>
      </c>
      <c r="ET12" s="168">
        <v>75</v>
      </c>
      <c r="EU12" s="168">
        <v>94</v>
      </c>
      <c r="EV12" s="168">
        <v>110</v>
      </c>
      <c r="EW12" s="168">
        <v>127</v>
      </c>
      <c r="EX12" s="168">
        <v>205</v>
      </c>
      <c r="EY12" s="168">
        <v>291</v>
      </c>
      <c r="EZ12" s="168">
        <v>340</v>
      </c>
      <c r="FA12" s="168">
        <v>369</v>
      </c>
      <c r="FB12" s="168">
        <v>440</v>
      </c>
      <c r="FC12" s="168">
        <v>395</v>
      </c>
      <c r="FD12" s="168">
        <v>1037</v>
      </c>
      <c r="FE12" s="168">
        <v>0</v>
      </c>
      <c r="FF12" s="169">
        <f t="shared" si="6"/>
        <v>3789</v>
      </c>
      <c r="FG12" s="166">
        <v>107</v>
      </c>
      <c r="FH12" s="167">
        <v>6</v>
      </c>
      <c r="FI12" s="168">
        <v>11</v>
      </c>
      <c r="FJ12" s="167">
        <v>5</v>
      </c>
      <c r="FK12" s="168">
        <v>3</v>
      </c>
      <c r="FL12" s="168">
        <v>11</v>
      </c>
      <c r="FM12" s="168">
        <v>17</v>
      </c>
      <c r="FN12" s="168">
        <v>36</v>
      </c>
      <c r="FO12" s="168">
        <v>43</v>
      </c>
      <c r="FP12" s="168">
        <v>45</v>
      </c>
      <c r="FQ12" s="168">
        <v>37</v>
      </c>
      <c r="FR12" s="168">
        <v>51</v>
      </c>
      <c r="FS12" s="168">
        <v>71</v>
      </c>
      <c r="FT12" s="168">
        <v>75</v>
      </c>
      <c r="FU12" s="168">
        <v>130</v>
      </c>
      <c r="FV12" s="168">
        <v>164</v>
      </c>
      <c r="FW12" s="168">
        <v>228</v>
      </c>
      <c r="FX12" s="168">
        <v>267</v>
      </c>
      <c r="FY12" s="168">
        <v>285</v>
      </c>
      <c r="FZ12" s="168">
        <v>323</v>
      </c>
      <c r="GA12" s="168">
        <v>939</v>
      </c>
      <c r="GB12" s="168">
        <v>1</v>
      </c>
      <c r="GC12" s="283">
        <f t="shared" si="7"/>
        <v>2855</v>
      </c>
    </row>
    <row r="13" spans="1:185" ht="18" customHeight="1">
      <c r="A13" s="88" t="s">
        <v>13</v>
      </c>
      <c r="B13" s="482">
        <v>38</v>
      </c>
      <c r="C13" s="483">
        <v>3</v>
      </c>
      <c r="D13" s="483">
        <v>1</v>
      </c>
      <c r="E13" s="483">
        <v>0</v>
      </c>
      <c r="F13" s="483">
        <v>1</v>
      </c>
      <c r="G13" s="483">
        <v>4</v>
      </c>
      <c r="H13" s="483">
        <v>1</v>
      </c>
      <c r="I13" s="483">
        <v>10</v>
      </c>
      <c r="J13" s="483">
        <v>10</v>
      </c>
      <c r="K13" s="483">
        <v>5</v>
      </c>
      <c r="L13" s="483">
        <v>15</v>
      </c>
      <c r="M13" s="483">
        <v>19</v>
      </c>
      <c r="N13" s="483">
        <v>9</v>
      </c>
      <c r="O13" s="483">
        <v>22</v>
      </c>
      <c r="P13" s="483">
        <v>27</v>
      </c>
      <c r="Q13" s="483">
        <v>33</v>
      </c>
      <c r="R13" s="483">
        <v>40</v>
      </c>
      <c r="S13" s="483">
        <v>43</v>
      </c>
      <c r="T13" s="483">
        <v>64</v>
      </c>
      <c r="U13" s="483">
        <v>69</v>
      </c>
      <c r="V13" s="483">
        <v>202</v>
      </c>
      <c r="W13" s="483">
        <v>0</v>
      </c>
      <c r="X13" s="272">
        <f t="shared" si="0"/>
        <v>616</v>
      </c>
      <c r="Y13" s="164">
        <v>34</v>
      </c>
      <c r="Z13" s="134">
        <v>2</v>
      </c>
      <c r="AA13" s="134">
        <v>1</v>
      </c>
      <c r="AB13" s="134">
        <v>1</v>
      </c>
      <c r="AC13" s="134">
        <v>2</v>
      </c>
      <c r="AD13" s="134">
        <v>9</v>
      </c>
      <c r="AE13" s="134">
        <v>6</v>
      </c>
      <c r="AF13" s="134">
        <v>11</v>
      </c>
      <c r="AG13" s="134">
        <v>12</v>
      </c>
      <c r="AH13" s="134">
        <v>12</v>
      </c>
      <c r="AI13" s="134">
        <v>14</v>
      </c>
      <c r="AJ13" s="134">
        <v>15</v>
      </c>
      <c r="AK13" s="134">
        <v>19</v>
      </c>
      <c r="AL13" s="134">
        <v>25</v>
      </c>
      <c r="AM13" s="134">
        <v>38</v>
      </c>
      <c r="AN13" s="134">
        <v>40</v>
      </c>
      <c r="AO13" s="134">
        <v>32</v>
      </c>
      <c r="AP13" s="134">
        <v>53</v>
      </c>
      <c r="AQ13" s="134">
        <v>58</v>
      </c>
      <c r="AR13" s="134">
        <v>85</v>
      </c>
      <c r="AS13" s="134">
        <v>236</v>
      </c>
      <c r="AT13" s="134">
        <v>1</v>
      </c>
      <c r="AU13" s="134">
        <f t="shared" si="1"/>
        <v>706</v>
      </c>
      <c r="AV13" s="482">
        <v>32</v>
      </c>
      <c r="AW13" s="483">
        <v>2</v>
      </c>
      <c r="AX13" s="483">
        <v>1</v>
      </c>
      <c r="AY13" s="483">
        <v>0</v>
      </c>
      <c r="AZ13" s="483">
        <v>1</v>
      </c>
      <c r="BA13" s="483">
        <v>5</v>
      </c>
      <c r="BB13" s="483">
        <v>6</v>
      </c>
      <c r="BC13" s="483">
        <v>7</v>
      </c>
      <c r="BD13" s="483">
        <v>13</v>
      </c>
      <c r="BE13" s="483">
        <v>13</v>
      </c>
      <c r="BF13" s="483">
        <v>10</v>
      </c>
      <c r="BG13" s="483">
        <v>16</v>
      </c>
      <c r="BH13" s="483">
        <v>13</v>
      </c>
      <c r="BI13" s="483">
        <v>22</v>
      </c>
      <c r="BJ13" s="483">
        <v>23</v>
      </c>
      <c r="BK13" s="483">
        <v>40</v>
      </c>
      <c r="BL13" s="483">
        <v>45</v>
      </c>
      <c r="BM13" s="483">
        <v>38</v>
      </c>
      <c r="BN13" s="483">
        <v>49</v>
      </c>
      <c r="BO13" s="483">
        <v>79</v>
      </c>
      <c r="BP13" s="483">
        <v>228</v>
      </c>
      <c r="BQ13" s="483">
        <v>1</v>
      </c>
      <c r="BR13" s="272">
        <f t="shared" si="2"/>
        <v>644</v>
      </c>
      <c r="BS13" s="164">
        <v>32</v>
      </c>
      <c r="BT13" s="134">
        <v>3</v>
      </c>
      <c r="BU13" s="134">
        <v>3</v>
      </c>
      <c r="BV13" s="134">
        <v>1</v>
      </c>
      <c r="BW13" s="134">
        <v>1</v>
      </c>
      <c r="BX13" s="134">
        <v>5</v>
      </c>
      <c r="BY13" s="134">
        <v>3</v>
      </c>
      <c r="BZ13" s="134">
        <v>18</v>
      </c>
      <c r="CA13" s="134">
        <v>10</v>
      </c>
      <c r="CB13" s="134">
        <v>13</v>
      </c>
      <c r="CC13" s="134">
        <v>14</v>
      </c>
      <c r="CD13" s="134">
        <v>15</v>
      </c>
      <c r="CE13" s="134">
        <v>11</v>
      </c>
      <c r="CF13" s="134">
        <v>16</v>
      </c>
      <c r="CG13" s="134">
        <v>43</v>
      </c>
      <c r="CH13" s="134">
        <v>31</v>
      </c>
      <c r="CI13" s="134">
        <v>55</v>
      </c>
      <c r="CJ13" s="134">
        <v>49</v>
      </c>
      <c r="CK13" s="134">
        <v>85</v>
      </c>
      <c r="CL13" s="134">
        <v>93</v>
      </c>
      <c r="CM13" s="134">
        <v>216</v>
      </c>
      <c r="CN13" s="134">
        <v>1</v>
      </c>
      <c r="CO13" s="134">
        <f t="shared" si="3"/>
        <v>718</v>
      </c>
      <c r="CP13" s="482">
        <v>33</v>
      </c>
      <c r="CQ13" s="483">
        <v>2</v>
      </c>
      <c r="CR13" s="483">
        <v>1</v>
      </c>
      <c r="CS13" s="483">
        <v>3</v>
      </c>
      <c r="CT13" s="483">
        <v>1</v>
      </c>
      <c r="CU13" s="483">
        <v>3</v>
      </c>
      <c r="CV13" s="483">
        <v>5</v>
      </c>
      <c r="CW13" s="483">
        <v>9</v>
      </c>
      <c r="CX13" s="483">
        <v>12</v>
      </c>
      <c r="CY13" s="483">
        <v>9</v>
      </c>
      <c r="CZ13" s="483">
        <v>12</v>
      </c>
      <c r="DA13" s="483">
        <v>18</v>
      </c>
      <c r="DB13" s="483">
        <v>22</v>
      </c>
      <c r="DC13" s="483">
        <v>15</v>
      </c>
      <c r="DD13" s="483">
        <v>33</v>
      </c>
      <c r="DE13" s="483">
        <v>40</v>
      </c>
      <c r="DF13" s="483">
        <v>42</v>
      </c>
      <c r="DG13" s="483">
        <v>55</v>
      </c>
      <c r="DH13" s="483">
        <v>70</v>
      </c>
      <c r="DI13" s="483">
        <v>70</v>
      </c>
      <c r="DJ13" s="483">
        <v>210</v>
      </c>
      <c r="DK13" s="483">
        <v>0</v>
      </c>
      <c r="DL13" s="272">
        <f t="shared" si="4"/>
        <v>665</v>
      </c>
      <c r="DM13" s="164">
        <v>36</v>
      </c>
      <c r="DN13" s="134">
        <v>1</v>
      </c>
      <c r="DO13" s="134">
        <v>1</v>
      </c>
      <c r="DP13" s="134">
        <v>0</v>
      </c>
      <c r="DQ13" s="134">
        <v>0</v>
      </c>
      <c r="DR13" s="134">
        <v>1</v>
      </c>
      <c r="DS13" s="134">
        <v>5</v>
      </c>
      <c r="DT13" s="134">
        <v>9</v>
      </c>
      <c r="DU13" s="134">
        <v>15</v>
      </c>
      <c r="DV13" s="134">
        <v>15</v>
      </c>
      <c r="DW13" s="134">
        <v>15</v>
      </c>
      <c r="DX13" s="134">
        <v>14</v>
      </c>
      <c r="DY13" s="134">
        <v>25</v>
      </c>
      <c r="DZ13" s="134">
        <v>21</v>
      </c>
      <c r="EA13" s="134">
        <v>33</v>
      </c>
      <c r="EB13" s="134">
        <v>42</v>
      </c>
      <c r="EC13" s="134">
        <v>62</v>
      </c>
      <c r="ED13" s="134">
        <v>71</v>
      </c>
      <c r="EE13" s="134">
        <v>78</v>
      </c>
      <c r="EF13" s="134">
        <v>88</v>
      </c>
      <c r="EG13" s="134">
        <v>247</v>
      </c>
      <c r="EH13" s="134">
        <v>0</v>
      </c>
      <c r="EI13" s="286">
        <f t="shared" si="5"/>
        <v>779</v>
      </c>
      <c r="EJ13" s="482">
        <v>35</v>
      </c>
      <c r="EK13" s="483">
        <v>4</v>
      </c>
      <c r="EL13" s="483">
        <v>1</v>
      </c>
      <c r="EM13" s="483">
        <v>0</v>
      </c>
      <c r="EN13" s="483">
        <v>1</v>
      </c>
      <c r="EO13" s="483">
        <v>3</v>
      </c>
      <c r="EP13" s="483">
        <v>5</v>
      </c>
      <c r="EQ13" s="483">
        <v>15</v>
      </c>
      <c r="ER13" s="483">
        <v>15</v>
      </c>
      <c r="ES13" s="483">
        <v>19</v>
      </c>
      <c r="ET13" s="483">
        <v>15</v>
      </c>
      <c r="EU13" s="483">
        <v>28</v>
      </c>
      <c r="EV13" s="483">
        <v>23</v>
      </c>
      <c r="EW13" s="483">
        <v>35</v>
      </c>
      <c r="EX13" s="483">
        <v>38</v>
      </c>
      <c r="EY13" s="483">
        <v>67</v>
      </c>
      <c r="EZ13" s="483">
        <v>91</v>
      </c>
      <c r="FA13" s="483">
        <v>76</v>
      </c>
      <c r="FB13" s="483">
        <v>98</v>
      </c>
      <c r="FC13" s="483">
        <v>119</v>
      </c>
      <c r="FD13" s="483">
        <v>340</v>
      </c>
      <c r="FE13" s="483">
        <v>0</v>
      </c>
      <c r="FF13" s="272">
        <f t="shared" si="6"/>
        <v>1028</v>
      </c>
      <c r="FG13" s="164">
        <v>33</v>
      </c>
      <c r="FH13" s="134">
        <v>4</v>
      </c>
      <c r="FI13" s="134">
        <v>4</v>
      </c>
      <c r="FJ13" s="134">
        <v>1</v>
      </c>
      <c r="FK13" s="134">
        <v>2</v>
      </c>
      <c r="FL13" s="134">
        <v>4</v>
      </c>
      <c r="FM13" s="134">
        <v>5</v>
      </c>
      <c r="FN13" s="134">
        <v>16</v>
      </c>
      <c r="FO13" s="134">
        <v>14</v>
      </c>
      <c r="FP13" s="134">
        <v>18</v>
      </c>
      <c r="FQ13" s="134">
        <v>13</v>
      </c>
      <c r="FR13" s="134">
        <v>24</v>
      </c>
      <c r="FS13" s="134">
        <v>18</v>
      </c>
      <c r="FT13" s="134">
        <v>21</v>
      </c>
      <c r="FU13" s="134">
        <v>30</v>
      </c>
      <c r="FV13" s="134">
        <v>35</v>
      </c>
      <c r="FW13" s="134">
        <v>61</v>
      </c>
      <c r="FX13" s="134">
        <v>67</v>
      </c>
      <c r="FY13" s="134">
        <v>76</v>
      </c>
      <c r="FZ13" s="134">
        <v>97</v>
      </c>
      <c r="GA13" s="134">
        <v>337</v>
      </c>
      <c r="GB13" s="134">
        <v>0</v>
      </c>
      <c r="GC13" s="286">
        <f t="shared" si="7"/>
        <v>880</v>
      </c>
    </row>
    <row r="14" spans="1:185" ht="18" customHeight="1">
      <c r="A14" s="87" t="s">
        <v>14</v>
      </c>
      <c r="B14" s="166">
        <v>84</v>
      </c>
      <c r="C14" s="167">
        <v>12</v>
      </c>
      <c r="D14" s="168">
        <v>5</v>
      </c>
      <c r="E14" s="167">
        <v>2</v>
      </c>
      <c r="F14" s="168">
        <v>2</v>
      </c>
      <c r="G14" s="168">
        <v>8</v>
      </c>
      <c r="H14" s="168">
        <v>14</v>
      </c>
      <c r="I14" s="168">
        <v>36</v>
      </c>
      <c r="J14" s="168">
        <v>46</v>
      </c>
      <c r="K14" s="168">
        <v>36</v>
      </c>
      <c r="L14" s="168">
        <v>37</v>
      </c>
      <c r="M14" s="168">
        <v>66</v>
      </c>
      <c r="N14" s="168">
        <v>46</v>
      </c>
      <c r="O14" s="168">
        <v>76</v>
      </c>
      <c r="P14" s="168">
        <v>101</v>
      </c>
      <c r="Q14" s="168">
        <v>125</v>
      </c>
      <c r="R14" s="168">
        <v>150</v>
      </c>
      <c r="S14" s="168">
        <v>165</v>
      </c>
      <c r="T14" s="168">
        <v>179</v>
      </c>
      <c r="U14" s="168">
        <v>199</v>
      </c>
      <c r="V14" s="168">
        <v>608</v>
      </c>
      <c r="W14" s="168">
        <v>4</v>
      </c>
      <c r="X14" s="169">
        <f t="shared" si="0"/>
        <v>2001</v>
      </c>
      <c r="Y14" s="166">
        <v>82</v>
      </c>
      <c r="Z14" s="167">
        <v>4</v>
      </c>
      <c r="AA14" s="168">
        <v>3</v>
      </c>
      <c r="AB14" s="168">
        <v>5</v>
      </c>
      <c r="AC14" s="168">
        <v>3</v>
      </c>
      <c r="AD14" s="167">
        <v>7</v>
      </c>
      <c r="AE14" s="168">
        <v>24</v>
      </c>
      <c r="AF14" s="168">
        <v>30</v>
      </c>
      <c r="AG14" s="168">
        <v>60</v>
      </c>
      <c r="AH14" s="168">
        <v>46</v>
      </c>
      <c r="AI14" s="168">
        <v>37</v>
      </c>
      <c r="AJ14" s="168">
        <v>46</v>
      </c>
      <c r="AK14" s="168">
        <v>62</v>
      </c>
      <c r="AL14" s="168">
        <v>80</v>
      </c>
      <c r="AM14" s="168">
        <v>110</v>
      </c>
      <c r="AN14" s="168">
        <v>133</v>
      </c>
      <c r="AO14" s="168">
        <v>189</v>
      </c>
      <c r="AP14" s="168">
        <v>180</v>
      </c>
      <c r="AQ14" s="168">
        <v>213</v>
      </c>
      <c r="AR14" s="168">
        <v>231</v>
      </c>
      <c r="AS14" s="168">
        <v>606</v>
      </c>
      <c r="AT14" s="168">
        <v>4</v>
      </c>
      <c r="AU14" s="168">
        <f t="shared" si="1"/>
        <v>2155</v>
      </c>
      <c r="AV14" s="166">
        <v>80</v>
      </c>
      <c r="AW14" s="167">
        <v>8</v>
      </c>
      <c r="AX14" s="168">
        <v>2</v>
      </c>
      <c r="AY14" s="167">
        <v>3</v>
      </c>
      <c r="AZ14" s="168">
        <v>1</v>
      </c>
      <c r="BA14" s="168">
        <v>7</v>
      </c>
      <c r="BB14" s="168">
        <v>8</v>
      </c>
      <c r="BC14" s="168">
        <v>31</v>
      </c>
      <c r="BD14" s="168">
        <v>43</v>
      </c>
      <c r="BE14" s="168">
        <v>41</v>
      </c>
      <c r="BF14" s="168">
        <v>42</v>
      </c>
      <c r="BG14" s="168">
        <v>59</v>
      </c>
      <c r="BH14" s="168">
        <v>56</v>
      </c>
      <c r="BI14" s="168">
        <v>73</v>
      </c>
      <c r="BJ14" s="168">
        <v>93</v>
      </c>
      <c r="BK14" s="168">
        <v>110</v>
      </c>
      <c r="BL14" s="168">
        <v>158</v>
      </c>
      <c r="BM14" s="168">
        <v>162</v>
      </c>
      <c r="BN14" s="168">
        <v>228</v>
      </c>
      <c r="BO14" s="168">
        <v>202</v>
      </c>
      <c r="BP14" s="168">
        <v>547</v>
      </c>
      <c r="BQ14" s="168">
        <v>4</v>
      </c>
      <c r="BR14" s="169">
        <f t="shared" si="2"/>
        <v>1958</v>
      </c>
      <c r="BS14" s="166">
        <v>96</v>
      </c>
      <c r="BT14" s="167">
        <v>7</v>
      </c>
      <c r="BU14" s="168">
        <v>3</v>
      </c>
      <c r="BV14" s="167">
        <v>3</v>
      </c>
      <c r="BW14" s="168">
        <v>3</v>
      </c>
      <c r="BX14" s="168">
        <v>12</v>
      </c>
      <c r="BY14" s="168">
        <v>13</v>
      </c>
      <c r="BZ14" s="168">
        <v>41</v>
      </c>
      <c r="CA14" s="168">
        <v>40</v>
      </c>
      <c r="CB14" s="168">
        <v>34</v>
      </c>
      <c r="CC14" s="168">
        <v>41</v>
      </c>
      <c r="CD14" s="168">
        <v>44</v>
      </c>
      <c r="CE14" s="168">
        <v>54</v>
      </c>
      <c r="CF14" s="168">
        <v>65</v>
      </c>
      <c r="CG14" s="168">
        <v>91</v>
      </c>
      <c r="CH14" s="168">
        <v>138</v>
      </c>
      <c r="CI14" s="168">
        <v>137</v>
      </c>
      <c r="CJ14" s="168">
        <v>192</v>
      </c>
      <c r="CK14" s="168">
        <v>219</v>
      </c>
      <c r="CL14" s="168">
        <v>223</v>
      </c>
      <c r="CM14" s="168">
        <v>658</v>
      </c>
      <c r="CN14" s="168">
        <v>4</v>
      </c>
      <c r="CO14" s="168">
        <f t="shared" si="3"/>
        <v>2118</v>
      </c>
      <c r="CP14" s="166">
        <v>86</v>
      </c>
      <c r="CQ14" s="167">
        <v>8</v>
      </c>
      <c r="CR14" s="168">
        <v>7</v>
      </c>
      <c r="CS14" s="167">
        <v>5</v>
      </c>
      <c r="CT14" s="168">
        <v>5</v>
      </c>
      <c r="CU14" s="168">
        <v>3</v>
      </c>
      <c r="CV14" s="168">
        <v>12</v>
      </c>
      <c r="CW14" s="168">
        <v>32</v>
      </c>
      <c r="CX14" s="168">
        <v>58</v>
      </c>
      <c r="CY14" s="168">
        <v>35</v>
      </c>
      <c r="CZ14" s="168">
        <v>41</v>
      </c>
      <c r="DA14" s="168">
        <v>70</v>
      </c>
      <c r="DB14" s="168">
        <v>54</v>
      </c>
      <c r="DC14" s="168">
        <v>65</v>
      </c>
      <c r="DD14" s="168">
        <v>124</v>
      </c>
      <c r="DE14" s="168">
        <v>133</v>
      </c>
      <c r="DF14" s="168">
        <v>189</v>
      </c>
      <c r="DG14" s="168">
        <v>203</v>
      </c>
      <c r="DH14" s="168">
        <v>236</v>
      </c>
      <c r="DI14" s="168">
        <v>229</v>
      </c>
      <c r="DJ14" s="168">
        <v>655</v>
      </c>
      <c r="DK14" s="168">
        <v>0</v>
      </c>
      <c r="DL14" s="169">
        <f t="shared" si="4"/>
        <v>2250</v>
      </c>
      <c r="DM14" s="166">
        <v>72</v>
      </c>
      <c r="DN14" s="167">
        <v>5</v>
      </c>
      <c r="DO14" s="168">
        <v>1</v>
      </c>
      <c r="DP14" s="167">
        <v>3</v>
      </c>
      <c r="DQ14" s="168">
        <v>5</v>
      </c>
      <c r="DR14" s="168">
        <v>12</v>
      </c>
      <c r="DS14" s="168">
        <v>10</v>
      </c>
      <c r="DT14" s="168">
        <v>34</v>
      </c>
      <c r="DU14" s="168">
        <v>37</v>
      </c>
      <c r="DV14" s="168">
        <v>40</v>
      </c>
      <c r="DW14" s="168">
        <v>48</v>
      </c>
      <c r="DX14" s="168">
        <v>57</v>
      </c>
      <c r="DY14" s="168">
        <v>63</v>
      </c>
      <c r="DZ14" s="168">
        <v>91</v>
      </c>
      <c r="EA14" s="168">
        <v>135</v>
      </c>
      <c r="EB14" s="168">
        <v>163</v>
      </c>
      <c r="EC14" s="168">
        <v>180</v>
      </c>
      <c r="ED14" s="168">
        <v>217</v>
      </c>
      <c r="EE14" s="168">
        <v>238</v>
      </c>
      <c r="EF14" s="168">
        <v>260</v>
      </c>
      <c r="EG14" s="168">
        <v>678</v>
      </c>
      <c r="EH14" s="168">
        <v>2</v>
      </c>
      <c r="EI14" s="283">
        <f t="shared" si="5"/>
        <v>2351</v>
      </c>
      <c r="EJ14" s="166">
        <v>81</v>
      </c>
      <c r="EK14" s="167">
        <v>5</v>
      </c>
      <c r="EL14" s="168">
        <v>1</v>
      </c>
      <c r="EM14" s="167">
        <v>6</v>
      </c>
      <c r="EN14" s="168">
        <v>5</v>
      </c>
      <c r="EO14" s="168">
        <v>15</v>
      </c>
      <c r="EP14" s="168">
        <v>10</v>
      </c>
      <c r="EQ14" s="168">
        <v>57</v>
      </c>
      <c r="ER14" s="168">
        <v>45</v>
      </c>
      <c r="ES14" s="168">
        <v>57</v>
      </c>
      <c r="ET14" s="168">
        <v>80</v>
      </c>
      <c r="EU14" s="168">
        <v>120</v>
      </c>
      <c r="EV14" s="168">
        <v>130</v>
      </c>
      <c r="EW14" s="168">
        <v>209</v>
      </c>
      <c r="EX14" s="168">
        <v>218</v>
      </c>
      <c r="EY14" s="168">
        <v>325</v>
      </c>
      <c r="EZ14" s="168">
        <v>357</v>
      </c>
      <c r="FA14" s="168">
        <v>437</v>
      </c>
      <c r="FB14" s="168">
        <v>424</v>
      </c>
      <c r="FC14" s="168">
        <v>400</v>
      </c>
      <c r="FD14" s="168">
        <v>925</v>
      </c>
      <c r="FE14" s="168">
        <v>4</v>
      </c>
      <c r="FF14" s="169">
        <f t="shared" si="6"/>
        <v>3911</v>
      </c>
      <c r="FG14" s="166">
        <v>77</v>
      </c>
      <c r="FH14" s="167">
        <v>4</v>
      </c>
      <c r="FI14" s="168">
        <v>2</v>
      </c>
      <c r="FJ14" s="167">
        <v>4</v>
      </c>
      <c r="FK14" s="168">
        <v>9</v>
      </c>
      <c r="FL14" s="168">
        <v>4</v>
      </c>
      <c r="FM14" s="168">
        <v>20</v>
      </c>
      <c r="FN14" s="168">
        <v>42</v>
      </c>
      <c r="FO14" s="168">
        <v>52</v>
      </c>
      <c r="FP14" s="168">
        <v>59</v>
      </c>
      <c r="FQ14" s="168">
        <v>70</v>
      </c>
      <c r="FR14" s="168">
        <v>48</v>
      </c>
      <c r="FS14" s="168">
        <v>74</v>
      </c>
      <c r="FT14" s="168">
        <v>75</v>
      </c>
      <c r="FU14" s="168">
        <v>125</v>
      </c>
      <c r="FV14" s="168">
        <v>178</v>
      </c>
      <c r="FW14" s="168">
        <v>256</v>
      </c>
      <c r="FX14" s="168">
        <v>288</v>
      </c>
      <c r="FY14" s="168">
        <v>273</v>
      </c>
      <c r="FZ14" s="168">
        <v>351</v>
      </c>
      <c r="GA14" s="168">
        <v>852</v>
      </c>
      <c r="GB14" s="168">
        <v>0</v>
      </c>
      <c r="GC14" s="283">
        <f t="shared" si="7"/>
        <v>2863</v>
      </c>
    </row>
    <row r="15" spans="1:185" ht="18" customHeight="1">
      <c r="A15" s="88" t="s">
        <v>15</v>
      </c>
      <c r="B15" s="482">
        <v>18</v>
      </c>
      <c r="C15" s="483">
        <v>3</v>
      </c>
      <c r="D15" s="483">
        <v>1</v>
      </c>
      <c r="E15" s="483">
        <v>0</v>
      </c>
      <c r="F15" s="483">
        <v>0</v>
      </c>
      <c r="G15" s="483">
        <v>2</v>
      </c>
      <c r="H15" s="483">
        <v>3</v>
      </c>
      <c r="I15" s="483">
        <v>9</v>
      </c>
      <c r="J15" s="483">
        <v>9</v>
      </c>
      <c r="K15" s="483">
        <v>6</v>
      </c>
      <c r="L15" s="483">
        <v>9</v>
      </c>
      <c r="M15" s="483">
        <v>15</v>
      </c>
      <c r="N15" s="483">
        <v>11</v>
      </c>
      <c r="O15" s="483">
        <v>14</v>
      </c>
      <c r="P15" s="483">
        <v>31</v>
      </c>
      <c r="Q15" s="483">
        <v>46</v>
      </c>
      <c r="R15" s="483">
        <v>50</v>
      </c>
      <c r="S15" s="483">
        <v>41</v>
      </c>
      <c r="T15" s="483">
        <v>63</v>
      </c>
      <c r="U15" s="483">
        <v>56</v>
      </c>
      <c r="V15" s="483">
        <v>199</v>
      </c>
      <c r="W15" s="483">
        <v>0</v>
      </c>
      <c r="X15" s="272">
        <f t="shared" si="0"/>
        <v>586</v>
      </c>
      <c r="Y15" s="164">
        <v>25</v>
      </c>
      <c r="Z15" s="134">
        <v>1</v>
      </c>
      <c r="AA15" s="134">
        <v>2</v>
      </c>
      <c r="AB15" s="134">
        <v>3</v>
      </c>
      <c r="AC15" s="134">
        <v>0</v>
      </c>
      <c r="AD15" s="134">
        <v>1</v>
      </c>
      <c r="AE15" s="134">
        <v>3</v>
      </c>
      <c r="AF15" s="134">
        <v>10</v>
      </c>
      <c r="AG15" s="134">
        <v>11</v>
      </c>
      <c r="AH15" s="134">
        <v>11</v>
      </c>
      <c r="AI15" s="134">
        <v>15</v>
      </c>
      <c r="AJ15" s="134">
        <v>18</v>
      </c>
      <c r="AK15" s="134">
        <v>13</v>
      </c>
      <c r="AL15" s="134">
        <v>26</v>
      </c>
      <c r="AM15" s="134">
        <v>40</v>
      </c>
      <c r="AN15" s="134">
        <v>37</v>
      </c>
      <c r="AO15" s="134">
        <v>39</v>
      </c>
      <c r="AP15" s="134">
        <v>53</v>
      </c>
      <c r="AQ15" s="134">
        <v>75</v>
      </c>
      <c r="AR15" s="134">
        <v>73</v>
      </c>
      <c r="AS15" s="134">
        <v>228</v>
      </c>
      <c r="AT15" s="134">
        <v>0</v>
      </c>
      <c r="AU15" s="134">
        <f t="shared" si="1"/>
        <v>684</v>
      </c>
      <c r="AV15" s="482">
        <v>19</v>
      </c>
      <c r="AW15" s="483">
        <v>1</v>
      </c>
      <c r="AX15" s="483">
        <v>3</v>
      </c>
      <c r="AY15" s="483">
        <v>2</v>
      </c>
      <c r="AZ15" s="483">
        <v>0</v>
      </c>
      <c r="BA15" s="483">
        <v>4</v>
      </c>
      <c r="BB15" s="483">
        <v>7</v>
      </c>
      <c r="BC15" s="483">
        <v>5</v>
      </c>
      <c r="BD15" s="483">
        <v>11</v>
      </c>
      <c r="BE15" s="483">
        <v>13</v>
      </c>
      <c r="BF15" s="483">
        <v>10</v>
      </c>
      <c r="BG15" s="483">
        <v>20</v>
      </c>
      <c r="BH15" s="483">
        <v>18</v>
      </c>
      <c r="BI15" s="483">
        <v>19</v>
      </c>
      <c r="BJ15" s="483">
        <v>27</v>
      </c>
      <c r="BK15" s="483">
        <v>36</v>
      </c>
      <c r="BL15" s="483">
        <v>49</v>
      </c>
      <c r="BM15" s="483">
        <v>56</v>
      </c>
      <c r="BN15" s="483">
        <v>56</v>
      </c>
      <c r="BO15" s="483">
        <v>68</v>
      </c>
      <c r="BP15" s="483">
        <v>201</v>
      </c>
      <c r="BQ15" s="483">
        <v>0</v>
      </c>
      <c r="BR15" s="272">
        <f t="shared" si="2"/>
        <v>625</v>
      </c>
      <c r="BS15" s="164">
        <v>19</v>
      </c>
      <c r="BT15" s="134">
        <v>1</v>
      </c>
      <c r="BU15" s="134">
        <v>1</v>
      </c>
      <c r="BV15" s="134">
        <v>1</v>
      </c>
      <c r="BW15" s="134">
        <v>1</v>
      </c>
      <c r="BX15" s="134">
        <v>2</v>
      </c>
      <c r="BY15" s="134">
        <v>4</v>
      </c>
      <c r="BZ15" s="134">
        <v>13</v>
      </c>
      <c r="CA15" s="134">
        <v>10</v>
      </c>
      <c r="CB15" s="134">
        <v>9</v>
      </c>
      <c r="CC15" s="134">
        <v>14</v>
      </c>
      <c r="CD15" s="134">
        <v>13</v>
      </c>
      <c r="CE15" s="134">
        <v>14</v>
      </c>
      <c r="CF15" s="134">
        <v>31</v>
      </c>
      <c r="CG15" s="134">
        <v>37</v>
      </c>
      <c r="CH15" s="134">
        <v>34</v>
      </c>
      <c r="CI15" s="134">
        <v>44</v>
      </c>
      <c r="CJ15" s="134">
        <v>42</v>
      </c>
      <c r="CK15" s="134">
        <v>67</v>
      </c>
      <c r="CL15" s="134">
        <v>80</v>
      </c>
      <c r="CM15" s="134">
        <v>243</v>
      </c>
      <c r="CN15" s="134">
        <v>0</v>
      </c>
      <c r="CO15" s="134">
        <f t="shared" si="3"/>
        <v>680</v>
      </c>
      <c r="CP15" s="482">
        <v>18</v>
      </c>
      <c r="CQ15" s="483">
        <v>2</v>
      </c>
      <c r="CR15" s="483">
        <v>0</v>
      </c>
      <c r="CS15" s="483">
        <v>0</v>
      </c>
      <c r="CT15" s="483">
        <v>1</v>
      </c>
      <c r="CU15" s="483">
        <v>4</v>
      </c>
      <c r="CV15" s="483">
        <v>1</v>
      </c>
      <c r="CW15" s="483">
        <v>8</v>
      </c>
      <c r="CX15" s="483">
        <v>11</v>
      </c>
      <c r="CY15" s="483">
        <v>7</v>
      </c>
      <c r="CZ15" s="483">
        <v>12</v>
      </c>
      <c r="DA15" s="483">
        <v>17</v>
      </c>
      <c r="DB15" s="483">
        <v>16</v>
      </c>
      <c r="DC15" s="483">
        <v>21</v>
      </c>
      <c r="DD15" s="483">
        <v>30</v>
      </c>
      <c r="DE15" s="483">
        <v>37</v>
      </c>
      <c r="DF15" s="483">
        <v>55</v>
      </c>
      <c r="DG15" s="483">
        <v>59</v>
      </c>
      <c r="DH15" s="483">
        <v>57</v>
      </c>
      <c r="DI15" s="483">
        <v>73</v>
      </c>
      <c r="DJ15" s="483">
        <v>263</v>
      </c>
      <c r="DK15" s="483">
        <v>0</v>
      </c>
      <c r="DL15" s="272">
        <f t="shared" si="4"/>
        <v>692</v>
      </c>
      <c r="DM15" s="164">
        <v>13</v>
      </c>
      <c r="DN15" s="134">
        <v>1</v>
      </c>
      <c r="DO15" s="134">
        <v>1</v>
      </c>
      <c r="DP15" s="134">
        <v>3</v>
      </c>
      <c r="DQ15" s="134">
        <v>0</v>
      </c>
      <c r="DR15" s="134">
        <v>6</v>
      </c>
      <c r="DS15" s="134">
        <v>3</v>
      </c>
      <c r="DT15" s="134">
        <v>10</v>
      </c>
      <c r="DU15" s="134">
        <v>10</v>
      </c>
      <c r="DV15" s="134">
        <v>16</v>
      </c>
      <c r="DW15" s="134">
        <v>13</v>
      </c>
      <c r="DX15" s="134">
        <v>18</v>
      </c>
      <c r="DY15" s="134">
        <v>27</v>
      </c>
      <c r="DZ15" s="134">
        <v>29</v>
      </c>
      <c r="EA15" s="134">
        <v>21</v>
      </c>
      <c r="EB15" s="134">
        <v>48</v>
      </c>
      <c r="EC15" s="134">
        <v>54</v>
      </c>
      <c r="ED15" s="134">
        <v>74</v>
      </c>
      <c r="EE15" s="134">
        <v>104</v>
      </c>
      <c r="EF15" s="134">
        <v>83</v>
      </c>
      <c r="EG15" s="134">
        <v>259</v>
      </c>
      <c r="EH15" s="134">
        <v>0</v>
      </c>
      <c r="EI15" s="286">
        <f t="shared" si="5"/>
        <v>793</v>
      </c>
      <c r="EJ15" s="482">
        <v>13</v>
      </c>
      <c r="EK15" s="483">
        <v>0</v>
      </c>
      <c r="EL15" s="483">
        <v>0</v>
      </c>
      <c r="EM15" s="483">
        <v>1</v>
      </c>
      <c r="EN15" s="483">
        <v>0</v>
      </c>
      <c r="EO15" s="483">
        <v>1</v>
      </c>
      <c r="EP15" s="483">
        <v>3</v>
      </c>
      <c r="EQ15" s="483">
        <v>8</v>
      </c>
      <c r="ER15" s="483">
        <v>10</v>
      </c>
      <c r="ES15" s="483">
        <v>10</v>
      </c>
      <c r="ET15" s="483">
        <v>15</v>
      </c>
      <c r="EU15" s="483">
        <v>28</v>
      </c>
      <c r="EV15" s="483">
        <v>30</v>
      </c>
      <c r="EW15" s="483">
        <v>33</v>
      </c>
      <c r="EX15" s="483">
        <v>44</v>
      </c>
      <c r="EY15" s="483">
        <v>66</v>
      </c>
      <c r="EZ15" s="483">
        <v>98</v>
      </c>
      <c r="FA15" s="483">
        <v>98</v>
      </c>
      <c r="FB15" s="483">
        <v>109</v>
      </c>
      <c r="FC15" s="483">
        <v>134</v>
      </c>
      <c r="FD15" s="483">
        <v>376</v>
      </c>
      <c r="FE15" s="483">
        <v>0</v>
      </c>
      <c r="FF15" s="272">
        <f t="shared" si="6"/>
        <v>1077</v>
      </c>
      <c r="FG15" s="164">
        <v>24</v>
      </c>
      <c r="FH15" s="134">
        <v>2</v>
      </c>
      <c r="FI15" s="134">
        <v>0</v>
      </c>
      <c r="FJ15" s="134">
        <v>1</v>
      </c>
      <c r="FK15" s="134">
        <v>1</v>
      </c>
      <c r="FL15" s="134">
        <v>2</v>
      </c>
      <c r="FM15" s="134">
        <v>4</v>
      </c>
      <c r="FN15" s="134">
        <v>9</v>
      </c>
      <c r="FO15" s="134">
        <v>9</v>
      </c>
      <c r="FP15" s="134">
        <v>20</v>
      </c>
      <c r="FQ15" s="134">
        <v>14</v>
      </c>
      <c r="FR15" s="134">
        <v>9</v>
      </c>
      <c r="FS15" s="134">
        <v>33</v>
      </c>
      <c r="FT15" s="134">
        <v>30</v>
      </c>
      <c r="FU15" s="134">
        <v>33</v>
      </c>
      <c r="FV15" s="134">
        <v>57</v>
      </c>
      <c r="FW15" s="134">
        <v>69</v>
      </c>
      <c r="FX15" s="134">
        <v>82</v>
      </c>
      <c r="FY15" s="134">
        <v>97</v>
      </c>
      <c r="FZ15" s="134">
        <v>99</v>
      </c>
      <c r="GA15" s="134">
        <v>318</v>
      </c>
      <c r="GB15" s="134">
        <v>0</v>
      </c>
      <c r="GC15" s="286">
        <f t="shared" si="7"/>
        <v>913</v>
      </c>
    </row>
    <row r="16" spans="1:185" ht="18" customHeight="1">
      <c r="A16" s="90" t="s">
        <v>16</v>
      </c>
      <c r="B16" s="166">
        <v>51</v>
      </c>
      <c r="C16" s="168">
        <v>5</v>
      </c>
      <c r="D16" s="168">
        <v>3</v>
      </c>
      <c r="E16" s="168">
        <v>2</v>
      </c>
      <c r="F16" s="168">
        <v>3</v>
      </c>
      <c r="G16" s="168">
        <v>6</v>
      </c>
      <c r="H16" s="168">
        <v>5</v>
      </c>
      <c r="I16" s="168">
        <v>17</v>
      </c>
      <c r="J16" s="168">
        <v>19</v>
      </c>
      <c r="K16" s="168">
        <v>16</v>
      </c>
      <c r="L16" s="168">
        <v>18</v>
      </c>
      <c r="M16" s="168">
        <v>24</v>
      </c>
      <c r="N16" s="168">
        <v>34</v>
      </c>
      <c r="O16" s="168">
        <v>45</v>
      </c>
      <c r="P16" s="168">
        <v>67</v>
      </c>
      <c r="Q16" s="168">
        <v>75</v>
      </c>
      <c r="R16" s="168">
        <v>98</v>
      </c>
      <c r="S16" s="168">
        <v>101</v>
      </c>
      <c r="T16" s="168">
        <v>155</v>
      </c>
      <c r="U16" s="168">
        <v>148</v>
      </c>
      <c r="V16" s="168">
        <v>517</v>
      </c>
      <c r="W16" s="168">
        <v>0</v>
      </c>
      <c r="X16" s="170">
        <f t="shared" si="0"/>
        <v>1409</v>
      </c>
      <c r="Y16" s="166">
        <v>35</v>
      </c>
      <c r="Z16" s="167">
        <v>2</v>
      </c>
      <c r="AA16" s="168">
        <v>2</v>
      </c>
      <c r="AB16" s="168">
        <v>1</v>
      </c>
      <c r="AC16" s="168">
        <v>0</v>
      </c>
      <c r="AD16" s="167">
        <v>8</v>
      </c>
      <c r="AE16" s="168">
        <v>13</v>
      </c>
      <c r="AF16" s="168">
        <v>25</v>
      </c>
      <c r="AG16" s="168">
        <v>24</v>
      </c>
      <c r="AH16" s="168">
        <v>22</v>
      </c>
      <c r="AI16" s="168">
        <v>32</v>
      </c>
      <c r="AJ16" s="168">
        <v>28</v>
      </c>
      <c r="AK16" s="168">
        <v>37</v>
      </c>
      <c r="AL16" s="168">
        <v>42</v>
      </c>
      <c r="AM16" s="168">
        <v>68</v>
      </c>
      <c r="AN16" s="168">
        <v>98</v>
      </c>
      <c r="AO16" s="168">
        <v>112</v>
      </c>
      <c r="AP16" s="168">
        <v>129</v>
      </c>
      <c r="AQ16" s="168">
        <v>152</v>
      </c>
      <c r="AR16" s="168">
        <v>214</v>
      </c>
      <c r="AS16" s="168">
        <v>525</v>
      </c>
      <c r="AT16" s="168">
        <v>2</v>
      </c>
      <c r="AU16" s="168">
        <f t="shared" si="1"/>
        <v>1571</v>
      </c>
      <c r="AV16" s="166">
        <v>42</v>
      </c>
      <c r="AW16" s="168">
        <v>2</v>
      </c>
      <c r="AX16" s="168">
        <v>4</v>
      </c>
      <c r="AY16" s="168">
        <v>2</v>
      </c>
      <c r="AZ16" s="168">
        <v>1</v>
      </c>
      <c r="BA16" s="168">
        <v>0</v>
      </c>
      <c r="BB16" s="168">
        <v>6</v>
      </c>
      <c r="BC16" s="168">
        <v>14</v>
      </c>
      <c r="BD16" s="168">
        <v>21</v>
      </c>
      <c r="BE16" s="168">
        <v>15</v>
      </c>
      <c r="BF16" s="168">
        <v>27</v>
      </c>
      <c r="BG16" s="168">
        <v>27</v>
      </c>
      <c r="BH16" s="168">
        <v>28</v>
      </c>
      <c r="BI16" s="168">
        <v>41</v>
      </c>
      <c r="BJ16" s="168">
        <v>53</v>
      </c>
      <c r="BK16" s="168">
        <v>98</v>
      </c>
      <c r="BL16" s="168">
        <v>119</v>
      </c>
      <c r="BM16" s="168">
        <v>114</v>
      </c>
      <c r="BN16" s="168">
        <v>146</v>
      </c>
      <c r="BO16" s="168">
        <v>173</v>
      </c>
      <c r="BP16" s="168">
        <v>560</v>
      </c>
      <c r="BQ16" s="168">
        <v>0</v>
      </c>
      <c r="BR16" s="170">
        <f t="shared" si="2"/>
        <v>1493</v>
      </c>
      <c r="BS16" s="166">
        <v>42</v>
      </c>
      <c r="BT16" s="167">
        <v>3</v>
      </c>
      <c r="BU16" s="168">
        <v>1</v>
      </c>
      <c r="BV16" s="167">
        <v>1</v>
      </c>
      <c r="BW16" s="168">
        <v>3</v>
      </c>
      <c r="BX16" s="168">
        <v>9</v>
      </c>
      <c r="BY16" s="168">
        <v>4</v>
      </c>
      <c r="BZ16" s="168">
        <v>13</v>
      </c>
      <c r="CA16" s="168">
        <v>21</v>
      </c>
      <c r="CB16" s="168">
        <v>22</v>
      </c>
      <c r="CC16" s="168">
        <v>27</v>
      </c>
      <c r="CD16" s="168">
        <v>28</v>
      </c>
      <c r="CE16" s="168">
        <v>30</v>
      </c>
      <c r="CF16" s="168">
        <v>49</v>
      </c>
      <c r="CG16" s="168">
        <v>65</v>
      </c>
      <c r="CH16" s="168">
        <v>74</v>
      </c>
      <c r="CI16" s="168">
        <v>114</v>
      </c>
      <c r="CJ16" s="168">
        <v>145</v>
      </c>
      <c r="CK16" s="168">
        <v>141</v>
      </c>
      <c r="CL16" s="168">
        <v>164</v>
      </c>
      <c r="CM16" s="168">
        <v>590</v>
      </c>
      <c r="CN16" s="168">
        <v>0</v>
      </c>
      <c r="CO16" s="168">
        <f t="shared" si="3"/>
        <v>1546</v>
      </c>
      <c r="CP16" s="166">
        <v>28</v>
      </c>
      <c r="CQ16" s="168">
        <v>4</v>
      </c>
      <c r="CR16" s="168">
        <v>2</v>
      </c>
      <c r="CS16" s="168">
        <v>0</v>
      </c>
      <c r="CT16" s="168">
        <v>2</v>
      </c>
      <c r="CU16" s="168">
        <v>3</v>
      </c>
      <c r="CV16" s="168">
        <v>8</v>
      </c>
      <c r="CW16" s="168">
        <v>16</v>
      </c>
      <c r="CX16" s="168">
        <v>18</v>
      </c>
      <c r="CY16" s="168">
        <v>24</v>
      </c>
      <c r="CZ16" s="168">
        <v>24</v>
      </c>
      <c r="DA16" s="168">
        <v>28</v>
      </c>
      <c r="DB16" s="168">
        <v>25</v>
      </c>
      <c r="DC16" s="168">
        <v>55</v>
      </c>
      <c r="DD16" s="168">
        <v>61</v>
      </c>
      <c r="DE16" s="168">
        <v>99</v>
      </c>
      <c r="DF16" s="168">
        <v>121</v>
      </c>
      <c r="DG16" s="168">
        <v>120</v>
      </c>
      <c r="DH16" s="168">
        <v>161</v>
      </c>
      <c r="DI16" s="168">
        <v>167</v>
      </c>
      <c r="DJ16" s="168">
        <v>589</v>
      </c>
      <c r="DK16" s="168">
        <v>0</v>
      </c>
      <c r="DL16" s="170">
        <f t="shared" si="4"/>
        <v>1555</v>
      </c>
      <c r="DM16" s="166">
        <v>32</v>
      </c>
      <c r="DN16" s="167">
        <v>0</v>
      </c>
      <c r="DO16" s="168">
        <v>1</v>
      </c>
      <c r="DP16" s="167">
        <v>1</v>
      </c>
      <c r="DQ16" s="168">
        <v>0</v>
      </c>
      <c r="DR16" s="168">
        <v>3</v>
      </c>
      <c r="DS16" s="168">
        <v>3</v>
      </c>
      <c r="DT16" s="168">
        <v>10</v>
      </c>
      <c r="DU16" s="168">
        <v>21</v>
      </c>
      <c r="DV16" s="168">
        <v>20</v>
      </c>
      <c r="DW16" s="168">
        <v>23</v>
      </c>
      <c r="DX16" s="168">
        <v>30</v>
      </c>
      <c r="DY16" s="168">
        <v>37</v>
      </c>
      <c r="DZ16" s="168">
        <v>50</v>
      </c>
      <c r="EA16" s="168">
        <v>65</v>
      </c>
      <c r="EB16" s="168">
        <v>88</v>
      </c>
      <c r="EC16" s="168">
        <v>129</v>
      </c>
      <c r="ED16" s="168">
        <v>152</v>
      </c>
      <c r="EE16" s="168">
        <v>188</v>
      </c>
      <c r="EF16" s="168">
        <v>199</v>
      </c>
      <c r="EG16" s="168">
        <v>565</v>
      </c>
      <c r="EH16" s="168">
        <v>0</v>
      </c>
      <c r="EI16" s="283">
        <f t="shared" si="5"/>
        <v>1617</v>
      </c>
      <c r="EJ16" s="166">
        <v>40</v>
      </c>
      <c r="EK16" s="168">
        <v>2</v>
      </c>
      <c r="EL16" s="168">
        <v>5</v>
      </c>
      <c r="EM16" s="168">
        <v>3</v>
      </c>
      <c r="EN16" s="168">
        <v>0</v>
      </c>
      <c r="EO16" s="168">
        <v>3</v>
      </c>
      <c r="EP16" s="168">
        <v>5</v>
      </c>
      <c r="EQ16" s="168">
        <v>20</v>
      </c>
      <c r="ER16" s="168">
        <v>28</v>
      </c>
      <c r="ES16" s="168">
        <v>24</v>
      </c>
      <c r="ET16" s="168">
        <v>39</v>
      </c>
      <c r="EU16" s="168">
        <v>41</v>
      </c>
      <c r="EV16" s="168">
        <v>61</v>
      </c>
      <c r="EW16" s="168">
        <v>89</v>
      </c>
      <c r="EX16" s="168">
        <v>73</v>
      </c>
      <c r="EY16" s="168">
        <v>156</v>
      </c>
      <c r="EZ16" s="168">
        <v>199</v>
      </c>
      <c r="FA16" s="168">
        <v>252</v>
      </c>
      <c r="FB16" s="168">
        <v>287</v>
      </c>
      <c r="FC16" s="168">
        <v>253</v>
      </c>
      <c r="FD16" s="168">
        <v>744</v>
      </c>
      <c r="FE16" s="168">
        <v>0</v>
      </c>
      <c r="FF16" s="170">
        <f t="shared" si="6"/>
        <v>2324</v>
      </c>
      <c r="FG16" s="166">
        <v>34</v>
      </c>
      <c r="FH16" s="167">
        <v>1</v>
      </c>
      <c r="FI16" s="168">
        <v>0</v>
      </c>
      <c r="FJ16" s="167">
        <v>1</v>
      </c>
      <c r="FK16" s="168">
        <v>0</v>
      </c>
      <c r="FL16" s="168">
        <v>5</v>
      </c>
      <c r="FM16" s="168">
        <v>3</v>
      </c>
      <c r="FN16" s="168">
        <v>7</v>
      </c>
      <c r="FO16" s="168">
        <v>18</v>
      </c>
      <c r="FP16" s="168">
        <v>27</v>
      </c>
      <c r="FQ16" s="168">
        <v>20</v>
      </c>
      <c r="FR16" s="168">
        <v>29</v>
      </c>
      <c r="FS16" s="168">
        <v>36</v>
      </c>
      <c r="FT16" s="168">
        <v>44</v>
      </c>
      <c r="FU16" s="168">
        <v>75</v>
      </c>
      <c r="FV16" s="168">
        <v>108</v>
      </c>
      <c r="FW16" s="168">
        <v>135</v>
      </c>
      <c r="FX16" s="168">
        <v>190</v>
      </c>
      <c r="FY16" s="168">
        <v>182</v>
      </c>
      <c r="FZ16" s="168">
        <v>243</v>
      </c>
      <c r="GA16" s="168">
        <v>828</v>
      </c>
      <c r="GB16" s="168">
        <v>0</v>
      </c>
      <c r="GC16" s="283">
        <f t="shared" si="7"/>
        <v>1986</v>
      </c>
    </row>
    <row r="17" spans="1:185" ht="18" customHeight="1">
      <c r="A17" s="88" t="s">
        <v>17</v>
      </c>
      <c r="B17" s="482">
        <v>290</v>
      </c>
      <c r="C17" s="483">
        <v>13</v>
      </c>
      <c r="D17" s="483">
        <v>9</v>
      </c>
      <c r="E17" s="483">
        <v>3</v>
      </c>
      <c r="F17" s="483">
        <v>6</v>
      </c>
      <c r="G17" s="483">
        <v>13</v>
      </c>
      <c r="H17" s="483">
        <v>28</v>
      </c>
      <c r="I17" s="483">
        <v>72</v>
      </c>
      <c r="J17" s="483">
        <v>94</v>
      </c>
      <c r="K17" s="483">
        <v>85</v>
      </c>
      <c r="L17" s="483">
        <v>80</v>
      </c>
      <c r="M17" s="483">
        <v>66</v>
      </c>
      <c r="N17" s="483">
        <v>94</v>
      </c>
      <c r="O17" s="483">
        <v>119</v>
      </c>
      <c r="P17" s="483">
        <v>138</v>
      </c>
      <c r="Q17" s="483">
        <v>192</v>
      </c>
      <c r="R17" s="483">
        <v>220</v>
      </c>
      <c r="S17" s="483">
        <v>224</v>
      </c>
      <c r="T17" s="483">
        <v>204</v>
      </c>
      <c r="U17" s="483">
        <v>214</v>
      </c>
      <c r="V17" s="483">
        <v>477</v>
      </c>
      <c r="W17" s="483">
        <v>1</v>
      </c>
      <c r="X17" s="272">
        <f t="shared" si="0"/>
        <v>2642</v>
      </c>
      <c r="Y17" s="164">
        <v>238</v>
      </c>
      <c r="Z17" s="134">
        <v>16</v>
      </c>
      <c r="AA17" s="134">
        <v>14</v>
      </c>
      <c r="AB17" s="134">
        <v>5</v>
      </c>
      <c r="AC17" s="134">
        <v>6</v>
      </c>
      <c r="AD17" s="134">
        <v>14</v>
      </c>
      <c r="AE17" s="134">
        <v>34</v>
      </c>
      <c r="AF17" s="134">
        <v>90</v>
      </c>
      <c r="AG17" s="134">
        <v>99</v>
      </c>
      <c r="AH17" s="134">
        <v>79</v>
      </c>
      <c r="AI17" s="134">
        <v>76</v>
      </c>
      <c r="AJ17" s="134">
        <v>80</v>
      </c>
      <c r="AK17" s="134">
        <v>118</v>
      </c>
      <c r="AL17" s="134">
        <v>124</v>
      </c>
      <c r="AM17" s="134">
        <v>163</v>
      </c>
      <c r="AN17" s="134">
        <v>211</v>
      </c>
      <c r="AO17" s="134">
        <v>233</v>
      </c>
      <c r="AP17" s="134">
        <v>228</v>
      </c>
      <c r="AQ17" s="134">
        <v>236</v>
      </c>
      <c r="AR17" s="134">
        <v>258</v>
      </c>
      <c r="AS17" s="134">
        <v>534</v>
      </c>
      <c r="AT17" s="134">
        <v>12</v>
      </c>
      <c r="AU17" s="134">
        <f t="shared" si="1"/>
        <v>2868</v>
      </c>
      <c r="AV17" s="482">
        <v>253</v>
      </c>
      <c r="AW17" s="483">
        <v>14</v>
      </c>
      <c r="AX17" s="483">
        <v>4</v>
      </c>
      <c r="AY17" s="483">
        <v>4</v>
      </c>
      <c r="AZ17" s="483">
        <v>7</v>
      </c>
      <c r="BA17" s="483">
        <v>19</v>
      </c>
      <c r="BB17" s="483">
        <v>27</v>
      </c>
      <c r="BC17" s="483">
        <v>73</v>
      </c>
      <c r="BD17" s="483">
        <v>83</v>
      </c>
      <c r="BE17" s="483">
        <v>78</v>
      </c>
      <c r="BF17" s="483">
        <v>66</v>
      </c>
      <c r="BG17" s="483">
        <v>79</v>
      </c>
      <c r="BH17" s="483">
        <v>93</v>
      </c>
      <c r="BI17" s="483">
        <v>140</v>
      </c>
      <c r="BJ17" s="483">
        <v>165</v>
      </c>
      <c r="BK17" s="483">
        <v>177</v>
      </c>
      <c r="BL17" s="483">
        <v>225</v>
      </c>
      <c r="BM17" s="483">
        <v>246</v>
      </c>
      <c r="BN17" s="483">
        <v>229</v>
      </c>
      <c r="BO17" s="483">
        <v>202</v>
      </c>
      <c r="BP17" s="483">
        <v>525</v>
      </c>
      <c r="BQ17" s="483">
        <v>6</v>
      </c>
      <c r="BR17" s="272">
        <f t="shared" si="2"/>
        <v>2715</v>
      </c>
      <c r="BS17" s="164">
        <v>217</v>
      </c>
      <c r="BT17" s="134">
        <v>12</v>
      </c>
      <c r="BU17" s="134">
        <v>4</v>
      </c>
      <c r="BV17" s="134">
        <v>5</v>
      </c>
      <c r="BW17" s="134">
        <v>8</v>
      </c>
      <c r="BX17" s="134">
        <v>14</v>
      </c>
      <c r="BY17" s="134">
        <v>16</v>
      </c>
      <c r="BZ17" s="134">
        <v>54</v>
      </c>
      <c r="CA17" s="134">
        <v>86</v>
      </c>
      <c r="CB17" s="134">
        <v>56</v>
      </c>
      <c r="CC17" s="134">
        <v>71</v>
      </c>
      <c r="CD17" s="134">
        <v>68</v>
      </c>
      <c r="CE17" s="134">
        <v>94</v>
      </c>
      <c r="CF17" s="134">
        <v>122</v>
      </c>
      <c r="CG17" s="134">
        <v>175</v>
      </c>
      <c r="CH17" s="134">
        <v>215</v>
      </c>
      <c r="CI17" s="134">
        <v>235</v>
      </c>
      <c r="CJ17" s="134">
        <v>255</v>
      </c>
      <c r="CK17" s="134">
        <v>255</v>
      </c>
      <c r="CL17" s="134">
        <v>222</v>
      </c>
      <c r="CM17" s="134">
        <v>528</v>
      </c>
      <c r="CN17" s="134">
        <v>2</v>
      </c>
      <c r="CO17" s="134">
        <f t="shared" si="3"/>
        <v>2714</v>
      </c>
      <c r="CP17" s="482">
        <v>205</v>
      </c>
      <c r="CQ17" s="483">
        <v>19</v>
      </c>
      <c r="CR17" s="483">
        <v>6</v>
      </c>
      <c r="CS17" s="483">
        <v>5</v>
      </c>
      <c r="CT17" s="483">
        <v>2</v>
      </c>
      <c r="CU17" s="483">
        <v>17</v>
      </c>
      <c r="CV17" s="483">
        <v>19</v>
      </c>
      <c r="CW17" s="483">
        <v>71</v>
      </c>
      <c r="CX17" s="483">
        <v>94</v>
      </c>
      <c r="CY17" s="483">
        <v>86</v>
      </c>
      <c r="CZ17" s="483">
        <v>67</v>
      </c>
      <c r="DA17" s="483">
        <v>85</v>
      </c>
      <c r="DB17" s="483">
        <v>108</v>
      </c>
      <c r="DC17" s="483">
        <v>117</v>
      </c>
      <c r="DD17" s="483">
        <v>168</v>
      </c>
      <c r="DE17" s="483">
        <v>219</v>
      </c>
      <c r="DF17" s="483">
        <v>272</v>
      </c>
      <c r="DG17" s="483">
        <v>271</v>
      </c>
      <c r="DH17" s="483">
        <v>296</v>
      </c>
      <c r="DI17" s="483">
        <v>247</v>
      </c>
      <c r="DJ17" s="483">
        <v>571</v>
      </c>
      <c r="DK17" s="483">
        <v>5</v>
      </c>
      <c r="DL17" s="272">
        <f t="shared" si="4"/>
        <v>2950</v>
      </c>
      <c r="DM17" s="164">
        <v>182</v>
      </c>
      <c r="DN17" s="134">
        <v>14</v>
      </c>
      <c r="DO17" s="134">
        <v>13</v>
      </c>
      <c r="DP17" s="134">
        <v>6</v>
      </c>
      <c r="DQ17" s="134">
        <v>3</v>
      </c>
      <c r="DR17" s="134">
        <v>18</v>
      </c>
      <c r="DS17" s="134">
        <v>19</v>
      </c>
      <c r="DT17" s="134">
        <v>59</v>
      </c>
      <c r="DU17" s="134">
        <v>86</v>
      </c>
      <c r="DV17" s="134">
        <v>83</v>
      </c>
      <c r="DW17" s="134">
        <v>100</v>
      </c>
      <c r="DX17" s="134">
        <v>96</v>
      </c>
      <c r="DY17" s="134">
        <v>133</v>
      </c>
      <c r="DZ17" s="134">
        <v>156</v>
      </c>
      <c r="EA17" s="134">
        <v>227</v>
      </c>
      <c r="EB17" s="134">
        <v>265</v>
      </c>
      <c r="EC17" s="134">
        <v>323</v>
      </c>
      <c r="ED17" s="134">
        <v>368</v>
      </c>
      <c r="EE17" s="134">
        <v>319</v>
      </c>
      <c r="EF17" s="134">
        <v>313</v>
      </c>
      <c r="EG17" s="134">
        <v>677</v>
      </c>
      <c r="EH17" s="134">
        <v>1</v>
      </c>
      <c r="EI17" s="286">
        <f t="shared" si="5"/>
        <v>3461</v>
      </c>
      <c r="EJ17" s="482">
        <v>207</v>
      </c>
      <c r="EK17" s="483">
        <v>11</v>
      </c>
      <c r="EL17" s="483">
        <v>10</v>
      </c>
      <c r="EM17" s="483">
        <v>5</v>
      </c>
      <c r="EN17" s="483">
        <v>5</v>
      </c>
      <c r="EO17" s="483">
        <v>15</v>
      </c>
      <c r="EP17" s="483">
        <v>17</v>
      </c>
      <c r="EQ17" s="483">
        <v>74</v>
      </c>
      <c r="ER17" s="483">
        <v>102</v>
      </c>
      <c r="ES17" s="483">
        <v>130</v>
      </c>
      <c r="ET17" s="483">
        <v>157</v>
      </c>
      <c r="EU17" s="483">
        <v>199</v>
      </c>
      <c r="EV17" s="483">
        <v>238</v>
      </c>
      <c r="EW17" s="483">
        <v>281</v>
      </c>
      <c r="EX17" s="483">
        <v>399</v>
      </c>
      <c r="EY17" s="483">
        <v>467</v>
      </c>
      <c r="EZ17" s="483">
        <v>590</v>
      </c>
      <c r="FA17" s="483">
        <v>564</v>
      </c>
      <c r="FB17" s="483">
        <v>507</v>
      </c>
      <c r="FC17" s="483">
        <v>456</v>
      </c>
      <c r="FD17" s="483">
        <v>988</v>
      </c>
      <c r="FE17" s="483">
        <v>1</v>
      </c>
      <c r="FF17" s="272">
        <f t="shared" si="6"/>
        <v>5423</v>
      </c>
      <c r="FG17" s="164">
        <v>186</v>
      </c>
      <c r="FH17" s="134">
        <v>17</v>
      </c>
      <c r="FI17" s="134">
        <v>12</v>
      </c>
      <c r="FJ17" s="134">
        <v>7</v>
      </c>
      <c r="FK17" s="134">
        <v>8</v>
      </c>
      <c r="FL17" s="134">
        <v>20</v>
      </c>
      <c r="FM17" s="134">
        <v>23</v>
      </c>
      <c r="FN17" s="134">
        <v>77</v>
      </c>
      <c r="FO17" s="134">
        <v>98</v>
      </c>
      <c r="FP17" s="134">
        <v>98</v>
      </c>
      <c r="FQ17" s="134">
        <v>111</v>
      </c>
      <c r="FR17" s="134">
        <v>115</v>
      </c>
      <c r="FS17" s="134">
        <v>116</v>
      </c>
      <c r="FT17" s="134">
        <v>169</v>
      </c>
      <c r="FU17" s="134">
        <v>220</v>
      </c>
      <c r="FV17" s="134">
        <v>279</v>
      </c>
      <c r="FW17" s="134">
        <v>352</v>
      </c>
      <c r="FX17" s="134">
        <v>384</v>
      </c>
      <c r="FY17" s="134">
        <v>370</v>
      </c>
      <c r="FZ17" s="134">
        <v>374</v>
      </c>
      <c r="GA17" s="134">
        <v>834</v>
      </c>
      <c r="GB17" s="134">
        <v>0</v>
      </c>
      <c r="GC17" s="286">
        <f t="shared" si="7"/>
        <v>3870</v>
      </c>
    </row>
    <row r="18" spans="1:185" ht="18" customHeight="1">
      <c r="A18" s="90" t="s">
        <v>18</v>
      </c>
      <c r="B18" s="166">
        <v>446</v>
      </c>
      <c r="C18" s="168">
        <v>35</v>
      </c>
      <c r="D18" s="168">
        <v>17</v>
      </c>
      <c r="E18" s="168">
        <v>13</v>
      </c>
      <c r="F18" s="168">
        <v>6</v>
      </c>
      <c r="G18" s="168">
        <v>33</v>
      </c>
      <c r="H18" s="168">
        <v>47</v>
      </c>
      <c r="I18" s="168">
        <v>149</v>
      </c>
      <c r="J18" s="168">
        <v>173</v>
      </c>
      <c r="K18" s="168">
        <v>156</v>
      </c>
      <c r="L18" s="168">
        <v>148</v>
      </c>
      <c r="M18" s="168">
        <v>210</v>
      </c>
      <c r="N18" s="168">
        <v>214</v>
      </c>
      <c r="O18" s="168">
        <v>303</v>
      </c>
      <c r="P18" s="168">
        <v>455</v>
      </c>
      <c r="Q18" s="168">
        <v>654</v>
      </c>
      <c r="R18" s="168">
        <v>738</v>
      </c>
      <c r="S18" s="168">
        <v>735</v>
      </c>
      <c r="T18" s="168">
        <v>789</v>
      </c>
      <c r="U18" s="168">
        <v>823</v>
      </c>
      <c r="V18" s="168">
        <v>2205</v>
      </c>
      <c r="W18" s="168">
        <v>15</v>
      </c>
      <c r="X18" s="170">
        <f t="shared" si="0"/>
        <v>8364</v>
      </c>
      <c r="Y18" s="166">
        <v>430</v>
      </c>
      <c r="Z18" s="167">
        <v>33</v>
      </c>
      <c r="AA18" s="168">
        <v>19</v>
      </c>
      <c r="AB18" s="168">
        <v>12</v>
      </c>
      <c r="AC18" s="168">
        <v>10</v>
      </c>
      <c r="AD18" s="167">
        <v>48</v>
      </c>
      <c r="AE18" s="168">
        <v>39</v>
      </c>
      <c r="AF18" s="168">
        <v>134</v>
      </c>
      <c r="AG18" s="168">
        <v>173</v>
      </c>
      <c r="AH18" s="168">
        <v>187</v>
      </c>
      <c r="AI18" s="168">
        <v>165</v>
      </c>
      <c r="AJ18" s="168">
        <v>215</v>
      </c>
      <c r="AK18" s="168">
        <v>240</v>
      </c>
      <c r="AL18" s="168">
        <v>348</v>
      </c>
      <c r="AM18" s="168">
        <v>474</v>
      </c>
      <c r="AN18" s="168">
        <v>632</v>
      </c>
      <c r="AO18" s="168">
        <v>735</v>
      </c>
      <c r="AP18" s="168">
        <v>902</v>
      </c>
      <c r="AQ18" s="168">
        <v>896</v>
      </c>
      <c r="AR18" s="168">
        <v>1004</v>
      </c>
      <c r="AS18" s="168">
        <v>2457</v>
      </c>
      <c r="AT18" s="168">
        <v>11</v>
      </c>
      <c r="AU18" s="168">
        <f t="shared" si="1"/>
        <v>9164</v>
      </c>
      <c r="AV18" s="166">
        <v>396</v>
      </c>
      <c r="AW18" s="168">
        <v>30</v>
      </c>
      <c r="AX18" s="168">
        <v>13</v>
      </c>
      <c r="AY18" s="168">
        <v>12</v>
      </c>
      <c r="AZ18" s="168">
        <v>1</v>
      </c>
      <c r="BA18" s="168">
        <v>27</v>
      </c>
      <c r="BB18" s="168">
        <v>47</v>
      </c>
      <c r="BC18" s="168">
        <v>125</v>
      </c>
      <c r="BD18" s="168">
        <v>196</v>
      </c>
      <c r="BE18" s="168">
        <v>158</v>
      </c>
      <c r="BF18" s="168">
        <v>155</v>
      </c>
      <c r="BG18" s="168">
        <v>203</v>
      </c>
      <c r="BH18" s="168">
        <v>207</v>
      </c>
      <c r="BI18" s="168">
        <v>302</v>
      </c>
      <c r="BJ18" s="168">
        <v>456</v>
      </c>
      <c r="BK18" s="168">
        <v>605</v>
      </c>
      <c r="BL18" s="168">
        <v>740</v>
      </c>
      <c r="BM18" s="168">
        <v>838</v>
      </c>
      <c r="BN18" s="168">
        <v>868</v>
      </c>
      <c r="BO18" s="168">
        <v>905</v>
      </c>
      <c r="BP18" s="168">
        <v>2281</v>
      </c>
      <c r="BQ18" s="168">
        <v>10</v>
      </c>
      <c r="BR18" s="170">
        <f t="shared" si="2"/>
        <v>8575</v>
      </c>
      <c r="BS18" s="166">
        <v>452</v>
      </c>
      <c r="BT18" s="167">
        <v>31</v>
      </c>
      <c r="BU18" s="168">
        <v>17</v>
      </c>
      <c r="BV18" s="167">
        <v>13</v>
      </c>
      <c r="BW18" s="168">
        <v>5</v>
      </c>
      <c r="BX18" s="168">
        <v>37</v>
      </c>
      <c r="BY18" s="168">
        <v>44</v>
      </c>
      <c r="BZ18" s="168">
        <v>105</v>
      </c>
      <c r="CA18" s="168">
        <v>182</v>
      </c>
      <c r="CB18" s="168">
        <v>160</v>
      </c>
      <c r="CC18" s="168">
        <v>161</v>
      </c>
      <c r="CD18" s="168">
        <v>209</v>
      </c>
      <c r="CE18" s="168">
        <v>231</v>
      </c>
      <c r="CF18" s="168">
        <v>334</v>
      </c>
      <c r="CG18" s="168">
        <v>469</v>
      </c>
      <c r="CH18" s="168">
        <v>668</v>
      </c>
      <c r="CI18" s="168">
        <v>810</v>
      </c>
      <c r="CJ18" s="168">
        <v>885</v>
      </c>
      <c r="CK18" s="168">
        <v>919</v>
      </c>
      <c r="CL18" s="168">
        <v>931</v>
      </c>
      <c r="CM18" s="168">
        <v>2596</v>
      </c>
      <c r="CN18" s="168">
        <v>4</v>
      </c>
      <c r="CO18" s="168">
        <f t="shared" si="3"/>
        <v>9263</v>
      </c>
      <c r="CP18" s="166">
        <v>359</v>
      </c>
      <c r="CQ18" s="168">
        <v>35</v>
      </c>
      <c r="CR18" s="168">
        <v>18</v>
      </c>
      <c r="CS18" s="168">
        <v>10</v>
      </c>
      <c r="CT18" s="168">
        <v>10</v>
      </c>
      <c r="CU18" s="168">
        <v>30</v>
      </c>
      <c r="CV18" s="168">
        <v>36</v>
      </c>
      <c r="CW18" s="168">
        <v>125</v>
      </c>
      <c r="CX18" s="168">
        <v>214</v>
      </c>
      <c r="CY18" s="168">
        <v>173</v>
      </c>
      <c r="CZ18" s="168">
        <v>184</v>
      </c>
      <c r="DA18" s="168">
        <v>230</v>
      </c>
      <c r="DB18" s="168">
        <v>281</v>
      </c>
      <c r="DC18" s="168">
        <v>353</v>
      </c>
      <c r="DD18" s="168">
        <v>482</v>
      </c>
      <c r="DE18" s="168">
        <v>658</v>
      </c>
      <c r="DF18" s="168">
        <v>873</v>
      </c>
      <c r="DG18" s="168">
        <v>945</v>
      </c>
      <c r="DH18" s="168">
        <v>992</v>
      </c>
      <c r="DI18" s="168">
        <v>1006</v>
      </c>
      <c r="DJ18" s="168">
        <v>2643</v>
      </c>
      <c r="DK18" s="168">
        <v>0</v>
      </c>
      <c r="DL18" s="170">
        <f t="shared" si="4"/>
        <v>9657</v>
      </c>
      <c r="DM18" s="166">
        <v>357</v>
      </c>
      <c r="DN18" s="167">
        <v>23</v>
      </c>
      <c r="DO18" s="168">
        <v>18</v>
      </c>
      <c r="DP18" s="167">
        <v>9</v>
      </c>
      <c r="DQ18" s="168">
        <v>10</v>
      </c>
      <c r="DR18" s="168">
        <v>41</v>
      </c>
      <c r="DS18" s="168">
        <v>27</v>
      </c>
      <c r="DT18" s="168">
        <v>121</v>
      </c>
      <c r="DU18" s="168">
        <v>188</v>
      </c>
      <c r="DV18" s="168">
        <v>176</v>
      </c>
      <c r="DW18" s="168">
        <v>218</v>
      </c>
      <c r="DX18" s="168">
        <v>250</v>
      </c>
      <c r="DY18" s="168">
        <v>288</v>
      </c>
      <c r="DZ18" s="168">
        <v>361</v>
      </c>
      <c r="EA18" s="168">
        <v>521</v>
      </c>
      <c r="EB18" s="168">
        <v>764</v>
      </c>
      <c r="EC18" s="168">
        <v>1077</v>
      </c>
      <c r="ED18" s="168">
        <v>1164</v>
      </c>
      <c r="EE18" s="168">
        <v>1146</v>
      </c>
      <c r="EF18" s="168">
        <v>1225</v>
      </c>
      <c r="EG18" s="168">
        <v>2762</v>
      </c>
      <c r="EH18" s="168">
        <v>3</v>
      </c>
      <c r="EI18" s="283">
        <f t="shared" si="5"/>
        <v>10749</v>
      </c>
      <c r="EJ18" s="166">
        <v>386</v>
      </c>
      <c r="EK18" s="168">
        <v>24</v>
      </c>
      <c r="EL18" s="168">
        <v>16</v>
      </c>
      <c r="EM18" s="168">
        <v>9</v>
      </c>
      <c r="EN18" s="168">
        <v>12</v>
      </c>
      <c r="EO18" s="168">
        <v>34</v>
      </c>
      <c r="EP18" s="168">
        <v>36</v>
      </c>
      <c r="EQ18" s="168">
        <v>111</v>
      </c>
      <c r="ER18" s="168">
        <v>209</v>
      </c>
      <c r="ES18" s="168">
        <v>237</v>
      </c>
      <c r="ET18" s="168">
        <v>329</v>
      </c>
      <c r="EU18" s="168">
        <v>431</v>
      </c>
      <c r="EV18" s="168">
        <v>576</v>
      </c>
      <c r="EW18" s="168">
        <v>693</v>
      </c>
      <c r="EX18" s="168">
        <v>972</v>
      </c>
      <c r="EY18" s="168">
        <v>1357</v>
      </c>
      <c r="EZ18" s="168">
        <v>1805</v>
      </c>
      <c r="FA18" s="168">
        <v>1970</v>
      </c>
      <c r="FB18" s="168">
        <v>1901</v>
      </c>
      <c r="FC18" s="168">
        <v>1704</v>
      </c>
      <c r="FD18" s="168">
        <v>3870</v>
      </c>
      <c r="FE18" s="168">
        <v>4</v>
      </c>
      <c r="FF18" s="170">
        <f t="shared" si="6"/>
        <v>16686</v>
      </c>
      <c r="FG18" s="166">
        <v>336</v>
      </c>
      <c r="FH18" s="167">
        <v>24</v>
      </c>
      <c r="FI18" s="168">
        <v>10</v>
      </c>
      <c r="FJ18" s="167">
        <v>13</v>
      </c>
      <c r="FK18" s="168">
        <v>8</v>
      </c>
      <c r="FL18" s="168">
        <v>42</v>
      </c>
      <c r="FM18" s="168">
        <v>40</v>
      </c>
      <c r="FN18" s="168">
        <v>128</v>
      </c>
      <c r="FO18" s="168">
        <v>204</v>
      </c>
      <c r="FP18" s="168">
        <v>196</v>
      </c>
      <c r="FQ18" s="168">
        <v>229</v>
      </c>
      <c r="FR18" s="168">
        <v>252</v>
      </c>
      <c r="FS18" s="168">
        <v>303</v>
      </c>
      <c r="FT18" s="168">
        <v>379</v>
      </c>
      <c r="FU18" s="168">
        <v>550</v>
      </c>
      <c r="FV18" s="168">
        <v>740</v>
      </c>
      <c r="FW18" s="168">
        <v>1078</v>
      </c>
      <c r="FX18" s="168">
        <v>1246</v>
      </c>
      <c r="FY18" s="168">
        <v>1322</v>
      </c>
      <c r="FZ18" s="168">
        <v>1373</v>
      </c>
      <c r="GA18" s="168">
        <v>3601</v>
      </c>
      <c r="GB18" s="168">
        <v>5</v>
      </c>
      <c r="GC18" s="283">
        <f t="shared" si="7"/>
        <v>12079</v>
      </c>
    </row>
    <row r="19" spans="1:185" ht="18" customHeight="1">
      <c r="A19" s="88" t="s">
        <v>19</v>
      </c>
      <c r="B19" s="482">
        <v>12</v>
      </c>
      <c r="C19" s="483">
        <v>2</v>
      </c>
      <c r="D19" s="483">
        <v>0</v>
      </c>
      <c r="E19" s="483">
        <v>0</v>
      </c>
      <c r="F19" s="483">
        <v>0</v>
      </c>
      <c r="G19" s="483">
        <v>4</v>
      </c>
      <c r="H19" s="483">
        <v>1</v>
      </c>
      <c r="I19" s="483">
        <v>3</v>
      </c>
      <c r="J19" s="483">
        <v>8</v>
      </c>
      <c r="K19" s="483">
        <v>3</v>
      </c>
      <c r="L19" s="483">
        <v>5</v>
      </c>
      <c r="M19" s="483">
        <v>8</v>
      </c>
      <c r="N19" s="483">
        <v>10</v>
      </c>
      <c r="O19" s="483">
        <v>17</v>
      </c>
      <c r="P19" s="483">
        <v>11</v>
      </c>
      <c r="Q19" s="483">
        <v>31</v>
      </c>
      <c r="R19" s="483">
        <v>33</v>
      </c>
      <c r="S19" s="483">
        <v>32</v>
      </c>
      <c r="T19" s="483">
        <v>46</v>
      </c>
      <c r="U19" s="483">
        <v>54</v>
      </c>
      <c r="V19" s="483">
        <v>163</v>
      </c>
      <c r="W19" s="483">
        <v>0</v>
      </c>
      <c r="X19" s="272">
        <f t="shared" si="0"/>
        <v>443</v>
      </c>
      <c r="Y19" s="164">
        <v>10</v>
      </c>
      <c r="Z19" s="134">
        <v>0</v>
      </c>
      <c r="AA19" s="134">
        <v>0</v>
      </c>
      <c r="AB19" s="134">
        <v>0</v>
      </c>
      <c r="AC19" s="134">
        <v>1</v>
      </c>
      <c r="AD19" s="134">
        <v>1</v>
      </c>
      <c r="AE19" s="134">
        <v>2</v>
      </c>
      <c r="AF19" s="134">
        <v>8</v>
      </c>
      <c r="AG19" s="134">
        <v>6</v>
      </c>
      <c r="AH19" s="134">
        <v>5</v>
      </c>
      <c r="AI19" s="134">
        <v>9</v>
      </c>
      <c r="AJ19" s="134">
        <v>6</v>
      </c>
      <c r="AK19" s="134">
        <v>9</v>
      </c>
      <c r="AL19" s="134">
        <v>10</v>
      </c>
      <c r="AM19" s="134">
        <v>17</v>
      </c>
      <c r="AN19" s="134">
        <v>28</v>
      </c>
      <c r="AO19" s="134">
        <v>30</v>
      </c>
      <c r="AP19" s="134">
        <v>27</v>
      </c>
      <c r="AQ19" s="134">
        <v>62</v>
      </c>
      <c r="AR19" s="134">
        <v>57</v>
      </c>
      <c r="AS19" s="134">
        <v>193</v>
      </c>
      <c r="AT19" s="134">
        <v>0</v>
      </c>
      <c r="AU19" s="134">
        <f t="shared" si="1"/>
        <v>481</v>
      </c>
      <c r="AV19" s="482">
        <v>10</v>
      </c>
      <c r="AW19" s="483">
        <v>1</v>
      </c>
      <c r="AX19" s="483">
        <v>1</v>
      </c>
      <c r="AY19" s="483">
        <v>0</v>
      </c>
      <c r="AZ19" s="483">
        <v>1</v>
      </c>
      <c r="BA19" s="483">
        <v>1</v>
      </c>
      <c r="BB19" s="483">
        <v>3</v>
      </c>
      <c r="BC19" s="483">
        <v>7</v>
      </c>
      <c r="BD19" s="483">
        <v>6</v>
      </c>
      <c r="BE19" s="483">
        <v>5</v>
      </c>
      <c r="BF19" s="483">
        <v>7</v>
      </c>
      <c r="BG19" s="483">
        <v>4</v>
      </c>
      <c r="BH19" s="483">
        <v>8</v>
      </c>
      <c r="BI19" s="483">
        <v>14</v>
      </c>
      <c r="BJ19" s="483">
        <v>17</v>
      </c>
      <c r="BK19" s="483">
        <v>18</v>
      </c>
      <c r="BL19" s="483">
        <v>28</v>
      </c>
      <c r="BM19" s="483">
        <v>33</v>
      </c>
      <c r="BN19" s="483">
        <v>59</v>
      </c>
      <c r="BO19" s="483">
        <v>63</v>
      </c>
      <c r="BP19" s="483">
        <v>174</v>
      </c>
      <c r="BQ19" s="483">
        <v>0</v>
      </c>
      <c r="BR19" s="272">
        <f t="shared" si="2"/>
        <v>460</v>
      </c>
      <c r="BS19" s="164">
        <v>9</v>
      </c>
      <c r="BT19" s="134">
        <v>1</v>
      </c>
      <c r="BU19" s="134">
        <v>0</v>
      </c>
      <c r="BV19" s="134">
        <v>1</v>
      </c>
      <c r="BW19" s="134">
        <v>0</v>
      </c>
      <c r="BX19" s="134">
        <v>0</v>
      </c>
      <c r="BY19" s="134">
        <v>0</v>
      </c>
      <c r="BZ19" s="134">
        <v>1</v>
      </c>
      <c r="CA19" s="134">
        <v>4</v>
      </c>
      <c r="CB19" s="134">
        <v>5</v>
      </c>
      <c r="CC19" s="134">
        <v>5</v>
      </c>
      <c r="CD19" s="134">
        <v>11</v>
      </c>
      <c r="CE19" s="134">
        <v>16</v>
      </c>
      <c r="CF19" s="134">
        <v>13</v>
      </c>
      <c r="CG19" s="134">
        <v>21</v>
      </c>
      <c r="CH19" s="134">
        <v>18</v>
      </c>
      <c r="CI19" s="134">
        <v>39</v>
      </c>
      <c r="CJ19" s="134">
        <v>53</v>
      </c>
      <c r="CK19" s="134">
        <v>53</v>
      </c>
      <c r="CL19" s="134">
        <v>52</v>
      </c>
      <c r="CM19" s="134">
        <v>202</v>
      </c>
      <c r="CN19" s="134">
        <v>0</v>
      </c>
      <c r="CO19" s="134">
        <f t="shared" si="3"/>
        <v>504</v>
      </c>
      <c r="CP19" s="482">
        <v>7</v>
      </c>
      <c r="CQ19" s="483">
        <v>1</v>
      </c>
      <c r="CR19" s="483">
        <v>0</v>
      </c>
      <c r="CS19" s="483">
        <v>1</v>
      </c>
      <c r="CT19" s="483">
        <v>0</v>
      </c>
      <c r="CU19" s="483">
        <v>1</v>
      </c>
      <c r="CV19" s="483">
        <v>0</v>
      </c>
      <c r="CW19" s="483">
        <v>5</v>
      </c>
      <c r="CX19" s="483">
        <v>4</v>
      </c>
      <c r="CY19" s="483">
        <v>6</v>
      </c>
      <c r="CZ19" s="483">
        <v>8</v>
      </c>
      <c r="DA19" s="483">
        <v>10</v>
      </c>
      <c r="DB19" s="483">
        <v>10</v>
      </c>
      <c r="DC19" s="483">
        <v>18</v>
      </c>
      <c r="DD19" s="483">
        <v>21</v>
      </c>
      <c r="DE19" s="483">
        <v>27</v>
      </c>
      <c r="DF19" s="483">
        <v>41</v>
      </c>
      <c r="DG19" s="483">
        <v>55</v>
      </c>
      <c r="DH19" s="483">
        <v>77</v>
      </c>
      <c r="DI19" s="483">
        <v>64</v>
      </c>
      <c r="DJ19" s="483">
        <v>184</v>
      </c>
      <c r="DK19" s="483">
        <v>0</v>
      </c>
      <c r="DL19" s="272">
        <f t="shared" si="4"/>
        <v>540</v>
      </c>
      <c r="DM19" s="164">
        <v>8</v>
      </c>
      <c r="DN19" s="134">
        <v>0</v>
      </c>
      <c r="DO19" s="134">
        <v>0</v>
      </c>
      <c r="DP19" s="134">
        <v>0</v>
      </c>
      <c r="DQ19" s="134">
        <v>0</v>
      </c>
      <c r="DR19" s="134">
        <v>1</v>
      </c>
      <c r="DS19" s="134">
        <v>1</v>
      </c>
      <c r="DT19" s="134">
        <v>6</v>
      </c>
      <c r="DU19" s="134">
        <v>5</v>
      </c>
      <c r="DV19" s="134">
        <v>6</v>
      </c>
      <c r="DW19" s="134">
        <v>6</v>
      </c>
      <c r="DX19" s="134">
        <v>12</v>
      </c>
      <c r="DY19" s="134">
        <v>8</v>
      </c>
      <c r="DZ19" s="134">
        <v>14</v>
      </c>
      <c r="EA19" s="134">
        <v>19</v>
      </c>
      <c r="EB19" s="134">
        <v>34</v>
      </c>
      <c r="EC19" s="134">
        <v>33</v>
      </c>
      <c r="ED19" s="134">
        <v>43</v>
      </c>
      <c r="EE19" s="134">
        <v>49</v>
      </c>
      <c r="EF19" s="134">
        <v>72</v>
      </c>
      <c r="EG19" s="134">
        <v>198</v>
      </c>
      <c r="EH19" s="134">
        <v>0</v>
      </c>
      <c r="EI19" s="286">
        <f t="shared" si="5"/>
        <v>515</v>
      </c>
      <c r="EJ19" s="482">
        <v>16</v>
      </c>
      <c r="EK19" s="483">
        <v>0</v>
      </c>
      <c r="EL19" s="483">
        <v>0</v>
      </c>
      <c r="EM19" s="483">
        <v>0</v>
      </c>
      <c r="EN19" s="483">
        <v>0</v>
      </c>
      <c r="EO19" s="483">
        <v>1</v>
      </c>
      <c r="EP19" s="483">
        <v>1</v>
      </c>
      <c r="EQ19" s="483">
        <v>10</v>
      </c>
      <c r="ER19" s="483">
        <v>5</v>
      </c>
      <c r="ES19" s="483">
        <v>8</v>
      </c>
      <c r="ET19" s="483">
        <v>7</v>
      </c>
      <c r="EU19" s="483">
        <v>10</v>
      </c>
      <c r="EV19" s="483">
        <v>15</v>
      </c>
      <c r="EW19" s="483">
        <v>22</v>
      </c>
      <c r="EX19" s="483">
        <v>38</v>
      </c>
      <c r="EY19" s="483">
        <v>55</v>
      </c>
      <c r="EZ19" s="483">
        <v>64</v>
      </c>
      <c r="FA19" s="483">
        <v>76</v>
      </c>
      <c r="FB19" s="483">
        <v>96</v>
      </c>
      <c r="FC19" s="483">
        <v>81</v>
      </c>
      <c r="FD19" s="483">
        <v>257</v>
      </c>
      <c r="FE19" s="483">
        <v>0</v>
      </c>
      <c r="FF19" s="272">
        <f t="shared" si="6"/>
        <v>762</v>
      </c>
      <c r="FG19" s="164">
        <v>11</v>
      </c>
      <c r="FH19" s="134">
        <v>1</v>
      </c>
      <c r="FI19" s="134">
        <v>0</v>
      </c>
      <c r="FJ19" s="134">
        <v>0</v>
      </c>
      <c r="FK19" s="134">
        <v>0</v>
      </c>
      <c r="FL19" s="134">
        <v>1</v>
      </c>
      <c r="FM19" s="134">
        <v>3</v>
      </c>
      <c r="FN19" s="134">
        <v>3</v>
      </c>
      <c r="FO19" s="134">
        <v>6</v>
      </c>
      <c r="FP19" s="134">
        <v>7</v>
      </c>
      <c r="FQ19" s="134">
        <v>9</v>
      </c>
      <c r="FR19" s="134">
        <v>8</v>
      </c>
      <c r="FS19" s="134">
        <v>14</v>
      </c>
      <c r="FT19" s="134">
        <v>21</v>
      </c>
      <c r="FU19" s="134">
        <v>24</v>
      </c>
      <c r="FV19" s="134">
        <v>33</v>
      </c>
      <c r="FW19" s="134">
        <v>54</v>
      </c>
      <c r="FX19" s="134">
        <v>73</v>
      </c>
      <c r="FY19" s="134">
        <v>60</v>
      </c>
      <c r="FZ19" s="134">
        <v>90</v>
      </c>
      <c r="GA19" s="134">
        <v>281</v>
      </c>
      <c r="GB19" s="134">
        <v>1</v>
      </c>
      <c r="GC19" s="286">
        <f t="shared" si="7"/>
        <v>700</v>
      </c>
    </row>
    <row r="20" spans="1:185" ht="18" customHeight="1">
      <c r="A20" s="90" t="s">
        <v>20</v>
      </c>
      <c r="B20" s="166">
        <v>50</v>
      </c>
      <c r="C20" s="168">
        <v>1</v>
      </c>
      <c r="D20" s="168">
        <v>5</v>
      </c>
      <c r="E20" s="168">
        <v>1</v>
      </c>
      <c r="F20" s="168">
        <v>0</v>
      </c>
      <c r="G20" s="168">
        <v>6</v>
      </c>
      <c r="H20" s="168">
        <v>2</v>
      </c>
      <c r="I20" s="168">
        <v>31</v>
      </c>
      <c r="J20" s="168">
        <v>31</v>
      </c>
      <c r="K20" s="168">
        <v>40</v>
      </c>
      <c r="L20" s="168">
        <v>31</v>
      </c>
      <c r="M20" s="168">
        <v>24</v>
      </c>
      <c r="N20" s="168">
        <v>23</v>
      </c>
      <c r="O20" s="168">
        <v>30</v>
      </c>
      <c r="P20" s="168">
        <v>50</v>
      </c>
      <c r="Q20" s="168">
        <v>34</v>
      </c>
      <c r="R20" s="168">
        <v>46</v>
      </c>
      <c r="S20" s="168">
        <v>49</v>
      </c>
      <c r="T20" s="168">
        <v>55</v>
      </c>
      <c r="U20" s="168">
        <v>66</v>
      </c>
      <c r="V20" s="168">
        <v>153</v>
      </c>
      <c r="W20" s="168">
        <v>0</v>
      </c>
      <c r="X20" s="170">
        <f t="shared" si="0"/>
        <v>728</v>
      </c>
      <c r="Y20" s="166">
        <v>51</v>
      </c>
      <c r="Z20" s="167">
        <v>7</v>
      </c>
      <c r="AA20" s="168">
        <v>2</v>
      </c>
      <c r="AB20" s="168">
        <v>2</v>
      </c>
      <c r="AC20" s="168">
        <v>1</v>
      </c>
      <c r="AD20" s="167">
        <v>6</v>
      </c>
      <c r="AE20" s="168">
        <v>8</v>
      </c>
      <c r="AF20" s="168">
        <v>32</v>
      </c>
      <c r="AG20" s="168">
        <v>36</v>
      </c>
      <c r="AH20" s="168">
        <v>38</v>
      </c>
      <c r="AI20" s="168">
        <v>45</v>
      </c>
      <c r="AJ20" s="168">
        <v>30</v>
      </c>
      <c r="AK20" s="168">
        <v>28</v>
      </c>
      <c r="AL20" s="168">
        <v>50</v>
      </c>
      <c r="AM20" s="168">
        <v>45</v>
      </c>
      <c r="AN20" s="168">
        <v>49</v>
      </c>
      <c r="AO20" s="168">
        <v>42</v>
      </c>
      <c r="AP20" s="168">
        <v>47</v>
      </c>
      <c r="AQ20" s="168">
        <v>59</v>
      </c>
      <c r="AR20" s="168">
        <v>54</v>
      </c>
      <c r="AS20" s="168">
        <v>153</v>
      </c>
      <c r="AT20" s="168">
        <v>2</v>
      </c>
      <c r="AU20" s="168">
        <f t="shared" si="1"/>
        <v>787</v>
      </c>
      <c r="AV20" s="166">
        <v>49</v>
      </c>
      <c r="AW20" s="168">
        <v>6</v>
      </c>
      <c r="AX20" s="168">
        <v>3</v>
      </c>
      <c r="AY20" s="168">
        <v>0</v>
      </c>
      <c r="AZ20" s="168">
        <v>1</v>
      </c>
      <c r="BA20" s="168">
        <v>2</v>
      </c>
      <c r="BB20" s="168">
        <v>7</v>
      </c>
      <c r="BC20" s="168">
        <v>30</v>
      </c>
      <c r="BD20" s="168">
        <v>42</v>
      </c>
      <c r="BE20" s="168">
        <v>42</v>
      </c>
      <c r="BF20" s="168">
        <v>25</v>
      </c>
      <c r="BG20" s="168">
        <v>36</v>
      </c>
      <c r="BH20" s="168">
        <v>22</v>
      </c>
      <c r="BI20" s="168">
        <v>44</v>
      </c>
      <c r="BJ20" s="168">
        <v>33</v>
      </c>
      <c r="BK20" s="168">
        <v>47</v>
      </c>
      <c r="BL20" s="168">
        <v>57</v>
      </c>
      <c r="BM20" s="168">
        <v>59</v>
      </c>
      <c r="BN20" s="168">
        <v>71</v>
      </c>
      <c r="BO20" s="168">
        <v>59</v>
      </c>
      <c r="BP20" s="168">
        <v>171</v>
      </c>
      <c r="BQ20" s="168">
        <v>0</v>
      </c>
      <c r="BR20" s="170">
        <f t="shared" si="2"/>
        <v>806</v>
      </c>
      <c r="BS20" s="166">
        <v>49</v>
      </c>
      <c r="BT20" s="167">
        <v>4</v>
      </c>
      <c r="BU20" s="168">
        <v>0</v>
      </c>
      <c r="BV20" s="167">
        <v>2</v>
      </c>
      <c r="BW20" s="168">
        <v>1</v>
      </c>
      <c r="BX20" s="168">
        <v>7</v>
      </c>
      <c r="BY20" s="168">
        <v>14</v>
      </c>
      <c r="BZ20" s="168">
        <v>28</v>
      </c>
      <c r="CA20" s="168">
        <v>40</v>
      </c>
      <c r="CB20" s="168">
        <v>52</v>
      </c>
      <c r="CC20" s="168">
        <v>42</v>
      </c>
      <c r="CD20" s="168">
        <v>33</v>
      </c>
      <c r="CE20" s="168">
        <v>37</v>
      </c>
      <c r="CF20" s="168">
        <v>36</v>
      </c>
      <c r="CG20" s="168">
        <v>28</v>
      </c>
      <c r="CH20" s="168">
        <v>53</v>
      </c>
      <c r="CI20" s="168">
        <v>58</v>
      </c>
      <c r="CJ20" s="168">
        <v>71</v>
      </c>
      <c r="CK20" s="168">
        <v>58</v>
      </c>
      <c r="CL20" s="168">
        <v>67</v>
      </c>
      <c r="CM20" s="168">
        <v>198</v>
      </c>
      <c r="CN20" s="168">
        <v>0</v>
      </c>
      <c r="CO20" s="168">
        <f t="shared" si="3"/>
        <v>878</v>
      </c>
      <c r="CP20" s="166">
        <v>37</v>
      </c>
      <c r="CQ20" s="168">
        <v>7</v>
      </c>
      <c r="CR20" s="168">
        <v>2</v>
      </c>
      <c r="CS20" s="168">
        <v>1</v>
      </c>
      <c r="CT20" s="168">
        <v>4</v>
      </c>
      <c r="CU20" s="168">
        <v>3</v>
      </c>
      <c r="CV20" s="168">
        <v>10</v>
      </c>
      <c r="CW20" s="168">
        <v>28</v>
      </c>
      <c r="CX20" s="168">
        <v>49</v>
      </c>
      <c r="CY20" s="168">
        <v>38</v>
      </c>
      <c r="CZ20" s="168">
        <v>38</v>
      </c>
      <c r="DA20" s="168">
        <v>37</v>
      </c>
      <c r="DB20" s="168">
        <v>38</v>
      </c>
      <c r="DC20" s="168">
        <v>48</v>
      </c>
      <c r="DD20" s="168">
        <v>56</v>
      </c>
      <c r="DE20" s="168">
        <v>69</v>
      </c>
      <c r="DF20" s="168">
        <v>77</v>
      </c>
      <c r="DG20" s="168">
        <v>55</v>
      </c>
      <c r="DH20" s="168">
        <v>57</v>
      </c>
      <c r="DI20" s="168">
        <v>62</v>
      </c>
      <c r="DJ20" s="168">
        <v>169</v>
      </c>
      <c r="DK20" s="168">
        <v>1</v>
      </c>
      <c r="DL20" s="170">
        <f t="shared" si="4"/>
        <v>886</v>
      </c>
      <c r="DM20" s="166">
        <v>43</v>
      </c>
      <c r="DN20" s="167">
        <v>3</v>
      </c>
      <c r="DO20" s="168">
        <v>2</v>
      </c>
      <c r="DP20" s="167">
        <v>1</v>
      </c>
      <c r="DQ20" s="168">
        <v>0</v>
      </c>
      <c r="DR20" s="168">
        <v>3</v>
      </c>
      <c r="DS20" s="168">
        <v>5</v>
      </c>
      <c r="DT20" s="168">
        <v>29</v>
      </c>
      <c r="DU20" s="168">
        <v>46</v>
      </c>
      <c r="DV20" s="168">
        <v>40</v>
      </c>
      <c r="DW20" s="168">
        <v>34</v>
      </c>
      <c r="DX20" s="168">
        <v>48</v>
      </c>
      <c r="DY20" s="168">
        <v>40</v>
      </c>
      <c r="DZ20" s="168">
        <v>42</v>
      </c>
      <c r="EA20" s="168">
        <v>45</v>
      </c>
      <c r="EB20" s="168">
        <v>48</v>
      </c>
      <c r="EC20" s="168">
        <v>53</v>
      </c>
      <c r="ED20" s="168">
        <v>83</v>
      </c>
      <c r="EE20" s="168">
        <v>71</v>
      </c>
      <c r="EF20" s="168">
        <v>69</v>
      </c>
      <c r="EG20" s="168">
        <v>203</v>
      </c>
      <c r="EH20" s="168">
        <v>0</v>
      </c>
      <c r="EI20" s="283">
        <f t="shared" si="5"/>
        <v>908</v>
      </c>
      <c r="EJ20" s="166">
        <v>48</v>
      </c>
      <c r="EK20" s="168">
        <v>0</v>
      </c>
      <c r="EL20" s="168">
        <v>3</v>
      </c>
      <c r="EM20" s="168">
        <v>2</v>
      </c>
      <c r="EN20" s="168">
        <v>1</v>
      </c>
      <c r="EO20" s="168">
        <v>7</v>
      </c>
      <c r="EP20" s="168">
        <v>7</v>
      </c>
      <c r="EQ20" s="168">
        <v>25</v>
      </c>
      <c r="ER20" s="168">
        <v>41</v>
      </c>
      <c r="ES20" s="168">
        <v>40</v>
      </c>
      <c r="ET20" s="168">
        <v>52</v>
      </c>
      <c r="EU20" s="168">
        <v>61</v>
      </c>
      <c r="EV20" s="168">
        <v>60</v>
      </c>
      <c r="EW20" s="168">
        <v>71</v>
      </c>
      <c r="EX20" s="168">
        <v>73</v>
      </c>
      <c r="EY20" s="168">
        <v>104</v>
      </c>
      <c r="EZ20" s="168">
        <v>101</v>
      </c>
      <c r="FA20" s="168">
        <v>108</v>
      </c>
      <c r="FB20" s="168">
        <v>107</v>
      </c>
      <c r="FC20" s="168">
        <v>94</v>
      </c>
      <c r="FD20" s="168">
        <v>241</v>
      </c>
      <c r="FE20" s="168">
        <v>0</v>
      </c>
      <c r="FF20" s="170">
        <f t="shared" si="6"/>
        <v>1246</v>
      </c>
      <c r="FG20" s="166">
        <v>31</v>
      </c>
      <c r="FH20" s="167">
        <v>5</v>
      </c>
      <c r="FI20" s="168">
        <v>2</v>
      </c>
      <c r="FJ20" s="167">
        <v>1</v>
      </c>
      <c r="FK20" s="168">
        <v>1</v>
      </c>
      <c r="FL20" s="168">
        <v>2</v>
      </c>
      <c r="FM20" s="168">
        <v>14</v>
      </c>
      <c r="FN20" s="168">
        <v>27</v>
      </c>
      <c r="FO20" s="168">
        <v>28</v>
      </c>
      <c r="FP20" s="168">
        <v>46</v>
      </c>
      <c r="FQ20" s="168">
        <v>34</v>
      </c>
      <c r="FR20" s="168">
        <v>40</v>
      </c>
      <c r="FS20" s="168">
        <v>42</v>
      </c>
      <c r="FT20" s="168">
        <v>38</v>
      </c>
      <c r="FU20" s="168">
        <v>60</v>
      </c>
      <c r="FV20" s="168">
        <v>55</v>
      </c>
      <c r="FW20" s="168">
        <v>62</v>
      </c>
      <c r="FX20" s="168">
        <v>89</v>
      </c>
      <c r="FY20" s="168">
        <v>71</v>
      </c>
      <c r="FZ20" s="168">
        <v>103</v>
      </c>
      <c r="GA20" s="168">
        <v>240</v>
      </c>
      <c r="GB20" s="168">
        <v>0</v>
      </c>
      <c r="GC20" s="283">
        <f t="shared" si="7"/>
        <v>991</v>
      </c>
    </row>
    <row r="21" spans="1:185" ht="18" customHeight="1">
      <c r="A21" s="88" t="s">
        <v>21</v>
      </c>
      <c r="B21" s="482">
        <v>56</v>
      </c>
      <c r="C21" s="483">
        <v>6</v>
      </c>
      <c r="D21" s="483">
        <v>1</v>
      </c>
      <c r="E21" s="483">
        <v>0</v>
      </c>
      <c r="F21" s="483">
        <v>0</v>
      </c>
      <c r="G21" s="483">
        <v>6</v>
      </c>
      <c r="H21" s="483">
        <v>13</v>
      </c>
      <c r="I21" s="483">
        <v>13</v>
      </c>
      <c r="J21" s="483">
        <v>20</v>
      </c>
      <c r="K21" s="483">
        <v>20</v>
      </c>
      <c r="L21" s="483">
        <v>20</v>
      </c>
      <c r="M21" s="483">
        <v>16</v>
      </c>
      <c r="N21" s="483">
        <v>27</v>
      </c>
      <c r="O21" s="483">
        <v>25</v>
      </c>
      <c r="P21" s="483">
        <v>24</v>
      </c>
      <c r="Q21" s="483">
        <v>37</v>
      </c>
      <c r="R21" s="483">
        <v>30</v>
      </c>
      <c r="S21" s="483">
        <v>27</v>
      </c>
      <c r="T21" s="483">
        <v>37</v>
      </c>
      <c r="U21" s="483">
        <v>31</v>
      </c>
      <c r="V21" s="483">
        <v>57</v>
      </c>
      <c r="W21" s="483">
        <v>3</v>
      </c>
      <c r="X21" s="272">
        <f t="shared" si="0"/>
        <v>469</v>
      </c>
      <c r="Y21" s="164">
        <v>48</v>
      </c>
      <c r="Z21" s="134">
        <v>6</v>
      </c>
      <c r="AA21" s="134">
        <v>2</v>
      </c>
      <c r="AB21" s="134">
        <v>3</v>
      </c>
      <c r="AC21" s="134">
        <v>2</v>
      </c>
      <c r="AD21" s="134">
        <v>3</v>
      </c>
      <c r="AE21" s="134">
        <v>7</v>
      </c>
      <c r="AF21" s="134">
        <v>24</v>
      </c>
      <c r="AG21" s="134">
        <v>20</v>
      </c>
      <c r="AH21" s="134">
        <v>25</v>
      </c>
      <c r="AI21" s="134">
        <v>17</v>
      </c>
      <c r="AJ21" s="134">
        <v>20</v>
      </c>
      <c r="AK21" s="134">
        <v>24</v>
      </c>
      <c r="AL21" s="134">
        <v>24</v>
      </c>
      <c r="AM21" s="134">
        <v>30</v>
      </c>
      <c r="AN21" s="134">
        <v>36</v>
      </c>
      <c r="AO21" s="134">
        <v>31</v>
      </c>
      <c r="AP21" s="134">
        <v>35</v>
      </c>
      <c r="AQ21" s="134">
        <v>36</v>
      </c>
      <c r="AR21" s="134">
        <v>39</v>
      </c>
      <c r="AS21" s="134">
        <v>77</v>
      </c>
      <c r="AT21" s="134">
        <v>1</v>
      </c>
      <c r="AU21" s="134">
        <f t="shared" si="1"/>
        <v>510</v>
      </c>
      <c r="AV21" s="482">
        <v>49</v>
      </c>
      <c r="AW21" s="483">
        <v>5</v>
      </c>
      <c r="AX21" s="483">
        <v>1</v>
      </c>
      <c r="AY21" s="483">
        <v>2</v>
      </c>
      <c r="AZ21" s="483">
        <v>1</v>
      </c>
      <c r="BA21" s="483">
        <v>9</v>
      </c>
      <c r="BB21" s="483">
        <v>7</v>
      </c>
      <c r="BC21" s="483">
        <v>18</v>
      </c>
      <c r="BD21" s="483">
        <v>22</v>
      </c>
      <c r="BE21" s="483">
        <v>17</v>
      </c>
      <c r="BF21" s="483">
        <v>23</v>
      </c>
      <c r="BG21" s="483">
        <v>15</v>
      </c>
      <c r="BH21" s="483">
        <v>11</v>
      </c>
      <c r="BI21" s="483">
        <v>19</v>
      </c>
      <c r="BJ21" s="483">
        <v>26</v>
      </c>
      <c r="BK21" s="483">
        <v>34</v>
      </c>
      <c r="BL21" s="483">
        <v>38</v>
      </c>
      <c r="BM21" s="483">
        <v>41</v>
      </c>
      <c r="BN21" s="483">
        <v>39</v>
      </c>
      <c r="BO21" s="483">
        <v>41</v>
      </c>
      <c r="BP21" s="483">
        <v>57</v>
      </c>
      <c r="BQ21" s="483">
        <v>0</v>
      </c>
      <c r="BR21" s="272">
        <f t="shared" si="2"/>
        <v>475</v>
      </c>
      <c r="BS21" s="164">
        <v>47</v>
      </c>
      <c r="BT21" s="134">
        <v>4</v>
      </c>
      <c r="BU21" s="134">
        <v>3</v>
      </c>
      <c r="BV21" s="134">
        <v>5</v>
      </c>
      <c r="BW21" s="134">
        <v>1</v>
      </c>
      <c r="BX21" s="134">
        <v>2</v>
      </c>
      <c r="BY21" s="134">
        <v>8</v>
      </c>
      <c r="BZ21" s="134">
        <v>15</v>
      </c>
      <c r="CA21" s="134">
        <v>18</v>
      </c>
      <c r="CB21" s="134">
        <v>19</v>
      </c>
      <c r="CC21" s="134">
        <v>16</v>
      </c>
      <c r="CD21" s="134">
        <v>19</v>
      </c>
      <c r="CE21" s="134">
        <v>25</v>
      </c>
      <c r="CF21" s="134">
        <v>22</v>
      </c>
      <c r="CG21" s="134">
        <v>22</v>
      </c>
      <c r="CH21" s="134">
        <v>36</v>
      </c>
      <c r="CI21" s="134">
        <v>39</v>
      </c>
      <c r="CJ21" s="134">
        <v>37</v>
      </c>
      <c r="CK21" s="134">
        <v>36</v>
      </c>
      <c r="CL21" s="134">
        <v>23</v>
      </c>
      <c r="CM21" s="134">
        <v>74</v>
      </c>
      <c r="CN21" s="134">
        <v>0</v>
      </c>
      <c r="CO21" s="134">
        <f t="shared" si="3"/>
        <v>471</v>
      </c>
      <c r="CP21" s="482">
        <v>53</v>
      </c>
      <c r="CQ21" s="483">
        <v>5</v>
      </c>
      <c r="CR21" s="483">
        <v>2</v>
      </c>
      <c r="CS21" s="483">
        <v>5</v>
      </c>
      <c r="CT21" s="483">
        <v>1</v>
      </c>
      <c r="CU21" s="483">
        <v>7</v>
      </c>
      <c r="CV21" s="483">
        <v>10</v>
      </c>
      <c r="CW21" s="483">
        <v>28</v>
      </c>
      <c r="CX21" s="483">
        <v>16</v>
      </c>
      <c r="CY21" s="483">
        <v>23</v>
      </c>
      <c r="CZ21" s="483">
        <v>19</v>
      </c>
      <c r="DA21" s="483">
        <v>26</v>
      </c>
      <c r="DB21" s="483">
        <v>17</v>
      </c>
      <c r="DC21" s="483">
        <v>19</v>
      </c>
      <c r="DD21" s="483">
        <v>27</v>
      </c>
      <c r="DE21" s="483">
        <v>35</v>
      </c>
      <c r="DF21" s="483">
        <v>43</v>
      </c>
      <c r="DG21" s="483">
        <v>46</v>
      </c>
      <c r="DH21" s="483">
        <v>32</v>
      </c>
      <c r="DI21" s="483">
        <v>29</v>
      </c>
      <c r="DJ21" s="483">
        <v>78</v>
      </c>
      <c r="DK21" s="483">
        <v>3</v>
      </c>
      <c r="DL21" s="272">
        <f t="shared" si="4"/>
        <v>524</v>
      </c>
      <c r="DM21" s="164">
        <v>50</v>
      </c>
      <c r="DN21" s="134">
        <v>4</v>
      </c>
      <c r="DO21" s="134">
        <v>1</v>
      </c>
      <c r="DP21" s="134">
        <v>2</v>
      </c>
      <c r="DQ21" s="134">
        <v>1</v>
      </c>
      <c r="DR21" s="134">
        <v>3</v>
      </c>
      <c r="DS21" s="134">
        <v>6</v>
      </c>
      <c r="DT21" s="134">
        <v>10</v>
      </c>
      <c r="DU21" s="134">
        <v>26</v>
      </c>
      <c r="DV21" s="134">
        <v>29</v>
      </c>
      <c r="DW21" s="134">
        <v>21</v>
      </c>
      <c r="DX21" s="134">
        <v>30</v>
      </c>
      <c r="DY21" s="134">
        <v>22</v>
      </c>
      <c r="DZ21" s="134">
        <v>33</v>
      </c>
      <c r="EA21" s="134">
        <v>28</v>
      </c>
      <c r="EB21" s="134">
        <v>38</v>
      </c>
      <c r="EC21" s="134">
        <v>44</v>
      </c>
      <c r="ED21" s="134">
        <v>55</v>
      </c>
      <c r="EE21" s="134">
        <v>57</v>
      </c>
      <c r="EF21" s="134">
        <v>46</v>
      </c>
      <c r="EG21" s="134">
        <v>77</v>
      </c>
      <c r="EH21" s="134">
        <v>1</v>
      </c>
      <c r="EI21" s="286">
        <f t="shared" si="5"/>
        <v>584</v>
      </c>
      <c r="EJ21" s="482">
        <v>50</v>
      </c>
      <c r="EK21" s="483">
        <v>2</v>
      </c>
      <c r="EL21" s="483">
        <v>2</v>
      </c>
      <c r="EM21" s="483">
        <v>2</v>
      </c>
      <c r="EN21" s="483">
        <v>3</v>
      </c>
      <c r="EO21" s="483">
        <v>8</v>
      </c>
      <c r="EP21" s="483">
        <v>7</v>
      </c>
      <c r="EQ21" s="483">
        <v>23</v>
      </c>
      <c r="ER21" s="483">
        <v>27</v>
      </c>
      <c r="ES21" s="483">
        <v>27</v>
      </c>
      <c r="ET21" s="483">
        <v>51</v>
      </c>
      <c r="EU21" s="483">
        <v>37</v>
      </c>
      <c r="EV21" s="483">
        <v>48</v>
      </c>
      <c r="EW21" s="483">
        <v>56</v>
      </c>
      <c r="EX21" s="483">
        <v>47</v>
      </c>
      <c r="EY21" s="483">
        <v>79</v>
      </c>
      <c r="EZ21" s="483">
        <v>73</v>
      </c>
      <c r="FA21" s="483">
        <v>71</v>
      </c>
      <c r="FB21" s="483">
        <v>52</v>
      </c>
      <c r="FC21" s="483">
        <v>44</v>
      </c>
      <c r="FD21" s="483">
        <v>108</v>
      </c>
      <c r="FE21" s="483">
        <v>1</v>
      </c>
      <c r="FF21" s="272">
        <f t="shared" si="6"/>
        <v>818</v>
      </c>
      <c r="FG21" s="164">
        <v>61</v>
      </c>
      <c r="FH21" s="134">
        <v>6</v>
      </c>
      <c r="FI21" s="134">
        <v>3</v>
      </c>
      <c r="FJ21" s="134">
        <v>4</v>
      </c>
      <c r="FK21" s="134">
        <v>1</v>
      </c>
      <c r="FL21" s="134">
        <v>9</v>
      </c>
      <c r="FM21" s="134">
        <v>7</v>
      </c>
      <c r="FN21" s="134">
        <v>23</v>
      </c>
      <c r="FO21" s="134">
        <v>38</v>
      </c>
      <c r="FP21" s="134">
        <v>39</v>
      </c>
      <c r="FQ21" s="134">
        <v>31</v>
      </c>
      <c r="FR21" s="134">
        <v>38</v>
      </c>
      <c r="FS21" s="134">
        <v>31</v>
      </c>
      <c r="FT21" s="134">
        <v>32</v>
      </c>
      <c r="FU21" s="134">
        <v>40</v>
      </c>
      <c r="FV21" s="134">
        <v>48</v>
      </c>
      <c r="FW21" s="134">
        <v>48</v>
      </c>
      <c r="FX21" s="134">
        <v>69</v>
      </c>
      <c r="FY21" s="134">
        <v>66</v>
      </c>
      <c r="FZ21" s="134">
        <v>47</v>
      </c>
      <c r="GA21" s="134">
        <v>122</v>
      </c>
      <c r="GB21" s="134">
        <v>0</v>
      </c>
      <c r="GC21" s="286">
        <f t="shared" si="7"/>
        <v>763</v>
      </c>
    </row>
    <row r="22" spans="1:185" ht="18" customHeight="1">
      <c r="A22" s="11" t="s">
        <v>22</v>
      </c>
      <c r="B22" s="166">
        <v>44</v>
      </c>
      <c r="C22" s="168">
        <v>3</v>
      </c>
      <c r="D22" s="168">
        <v>3</v>
      </c>
      <c r="E22" s="168">
        <v>2</v>
      </c>
      <c r="F22" s="168">
        <v>1</v>
      </c>
      <c r="G22" s="168">
        <v>4</v>
      </c>
      <c r="H22" s="168">
        <v>2</v>
      </c>
      <c r="I22" s="168">
        <v>16</v>
      </c>
      <c r="J22" s="168">
        <v>16</v>
      </c>
      <c r="K22" s="168">
        <v>9</v>
      </c>
      <c r="L22" s="168">
        <v>21</v>
      </c>
      <c r="M22" s="168">
        <v>9</v>
      </c>
      <c r="N22" s="168">
        <v>17</v>
      </c>
      <c r="O22" s="168">
        <v>18</v>
      </c>
      <c r="P22" s="168">
        <v>23</v>
      </c>
      <c r="Q22" s="168">
        <v>26</v>
      </c>
      <c r="R22" s="168">
        <v>33</v>
      </c>
      <c r="S22" s="168">
        <v>33</v>
      </c>
      <c r="T22" s="168">
        <v>35</v>
      </c>
      <c r="U22" s="168">
        <v>46</v>
      </c>
      <c r="V22" s="168">
        <v>87</v>
      </c>
      <c r="W22" s="168">
        <v>1</v>
      </c>
      <c r="X22" s="170">
        <f t="shared" si="0"/>
        <v>449</v>
      </c>
      <c r="Y22" s="166">
        <v>37</v>
      </c>
      <c r="Z22" s="167">
        <v>4</v>
      </c>
      <c r="AA22" s="168">
        <v>2</v>
      </c>
      <c r="AB22" s="168">
        <v>0</v>
      </c>
      <c r="AC22" s="168">
        <v>1</v>
      </c>
      <c r="AD22" s="167">
        <v>8</v>
      </c>
      <c r="AE22" s="168">
        <v>3</v>
      </c>
      <c r="AF22" s="168">
        <v>12</v>
      </c>
      <c r="AG22" s="168">
        <v>22</v>
      </c>
      <c r="AH22" s="168">
        <v>16</v>
      </c>
      <c r="AI22" s="168">
        <v>21</v>
      </c>
      <c r="AJ22" s="168">
        <v>18</v>
      </c>
      <c r="AK22" s="168">
        <v>17</v>
      </c>
      <c r="AL22" s="168">
        <v>28</v>
      </c>
      <c r="AM22" s="168">
        <v>27</v>
      </c>
      <c r="AN22" s="168">
        <v>25</v>
      </c>
      <c r="AO22" s="168">
        <v>32</v>
      </c>
      <c r="AP22" s="168">
        <v>36</v>
      </c>
      <c r="AQ22" s="168">
        <v>44</v>
      </c>
      <c r="AR22" s="168">
        <v>40</v>
      </c>
      <c r="AS22" s="168">
        <v>92</v>
      </c>
      <c r="AT22" s="168">
        <v>0</v>
      </c>
      <c r="AU22" s="168">
        <f t="shared" si="1"/>
        <v>485</v>
      </c>
      <c r="AV22" s="166">
        <v>51</v>
      </c>
      <c r="AW22" s="168">
        <v>3</v>
      </c>
      <c r="AX22" s="168">
        <v>1</v>
      </c>
      <c r="AY22" s="168">
        <v>0</v>
      </c>
      <c r="AZ22" s="168">
        <v>1</v>
      </c>
      <c r="BA22" s="168">
        <v>3</v>
      </c>
      <c r="BB22" s="168">
        <v>6</v>
      </c>
      <c r="BC22" s="168">
        <v>4</v>
      </c>
      <c r="BD22" s="168">
        <v>11</v>
      </c>
      <c r="BE22" s="168">
        <v>14</v>
      </c>
      <c r="BF22" s="168">
        <v>9</v>
      </c>
      <c r="BG22" s="168">
        <v>13</v>
      </c>
      <c r="BH22" s="168">
        <v>24</v>
      </c>
      <c r="BI22" s="168">
        <v>18</v>
      </c>
      <c r="BJ22" s="168">
        <v>23</v>
      </c>
      <c r="BK22" s="168">
        <v>27</v>
      </c>
      <c r="BL22" s="168">
        <v>38</v>
      </c>
      <c r="BM22" s="168">
        <v>33</v>
      </c>
      <c r="BN22" s="168">
        <v>49</v>
      </c>
      <c r="BO22" s="168">
        <v>35</v>
      </c>
      <c r="BP22" s="168">
        <v>109</v>
      </c>
      <c r="BQ22" s="168">
        <v>0</v>
      </c>
      <c r="BR22" s="170">
        <f t="shared" si="2"/>
        <v>472</v>
      </c>
      <c r="BS22" s="166">
        <v>30</v>
      </c>
      <c r="BT22" s="167">
        <v>9</v>
      </c>
      <c r="BU22" s="168">
        <v>3</v>
      </c>
      <c r="BV22" s="167">
        <v>1</v>
      </c>
      <c r="BW22" s="168">
        <v>0</v>
      </c>
      <c r="BX22" s="168">
        <v>2</v>
      </c>
      <c r="BY22" s="168">
        <v>3</v>
      </c>
      <c r="BZ22" s="168">
        <v>22</v>
      </c>
      <c r="CA22" s="168">
        <v>33</v>
      </c>
      <c r="CB22" s="168">
        <v>24</v>
      </c>
      <c r="CC22" s="168">
        <v>12</v>
      </c>
      <c r="CD22" s="168">
        <v>13</v>
      </c>
      <c r="CE22" s="168">
        <v>16</v>
      </c>
      <c r="CF22" s="168">
        <v>15</v>
      </c>
      <c r="CG22" s="168">
        <v>19</v>
      </c>
      <c r="CH22" s="168">
        <v>26</v>
      </c>
      <c r="CI22" s="168">
        <v>45</v>
      </c>
      <c r="CJ22" s="168">
        <v>47</v>
      </c>
      <c r="CK22" s="168">
        <v>53</v>
      </c>
      <c r="CL22" s="168">
        <v>56</v>
      </c>
      <c r="CM22" s="168">
        <v>110</v>
      </c>
      <c r="CN22" s="168">
        <v>0</v>
      </c>
      <c r="CO22" s="168">
        <f t="shared" si="3"/>
        <v>539</v>
      </c>
      <c r="CP22" s="166">
        <v>36</v>
      </c>
      <c r="CQ22" s="168">
        <v>2</v>
      </c>
      <c r="CR22" s="168">
        <v>3</v>
      </c>
      <c r="CS22" s="168">
        <v>3</v>
      </c>
      <c r="CT22" s="168">
        <v>2</v>
      </c>
      <c r="CU22" s="168">
        <v>5</v>
      </c>
      <c r="CV22" s="168">
        <v>4</v>
      </c>
      <c r="CW22" s="168">
        <v>7</v>
      </c>
      <c r="CX22" s="168">
        <v>16</v>
      </c>
      <c r="CY22" s="168">
        <v>12</v>
      </c>
      <c r="CZ22" s="168">
        <v>18</v>
      </c>
      <c r="DA22" s="168">
        <v>11</v>
      </c>
      <c r="DB22" s="168">
        <v>18</v>
      </c>
      <c r="DC22" s="168">
        <v>17</v>
      </c>
      <c r="DD22" s="168">
        <v>24</v>
      </c>
      <c r="DE22" s="168">
        <v>36</v>
      </c>
      <c r="DF22" s="168">
        <v>44</v>
      </c>
      <c r="DG22" s="168">
        <v>46</v>
      </c>
      <c r="DH22" s="168">
        <v>48</v>
      </c>
      <c r="DI22" s="168">
        <v>54</v>
      </c>
      <c r="DJ22" s="168">
        <v>127</v>
      </c>
      <c r="DK22" s="168">
        <v>1</v>
      </c>
      <c r="DL22" s="170">
        <f t="shared" si="4"/>
        <v>534</v>
      </c>
      <c r="DM22" s="166">
        <v>39</v>
      </c>
      <c r="DN22" s="167">
        <v>2</v>
      </c>
      <c r="DO22" s="168">
        <v>2</v>
      </c>
      <c r="DP22" s="167">
        <v>2</v>
      </c>
      <c r="DQ22" s="168">
        <v>2</v>
      </c>
      <c r="DR22" s="168">
        <v>1</v>
      </c>
      <c r="DS22" s="168">
        <v>5</v>
      </c>
      <c r="DT22" s="168">
        <v>20</v>
      </c>
      <c r="DU22" s="168">
        <v>13</v>
      </c>
      <c r="DV22" s="168">
        <v>19</v>
      </c>
      <c r="DW22" s="168">
        <v>20</v>
      </c>
      <c r="DX22" s="168">
        <v>16</v>
      </c>
      <c r="DY22" s="168">
        <v>12</v>
      </c>
      <c r="DZ22" s="168">
        <v>20</v>
      </c>
      <c r="EA22" s="168">
        <v>35</v>
      </c>
      <c r="EB22" s="168">
        <v>45</v>
      </c>
      <c r="EC22" s="168">
        <v>40</v>
      </c>
      <c r="ED22" s="168">
        <v>42</v>
      </c>
      <c r="EE22" s="168">
        <v>49</v>
      </c>
      <c r="EF22" s="168">
        <v>57</v>
      </c>
      <c r="EG22" s="168">
        <v>117</v>
      </c>
      <c r="EH22" s="168">
        <v>1</v>
      </c>
      <c r="EI22" s="283">
        <f t="shared" si="5"/>
        <v>559</v>
      </c>
      <c r="EJ22" s="166">
        <v>56</v>
      </c>
      <c r="EK22" s="168">
        <v>5</v>
      </c>
      <c r="EL22" s="168">
        <v>3</v>
      </c>
      <c r="EM22" s="168">
        <v>3</v>
      </c>
      <c r="EN22" s="168">
        <v>1</v>
      </c>
      <c r="EO22" s="168">
        <v>3</v>
      </c>
      <c r="EP22" s="168">
        <v>7</v>
      </c>
      <c r="EQ22" s="168">
        <v>16</v>
      </c>
      <c r="ER22" s="168">
        <v>17</v>
      </c>
      <c r="ES22" s="168">
        <v>19</v>
      </c>
      <c r="ET22" s="168">
        <v>32</v>
      </c>
      <c r="EU22" s="168">
        <v>26</v>
      </c>
      <c r="EV22" s="168">
        <v>25</v>
      </c>
      <c r="EW22" s="168">
        <v>51</v>
      </c>
      <c r="EX22" s="168">
        <v>49</v>
      </c>
      <c r="EY22" s="168">
        <v>59</v>
      </c>
      <c r="EZ22" s="168">
        <v>88</v>
      </c>
      <c r="FA22" s="168">
        <v>93</v>
      </c>
      <c r="FB22" s="168">
        <v>86</v>
      </c>
      <c r="FC22" s="168">
        <v>94</v>
      </c>
      <c r="FD22" s="168">
        <v>206</v>
      </c>
      <c r="FE22" s="168">
        <v>0</v>
      </c>
      <c r="FF22" s="170">
        <f t="shared" si="6"/>
        <v>939</v>
      </c>
      <c r="FG22" s="166">
        <v>39</v>
      </c>
      <c r="FH22" s="167">
        <v>5</v>
      </c>
      <c r="FI22" s="168">
        <v>0</v>
      </c>
      <c r="FJ22" s="167">
        <v>1</v>
      </c>
      <c r="FK22" s="168">
        <v>0</v>
      </c>
      <c r="FL22" s="168">
        <v>0</v>
      </c>
      <c r="FM22" s="168">
        <v>5</v>
      </c>
      <c r="FN22" s="168">
        <v>9</v>
      </c>
      <c r="FO22" s="168">
        <v>17</v>
      </c>
      <c r="FP22" s="168">
        <v>10</v>
      </c>
      <c r="FQ22" s="168">
        <v>11</v>
      </c>
      <c r="FR22" s="168">
        <v>18</v>
      </c>
      <c r="FS22" s="168">
        <v>25</v>
      </c>
      <c r="FT22" s="168">
        <v>14</v>
      </c>
      <c r="FU22" s="168">
        <v>28</v>
      </c>
      <c r="FV22" s="168">
        <v>36</v>
      </c>
      <c r="FW22" s="168">
        <v>39</v>
      </c>
      <c r="FX22" s="168">
        <v>64</v>
      </c>
      <c r="FY22" s="168">
        <v>64</v>
      </c>
      <c r="FZ22" s="168">
        <v>77</v>
      </c>
      <c r="GA22" s="168">
        <v>170</v>
      </c>
      <c r="GB22" s="168">
        <v>1</v>
      </c>
      <c r="GC22" s="283">
        <f t="shared" si="7"/>
        <v>633</v>
      </c>
    </row>
    <row r="23" spans="1:185" ht="18" customHeight="1">
      <c r="A23" s="88" t="s">
        <v>23</v>
      </c>
      <c r="B23" s="482">
        <v>33</v>
      </c>
      <c r="C23" s="483">
        <v>2</v>
      </c>
      <c r="D23" s="483">
        <v>0</v>
      </c>
      <c r="E23" s="483">
        <v>2</v>
      </c>
      <c r="F23" s="483">
        <v>1</v>
      </c>
      <c r="G23" s="483">
        <v>3</v>
      </c>
      <c r="H23" s="483">
        <v>4</v>
      </c>
      <c r="I23" s="483">
        <v>7</v>
      </c>
      <c r="J23" s="483">
        <v>11</v>
      </c>
      <c r="K23" s="483">
        <v>10</v>
      </c>
      <c r="L23" s="483">
        <v>5</v>
      </c>
      <c r="M23" s="483">
        <v>7</v>
      </c>
      <c r="N23" s="483">
        <v>13</v>
      </c>
      <c r="O23" s="483">
        <v>10</v>
      </c>
      <c r="P23" s="483">
        <v>15</v>
      </c>
      <c r="Q23" s="483">
        <v>23</v>
      </c>
      <c r="R23" s="483">
        <v>16</v>
      </c>
      <c r="S23" s="483">
        <v>18</v>
      </c>
      <c r="T23" s="483">
        <v>28</v>
      </c>
      <c r="U23" s="483">
        <v>19</v>
      </c>
      <c r="V23" s="483">
        <v>51</v>
      </c>
      <c r="W23" s="483">
        <v>0</v>
      </c>
      <c r="X23" s="272">
        <f t="shared" si="0"/>
        <v>278</v>
      </c>
      <c r="Y23" s="164">
        <v>32</v>
      </c>
      <c r="Z23" s="134">
        <v>5</v>
      </c>
      <c r="AA23" s="134">
        <v>2</v>
      </c>
      <c r="AB23" s="134">
        <v>3</v>
      </c>
      <c r="AC23" s="134">
        <v>0</v>
      </c>
      <c r="AD23" s="134">
        <v>5</v>
      </c>
      <c r="AE23" s="134">
        <v>2</v>
      </c>
      <c r="AF23" s="134">
        <v>5</v>
      </c>
      <c r="AG23" s="134">
        <v>10</v>
      </c>
      <c r="AH23" s="134">
        <v>9</v>
      </c>
      <c r="AI23" s="134">
        <v>9</v>
      </c>
      <c r="AJ23" s="134">
        <v>13</v>
      </c>
      <c r="AK23" s="134">
        <v>15</v>
      </c>
      <c r="AL23" s="134">
        <v>19</v>
      </c>
      <c r="AM23" s="134">
        <v>25</v>
      </c>
      <c r="AN23" s="134">
        <v>14</v>
      </c>
      <c r="AO23" s="134">
        <v>23</v>
      </c>
      <c r="AP23" s="134">
        <v>28</v>
      </c>
      <c r="AQ23" s="134">
        <v>27</v>
      </c>
      <c r="AR23" s="134">
        <v>19</v>
      </c>
      <c r="AS23" s="134">
        <v>53</v>
      </c>
      <c r="AT23" s="134">
        <v>1</v>
      </c>
      <c r="AU23" s="134">
        <f t="shared" si="1"/>
        <v>319</v>
      </c>
      <c r="AV23" s="482">
        <v>33</v>
      </c>
      <c r="AW23" s="483">
        <v>4</v>
      </c>
      <c r="AX23" s="483">
        <v>3</v>
      </c>
      <c r="AY23" s="483">
        <v>0</v>
      </c>
      <c r="AZ23" s="483">
        <v>0</v>
      </c>
      <c r="BA23" s="483">
        <v>4</v>
      </c>
      <c r="BB23" s="483">
        <v>3</v>
      </c>
      <c r="BC23" s="483">
        <v>10</v>
      </c>
      <c r="BD23" s="483">
        <v>9</v>
      </c>
      <c r="BE23" s="483">
        <v>9</v>
      </c>
      <c r="BF23" s="483">
        <v>15</v>
      </c>
      <c r="BG23" s="483">
        <v>6</v>
      </c>
      <c r="BH23" s="483">
        <v>18</v>
      </c>
      <c r="BI23" s="483">
        <v>12</v>
      </c>
      <c r="BJ23" s="483">
        <v>18</v>
      </c>
      <c r="BK23" s="483">
        <v>17</v>
      </c>
      <c r="BL23" s="483">
        <v>13</v>
      </c>
      <c r="BM23" s="483">
        <v>21</v>
      </c>
      <c r="BN23" s="483">
        <v>24</v>
      </c>
      <c r="BO23" s="483">
        <v>32</v>
      </c>
      <c r="BP23" s="483">
        <v>49</v>
      </c>
      <c r="BQ23" s="483">
        <v>0</v>
      </c>
      <c r="BR23" s="272">
        <f t="shared" si="2"/>
        <v>300</v>
      </c>
      <c r="BS23" s="164">
        <v>35</v>
      </c>
      <c r="BT23" s="134">
        <v>6</v>
      </c>
      <c r="BU23" s="134">
        <v>2</v>
      </c>
      <c r="BV23" s="134">
        <v>2</v>
      </c>
      <c r="BW23" s="134">
        <v>0</v>
      </c>
      <c r="BX23" s="134">
        <v>1</v>
      </c>
      <c r="BY23" s="134">
        <v>3</v>
      </c>
      <c r="BZ23" s="134">
        <v>5</v>
      </c>
      <c r="CA23" s="134">
        <v>11</v>
      </c>
      <c r="CB23" s="134">
        <v>10</v>
      </c>
      <c r="CC23" s="134">
        <v>3</v>
      </c>
      <c r="CD23" s="134">
        <v>9</v>
      </c>
      <c r="CE23" s="134">
        <v>13</v>
      </c>
      <c r="CF23" s="134">
        <v>9</v>
      </c>
      <c r="CG23" s="134">
        <v>15</v>
      </c>
      <c r="CH23" s="134">
        <v>11</v>
      </c>
      <c r="CI23" s="134">
        <v>19</v>
      </c>
      <c r="CJ23" s="134">
        <v>21</v>
      </c>
      <c r="CK23" s="134">
        <v>22</v>
      </c>
      <c r="CL23" s="134">
        <v>23</v>
      </c>
      <c r="CM23" s="134">
        <v>60</v>
      </c>
      <c r="CN23" s="134">
        <v>0</v>
      </c>
      <c r="CO23" s="134">
        <f t="shared" si="3"/>
        <v>280</v>
      </c>
      <c r="CP23" s="482">
        <v>23</v>
      </c>
      <c r="CQ23" s="483">
        <v>7</v>
      </c>
      <c r="CR23" s="483">
        <v>3</v>
      </c>
      <c r="CS23" s="483">
        <v>2</v>
      </c>
      <c r="CT23" s="483">
        <v>0</v>
      </c>
      <c r="CU23" s="483">
        <v>4</v>
      </c>
      <c r="CV23" s="483">
        <v>8</v>
      </c>
      <c r="CW23" s="483">
        <v>5</v>
      </c>
      <c r="CX23" s="483">
        <v>10</v>
      </c>
      <c r="CY23" s="483">
        <v>9</v>
      </c>
      <c r="CZ23" s="483">
        <v>12</v>
      </c>
      <c r="DA23" s="483">
        <v>17</v>
      </c>
      <c r="DB23" s="483">
        <v>11</v>
      </c>
      <c r="DC23" s="483">
        <v>11</v>
      </c>
      <c r="DD23" s="483">
        <v>17</v>
      </c>
      <c r="DE23" s="483">
        <v>13</v>
      </c>
      <c r="DF23" s="483">
        <v>18</v>
      </c>
      <c r="DG23" s="483">
        <v>22</v>
      </c>
      <c r="DH23" s="483">
        <v>21</v>
      </c>
      <c r="DI23" s="483">
        <v>25</v>
      </c>
      <c r="DJ23" s="483">
        <v>65</v>
      </c>
      <c r="DK23" s="483">
        <v>0</v>
      </c>
      <c r="DL23" s="272">
        <f t="shared" si="4"/>
        <v>303</v>
      </c>
      <c r="DM23" s="164">
        <v>23</v>
      </c>
      <c r="DN23" s="134">
        <v>1</v>
      </c>
      <c r="DO23" s="134">
        <v>1</v>
      </c>
      <c r="DP23" s="134">
        <v>1</v>
      </c>
      <c r="DQ23" s="134">
        <v>0</v>
      </c>
      <c r="DR23" s="134">
        <v>1</v>
      </c>
      <c r="DS23" s="134">
        <v>2</v>
      </c>
      <c r="DT23" s="134">
        <v>6</v>
      </c>
      <c r="DU23" s="134">
        <v>10</v>
      </c>
      <c r="DV23" s="134">
        <v>7</v>
      </c>
      <c r="DW23" s="134">
        <v>7</v>
      </c>
      <c r="DX23" s="134">
        <v>23</v>
      </c>
      <c r="DY23" s="134">
        <v>6</v>
      </c>
      <c r="DZ23" s="134">
        <v>10</v>
      </c>
      <c r="EA23" s="134">
        <v>16</v>
      </c>
      <c r="EB23" s="134">
        <v>18</v>
      </c>
      <c r="EC23" s="134">
        <v>25</v>
      </c>
      <c r="ED23" s="134">
        <v>16</v>
      </c>
      <c r="EE23" s="134">
        <v>31</v>
      </c>
      <c r="EF23" s="134">
        <v>28</v>
      </c>
      <c r="EG23" s="134">
        <v>63</v>
      </c>
      <c r="EH23" s="134">
        <v>1</v>
      </c>
      <c r="EI23" s="286">
        <f t="shared" si="5"/>
        <v>296</v>
      </c>
      <c r="EJ23" s="482">
        <v>38</v>
      </c>
      <c r="EK23" s="483">
        <v>3</v>
      </c>
      <c r="EL23" s="483">
        <v>1</v>
      </c>
      <c r="EM23" s="483">
        <v>1</v>
      </c>
      <c r="EN23" s="483">
        <v>2</v>
      </c>
      <c r="EO23" s="483">
        <v>1</v>
      </c>
      <c r="EP23" s="483">
        <v>3</v>
      </c>
      <c r="EQ23" s="483">
        <v>10</v>
      </c>
      <c r="ER23" s="483">
        <v>7</v>
      </c>
      <c r="ES23" s="483">
        <v>19</v>
      </c>
      <c r="ET23" s="483">
        <v>13</v>
      </c>
      <c r="EU23" s="483">
        <v>9</v>
      </c>
      <c r="EV23" s="483">
        <v>9</v>
      </c>
      <c r="EW23" s="483">
        <v>23</v>
      </c>
      <c r="EX23" s="483">
        <v>16</v>
      </c>
      <c r="EY23" s="483">
        <v>31</v>
      </c>
      <c r="EZ23" s="483">
        <v>32</v>
      </c>
      <c r="FA23" s="483">
        <v>32</v>
      </c>
      <c r="FB23" s="483">
        <v>39</v>
      </c>
      <c r="FC23" s="483">
        <v>31</v>
      </c>
      <c r="FD23" s="483">
        <v>87</v>
      </c>
      <c r="FE23" s="483">
        <v>2</v>
      </c>
      <c r="FF23" s="272">
        <f t="shared" si="6"/>
        <v>409</v>
      </c>
      <c r="FG23" s="164">
        <v>34</v>
      </c>
      <c r="FH23" s="134">
        <v>4</v>
      </c>
      <c r="FI23" s="134">
        <v>2</v>
      </c>
      <c r="FJ23" s="134">
        <v>1</v>
      </c>
      <c r="FK23" s="134">
        <v>0</v>
      </c>
      <c r="FL23" s="134">
        <v>3</v>
      </c>
      <c r="FM23" s="134">
        <v>4</v>
      </c>
      <c r="FN23" s="134">
        <v>11</v>
      </c>
      <c r="FO23" s="134">
        <v>8</v>
      </c>
      <c r="FP23" s="134">
        <v>8</v>
      </c>
      <c r="FQ23" s="134">
        <v>11</v>
      </c>
      <c r="FR23" s="134">
        <v>11</v>
      </c>
      <c r="FS23" s="134">
        <v>7</v>
      </c>
      <c r="FT23" s="134">
        <v>18</v>
      </c>
      <c r="FU23" s="134">
        <v>17</v>
      </c>
      <c r="FV23" s="134">
        <v>19</v>
      </c>
      <c r="FW23" s="134">
        <v>33</v>
      </c>
      <c r="FX23" s="134">
        <v>35</v>
      </c>
      <c r="FY23" s="134">
        <v>39</v>
      </c>
      <c r="FZ23" s="134">
        <v>31</v>
      </c>
      <c r="GA23" s="134">
        <v>111</v>
      </c>
      <c r="GB23" s="134">
        <v>0</v>
      </c>
      <c r="GC23" s="286">
        <f t="shared" si="7"/>
        <v>407</v>
      </c>
    </row>
    <row r="24" spans="1:185" ht="18" customHeight="1">
      <c r="A24" s="11" t="s">
        <v>24</v>
      </c>
      <c r="B24" s="166">
        <v>7</v>
      </c>
      <c r="C24" s="168">
        <v>1</v>
      </c>
      <c r="D24" s="168">
        <v>0</v>
      </c>
      <c r="E24" s="168">
        <v>1</v>
      </c>
      <c r="F24" s="168">
        <v>0</v>
      </c>
      <c r="G24" s="168">
        <v>1</v>
      </c>
      <c r="H24" s="168">
        <v>1</v>
      </c>
      <c r="I24" s="168">
        <v>0</v>
      </c>
      <c r="J24" s="168">
        <v>2</v>
      </c>
      <c r="K24" s="168">
        <v>3</v>
      </c>
      <c r="L24" s="168">
        <v>2</v>
      </c>
      <c r="M24" s="168">
        <v>1</v>
      </c>
      <c r="N24" s="168">
        <v>1</v>
      </c>
      <c r="O24" s="168">
        <v>1</v>
      </c>
      <c r="P24" s="168">
        <v>7</v>
      </c>
      <c r="Q24" s="168">
        <v>5</v>
      </c>
      <c r="R24" s="168">
        <v>6</v>
      </c>
      <c r="S24" s="168">
        <v>5</v>
      </c>
      <c r="T24" s="168">
        <v>6</v>
      </c>
      <c r="U24" s="168">
        <v>3</v>
      </c>
      <c r="V24" s="168">
        <v>13</v>
      </c>
      <c r="W24" s="168">
        <v>1</v>
      </c>
      <c r="X24" s="170">
        <f t="shared" si="0"/>
        <v>67</v>
      </c>
      <c r="Y24" s="166">
        <v>4</v>
      </c>
      <c r="Z24" s="167">
        <v>0</v>
      </c>
      <c r="AA24" s="168">
        <v>0</v>
      </c>
      <c r="AB24" s="168">
        <v>0</v>
      </c>
      <c r="AC24" s="168">
        <v>0</v>
      </c>
      <c r="AD24" s="167">
        <v>1</v>
      </c>
      <c r="AE24" s="168">
        <v>0</v>
      </c>
      <c r="AF24" s="168">
        <v>1</v>
      </c>
      <c r="AG24" s="168">
        <v>3</v>
      </c>
      <c r="AH24" s="168">
        <v>3</v>
      </c>
      <c r="AI24" s="168">
        <v>2</v>
      </c>
      <c r="AJ24" s="168">
        <v>4</v>
      </c>
      <c r="AK24" s="168">
        <v>2</v>
      </c>
      <c r="AL24" s="168">
        <v>4</v>
      </c>
      <c r="AM24" s="168">
        <v>3</v>
      </c>
      <c r="AN24" s="168">
        <v>1</v>
      </c>
      <c r="AO24" s="168">
        <v>5</v>
      </c>
      <c r="AP24" s="168">
        <v>5</v>
      </c>
      <c r="AQ24" s="168">
        <v>7</v>
      </c>
      <c r="AR24" s="168">
        <v>12</v>
      </c>
      <c r="AS24" s="168">
        <v>12</v>
      </c>
      <c r="AT24" s="168">
        <v>2</v>
      </c>
      <c r="AU24" s="168">
        <f t="shared" si="1"/>
        <v>71</v>
      </c>
      <c r="AV24" s="166">
        <v>12</v>
      </c>
      <c r="AW24" s="168">
        <v>0</v>
      </c>
      <c r="AX24" s="168">
        <v>0</v>
      </c>
      <c r="AY24" s="168">
        <v>0</v>
      </c>
      <c r="AZ24" s="168">
        <v>0</v>
      </c>
      <c r="BA24" s="168">
        <v>0</v>
      </c>
      <c r="BB24" s="168">
        <v>1</v>
      </c>
      <c r="BC24" s="168">
        <v>1</v>
      </c>
      <c r="BD24" s="168">
        <v>4</v>
      </c>
      <c r="BE24" s="168">
        <v>2</v>
      </c>
      <c r="BF24" s="168">
        <v>3</v>
      </c>
      <c r="BG24" s="168">
        <v>1</v>
      </c>
      <c r="BH24" s="168">
        <v>3</v>
      </c>
      <c r="BI24" s="168">
        <v>2</v>
      </c>
      <c r="BJ24" s="168">
        <v>3</v>
      </c>
      <c r="BK24" s="168">
        <v>4</v>
      </c>
      <c r="BL24" s="168">
        <v>5</v>
      </c>
      <c r="BM24" s="168">
        <v>9</v>
      </c>
      <c r="BN24" s="168">
        <v>6</v>
      </c>
      <c r="BO24" s="168">
        <v>3</v>
      </c>
      <c r="BP24" s="168">
        <v>17</v>
      </c>
      <c r="BQ24" s="168">
        <v>1</v>
      </c>
      <c r="BR24" s="170">
        <f t="shared" si="2"/>
        <v>77</v>
      </c>
      <c r="BS24" s="166">
        <v>6</v>
      </c>
      <c r="BT24" s="167">
        <v>0</v>
      </c>
      <c r="BU24" s="168">
        <v>0</v>
      </c>
      <c r="BV24" s="167">
        <v>0</v>
      </c>
      <c r="BW24" s="168">
        <v>1</v>
      </c>
      <c r="BX24" s="168">
        <v>1</v>
      </c>
      <c r="BY24" s="168">
        <v>2</v>
      </c>
      <c r="BZ24" s="168">
        <v>3</v>
      </c>
      <c r="CA24" s="168">
        <v>3</v>
      </c>
      <c r="CB24" s="168">
        <v>4</v>
      </c>
      <c r="CC24" s="168">
        <v>3</v>
      </c>
      <c r="CD24" s="168">
        <v>2</v>
      </c>
      <c r="CE24" s="168">
        <v>5</v>
      </c>
      <c r="CF24" s="168">
        <v>3</v>
      </c>
      <c r="CG24" s="168">
        <v>6</v>
      </c>
      <c r="CH24" s="168">
        <v>5</v>
      </c>
      <c r="CI24" s="168">
        <v>8</v>
      </c>
      <c r="CJ24" s="168">
        <v>7</v>
      </c>
      <c r="CK24" s="168">
        <v>11</v>
      </c>
      <c r="CL24" s="168">
        <v>12</v>
      </c>
      <c r="CM24" s="168">
        <v>10</v>
      </c>
      <c r="CN24" s="168">
        <v>0</v>
      </c>
      <c r="CO24" s="168">
        <f t="shared" si="3"/>
        <v>92</v>
      </c>
      <c r="CP24" s="166">
        <v>6</v>
      </c>
      <c r="CQ24" s="168">
        <v>1</v>
      </c>
      <c r="CR24" s="168">
        <v>2</v>
      </c>
      <c r="CS24" s="168">
        <v>0</v>
      </c>
      <c r="CT24" s="168">
        <v>0</v>
      </c>
      <c r="CU24" s="168">
        <v>1</v>
      </c>
      <c r="CV24" s="168">
        <v>0</v>
      </c>
      <c r="CW24" s="168">
        <v>1</v>
      </c>
      <c r="CX24" s="168">
        <v>2</v>
      </c>
      <c r="CY24" s="168">
        <v>6</v>
      </c>
      <c r="CZ24" s="168">
        <v>5</v>
      </c>
      <c r="DA24" s="168">
        <v>2</v>
      </c>
      <c r="DB24" s="168">
        <v>1</v>
      </c>
      <c r="DC24" s="168">
        <v>2</v>
      </c>
      <c r="DD24" s="168">
        <v>7</v>
      </c>
      <c r="DE24" s="168">
        <v>3</v>
      </c>
      <c r="DF24" s="168">
        <v>4</v>
      </c>
      <c r="DG24" s="168">
        <v>11</v>
      </c>
      <c r="DH24" s="168">
        <v>10</v>
      </c>
      <c r="DI24" s="168">
        <v>11</v>
      </c>
      <c r="DJ24" s="168">
        <v>16</v>
      </c>
      <c r="DK24" s="168">
        <v>0</v>
      </c>
      <c r="DL24" s="170">
        <f t="shared" si="4"/>
        <v>91</v>
      </c>
      <c r="DM24" s="166">
        <v>8</v>
      </c>
      <c r="DN24" s="167">
        <v>3</v>
      </c>
      <c r="DO24" s="168">
        <v>0</v>
      </c>
      <c r="DP24" s="167">
        <v>0</v>
      </c>
      <c r="DQ24" s="168">
        <v>0</v>
      </c>
      <c r="DR24" s="168">
        <v>0</v>
      </c>
      <c r="DS24" s="168">
        <v>3</v>
      </c>
      <c r="DT24" s="168">
        <v>1</v>
      </c>
      <c r="DU24" s="168">
        <v>3</v>
      </c>
      <c r="DV24" s="168">
        <v>4</v>
      </c>
      <c r="DW24" s="168">
        <v>2</v>
      </c>
      <c r="DX24" s="168">
        <v>3</v>
      </c>
      <c r="DY24" s="168">
        <v>5</v>
      </c>
      <c r="DZ24" s="168">
        <v>3</v>
      </c>
      <c r="EA24" s="168">
        <v>5</v>
      </c>
      <c r="EB24" s="168">
        <v>11</v>
      </c>
      <c r="EC24" s="168">
        <v>9</v>
      </c>
      <c r="ED24" s="168">
        <v>11</v>
      </c>
      <c r="EE24" s="168">
        <v>5</v>
      </c>
      <c r="EF24" s="168">
        <v>8</v>
      </c>
      <c r="EG24" s="168">
        <v>15</v>
      </c>
      <c r="EH24" s="168">
        <v>0</v>
      </c>
      <c r="EI24" s="283">
        <f t="shared" si="5"/>
        <v>99</v>
      </c>
      <c r="EJ24" s="166">
        <v>15</v>
      </c>
      <c r="EK24" s="168">
        <v>1</v>
      </c>
      <c r="EL24" s="168">
        <v>0</v>
      </c>
      <c r="EM24" s="168">
        <v>0</v>
      </c>
      <c r="EN24" s="168">
        <v>0</v>
      </c>
      <c r="EO24" s="168">
        <v>0</v>
      </c>
      <c r="EP24" s="168">
        <v>0</v>
      </c>
      <c r="EQ24" s="168">
        <v>3</v>
      </c>
      <c r="ER24" s="168">
        <v>1</v>
      </c>
      <c r="ES24" s="168">
        <v>5</v>
      </c>
      <c r="ET24" s="168">
        <v>5</v>
      </c>
      <c r="EU24" s="168">
        <v>5</v>
      </c>
      <c r="EV24" s="168">
        <v>5</v>
      </c>
      <c r="EW24" s="168">
        <v>5</v>
      </c>
      <c r="EX24" s="168">
        <v>9</v>
      </c>
      <c r="EY24" s="168">
        <v>14</v>
      </c>
      <c r="EZ24" s="168">
        <v>9</v>
      </c>
      <c r="FA24" s="168">
        <v>4</v>
      </c>
      <c r="FB24" s="168">
        <v>23</v>
      </c>
      <c r="FC24" s="168">
        <v>14</v>
      </c>
      <c r="FD24" s="168">
        <v>18</v>
      </c>
      <c r="FE24" s="168">
        <v>0</v>
      </c>
      <c r="FF24" s="170">
        <f t="shared" si="6"/>
        <v>136</v>
      </c>
      <c r="FG24" s="166">
        <v>8</v>
      </c>
      <c r="FH24" s="167">
        <v>1</v>
      </c>
      <c r="FI24" s="168">
        <v>0</v>
      </c>
      <c r="FJ24" s="167">
        <v>0</v>
      </c>
      <c r="FK24" s="168">
        <v>0</v>
      </c>
      <c r="FL24" s="168">
        <v>1</v>
      </c>
      <c r="FM24" s="168">
        <v>0</v>
      </c>
      <c r="FN24" s="168">
        <v>3</v>
      </c>
      <c r="FO24" s="168">
        <v>0</v>
      </c>
      <c r="FP24" s="168">
        <v>3</v>
      </c>
      <c r="FQ24" s="168">
        <v>6</v>
      </c>
      <c r="FR24" s="168">
        <v>7</v>
      </c>
      <c r="FS24" s="168">
        <v>3</v>
      </c>
      <c r="FT24" s="168">
        <v>4</v>
      </c>
      <c r="FU24" s="168">
        <v>5</v>
      </c>
      <c r="FV24" s="168">
        <v>12</v>
      </c>
      <c r="FW24" s="168">
        <v>9</v>
      </c>
      <c r="FX24" s="168">
        <v>19</v>
      </c>
      <c r="FY24" s="168">
        <v>17</v>
      </c>
      <c r="FZ24" s="168">
        <v>12</v>
      </c>
      <c r="GA24" s="168">
        <v>24</v>
      </c>
      <c r="GB24" s="168">
        <v>0</v>
      </c>
      <c r="GC24" s="283">
        <f t="shared" si="7"/>
        <v>134</v>
      </c>
    </row>
    <row r="25" spans="1:185" ht="18" customHeight="1">
      <c r="A25" s="88" t="s">
        <v>25</v>
      </c>
      <c r="B25" s="482">
        <v>126</v>
      </c>
      <c r="C25" s="483">
        <v>5</v>
      </c>
      <c r="D25" s="483">
        <v>1</v>
      </c>
      <c r="E25" s="483">
        <v>3</v>
      </c>
      <c r="F25" s="483">
        <v>2</v>
      </c>
      <c r="G25" s="483">
        <v>3</v>
      </c>
      <c r="H25" s="483">
        <v>16</v>
      </c>
      <c r="I25" s="483">
        <v>30</v>
      </c>
      <c r="J25" s="483">
        <v>38</v>
      </c>
      <c r="K25" s="483">
        <v>41</v>
      </c>
      <c r="L25" s="483">
        <v>47</v>
      </c>
      <c r="M25" s="483">
        <v>56</v>
      </c>
      <c r="N25" s="483">
        <v>80</v>
      </c>
      <c r="O25" s="483">
        <v>87</v>
      </c>
      <c r="P25" s="483">
        <v>119</v>
      </c>
      <c r="Q25" s="483">
        <v>162</v>
      </c>
      <c r="R25" s="483">
        <v>240</v>
      </c>
      <c r="S25" s="483">
        <v>260</v>
      </c>
      <c r="T25" s="483">
        <v>305</v>
      </c>
      <c r="U25" s="483">
        <v>402</v>
      </c>
      <c r="V25" s="483">
        <v>1285</v>
      </c>
      <c r="W25" s="483">
        <v>4</v>
      </c>
      <c r="X25" s="272">
        <f t="shared" si="0"/>
        <v>3312</v>
      </c>
      <c r="Y25" s="164">
        <v>109</v>
      </c>
      <c r="Z25" s="134">
        <v>10</v>
      </c>
      <c r="AA25" s="134">
        <v>7</v>
      </c>
      <c r="AB25" s="134">
        <v>2</v>
      </c>
      <c r="AC25" s="134">
        <v>2</v>
      </c>
      <c r="AD25" s="134">
        <v>7</v>
      </c>
      <c r="AE25" s="134">
        <v>9</v>
      </c>
      <c r="AF25" s="134">
        <v>23</v>
      </c>
      <c r="AG25" s="134">
        <v>41</v>
      </c>
      <c r="AH25" s="134">
        <v>44</v>
      </c>
      <c r="AI25" s="134">
        <v>60</v>
      </c>
      <c r="AJ25" s="134">
        <v>72</v>
      </c>
      <c r="AK25" s="134">
        <v>61</v>
      </c>
      <c r="AL25" s="134">
        <v>102</v>
      </c>
      <c r="AM25" s="134">
        <v>174</v>
      </c>
      <c r="AN25" s="134">
        <v>195</v>
      </c>
      <c r="AO25" s="134">
        <v>235</v>
      </c>
      <c r="AP25" s="134">
        <v>290</v>
      </c>
      <c r="AQ25" s="134">
        <v>370</v>
      </c>
      <c r="AR25" s="134">
        <v>443</v>
      </c>
      <c r="AS25" s="134">
        <v>1349</v>
      </c>
      <c r="AT25" s="134">
        <v>0</v>
      </c>
      <c r="AU25" s="134">
        <f t="shared" si="1"/>
        <v>3605</v>
      </c>
      <c r="AV25" s="482">
        <v>91</v>
      </c>
      <c r="AW25" s="483">
        <v>5</v>
      </c>
      <c r="AX25" s="483">
        <v>4</v>
      </c>
      <c r="AY25" s="483">
        <v>3</v>
      </c>
      <c r="AZ25" s="483">
        <v>1</v>
      </c>
      <c r="BA25" s="483">
        <v>7</v>
      </c>
      <c r="BB25" s="483">
        <v>8</v>
      </c>
      <c r="BC25" s="483">
        <v>27</v>
      </c>
      <c r="BD25" s="483">
        <v>32</v>
      </c>
      <c r="BE25" s="483">
        <v>44</v>
      </c>
      <c r="BF25" s="483">
        <v>37</v>
      </c>
      <c r="BG25" s="483">
        <v>61</v>
      </c>
      <c r="BH25" s="483">
        <v>61</v>
      </c>
      <c r="BI25" s="483">
        <v>90</v>
      </c>
      <c r="BJ25" s="483">
        <v>136</v>
      </c>
      <c r="BK25" s="483">
        <v>197</v>
      </c>
      <c r="BL25" s="483">
        <v>199</v>
      </c>
      <c r="BM25" s="483">
        <v>241</v>
      </c>
      <c r="BN25" s="483">
        <v>312</v>
      </c>
      <c r="BO25" s="483">
        <v>357</v>
      </c>
      <c r="BP25" s="483">
        <v>1182</v>
      </c>
      <c r="BQ25" s="483">
        <v>5</v>
      </c>
      <c r="BR25" s="272">
        <f t="shared" si="2"/>
        <v>3100</v>
      </c>
      <c r="BS25" s="164">
        <v>102</v>
      </c>
      <c r="BT25" s="134">
        <v>5</v>
      </c>
      <c r="BU25" s="134">
        <v>5</v>
      </c>
      <c r="BV25" s="134">
        <v>5</v>
      </c>
      <c r="BW25" s="134">
        <v>3</v>
      </c>
      <c r="BX25" s="134">
        <v>8</v>
      </c>
      <c r="BY25" s="134">
        <v>9</v>
      </c>
      <c r="BZ25" s="134">
        <v>21</v>
      </c>
      <c r="CA25" s="134">
        <v>44</v>
      </c>
      <c r="CB25" s="134">
        <v>56</v>
      </c>
      <c r="CC25" s="134">
        <v>43</v>
      </c>
      <c r="CD25" s="134">
        <v>49</v>
      </c>
      <c r="CE25" s="134">
        <v>67</v>
      </c>
      <c r="CF25" s="134">
        <v>89</v>
      </c>
      <c r="CG25" s="134">
        <v>120</v>
      </c>
      <c r="CH25" s="134">
        <v>190</v>
      </c>
      <c r="CI25" s="134">
        <v>244</v>
      </c>
      <c r="CJ25" s="134">
        <v>327</v>
      </c>
      <c r="CK25" s="134">
        <v>347</v>
      </c>
      <c r="CL25" s="134">
        <v>436</v>
      </c>
      <c r="CM25" s="134">
        <v>1352</v>
      </c>
      <c r="CN25" s="134">
        <v>9</v>
      </c>
      <c r="CO25" s="134">
        <f t="shared" si="3"/>
        <v>3531</v>
      </c>
      <c r="CP25" s="482">
        <v>100</v>
      </c>
      <c r="CQ25" s="483">
        <v>6</v>
      </c>
      <c r="CR25" s="483">
        <v>2</v>
      </c>
      <c r="CS25" s="483">
        <v>2</v>
      </c>
      <c r="CT25" s="483">
        <v>2</v>
      </c>
      <c r="CU25" s="483">
        <v>7</v>
      </c>
      <c r="CV25" s="483">
        <v>13</v>
      </c>
      <c r="CW25" s="483">
        <v>30</v>
      </c>
      <c r="CX25" s="483">
        <v>40</v>
      </c>
      <c r="CY25" s="483">
        <v>48</v>
      </c>
      <c r="CZ25" s="483">
        <v>44</v>
      </c>
      <c r="DA25" s="483">
        <v>61</v>
      </c>
      <c r="DB25" s="483">
        <v>71</v>
      </c>
      <c r="DC25" s="483">
        <v>85</v>
      </c>
      <c r="DD25" s="483">
        <v>124</v>
      </c>
      <c r="DE25" s="483">
        <v>187</v>
      </c>
      <c r="DF25" s="483">
        <v>247</v>
      </c>
      <c r="DG25" s="483">
        <v>344</v>
      </c>
      <c r="DH25" s="483">
        <v>327</v>
      </c>
      <c r="DI25" s="483">
        <v>431</v>
      </c>
      <c r="DJ25" s="483">
        <v>1332</v>
      </c>
      <c r="DK25" s="483">
        <v>7</v>
      </c>
      <c r="DL25" s="272">
        <f t="shared" si="4"/>
        <v>3510</v>
      </c>
      <c r="DM25" s="164">
        <v>94</v>
      </c>
      <c r="DN25" s="134">
        <v>4</v>
      </c>
      <c r="DO25" s="134">
        <v>2</v>
      </c>
      <c r="DP25" s="134">
        <v>1</v>
      </c>
      <c r="DQ25" s="134">
        <v>2</v>
      </c>
      <c r="DR25" s="134">
        <v>9</v>
      </c>
      <c r="DS25" s="134">
        <v>7</v>
      </c>
      <c r="DT25" s="134">
        <v>23</v>
      </c>
      <c r="DU25" s="134">
        <v>41</v>
      </c>
      <c r="DV25" s="134">
        <v>39</v>
      </c>
      <c r="DW25" s="134">
        <v>58</v>
      </c>
      <c r="DX25" s="134">
        <v>65</v>
      </c>
      <c r="DY25" s="134">
        <v>89</v>
      </c>
      <c r="DZ25" s="134">
        <v>111</v>
      </c>
      <c r="EA25" s="134">
        <v>181</v>
      </c>
      <c r="EB25" s="134">
        <v>261</v>
      </c>
      <c r="EC25" s="134">
        <v>304</v>
      </c>
      <c r="ED25" s="134">
        <v>363</v>
      </c>
      <c r="EE25" s="134">
        <v>392</v>
      </c>
      <c r="EF25" s="134">
        <v>494</v>
      </c>
      <c r="EG25" s="134">
        <v>1461</v>
      </c>
      <c r="EH25" s="134">
        <v>9</v>
      </c>
      <c r="EI25" s="286">
        <f t="shared" si="5"/>
        <v>4010</v>
      </c>
      <c r="EJ25" s="482">
        <v>69</v>
      </c>
      <c r="EK25" s="483">
        <v>6</v>
      </c>
      <c r="EL25" s="483">
        <v>2</v>
      </c>
      <c r="EM25" s="483">
        <v>2</v>
      </c>
      <c r="EN25" s="483">
        <v>1</v>
      </c>
      <c r="EO25" s="483">
        <v>8</v>
      </c>
      <c r="EP25" s="483">
        <v>6</v>
      </c>
      <c r="EQ25" s="483">
        <v>20</v>
      </c>
      <c r="ER25" s="483">
        <v>53</v>
      </c>
      <c r="ES25" s="483">
        <v>68</v>
      </c>
      <c r="ET25" s="483">
        <v>84</v>
      </c>
      <c r="EU25" s="483">
        <v>102</v>
      </c>
      <c r="EV25" s="483">
        <v>160</v>
      </c>
      <c r="EW25" s="483">
        <v>174</v>
      </c>
      <c r="EX25" s="483">
        <v>252</v>
      </c>
      <c r="EY25" s="483">
        <v>364</v>
      </c>
      <c r="EZ25" s="483">
        <v>486</v>
      </c>
      <c r="FA25" s="483">
        <v>606</v>
      </c>
      <c r="FB25" s="483">
        <v>624</v>
      </c>
      <c r="FC25" s="483">
        <v>647</v>
      </c>
      <c r="FD25" s="483">
        <v>1903</v>
      </c>
      <c r="FE25" s="483">
        <v>10</v>
      </c>
      <c r="FF25" s="272">
        <f t="shared" si="6"/>
        <v>5647</v>
      </c>
      <c r="FG25" s="164">
        <v>57</v>
      </c>
      <c r="FH25" s="134">
        <v>2</v>
      </c>
      <c r="FI25" s="134">
        <v>6</v>
      </c>
      <c r="FJ25" s="134">
        <v>5</v>
      </c>
      <c r="FK25" s="134">
        <v>2</v>
      </c>
      <c r="FL25" s="134">
        <v>10</v>
      </c>
      <c r="FM25" s="134">
        <v>9</v>
      </c>
      <c r="FN25" s="134">
        <v>27</v>
      </c>
      <c r="FO25" s="134">
        <v>42</v>
      </c>
      <c r="FP25" s="134">
        <v>49</v>
      </c>
      <c r="FQ25" s="134">
        <v>58</v>
      </c>
      <c r="FR25" s="134">
        <v>71</v>
      </c>
      <c r="FS25" s="134">
        <v>97</v>
      </c>
      <c r="FT25" s="134">
        <v>107</v>
      </c>
      <c r="FU25" s="134">
        <v>155</v>
      </c>
      <c r="FV25" s="134">
        <v>219</v>
      </c>
      <c r="FW25" s="134">
        <v>321</v>
      </c>
      <c r="FX25" s="134">
        <v>345</v>
      </c>
      <c r="FY25" s="134">
        <v>420</v>
      </c>
      <c r="FZ25" s="134">
        <v>504</v>
      </c>
      <c r="GA25" s="134">
        <v>1690</v>
      </c>
      <c r="GB25" s="134">
        <v>12</v>
      </c>
      <c r="GC25" s="286">
        <f t="shared" si="7"/>
        <v>4208</v>
      </c>
    </row>
    <row r="26" spans="1:185" ht="18" customHeight="1">
      <c r="A26" s="90" t="s">
        <v>26</v>
      </c>
      <c r="B26" s="171">
        <v>3</v>
      </c>
      <c r="C26" s="172">
        <v>0</v>
      </c>
      <c r="D26" s="172">
        <v>1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2</v>
      </c>
      <c r="K26" s="172">
        <v>2</v>
      </c>
      <c r="L26" s="172">
        <v>5</v>
      </c>
      <c r="M26" s="172">
        <v>1</v>
      </c>
      <c r="N26" s="172">
        <v>7</v>
      </c>
      <c r="O26" s="172">
        <v>5</v>
      </c>
      <c r="P26" s="172">
        <v>5</v>
      </c>
      <c r="Q26" s="172">
        <v>3</v>
      </c>
      <c r="R26" s="172">
        <v>6</v>
      </c>
      <c r="S26" s="172">
        <v>3</v>
      </c>
      <c r="T26" s="172">
        <v>3</v>
      </c>
      <c r="U26" s="172">
        <v>3</v>
      </c>
      <c r="V26" s="172">
        <v>13</v>
      </c>
      <c r="W26" s="172">
        <v>0</v>
      </c>
      <c r="X26" s="173">
        <f t="shared" si="0"/>
        <v>62</v>
      </c>
      <c r="Y26" s="166">
        <v>1</v>
      </c>
      <c r="Z26" s="167">
        <v>0</v>
      </c>
      <c r="AA26" s="168">
        <v>0</v>
      </c>
      <c r="AB26" s="168">
        <v>0</v>
      </c>
      <c r="AC26" s="168">
        <v>0</v>
      </c>
      <c r="AD26" s="167">
        <v>1</v>
      </c>
      <c r="AE26" s="168">
        <v>0</v>
      </c>
      <c r="AF26" s="168">
        <v>0</v>
      </c>
      <c r="AG26" s="168">
        <v>1</v>
      </c>
      <c r="AH26" s="168">
        <v>2</v>
      </c>
      <c r="AI26" s="168">
        <v>5</v>
      </c>
      <c r="AJ26" s="168">
        <v>5</v>
      </c>
      <c r="AK26" s="168">
        <v>3</v>
      </c>
      <c r="AL26" s="168">
        <v>0</v>
      </c>
      <c r="AM26" s="168">
        <v>4</v>
      </c>
      <c r="AN26" s="168">
        <v>4</v>
      </c>
      <c r="AO26" s="168">
        <v>3</v>
      </c>
      <c r="AP26" s="168">
        <v>9</v>
      </c>
      <c r="AQ26" s="168">
        <v>4</v>
      </c>
      <c r="AR26" s="168">
        <v>1</v>
      </c>
      <c r="AS26" s="168">
        <v>8</v>
      </c>
      <c r="AT26" s="168">
        <v>2</v>
      </c>
      <c r="AU26" s="168">
        <f t="shared" si="1"/>
        <v>53</v>
      </c>
      <c r="AV26" s="171">
        <v>0</v>
      </c>
      <c r="AW26" s="172">
        <v>0</v>
      </c>
      <c r="AX26" s="172">
        <v>0</v>
      </c>
      <c r="AY26" s="172">
        <v>0</v>
      </c>
      <c r="AZ26" s="172">
        <v>0</v>
      </c>
      <c r="BA26" s="172">
        <v>0</v>
      </c>
      <c r="BB26" s="172">
        <v>1</v>
      </c>
      <c r="BC26" s="172">
        <v>3</v>
      </c>
      <c r="BD26" s="172">
        <v>5</v>
      </c>
      <c r="BE26" s="172">
        <v>6</v>
      </c>
      <c r="BF26" s="172">
        <v>2</v>
      </c>
      <c r="BG26" s="172">
        <v>6</v>
      </c>
      <c r="BH26" s="172">
        <v>6</v>
      </c>
      <c r="BI26" s="172">
        <v>5</v>
      </c>
      <c r="BJ26" s="172">
        <v>3</v>
      </c>
      <c r="BK26" s="172">
        <v>2</v>
      </c>
      <c r="BL26" s="172">
        <v>1</v>
      </c>
      <c r="BM26" s="172">
        <v>2</v>
      </c>
      <c r="BN26" s="172">
        <v>5</v>
      </c>
      <c r="BO26" s="172">
        <v>2</v>
      </c>
      <c r="BP26" s="172">
        <v>6</v>
      </c>
      <c r="BQ26" s="172">
        <v>0</v>
      </c>
      <c r="BR26" s="173">
        <f t="shared" si="2"/>
        <v>55</v>
      </c>
      <c r="BS26" s="166">
        <v>3</v>
      </c>
      <c r="BT26" s="167">
        <v>0</v>
      </c>
      <c r="BU26" s="168">
        <v>0</v>
      </c>
      <c r="BV26" s="167">
        <v>0</v>
      </c>
      <c r="BW26" s="168">
        <v>0</v>
      </c>
      <c r="BX26" s="168">
        <v>0</v>
      </c>
      <c r="BY26" s="168">
        <v>1</v>
      </c>
      <c r="BZ26" s="168">
        <v>1</v>
      </c>
      <c r="CA26" s="168">
        <v>3</v>
      </c>
      <c r="CB26" s="168">
        <v>2</v>
      </c>
      <c r="CC26" s="168">
        <v>4</v>
      </c>
      <c r="CD26" s="168">
        <v>5</v>
      </c>
      <c r="CE26" s="168">
        <v>3</v>
      </c>
      <c r="CF26" s="168">
        <v>2</v>
      </c>
      <c r="CG26" s="168">
        <v>3</v>
      </c>
      <c r="CH26" s="168">
        <v>5</v>
      </c>
      <c r="CI26" s="168">
        <v>2</v>
      </c>
      <c r="CJ26" s="168">
        <v>5</v>
      </c>
      <c r="CK26" s="168">
        <v>6</v>
      </c>
      <c r="CL26" s="168">
        <v>4</v>
      </c>
      <c r="CM26" s="168">
        <v>9</v>
      </c>
      <c r="CN26" s="168">
        <v>0</v>
      </c>
      <c r="CO26" s="168">
        <f t="shared" si="3"/>
        <v>58</v>
      </c>
      <c r="CP26" s="171">
        <v>1</v>
      </c>
      <c r="CQ26" s="172">
        <v>1</v>
      </c>
      <c r="CR26" s="172">
        <v>0</v>
      </c>
      <c r="CS26" s="172">
        <v>1</v>
      </c>
      <c r="CT26" s="172">
        <v>0</v>
      </c>
      <c r="CU26" s="172">
        <v>0</v>
      </c>
      <c r="CV26" s="172">
        <v>2</v>
      </c>
      <c r="CW26" s="172">
        <v>1</v>
      </c>
      <c r="CX26" s="172">
        <v>4</v>
      </c>
      <c r="CY26" s="172">
        <v>9</v>
      </c>
      <c r="CZ26" s="172">
        <v>1</v>
      </c>
      <c r="DA26" s="172">
        <v>5</v>
      </c>
      <c r="DB26" s="172">
        <v>3</v>
      </c>
      <c r="DC26" s="172">
        <v>4</v>
      </c>
      <c r="DD26" s="172">
        <v>5</v>
      </c>
      <c r="DE26" s="172">
        <v>5</v>
      </c>
      <c r="DF26" s="172">
        <v>4</v>
      </c>
      <c r="DG26" s="172">
        <v>2</v>
      </c>
      <c r="DH26" s="172">
        <v>6</v>
      </c>
      <c r="DI26" s="172">
        <v>4</v>
      </c>
      <c r="DJ26" s="172">
        <v>9</v>
      </c>
      <c r="DK26" s="172">
        <v>0</v>
      </c>
      <c r="DL26" s="173">
        <f t="shared" si="4"/>
        <v>67</v>
      </c>
      <c r="DM26" s="166">
        <v>0</v>
      </c>
      <c r="DN26" s="167">
        <v>1</v>
      </c>
      <c r="DO26" s="168">
        <v>0</v>
      </c>
      <c r="DP26" s="167">
        <v>0</v>
      </c>
      <c r="DQ26" s="168">
        <v>0</v>
      </c>
      <c r="DR26" s="168">
        <v>0</v>
      </c>
      <c r="DS26" s="168">
        <v>0</v>
      </c>
      <c r="DT26" s="168">
        <v>4</v>
      </c>
      <c r="DU26" s="168">
        <v>5</v>
      </c>
      <c r="DV26" s="168">
        <v>3</v>
      </c>
      <c r="DW26" s="168">
        <v>2</v>
      </c>
      <c r="DX26" s="168">
        <v>6</v>
      </c>
      <c r="DY26" s="168">
        <v>0</v>
      </c>
      <c r="DZ26" s="168">
        <v>4</v>
      </c>
      <c r="EA26" s="168">
        <v>2</v>
      </c>
      <c r="EB26" s="168">
        <v>0</v>
      </c>
      <c r="EC26" s="168">
        <v>1</v>
      </c>
      <c r="ED26" s="168">
        <v>2</v>
      </c>
      <c r="EE26" s="168">
        <v>2</v>
      </c>
      <c r="EF26" s="168">
        <v>2</v>
      </c>
      <c r="EG26" s="168">
        <v>3</v>
      </c>
      <c r="EH26" s="168">
        <v>0</v>
      </c>
      <c r="EI26" s="283">
        <f t="shared" si="5"/>
        <v>37</v>
      </c>
      <c r="EJ26" s="171">
        <v>1</v>
      </c>
      <c r="EK26" s="172">
        <v>0</v>
      </c>
      <c r="EL26" s="172">
        <v>0</v>
      </c>
      <c r="EM26" s="172">
        <v>0</v>
      </c>
      <c r="EN26" s="172">
        <v>0</v>
      </c>
      <c r="EO26" s="172">
        <v>0</v>
      </c>
      <c r="EP26" s="172">
        <v>1</v>
      </c>
      <c r="EQ26" s="172">
        <v>3</v>
      </c>
      <c r="ER26" s="172">
        <v>2</v>
      </c>
      <c r="ES26" s="172">
        <v>2</v>
      </c>
      <c r="ET26" s="172">
        <v>3</v>
      </c>
      <c r="EU26" s="172">
        <v>0</v>
      </c>
      <c r="EV26" s="172">
        <v>2</v>
      </c>
      <c r="EW26" s="172">
        <v>3</v>
      </c>
      <c r="EX26" s="172">
        <v>1</v>
      </c>
      <c r="EY26" s="172">
        <v>1</v>
      </c>
      <c r="EZ26" s="172">
        <v>1</v>
      </c>
      <c r="FA26" s="172">
        <v>1</v>
      </c>
      <c r="FB26" s="172">
        <v>2</v>
      </c>
      <c r="FC26" s="172">
        <v>5</v>
      </c>
      <c r="FD26" s="172">
        <v>6</v>
      </c>
      <c r="FE26" s="172">
        <v>1</v>
      </c>
      <c r="FF26" s="173">
        <f t="shared" si="6"/>
        <v>35</v>
      </c>
      <c r="FG26" s="166">
        <v>0</v>
      </c>
      <c r="FH26" s="167">
        <v>0</v>
      </c>
      <c r="FI26" s="168">
        <v>1</v>
      </c>
      <c r="FJ26" s="167">
        <v>0</v>
      </c>
      <c r="FK26" s="168">
        <v>0</v>
      </c>
      <c r="FL26" s="168">
        <v>0</v>
      </c>
      <c r="FM26" s="168">
        <v>0</v>
      </c>
      <c r="FN26" s="168">
        <v>3</v>
      </c>
      <c r="FO26" s="168">
        <v>1</v>
      </c>
      <c r="FP26" s="168">
        <v>1</v>
      </c>
      <c r="FQ26" s="168">
        <v>3</v>
      </c>
      <c r="FR26" s="168">
        <v>2</v>
      </c>
      <c r="FS26" s="168">
        <v>2</v>
      </c>
      <c r="FT26" s="168">
        <v>0</v>
      </c>
      <c r="FU26" s="168">
        <v>2</v>
      </c>
      <c r="FV26" s="168">
        <v>2</v>
      </c>
      <c r="FW26" s="168">
        <v>3</v>
      </c>
      <c r="FX26" s="168">
        <v>1</v>
      </c>
      <c r="FY26" s="168">
        <v>2</v>
      </c>
      <c r="FZ26" s="168">
        <v>2</v>
      </c>
      <c r="GA26" s="168">
        <v>4</v>
      </c>
      <c r="GB26" s="168">
        <v>0</v>
      </c>
      <c r="GC26" s="283">
        <f t="shared" si="7"/>
        <v>29</v>
      </c>
    </row>
    <row r="27" spans="1:185" s="162" customFormat="1" ht="24.95" customHeight="1">
      <c r="A27" s="202" t="s">
        <v>36</v>
      </c>
      <c r="B27" s="512">
        <f>+SUM(B8:B26)</f>
        <v>1649</v>
      </c>
      <c r="C27" s="511">
        <f t="shared" ref="C27:W27" si="8">+SUM(C8:C26)</f>
        <v>123</v>
      </c>
      <c r="D27" s="511">
        <f t="shared" ref="D27:V27" si="9">+SUM(D8:D26)</f>
        <v>58</v>
      </c>
      <c r="E27" s="511">
        <f t="shared" si="8"/>
        <v>45</v>
      </c>
      <c r="F27" s="511">
        <f t="shared" si="9"/>
        <v>25</v>
      </c>
      <c r="G27" s="511">
        <f t="shared" si="8"/>
        <v>130</v>
      </c>
      <c r="H27" s="511">
        <f t="shared" si="9"/>
        <v>177</v>
      </c>
      <c r="I27" s="511">
        <f t="shared" si="8"/>
        <v>525</v>
      </c>
      <c r="J27" s="511">
        <f t="shared" si="9"/>
        <v>640</v>
      </c>
      <c r="K27" s="511">
        <f t="shared" si="8"/>
        <v>558</v>
      </c>
      <c r="L27" s="511">
        <f t="shared" si="9"/>
        <v>576</v>
      </c>
      <c r="M27" s="511">
        <f t="shared" si="8"/>
        <v>703</v>
      </c>
      <c r="N27" s="511">
        <f t="shared" si="9"/>
        <v>792</v>
      </c>
      <c r="O27" s="511">
        <f t="shared" si="8"/>
        <v>1053</v>
      </c>
      <c r="P27" s="511">
        <f t="shared" si="9"/>
        <v>1418</v>
      </c>
      <c r="Q27" s="511">
        <f t="shared" si="8"/>
        <v>1878</v>
      </c>
      <c r="R27" s="511">
        <f t="shared" si="9"/>
        <v>2219</v>
      </c>
      <c r="S27" s="511">
        <f t="shared" si="9"/>
        <v>2355</v>
      </c>
      <c r="T27" s="511">
        <f t="shared" si="9"/>
        <v>2665</v>
      </c>
      <c r="U27" s="511">
        <f t="shared" si="8"/>
        <v>2883</v>
      </c>
      <c r="V27" s="511">
        <f t="shared" si="9"/>
        <v>8135</v>
      </c>
      <c r="W27" s="511">
        <f t="shared" si="8"/>
        <v>34</v>
      </c>
      <c r="X27" s="50">
        <f>+SUM(B27:W27)</f>
        <v>28641</v>
      </c>
      <c r="Y27" s="23">
        <f>+SUM(Y8:Y26)</f>
        <v>1522</v>
      </c>
      <c r="Z27" s="24">
        <f t="shared" ref="Z27:AT27" si="10">+SUM(Z8:Z26)</f>
        <v>114</v>
      </c>
      <c r="AA27" s="24">
        <f t="shared" ref="AA27:AS27" si="11">+SUM(AA8:AA26)</f>
        <v>69</v>
      </c>
      <c r="AB27" s="24">
        <f t="shared" si="11"/>
        <v>47</v>
      </c>
      <c r="AC27" s="24">
        <f t="shared" si="11"/>
        <v>36</v>
      </c>
      <c r="AD27" s="24">
        <f t="shared" si="10"/>
        <v>153</v>
      </c>
      <c r="AE27" s="24">
        <f t="shared" si="11"/>
        <v>198</v>
      </c>
      <c r="AF27" s="24">
        <f t="shared" si="10"/>
        <v>545</v>
      </c>
      <c r="AG27" s="24">
        <f t="shared" si="11"/>
        <v>692</v>
      </c>
      <c r="AH27" s="24">
        <f t="shared" si="10"/>
        <v>648</v>
      </c>
      <c r="AI27" s="24">
        <f t="shared" si="11"/>
        <v>659</v>
      </c>
      <c r="AJ27" s="24">
        <f t="shared" si="10"/>
        <v>751</v>
      </c>
      <c r="AK27" s="24">
        <f t="shared" si="11"/>
        <v>832</v>
      </c>
      <c r="AL27" s="24">
        <f t="shared" si="10"/>
        <v>1129</v>
      </c>
      <c r="AM27" s="24">
        <f t="shared" si="11"/>
        <v>1598</v>
      </c>
      <c r="AN27" s="24">
        <f t="shared" si="10"/>
        <v>1977</v>
      </c>
      <c r="AO27" s="24">
        <f t="shared" si="11"/>
        <v>2371</v>
      </c>
      <c r="AP27" s="24">
        <f t="shared" si="10"/>
        <v>2654</v>
      </c>
      <c r="AQ27" s="24">
        <f t="shared" si="11"/>
        <v>2953</v>
      </c>
      <c r="AR27" s="24">
        <f t="shared" si="10"/>
        <v>3355</v>
      </c>
      <c r="AS27" s="24">
        <f t="shared" si="11"/>
        <v>8964</v>
      </c>
      <c r="AT27" s="24">
        <f t="shared" si="10"/>
        <v>48</v>
      </c>
      <c r="AU27" s="24">
        <f>+SUM(Y27:AT27)</f>
        <v>31315</v>
      </c>
      <c r="AV27" s="512">
        <f t="shared" ref="AV27:BQ27" si="12">+SUM(AV8:AV26)</f>
        <v>1461</v>
      </c>
      <c r="AW27" s="511">
        <f t="shared" si="12"/>
        <v>109</v>
      </c>
      <c r="AX27" s="511">
        <f t="shared" si="12"/>
        <v>52</v>
      </c>
      <c r="AY27" s="511">
        <f t="shared" si="12"/>
        <v>32</v>
      </c>
      <c r="AZ27" s="511">
        <f t="shared" si="12"/>
        <v>24</v>
      </c>
      <c r="BA27" s="511">
        <f t="shared" si="12"/>
        <v>115</v>
      </c>
      <c r="BB27" s="511">
        <f t="shared" si="12"/>
        <v>170</v>
      </c>
      <c r="BC27" s="511">
        <f t="shared" si="12"/>
        <v>486</v>
      </c>
      <c r="BD27" s="511">
        <f t="shared" si="12"/>
        <v>642</v>
      </c>
      <c r="BE27" s="511">
        <f t="shared" si="12"/>
        <v>580</v>
      </c>
      <c r="BF27" s="511">
        <f t="shared" si="12"/>
        <v>589</v>
      </c>
      <c r="BG27" s="511">
        <f t="shared" si="12"/>
        <v>711</v>
      </c>
      <c r="BH27" s="511">
        <f t="shared" si="12"/>
        <v>753</v>
      </c>
      <c r="BI27" s="511">
        <f t="shared" si="12"/>
        <v>1033</v>
      </c>
      <c r="BJ27" s="511">
        <f t="shared" si="12"/>
        <v>1418</v>
      </c>
      <c r="BK27" s="511">
        <f t="shared" si="12"/>
        <v>1898</v>
      </c>
      <c r="BL27" s="511">
        <f t="shared" si="12"/>
        <v>2274</v>
      </c>
      <c r="BM27" s="511">
        <f t="shared" si="12"/>
        <v>2523</v>
      </c>
      <c r="BN27" s="511">
        <f t="shared" si="12"/>
        <v>2855</v>
      </c>
      <c r="BO27" s="511">
        <f t="shared" si="12"/>
        <v>3021</v>
      </c>
      <c r="BP27" s="511">
        <f t="shared" si="12"/>
        <v>8246</v>
      </c>
      <c r="BQ27" s="511">
        <f t="shared" si="12"/>
        <v>29</v>
      </c>
      <c r="BR27" s="50">
        <f>+SUM(AV27:BQ27)</f>
        <v>29021</v>
      </c>
      <c r="BS27" s="23">
        <f t="shared" ref="BS27:CN27" si="13">+SUM(BS8:BS26)</f>
        <v>1477</v>
      </c>
      <c r="BT27" s="24">
        <f t="shared" si="13"/>
        <v>113</v>
      </c>
      <c r="BU27" s="24">
        <f t="shared" si="13"/>
        <v>56</v>
      </c>
      <c r="BV27" s="24">
        <f t="shared" si="13"/>
        <v>50</v>
      </c>
      <c r="BW27" s="24">
        <f t="shared" si="13"/>
        <v>32</v>
      </c>
      <c r="BX27" s="24">
        <f t="shared" si="13"/>
        <v>130</v>
      </c>
      <c r="BY27" s="24">
        <f t="shared" si="13"/>
        <v>166</v>
      </c>
      <c r="BZ27" s="24">
        <f t="shared" si="13"/>
        <v>457</v>
      </c>
      <c r="CA27" s="24">
        <f t="shared" si="13"/>
        <v>651</v>
      </c>
      <c r="CB27" s="24">
        <f t="shared" si="13"/>
        <v>612</v>
      </c>
      <c r="CC27" s="24">
        <f t="shared" si="13"/>
        <v>595</v>
      </c>
      <c r="CD27" s="24">
        <f t="shared" si="13"/>
        <v>683</v>
      </c>
      <c r="CE27" s="24">
        <f t="shared" si="13"/>
        <v>803</v>
      </c>
      <c r="CF27" s="24">
        <f t="shared" si="13"/>
        <v>1074</v>
      </c>
      <c r="CG27" s="24">
        <f t="shared" si="13"/>
        <v>1499</v>
      </c>
      <c r="CH27" s="24">
        <f t="shared" si="13"/>
        <v>2025</v>
      </c>
      <c r="CI27" s="24">
        <f t="shared" si="13"/>
        <v>2462</v>
      </c>
      <c r="CJ27" s="24">
        <f t="shared" si="13"/>
        <v>2806</v>
      </c>
      <c r="CK27" s="24">
        <f t="shared" si="13"/>
        <v>3008</v>
      </c>
      <c r="CL27" s="24">
        <f t="shared" si="13"/>
        <v>3216</v>
      </c>
      <c r="CM27" s="24">
        <f t="shared" si="13"/>
        <v>9321</v>
      </c>
      <c r="CN27" s="24">
        <f t="shared" si="13"/>
        <v>22</v>
      </c>
      <c r="CO27" s="24">
        <f>+SUM(BS27:CN27)</f>
        <v>31258</v>
      </c>
      <c r="CP27" s="512">
        <f t="shared" ref="CP27:DK27" si="14">+SUM(CP8:CP26)</f>
        <v>1308</v>
      </c>
      <c r="CQ27" s="511">
        <f t="shared" si="14"/>
        <v>130</v>
      </c>
      <c r="CR27" s="511">
        <f t="shared" si="14"/>
        <v>60</v>
      </c>
      <c r="CS27" s="511">
        <f t="shared" si="14"/>
        <v>57</v>
      </c>
      <c r="CT27" s="511">
        <f t="shared" si="14"/>
        <v>36</v>
      </c>
      <c r="CU27" s="511">
        <f t="shared" si="14"/>
        <v>133</v>
      </c>
      <c r="CV27" s="511">
        <f t="shared" si="14"/>
        <v>177</v>
      </c>
      <c r="CW27" s="511">
        <f t="shared" si="14"/>
        <v>520</v>
      </c>
      <c r="CX27" s="511">
        <f t="shared" si="14"/>
        <v>723</v>
      </c>
      <c r="CY27" s="511">
        <f t="shared" si="14"/>
        <v>645</v>
      </c>
      <c r="CZ27" s="511">
        <f t="shared" si="14"/>
        <v>637</v>
      </c>
      <c r="DA27" s="511">
        <f t="shared" si="14"/>
        <v>813</v>
      </c>
      <c r="DB27" s="511">
        <f t="shared" si="14"/>
        <v>896</v>
      </c>
      <c r="DC27" s="511">
        <f t="shared" si="14"/>
        <v>1094</v>
      </c>
      <c r="DD27" s="511">
        <f t="shared" si="14"/>
        <v>1575</v>
      </c>
      <c r="DE27" s="511">
        <f t="shared" si="14"/>
        <v>2049</v>
      </c>
      <c r="DF27" s="511">
        <f t="shared" si="14"/>
        <v>2671</v>
      </c>
      <c r="DG27" s="511">
        <f t="shared" si="14"/>
        <v>2953</v>
      </c>
      <c r="DH27" s="511">
        <f t="shared" si="14"/>
        <v>3166</v>
      </c>
      <c r="DI27" s="511">
        <f t="shared" si="14"/>
        <v>3328</v>
      </c>
      <c r="DJ27" s="511">
        <f t="shared" si="14"/>
        <v>9370</v>
      </c>
      <c r="DK27" s="511">
        <f t="shared" si="14"/>
        <v>21</v>
      </c>
      <c r="DL27" s="50">
        <f>+SUM(CP27:DK27)</f>
        <v>32362</v>
      </c>
      <c r="DM27" s="23">
        <f>+SUM(DM8:DM26)</f>
        <v>1257</v>
      </c>
      <c r="DN27" s="24">
        <f t="shared" ref="DN27:EH27" si="15">+SUM(DN8:DN26)</f>
        <v>81</v>
      </c>
      <c r="DO27" s="24">
        <f t="shared" si="15"/>
        <v>53</v>
      </c>
      <c r="DP27" s="24">
        <f t="shared" si="15"/>
        <v>44</v>
      </c>
      <c r="DQ27" s="24">
        <f t="shared" si="15"/>
        <v>33</v>
      </c>
      <c r="DR27" s="24">
        <f t="shared" si="15"/>
        <v>132</v>
      </c>
      <c r="DS27" s="24">
        <f t="shared" si="15"/>
        <v>150</v>
      </c>
      <c r="DT27" s="24">
        <f t="shared" si="15"/>
        <v>451</v>
      </c>
      <c r="DU27" s="24">
        <f t="shared" si="15"/>
        <v>678</v>
      </c>
      <c r="DV27" s="24">
        <f t="shared" si="15"/>
        <v>650</v>
      </c>
      <c r="DW27" s="24">
        <f t="shared" si="15"/>
        <v>727</v>
      </c>
      <c r="DX27" s="24">
        <f t="shared" si="15"/>
        <v>880</v>
      </c>
      <c r="DY27" s="24">
        <f t="shared" si="15"/>
        <v>1012</v>
      </c>
      <c r="DZ27" s="24">
        <f t="shared" si="15"/>
        <v>1214</v>
      </c>
      <c r="EA27" s="24">
        <f t="shared" si="15"/>
        <v>1769</v>
      </c>
      <c r="EB27" s="24">
        <f t="shared" si="15"/>
        <v>2368</v>
      </c>
      <c r="EC27" s="24">
        <f t="shared" si="15"/>
        <v>3062</v>
      </c>
      <c r="ED27" s="24">
        <f t="shared" si="15"/>
        <v>3484</v>
      </c>
      <c r="EE27" s="24">
        <f t="shared" si="15"/>
        <v>3579</v>
      </c>
      <c r="EF27" s="24">
        <f t="shared" si="15"/>
        <v>3805</v>
      </c>
      <c r="EG27" s="24">
        <f t="shared" si="15"/>
        <v>9813</v>
      </c>
      <c r="EH27" s="24">
        <f t="shared" si="15"/>
        <v>21</v>
      </c>
      <c r="EI27" s="611">
        <f>+SUM(DM27:EH27)</f>
        <v>35263</v>
      </c>
      <c r="EJ27" s="512">
        <f t="shared" ref="EJ27:FE27" si="16">+SUM(EJ8:EJ26)</f>
        <v>1409</v>
      </c>
      <c r="EK27" s="511">
        <f t="shared" si="16"/>
        <v>79</v>
      </c>
      <c r="EL27" s="511">
        <f t="shared" si="16"/>
        <v>56</v>
      </c>
      <c r="EM27" s="511">
        <f t="shared" si="16"/>
        <v>49</v>
      </c>
      <c r="EN27" s="511">
        <f t="shared" si="16"/>
        <v>40</v>
      </c>
      <c r="EO27" s="511">
        <f t="shared" si="16"/>
        <v>122</v>
      </c>
      <c r="EP27" s="511">
        <f t="shared" si="16"/>
        <v>163</v>
      </c>
      <c r="EQ27" s="511">
        <f t="shared" si="16"/>
        <v>527</v>
      </c>
      <c r="ER27" s="511">
        <f t="shared" si="16"/>
        <v>764</v>
      </c>
      <c r="ES27" s="511">
        <f t="shared" si="16"/>
        <v>870</v>
      </c>
      <c r="ET27" s="511">
        <f t="shared" si="16"/>
        <v>1128</v>
      </c>
      <c r="EU27" s="511">
        <f t="shared" si="16"/>
        <v>1439</v>
      </c>
      <c r="EV27" s="511">
        <f t="shared" si="16"/>
        <v>1772</v>
      </c>
      <c r="EW27" s="511">
        <f t="shared" si="16"/>
        <v>2214</v>
      </c>
      <c r="EX27" s="511">
        <f t="shared" si="16"/>
        <v>2866</v>
      </c>
      <c r="EY27" s="511">
        <f t="shared" si="16"/>
        <v>4074</v>
      </c>
      <c r="EZ27" s="511">
        <f t="shared" si="16"/>
        <v>5162</v>
      </c>
      <c r="FA27" s="511">
        <f t="shared" si="16"/>
        <v>5663</v>
      </c>
      <c r="FB27" s="511">
        <f t="shared" si="16"/>
        <v>5694</v>
      </c>
      <c r="FC27" s="511">
        <f t="shared" si="16"/>
        <v>5435</v>
      </c>
      <c r="FD27" s="511">
        <f t="shared" si="16"/>
        <v>13522</v>
      </c>
      <c r="FE27" s="511">
        <f t="shared" si="16"/>
        <v>27</v>
      </c>
      <c r="FF27" s="50">
        <f>+SUM(EJ27:FE27)</f>
        <v>53075</v>
      </c>
      <c r="FG27" s="23">
        <f>+SUM(FG8:FG26)</f>
        <v>1272</v>
      </c>
      <c r="FH27" s="24">
        <f t="shared" ref="FH27:GB27" si="17">+SUM(FH8:FH26)</f>
        <v>97</v>
      </c>
      <c r="FI27" s="24">
        <f t="shared" si="17"/>
        <v>61</v>
      </c>
      <c r="FJ27" s="24">
        <f t="shared" si="17"/>
        <v>50</v>
      </c>
      <c r="FK27" s="24">
        <f t="shared" si="17"/>
        <v>42</v>
      </c>
      <c r="FL27" s="24">
        <f t="shared" si="17"/>
        <v>142</v>
      </c>
      <c r="FM27" s="24">
        <f t="shared" si="17"/>
        <v>196</v>
      </c>
      <c r="FN27" s="24">
        <f t="shared" si="17"/>
        <v>538</v>
      </c>
      <c r="FO27" s="24">
        <f t="shared" si="17"/>
        <v>703</v>
      </c>
      <c r="FP27" s="24">
        <f t="shared" si="17"/>
        <v>776</v>
      </c>
      <c r="FQ27" s="24">
        <f t="shared" si="17"/>
        <v>790</v>
      </c>
      <c r="FR27" s="24">
        <f t="shared" si="17"/>
        <v>881</v>
      </c>
      <c r="FS27" s="24">
        <f t="shared" si="17"/>
        <v>1063</v>
      </c>
      <c r="FT27" s="24">
        <f t="shared" si="17"/>
        <v>1271</v>
      </c>
      <c r="FU27" s="24">
        <f t="shared" si="17"/>
        <v>1808</v>
      </c>
      <c r="FV27" s="24">
        <f t="shared" si="17"/>
        <v>2435</v>
      </c>
      <c r="FW27" s="24">
        <f t="shared" si="17"/>
        <v>3283</v>
      </c>
      <c r="FX27" s="24">
        <f t="shared" si="17"/>
        <v>3901</v>
      </c>
      <c r="FY27" s="24">
        <f t="shared" si="17"/>
        <v>4109</v>
      </c>
      <c r="FZ27" s="24">
        <f t="shared" si="17"/>
        <v>4512</v>
      </c>
      <c r="GA27" s="24">
        <f t="shared" si="17"/>
        <v>12713</v>
      </c>
      <c r="GB27" s="24">
        <f t="shared" si="17"/>
        <v>21</v>
      </c>
      <c r="GC27" s="611">
        <f>+SUM(FG27:GB27)</f>
        <v>40664</v>
      </c>
    </row>
    <row r="28" spans="1:185" ht="4.5" customHeight="1">
      <c r="B28" s="92"/>
      <c r="C28" s="120"/>
      <c r="D28" s="92"/>
      <c r="E28" s="120"/>
      <c r="F28" s="92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17"/>
      <c r="Y28" s="92"/>
      <c r="Z28" s="120"/>
      <c r="AA28" s="92"/>
      <c r="AB28" s="92"/>
      <c r="AC28" s="92"/>
      <c r="AD28" s="120"/>
      <c r="AE28" s="92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7"/>
      <c r="AV28" s="92"/>
      <c r="AW28" s="120"/>
      <c r="AX28" s="92"/>
      <c r="AY28" s="120"/>
      <c r="AZ28" s="92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7"/>
      <c r="BS28" s="92"/>
      <c r="BT28" s="120"/>
      <c r="BU28" s="92"/>
      <c r="BV28" s="120"/>
      <c r="BW28" s="92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17"/>
      <c r="CP28" s="92"/>
      <c r="CQ28" s="120"/>
      <c r="CR28" s="92"/>
      <c r="CS28" s="120"/>
      <c r="CT28" s="92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17"/>
      <c r="DM28" s="92"/>
      <c r="DN28" s="120"/>
      <c r="DO28" s="92"/>
      <c r="DP28" s="120"/>
      <c r="DQ28" s="92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17"/>
      <c r="EJ28" s="92"/>
      <c r="EK28" s="120"/>
      <c r="EL28" s="92"/>
      <c r="EM28" s="120"/>
      <c r="EN28" s="92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17"/>
      <c r="FG28" s="92"/>
      <c r="FH28" s="120"/>
      <c r="FI28" s="92"/>
      <c r="FJ28" s="120"/>
      <c r="FK28" s="92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17"/>
    </row>
    <row r="29" spans="1:185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815"/>
      <c r="AG29" s="815"/>
      <c r="AH29" s="815"/>
      <c r="AI29" s="815"/>
      <c r="AJ29" s="815"/>
      <c r="AK29" s="815"/>
      <c r="AL29" s="815"/>
      <c r="AM29" s="815"/>
      <c r="AN29" s="815"/>
      <c r="AO29" s="815"/>
      <c r="AP29" s="815"/>
      <c r="AQ29" s="815"/>
      <c r="AR29" s="815"/>
      <c r="AS29" s="815"/>
      <c r="AT29" s="815"/>
      <c r="AU29" s="815"/>
      <c r="AV29" s="387"/>
      <c r="AW29" s="387"/>
      <c r="AX29" s="387"/>
      <c r="AY29" s="387"/>
      <c r="AZ29" s="387"/>
      <c r="BA29" s="387"/>
      <c r="BB29" s="387"/>
      <c r="BC29" s="387"/>
      <c r="BD29" s="387"/>
      <c r="BE29" s="387"/>
      <c r="BF29" s="387"/>
      <c r="BG29" s="387"/>
      <c r="BH29" s="387"/>
      <c r="BI29" s="387"/>
      <c r="BJ29" s="387"/>
      <c r="BK29" s="387"/>
      <c r="BL29" s="387"/>
      <c r="BM29" s="387"/>
      <c r="BN29" s="387"/>
      <c r="BO29" s="387"/>
      <c r="BP29" s="387"/>
      <c r="BQ29" s="387"/>
      <c r="BR29" s="387"/>
      <c r="BS29" s="387"/>
      <c r="BT29" s="387"/>
      <c r="BU29" s="387"/>
      <c r="BV29" s="387"/>
      <c r="BW29" s="387"/>
      <c r="BX29" s="387"/>
      <c r="BY29" s="387"/>
      <c r="BZ29" s="387"/>
      <c r="CA29" s="387"/>
      <c r="CB29" s="387"/>
      <c r="CC29" s="387"/>
      <c r="CD29" s="387"/>
      <c r="CE29" s="387"/>
      <c r="CF29" s="387"/>
      <c r="CG29" s="387"/>
      <c r="CH29" s="387"/>
      <c r="CI29" s="387"/>
      <c r="CJ29" s="387"/>
      <c r="CK29" s="387"/>
      <c r="CL29" s="387"/>
      <c r="CM29" s="387"/>
      <c r="CN29" s="387"/>
      <c r="CO29" s="387"/>
      <c r="CP29" s="387"/>
      <c r="CQ29" s="387"/>
      <c r="CR29" s="387"/>
      <c r="CS29" s="387"/>
      <c r="CT29" s="387"/>
      <c r="CU29" s="387"/>
      <c r="CV29" s="387"/>
      <c r="CW29" s="387"/>
      <c r="CX29" s="387"/>
      <c r="CY29" s="387"/>
      <c r="CZ29" s="387"/>
      <c r="DA29" s="387"/>
      <c r="DB29" s="387"/>
      <c r="DC29" s="387"/>
      <c r="DD29" s="387"/>
      <c r="DE29" s="387"/>
      <c r="DF29" s="387"/>
      <c r="DG29" s="387"/>
      <c r="DH29" s="387"/>
      <c r="DI29" s="387"/>
      <c r="DJ29" s="387"/>
      <c r="DK29" s="387"/>
      <c r="DL29" s="387"/>
      <c r="DM29" s="387"/>
      <c r="DN29" s="387"/>
      <c r="DO29" s="387"/>
      <c r="DP29" s="387"/>
      <c r="DQ29" s="387"/>
      <c r="DR29" s="387"/>
      <c r="DS29" s="387"/>
      <c r="DT29" s="387"/>
      <c r="DU29" s="387"/>
      <c r="DV29" s="387"/>
      <c r="DW29" s="387"/>
      <c r="DX29" s="387"/>
      <c r="DY29" s="387"/>
      <c r="DZ29" s="387"/>
      <c r="EA29" s="387"/>
      <c r="EB29" s="387"/>
      <c r="EC29" s="387"/>
      <c r="ED29" s="387"/>
      <c r="EE29" s="387"/>
      <c r="EF29" s="387"/>
      <c r="EG29" s="387"/>
      <c r="EH29" s="387"/>
      <c r="EI29" s="387"/>
      <c r="EJ29" s="387"/>
      <c r="EK29" s="387"/>
      <c r="EL29" s="387"/>
      <c r="EM29" s="387"/>
      <c r="EN29" s="387"/>
      <c r="EO29" s="387"/>
      <c r="EP29" s="387"/>
      <c r="EQ29" s="387"/>
      <c r="ER29" s="387"/>
      <c r="ES29" s="387"/>
      <c r="ET29" s="387"/>
      <c r="EU29" s="387"/>
      <c r="EV29" s="387"/>
      <c r="EW29" s="387"/>
      <c r="EX29" s="387"/>
      <c r="EY29" s="387"/>
      <c r="EZ29" s="387"/>
      <c r="FA29" s="387"/>
      <c r="FB29" s="387"/>
      <c r="FC29" s="387"/>
      <c r="FD29" s="387"/>
      <c r="FE29" s="387"/>
      <c r="FF29" s="387"/>
      <c r="FG29" s="387"/>
      <c r="FH29" s="387"/>
      <c r="FI29" s="387"/>
      <c r="FJ29" s="387"/>
      <c r="FK29" s="387"/>
      <c r="FL29" s="387"/>
      <c r="FM29" s="387"/>
      <c r="FN29" s="387"/>
      <c r="FO29" s="387"/>
      <c r="FP29" s="387"/>
      <c r="FQ29" s="387"/>
      <c r="FR29" s="387"/>
      <c r="FS29" s="387"/>
      <c r="FT29" s="387"/>
      <c r="FU29" s="387"/>
      <c r="FV29" s="387"/>
      <c r="FW29" s="387"/>
      <c r="FX29" s="387"/>
      <c r="FY29" s="387"/>
      <c r="FZ29" s="387"/>
      <c r="GA29" s="387"/>
      <c r="GB29" s="387"/>
      <c r="GC29" s="387"/>
    </row>
    <row r="30" spans="1:185" ht="18" customHeight="1">
      <c r="A30" s="7"/>
    </row>
    <row r="31" spans="1:185" ht="12" customHeight="1"/>
    <row r="32" spans="1:185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</sheetData>
  <mergeCells count="14">
    <mergeCell ref="A29:AU29"/>
    <mergeCell ref="AV6:BR6"/>
    <mergeCell ref="BS6:CO6"/>
    <mergeCell ref="A2:AU2"/>
    <mergeCell ref="A3:AU3"/>
    <mergeCell ref="A4:B4"/>
    <mergeCell ref="A5:A7"/>
    <mergeCell ref="B6:X6"/>
    <mergeCell ref="Y6:AU6"/>
    <mergeCell ref="FG6:GC6"/>
    <mergeCell ref="B5:GC5"/>
    <mergeCell ref="EJ6:FF6"/>
    <mergeCell ref="DM6:EI6"/>
    <mergeCell ref="CP6:DL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FU53"/>
  <sheetViews>
    <sheetView showGridLines="0" workbookViewId="0">
      <pane xSplit="1" ySplit="7" topLeftCell="ER8" activePane="bottomRight" state="frozen"/>
      <selection activeCell="BH19" sqref="BH19"/>
      <selection pane="topRight" activeCell="BH19" sqref="BH19"/>
      <selection pane="bottomLeft" activeCell="BH19" sqref="BH19"/>
      <selection pane="bottomRight" activeCell="FJ17" sqref="FJ17"/>
    </sheetView>
  </sheetViews>
  <sheetFormatPr baseColWidth="10" defaultColWidth="11.42578125" defaultRowHeight="18" customHeight="1"/>
  <cols>
    <col min="1" max="1" width="18.28515625" style="119" customWidth="1"/>
    <col min="2" max="2" width="5.42578125" style="121" customWidth="1"/>
    <col min="3" max="22" width="5.42578125" style="97" customWidth="1"/>
    <col min="23" max="23" width="7.28515625" style="97" customWidth="1"/>
    <col min="24" max="24" width="5.42578125" style="121" customWidth="1"/>
    <col min="25" max="39" width="5.42578125" style="97" customWidth="1"/>
    <col min="40" max="44" width="5.42578125" style="176" customWidth="1"/>
    <col min="45" max="45" width="7.28515625" style="97" customWidth="1"/>
    <col min="46" max="46" width="5.42578125" style="175" customWidth="1"/>
    <col min="47" max="66" width="5.42578125" style="176" customWidth="1"/>
    <col min="67" max="67" width="7.28515625" style="97" customWidth="1"/>
    <col min="68" max="68" width="5.42578125" style="175" customWidth="1"/>
    <col min="69" max="88" width="5.42578125" style="176" customWidth="1"/>
    <col min="89" max="89" width="7.28515625" style="97" customWidth="1"/>
    <col min="90" max="90" width="5.42578125" style="175" customWidth="1"/>
    <col min="91" max="110" width="5.42578125" style="176" customWidth="1"/>
    <col min="111" max="111" width="7.28515625" style="97" customWidth="1"/>
    <col min="112" max="112" width="5.42578125" style="175" customWidth="1"/>
    <col min="113" max="132" width="5.42578125" style="176" customWidth="1"/>
    <col min="133" max="133" width="7.28515625" style="97" customWidth="1"/>
    <col min="134" max="134" width="5.42578125" style="175" customWidth="1"/>
    <col min="135" max="151" width="5.42578125" style="176" customWidth="1"/>
    <col min="152" max="152" width="5.7109375" style="176" customWidth="1"/>
    <col min="153" max="154" width="5.42578125" style="176" customWidth="1"/>
    <col min="155" max="155" width="7.28515625" style="97" customWidth="1"/>
    <col min="156" max="156" width="5.42578125" style="121" customWidth="1"/>
    <col min="157" max="171" width="5.42578125" style="97" customWidth="1"/>
    <col min="172" max="176" width="5.42578125" style="176" customWidth="1"/>
    <col min="177" max="177" width="7.28515625" style="97" customWidth="1"/>
    <col min="178" max="16384" width="11.42578125" style="95"/>
  </cols>
  <sheetData>
    <row r="1" spans="1:177" ht="18" customHeight="1">
      <c r="A1" s="14" t="s">
        <v>551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14"/>
      <c r="AO1" s="14"/>
      <c r="AP1" s="14"/>
      <c r="AQ1" s="635"/>
      <c r="AR1" s="14"/>
      <c r="AS1" s="14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E1" s="201"/>
      <c r="BF1" s="201"/>
      <c r="BG1" s="201"/>
      <c r="BH1" s="201"/>
      <c r="BI1" s="201"/>
      <c r="BJ1" s="201"/>
      <c r="BK1" s="201"/>
      <c r="BL1" s="201"/>
      <c r="BM1" s="201"/>
      <c r="BN1" s="201"/>
      <c r="BO1" s="201"/>
      <c r="BP1" s="201"/>
      <c r="BQ1" s="201"/>
      <c r="BR1" s="201"/>
      <c r="BS1" s="201"/>
      <c r="BT1" s="201"/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  <c r="CP1" s="201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I1" s="201"/>
      <c r="DJ1" s="201"/>
      <c r="DK1" s="201"/>
      <c r="DL1" s="201"/>
      <c r="DM1" s="201"/>
      <c r="DN1" s="201"/>
      <c r="DO1" s="201"/>
      <c r="DP1" s="201"/>
      <c r="DQ1" s="201"/>
      <c r="DR1" s="201"/>
      <c r="DS1" s="201"/>
      <c r="DT1" s="201"/>
      <c r="DU1" s="201"/>
      <c r="DV1" s="201"/>
      <c r="DW1" s="201"/>
      <c r="DX1" s="201"/>
      <c r="DY1" s="201"/>
      <c r="DZ1" s="201"/>
      <c r="EA1" s="201"/>
      <c r="EB1" s="201"/>
      <c r="EC1" s="201"/>
      <c r="ED1" s="201"/>
      <c r="EE1" s="201"/>
      <c r="EF1" s="201"/>
      <c r="EG1" s="201"/>
      <c r="EH1" s="201"/>
      <c r="EI1" s="201"/>
      <c r="EJ1" s="201"/>
      <c r="EK1" s="201"/>
      <c r="EL1" s="201"/>
      <c r="EM1" s="201"/>
      <c r="EN1" s="201"/>
      <c r="EO1" s="201"/>
      <c r="EP1" s="201"/>
      <c r="EQ1" s="201"/>
      <c r="ER1" s="201"/>
      <c r="ES1" s="201"/>
      <c r="ET1" s="201"/>
      <c r="EU1" s="201"/>
      <c r="EV1" s="201"/>
      <c r="EW1" s="201"/>
      <c r="EX1" s="201"/>
      <c r="EY1" s="201"/>
      <c r="EZ1" s="739"/>
      <c r="FA1" s="739"/>
      <c r="FB1" s="739"/>
      <c r="FC1" s="739"/>
      <c r="FD1" s="739"/>
      <c r="FE1" s="739"/>
      <c r="FF1" s="739"/>
      <c r="FG1" s="739"/>
      <c r="FH1" s="739"/>
      <c r="FI1" s="739"/>
      <c r="FJ1" s="739"/>
      <c r="FK1" s="739"/>
      <c r="FL1" s="739"/>
      <c r="FM1" s="739"/>
      <c r="FN1" s="739"/>
      <c r="FO1" s="739"/>
      <c r="FP1" s="743"/>
      <c r="FQ1" s="743"/>
      <c r="FR1" s="743"/>
      <c r="FS1" s="743"/>
      <c r="FT1" s="743"/>
      <c r="FU1" s="743"/>
    </row>
    <row r="2" spans="1:177" ht="18" customHeight="1">
      <c r="A2" s="825" t="s">
        <v>471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</row>
    <row r="3" spans="1:177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</row>
    <row r="4" spans="1:177" ht="3.95" customHeight="1">
      <c r="A4" s="845"/>
      <c r="B4" s="84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155"/>
      <c r="AO4" s="155"/>
      <c r="AP4" s="155"/>
      <c r="AQ4" s="155"/>
      <c r="AR4" s="155"/>
      <c r="AS4" s="96"/>
      <c r="AT4" s="9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96"/>
      <c r="BP4" s="96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96"/>
      <c r="CL4" s="9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96"/>
      <c r="DH4" s="96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96"/>
      <c r="ED4" s="9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155"/>
      <c r="FQ4" s="155"/>
      <c r="FR4" s="155"/>
      <c r="FS4" s="155"/>
      <c r="FT4" s="155"/>
      <c r="FU4" s="96"/>
    </row>
    <row r="5" spans="1:177" s="178" customFormat="1" ht="18" customHeight="1">
      <c r="A5" s="846" t="s">
        <v>0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3"/>
      <c r="CL5" s="853"/>
      <c r="CM5" s="853"/>
      <c r="CN5" s="853"/>
      <c r="CO5" s="853"/>
      <c r="CP5" s="853"/>
      <c r="CQ5" s="853"/>
      <c r="CR5" s="853"/>
      <c r="CS5" s="853"/>
      <c r="CT5" s="853"/>
      <c r="CU5" s="853"/>
      <c r="CV5" s="853"/>
      <c r="CW5" s="853"/>
      <c r="CX5" s="853"/>
      <c r="CY5" s="853"/>
      <c r="CZ5" s="853"/>
      <c r="DA5" s="853"/>
      <c r="DB5" s="853"/>
      <c r="DC5" s="853"/>
      <c r="DD5" s="853"/>
      <c r="DE5" s="853"/>
      <c r="DF5" s="853"/>
      <c r="DG5" s="853"/>
      <c r="DH5" s="853"/>
      <c r="DI5" s="853"/>
      <c r="DJ5" s="853"/>
      <c r="DK5" s="853"/>
      <c r="DL5" s="853"/>
      <c r="DM5" s="853"/>
      <c r="DN5" s="853"/>
      <c r="DO5" s="853"/>
      <c r="DP5" s="853"/>
      <c r="DQ5" s="853"/>
      <c r="DR5" s="853"/>
      <c r="DS5" s="853"/>
      <c r="DT5" s="853"/>
      <c r="DU5" s="853"/>
      <c r="DV5" s="853"/>
      <c r="DW5" s="853"/>
      <c r="DX5" s="853"/>
      <c r="DY5" s="853"/>
      <c r="DZ5" s="853"/>
      <c r="EA5" s="853"/>
      <c r="EB5" s="853"/>
      <c r="EC5" s="853"/>
      <c r="ED5" s="853"/>
      <c r="EE5" s="853"/>
      <c r="EF5" s="853"/>
      <c r="EG5" s="853"/>
      <c r="EH5" s="853"/>
      <c r="EI5" s="853"/>
      <c r="EJ5" s="853"/>
      <c r="EK5" s="853"/>
      <c r="EL5" s="853"/>
      <c r="EM5" s="853"/>
      <c r="EN5" s="853"/>
      <c r="EO5" s="853"/>
      <c r="EP5" s="853"/>
      <c r="EQ5" s="853"/>
      <c r="ER5" s="853"/>
      <c r="ES5" s="853"/>
      <c r="ET5" s="853"/>
      <c r="EU5" s="853"/>
      <c r="EV5" s="853"/>
      <c r="EW5" s="853"/>
      <c r="EX5" s="853"/>
      <c r="EY5" s="853"/>
      <c r="EZ5" s="853"/>
      <c r="FA5" s="853"/>
      <c r="FB5" s="853"/>
      <c r="FC5" s="853"/>
      <c r="FD5" s="853"/>
      <c r="FE5" s="853"/>
      <c r="FF5" s="853"/>
      <c r="FG5" s="853"/>
      <c r="FH5" s="853"/>
      <c r="FI5" s="853"/>
      <c r="FJ5" s="853"/>
      <c r="FK5" s="853"/>
      <c r="FL5" s="853"/>
      <c r="FM5" s="853"/>
      <c r="FN5" s="853"/>
      <c r="FO5" s="853"/>
      <c r="FP5" s="853"/>
      <c r="FQ5" s="853"/>
      <c r="FR5" s="853"/>
      <c r="FS5" s="853"/>
      <c r="FT5" s="853"/>
      <c r="FU5" s="854"/>
    </row>
    <row r="6" spans="1:177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51"/>
      <c r="X6" s="803">
        <v>2016</v>
      </c>
      <c r="Y6" s="831"/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31"/>
      <c r="AQ6" s="831"/>
      <c r="AR6" s="831"/>
      <c r="AS6" s="850"/>
      <c r="AT6" s="812">
        <v>2017</v>
      </c>
      <c r="AU6" s="836"/>
      <c r="AV6" s="836"/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6"/>
      <c r="BK6" s="836"/>
      <c r="BL6" s="836"/>
      <c r="BM6" s="836"/>
      <c r="BN6" s="836"/>
      <c r="BO6" s="851"/>
      <c r="BP6" s="803">
        <v>2018</v>
      </c>
      <c r="BQ6" s="831"/>
      <c r="BR6" s="831"/>
      <c r="BS6" s="831"/>
      <c r="BT6" s="831"/>
      <c r="BU6" s="831"/>
      <c r="BV6" s="831"/>
      <c r="BW6" s="831"/>
      <c r="BX6" s="831"/>
      <c r="BY6" s="831"/>
      <c r="BZ6" s="831"/>
      <c r="CA6" s="831"/>
      <c r="CB6" s="831"/>
      <c r="CC6" s="831"/>
      <c r="CD6" s="831"/>
      <c r="CE6" s="831"/>
      <c r="CF6" s="831"/>
      <c r="CG6" s="831"/>
      <c r="CH6" s="831"/>
      <c r="CI6" s="831"/>
      <c r="CJ6" s="831"/>
      <c r="CK6" s="850"/>
      <c r="CL6" s="812">
        <v>2019</v>
      </c>
      <c r="CM6" s="836"/>
      <c r="CN6" s="836"/>
      <c r="CO6" s="836"/>
      <c r="CP6" s="836"/>
      <c r="CQ6" s="836"/>
      <c r="CR6" s="836"/>
      <c r="CS6" s="836"/>
      <c r="CT6" s="836"/>
      <c r="CU6" s="836"/>
      <c r="CV6" s="836"/>
      <c r="CW6" s="836"/>
      <c r="CX6" s="836"/>
      <c r="CY6" s="836"/>
      <c r="CZ6" s="836"/>
      <c r="DA6" s="836"/>
      <c r="DB6" s="836"/>
      <c r="DC6" s="836"/>
      <c r="DD6" s="836"/>
      <c r="DE6" s="836"/>
      <c r="DF6" s="836"/>
      <c r="DG6" s="851"/>
      <c r="DH6" s="803">
        <v>2020</v>
      </c>
      <c r="DI6" s="831"/>
      <c r="DJ6" s="831"/>
      <c r="DK6" s="831"/>
      <c r="DL6" s="831"/>
      <c r="DM6" s="831"/>
      <c r="DN6" s="831"/>
      <c r="DO6" s="831"/>
      <c r="DP6" s="831"/>
      <c r="DQ6" s="831"/>
      <c r="DR6" s="831"/>
      <c r="DS6" s="831"/>
      <c r="DT6" s="831"/>
      <c r="DU6" s="831"/>
      <c r="DV6" s="831"/>
      <c r="DW6" s="831"/>
      <c r="DX6" s="831"/>
      <c r="DY6" s="831"/>
      <c r="DZ6" s="831"/>
      <c r="EA6" s="831"/>
      <c r="EB6" s="831"/>
      <c r="EC6" s="850"/>
      <c r="ED6" s="812">
        <v>2021</v>
      </c>
      <c r="EE6" s="836"/>
      <c r="EF6" s="836"/>
      <c r="EG6" s="836"/>
      <c r="EH6" s="836"/>
      <c r="EI6" s="836"/>
      <c r="EJ6" s="836"/>
      <c r="EK6" s="836"/>
      <c r="EL6" s="836"/>
      <c r="EM6" s="836"/>
      <c r="EN6" s="836"/>
      <c r="EO6" s="836"/>
      <c r="EP6" s="836"/>
      <c r="EQ6" s="836"/>
      <c r="ER6" s="836"/>
      <c r="ES6" s="836"/>
      <c r="ET6" s="836"/>
      <c r="EU6" s="836"/>
      <c r="EV6" s="836"/>
      <c r="EW6" s="836"/>
      <c r="EX6" s="836"/>
      <c r="EY6" s="851"/>
      <c r="EZ6" s="803">
        <v>2022</v>
      </c>
      <c r="FA6" s="831"/>
      <c r="FB6" s="831"/>
      <c r="FC6" s="831"/>
      <c r="FD6" s="831"/>
      <c r="FE6" s="831"/>
      <c r="FF6" s="831"/>
      <c r="FG6" s="831"/>
      <c r="FH6" s="831"/>
      <c r="FI6" s="831"/>
      <c r="FJ6" s="831"/>
      <c r="FK6" s="831"/>
      <c r="FL6" s="831"/>
      <c r="FM6" s="831"/>
      <c r="FN6" s="831"/>
      <c r="FO6" s="831"/>
      <c r="FP6" s="831"/>
      <c r="FQ6" s="831"/>
      <c r="FR6" s="831"/>
      <c r="FS6" s="831"/>
      <c r="FT6" s="831"/>
      <c r="FU6" s="850"/>
    </row>
    <row r="7" spans="1:177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479">
        <v>11</v>
      </c>
      <c r="M7" s="479">
        <v>12</v>
      </c>
      <c r="N7" s="479">
        <v>13</v>
      </c>
      <c r="O7" s="479">
        <v>14</v>
      </c>
      <c r="P7" s="479">
        <v>15</v>
      </c>
      <c r="Q7" s="479">
        <v>16</v>
      </c>
      <c r="R7" s="479">
        <v>17</v>
      </c>
      <c r="S7" s="479">
        <v>18</v>
      </c>
      <c r="T7" s="479">
        <v>19</v>
      </c>
      <c r="U7" s="479">
        <v>20</v>
      </c>
      <c r="V7" s="479">
        <v>21</v>
      </c>
      <c r="W7" s="654" t="s">
        <v>34</v>
      </c>
      <c r="X7" s="21">
        <v>1</v>
      </c>
      <c r="Y7" s="22">
        <v>2</v>
      </c>
      <c r="Z7" s="22">
        <v>3</v>
      </c>
      <c r="AA7" s="22">
        <v>4</v>
      </c>
      <c r="AB7" s="22">
        <v>5</v>
      </c>
      <c r="AC7" s="22">
        <v>6</v>
      </c>
      <c r="AD7" s="22">
        <v>7</v>
      </c>
      <c r="AE7" s="22">
        <v>8</v>
      </c>
      <c r="AF7" s="22">
        <v>9</v>
      </c>
      <c r="AG7" s="22">
        <v>10</v>
      </c>
      <c r="AH7" s="22">
        <v>11</v>
      </c>
      <c r="AI7" s="22">
        <v>12</v>
      </c>
      <c r="AJ7" s="22">
        <v>13</v>
      </c>
      <c r="AK7" s="22">
        <v>14</v>
      </c>
      <c r="AL7" s="22">
        <v>15</v>
      </c>
      <c r="AM7" s="22">
        <v>16</v>
      </c>
      <c r="AN7" s="22">
        <v>17</v>
      </c>
      <c r="AO7" s="22">
        <v>18</v>
      </c>
      <c r="AP7" s="22">
        <v>19</v>
      </c>
      <c r="AQ7" s="22">
        <v>20</v>
      </c>
      <c r="AR7" s="22">
        <v>21</v>
      </c>
      <c r="AS7" s="606" t="s">
        <v>34</v>
      </c>
      <c r="AT7" s="478">
        <v>1</v>
      </c>
      <c r="AU7" s="479">
        <v>2</v>
      </c>
      <c r="AV7" s="479">
        <v>3</v>
      </c>
      <c r="AW7" s="479">
        <v>4</v>
      </c>
      <c r="AX7" s="479">
        <v>5</v>
      </c>
      <c r="AY7" s="479">
        <v>6</v>
      </c>
      <c r="AZ7" s="479">
        <v>7</v>
      </c>
      <c r="BA7" s="479">
        <v>8</v>
      </c>
      <c r="BB7" s="479">
        <v>9</v>
      </c>
      <c r="BC7" s="479">
        <v>10</v>
      </c>
      <c r="BD7" s="479">
        <v>11</v>
      </c>
      <c r="BE7" s="479">
        <v>12</v>
      </c>
      <c r="BF7" s="479">
        <v>13</v>
      </c>
      <c r="BG7" s="479">
        <v>14</v>
      </c>
      <c r="BH7" s="479">
        <v>15</v>
      </c>
      <c r="BI7" s="479">
        <v>16</v>
      </c>
      <c r="BJ7" s="479">
        <v>17</v>
      </c>
      <c r="BK7" s="479">
        <v>18</v>
      </c>
      <c r="BL7" s="479">
        <v>19</v>
      </c>
      <c r="BM7" s="479">
        <v>20</v>
      </c>
      <c r="BN7" s="479">
        <v>21</v>
      </c>
      <c r="BO7" s="600" t="s">
        <v>34</v>
      </c>
      <c r="BP7" s="21">
        <v>1</v>
      </c>
      <c r="BQ7" s="22">
        <v>2</v>
      </c>
      <c r="BR7" s="22">
        <v>3</v>
      </c>
      <c r="BS7" s="22">
        <v>4</v>
      </c>
      <c r="BT7" s="22">
        <v>5</v>
      </c>
      <c r="BU7" s="22">
        <v>6</v>
      </c>
      <c r="BV7" s="22">
        <v>7</v>
      </c>
      <c r="BW7" s="22">
        <v>8</v>
      </c>
      <c r="BX7" s="22">
        <v>9</v>
      </c>
      <c r="BY7" s="22">
        <v>10</v>
      </c>
      <c r="BZ7" s="22">
        <v>11</v>
      </c>
      <c r="CA7" s="22">
        <v>12</v>
      </c>
      <c r="CB7" s="22">
        <v>13</v>
      </c>
      <c r="CC7" s="22">
        <v>14</v>
      </c>
      <c r="CD7" s="22">
        <v>15</v>
      </c>
      <c r="CE7" s="22">
        <v>16</v>
      </c>
      <c r="CF7" s="22">
        <v>17</v>
      </c>
      <c r="CG7" s="22">
        <v>18</v>
      </c>
      <c r="CH7" s="22">
        <v>19</v>
      </c>
      <c r="CI7" s="22">
        <v>20</v>
      </c>
      <c r="CJ7" s="22">
        <v>21</v>
      </c>
      <c r="CK7" s="22" t="s">
        <v>34</v>
      </c>
      <c r="CL7" s="478">
        <v>1</v>
      </c>
      <c r="CM7" s="479">
        <v>2</v>
      </c>
      <c r="CN7" s="479">
        <v>3</v>
      </c>
      <c r="CO7" s="479">
        <v>4</v>
      </c>
      <c r="CP7" s="479">
        <v>5</v>
      </c>
      <c r="CQ7" s="479">
        <v>6</v>
      </c>
      <c r="CR7" s="479">
        <v>7</v>
      </c>
      <c r="CS7" s="479">
        <v>8</v>
      </c>
      <c r="CT7" s="479">
        <v>9</v>
      </c>
      <c r="CU7" s="479">
        <v>10</v>
      </c>
      <c r="CV7" s="479">
        <v>11</v>
      </c>
      <c r="CW7" s="479">
        <v>12</v>
      </c>
      <c r="CX7" s="479">
        <v>13</v>
      </c>
      <c r="CY7" s="479">
        <v>14</v>
      </c>
      <c r="CZ7" s="479">
        <v>15</v>
      </c>
      <c r="DA7" s="479">
        <v>16</v>
      </c>
      <c r="DB7" s="479">
        <v>17</v>
      </c>
      <c r="DC7" s="479">
        <v>18</v>
      </c>
      <c r="DD7" s="479">
        <v>19</v>
      </c>
      <c r="DE7" s="479">
        <v>20</v>
      </c>
      <c r="DF7" s="479">
        <v>21</v>
      </c>
      <c r="DG7" s="600" t="s">
        <v>34</v>
      </c>
      <c r="DH7" s="21">
        <v>1</v>
      </c>
      <c r="DI7" s="22">
        <v>2</v>
      </c>
      <c r="DJ7" s="22">
        <v>3</v>
      </c>
      <c r="DK7" s="22">
        <v>4</v>
      </c>
      <c r="DL7" s="22">
        <v>5</v>
      </c>
      <c r="DM7" s="22">
        <v>6</v>
      </c>
      <c r="DN7" s="22">
        <v>7</v>
      </c>
      <c r="DO7" s="22">
        <v>8</v>
      </c>
      <c r="DP7" s="22">
        <v>9</v>
      </c>
      <c r="DQ7" s="22">
        <v>10</v>
      </c>
      <c r="DR7" s="22">
        <v>11</v>
      </c>
      <c r="DS7" s="22">
        <v>12</v>
      </c>
      <c r="DT7" s="22">
        <v>13</v>
      </c>
      <c r="DU7" s="22">
        <v>14</v>
      </c>
      <c r="DV7" s="22">
        <v>15</v>
      </c>
      <c r="DW7" s="22">
        <v>16</v>
      </c>
      <c r="DX7" s="22">
        <v>17</v>
      </c>
      <c r="DY7" s="22">
        <v>18</v>
      </c>
      <c r="DZ7" s="22" t="s">
        <v>583</v>
      </c>
      <c r="EA7" s="22">
        <v>20</v>
      </c>
      <c r="EB7" s="22">
        <v>21</v>
      </c>
      <c r="EC7" s="609" t="s">
        <v>34</v>
      </c>
      <c r="ED7" s="478">
        <v>1</v>
      </c>
      <c r="EE7" s="479">
        <v>2</v>
      </c>
      <c r="EF7" s="479">
        <v>3</v>
      </c>
      <c r="EG7" s="479">
        <v>4</v>
      </c>
      <c r="EH7" s="479">
        <v>5</v>
      </c>
      <c r="EI7" s="479">
        <v>6</v>
      </c>
      <c r="EJ7" s="479">
        <v>7</v>
      </c>
      <c r="EK7" s="479">
        <v>8</v>
      </c>
      <c r="EL7" s="479">
        <v>9</v>
      </c>
      <c r="EM7" s="479">
        <v>10</v>
      </c>
      <c r="EN7" s="479">
        <v>11</v>
      </c>
      <c r="EO7" s="479">
        <v>12</v>
      </c>
      <c r="EP7" s="479">
        <v>13</v>
      </c>
      <c r="EQ7" s="479">
        <v>14</v>
      </c>
      <c r="ER7" s="479">
        <v>15</v>
      </c>
      <c r="ES7" s="479">
        <v>16</v>
      </c>
      <c r="ET7" s="479">
        <v>17</v>
      </c>
      <c r="EU7" s="479">
        <v>18</v>
      </c>
      <c r="EV7" s="479" t="s">
        <v>583</v>
      </c>
      <c r="EW7" s="479">
        <v>20</v>
      </c>
      <c r="EX7" s="479">
        <v>21</v>
      </c>
      <c r="EY7" s="687" t="s">
        <v>34</v>
      </c>
      <c r="EZ7" s="741">
        <v>1</v>
      </c>
      <c r="FA7" s="742">
        <v>2</v>
      </c>
      <c r="FB7" s="742">
        <v>3</v>
      </c>
      <c r="FC7" s="742">
        <v>4</v>
      </c>
      <c r="FD7" s="742">
        <v>5</v>
      </c>
      <c r="FE7" s="742">
        <v>6</v>
      </c>
      <c r="FF7" s="742">
        <v>7</v>
      </c>
      <c r="FG7" s="742">
        <v>8</v>
      </c>
      <c r="FH7" s="742">
        <v>9</v>
      </c>
      <c r="FI7" s="742">
        <v>10</v>
      </c>
      <c r="FJ7" s="742">
        <v>11</v>
      </c>
      <c r="FK7" s="742">
        <v>12</v>
      </c>
      <c r="FL7" s="742">
        <v>13</v>
      </c>
      <c r="FM7" s="742">
        <v>14</v>
      </c>
      <c r="FN7" s="742">
        <v>15</v>
      </c>
      <c r="FO7" s="742">
        <v>16</v>
      </c>
      <c r="FP7" s="742">
        <v>17</v>
      </c>
      <c r="FQ7" s="742">
        <v>18</v>
      </c>
      <c r="FR7" s="742">
        <v>19</v>
      </c>
      <c r="FS7" s="742">
        <v>20</v>
      </c>
      <c r="FT7" s="742">
        <v>21</v>
      </c>
      <c r="FU7" s="745" t="s">
        <v>34</v>
      </c>
    </row>
    <row r="8" spans="1:177" ht="18" customHeight="1">
      <c r="A8" s="87" t="s">
        <v>8</v>
      </c>
      <c r="B8" s="156">
        <v>148</v>
      </c>
      <c r="C8" s="157">
        <v>146</v>
      </c>
      <c r="D8" s="158">
        <v>49</v>
      </c>
      <c r="E8" s="157">
        <v>81</v>
      </c>
      <c r="F8" s="158">
        <v>64</v>
      </c>
      <c r="G8" s="158">
        <v>117</v>
      </c>
      <c r="H8" s="158">
        <v>45</v>
      </c>
      <c r="I8" s="158">
        <v>52</v>
      </c>
      <c r="J8" s="158">
        <v>14</v>
      </c>
      <c r="K8" s="158">
        <v>45</v>
      </c>
      <c r="L8" s="158">
        <v>12</v>
      </c>
      <c r="M8" s="158">
        <v>12</v>
      </c>
      <c r="N8" s="158">
        <v>10</v>
      </c>
      <c r="O8" s="158">
        <v>6</v>
      </c>
      <c r="P8" s="158">
        <v>9</v>
      </c>
      <c r="Q8" s="158">
        <v>7</v>
      </c>
      <c r="R8" s="158">
        <v>5</v>
      </c>
      <c r="S8" s="158">
        <v>2</v>
      </c>
      <c r="T8" s="158" t="s">
        <v>539</v>
      </c>
      <c r="U8" s="157">
        <v>132</v>
      </c>
      <c r="V8" s="158">
        <v>93</v>
      </c>
      <c r="W8" s="161">
        <f t="shared" ref="W8:W27" si="0">+SUM(B8:V8)</f>
        <v>1049</v>
      </c>
      <c r="X8" s="156">
        <v>196</v>
      </c>
      <c r="Y8" s="157">
        <v>117</v>
      </c>
      <c r="Z8" s="158">
        <v>61</v>
      </c>
      <c r="AA8" s="157">
        <v>112</v>
      </c>
      <c r="AB8" s="158">
        <v>71</v>
      </c>
      <c r="AC8" s="158">
        <v>89</v>
      </c>
      <c r="AD8" s="158">
        <v>31</v>
      </c>
      <c r="AE8" s="158">
        <v>49</v>
      </c>
      <c r="AF8" s="158">
        <v>19</v>
      </c>
      <c r="AG8" s="158">
        <v>44</v>
      </c>
      <c r="AH8" s="158">
        <v>19</v>
      </c>
      <c r="AI8" s="158">
        <v>14</v>
      </c>
      <c r="AJ8" s="158">
        <v>5</v>
      </c>
      <c r="AK8" s="158">
        <v>5</v>
      </c>
      <c r="AL8" s="158">
        <v>12</v>
      </c>
      <c r="AM8" s="158">
        <v>4</v>
      </c>
      <c r="AN8" s="158">
        <v>9</v>
      </c>
      <c r="AO8" s="158">
        <v>0</v>
      </c>
      <c r="AP8" s="158" t="s">
        <v>539</v>
      </c>
      <c r="AQ8" s="157">
        <v>175</v>
      </c>
      <c r="AR8" s="158">
        <v>116</v>
      </c>
      <c r="AS8" s="161">
        <f>+SUM(X8:AR8)</f>
        <v>1148</v>
      </c>
      <c r="AT8" s="156">
        <v>175</v>
      </c>
      <c r="AU8" s="157">
        <v>164</v>
      </c>
      <c r="AV8" s="158">
        <v>52</v>
      </c>
      <c r="AW8" s="157">
        <v>90</v>
      </c>
      <c r="AX8" s="158">
        <v>74</v>
      </c>
      <c r="AY8" s="158">
        <v>89</v>
      </c>
      <c r="AZ8" s="158">
        <v>35</v>
      </c>
      <c r="BA8" s="158">
        <v>39</v>
      </c>
      <c r="BB8" s="158">
        <v>20</v>
      </c>
      <c r="BC8" s="158">
        <v>43</v>
      </c>
      <c r="BD8" s="158">
        <v>18</v>
      </c>
      <c r="BE8" s="158">
        <v>13</v>
      </c>
      <c r="BF8" s="158">
        <v>4</v>
      </c>
      <c r="BG8" s="158">
        <v>7</v>
      </c>
      <c r="BH8" s="158">
        <v>8</v>
      </c>
      <c r="BI8" s="158">
        <v>7</v>
      </c>
      <c r="BJ8" s="158">
        <v>7</v>
      </c>
      <c r="BK8" s="158">
        <v>0</v>
      </c>
      <c r="BL8" s="158" t="s">
        <v>539</v>
      </c>
      <c r="BM8" s="157">
        <v>139</v>
      </c>
      <c r="BN8" s="158">
        <v>92</v>
      </c>
      <c r="BO8" s="159">
        <f>+SUM(AT8:BN8)</f>
        <v>1076</v>
      </c>
      <c r="BP8" s="156">
        <v>197</v>
      </c>
      <c r="BQ8" s="160">
        <v>143</v>
      </c>
      <c r="BR8" s="158">
        <v>59</v>
      </c>
      <c r="BS8" s="157">
        <v>109</v>
      </c>
      <c r="BT8" s="158">
        <v>86</v>
      </c>
      <c r="BU8" s="158">
        <v>95</v>
      </c>
      <c r="BV8" s="158">
        <v>45</v>
      </c>
      <c r="BW8" s="158">
        <v>26</v>
      </c>
      <c r="BX8" s="158">
        <v>25</v>
      </c>
      <c r="BY8" s="158">
        <v>33</v>
      </c>
      <c r="BZ8" s="158">
        <v>12</v>
      </c>
      <c r="CA8" s="158">
        <v>13</v>
      </c>
      <c r="CB8" s="158">
        <v>12</v>
      </c>
      <c r="CC8" s="158">
        <v>8</v>
      </c>
      <c r="CD8" s="158">
        <v>9</v>
      </c>
      <c r="CE8" s="158">
        <v>6</v>
      </c>
      <c r="CF8" s="158">
        <v>2</v>
      </c>
      <c r="CG8" s="158">
        <v>1</v>
      </c>
      <c r="CH8" s="158" t="s">
        <v>539</v>
      </c>
      <c r="CI8" s="158">
        <v>155</v>
      </c>
      <c r="CJ8" s="158">
        <v>118</v>
      </c>
      <c r="CK8" s="610">
        <f>+SUM(BP8:CJ8)</f>
        <v>1154</v>
      </c>
      <c r="CL8" s="156">
        <v>219</v>
      </c>
      <c r="CM8" s="157">
        <v>184</v>
      </c>
      <c r="CN8" s="158">
        <v>69</v>
      </c>
      <c r="CO8" s="157">
        <v>116</v>
      </c>
      <c r="CP8" s="158">
        <v>89</v>
      </c>
      <c r="CQ8" s="158">
        <v>113</v>
      </c>
      <c r="CR8" s="158">
        <v>40</v>
      </c>
      <c r="CS8" s="158">
        <v>36</v>
      </c>
      <c r="CT8" s="158">
        <v>18</v>
      </c>
      <c r="CU8" s="158">
        <v>57</v>
      </c>
      <c r="CV8" s="158">
        <v>18</v>
      </c>
      <c r="CW8" s="158">
        <v>10</v>
      </c>
      <c r="CX8" s="158">
        <v>6</v>
      </c>
      <c r="CY8" s="158">
        <v>7</v>
      </c>
      <c r="CZ8" s="158">
        <v>11</v>
      </c>
      <c r="DA8" s="158">
        <v>3</v>
      </c>
      <c r="DB8" s="158">
        <v>6</v>
      </c>
      <c r="DC8" s="158">
        <v>3</v>
      </c>
      <c r="DD8" s="158" t="s">
        <v>539</v>
      </c>
      <c r="DE8" s="158">
        <v>94</v>
      </c>
      <c r="DF8" s="158">
        <v>108</v>
      </c>
      <c r="DG8" s="159">
        <f>+SUM(CL8:DF8)</f>
        <v>1207</v>
      </c>
      <c r="DH8" s="156">
        <v>231</v>
      </c>
      <c r="DI8" s="160">
        <v>186</v>
      </c>
      <c r="DJ8" s="158">
        <v>62</v>
      </c>
      <c r="DK8" s="157">
        <v>102</v>
      </c>
      <c r="DL8" s="158">
        <v>92</v>
      </c>
      <c r="DM8" s="158">
        <v>107</v>
      </c>
      <c r="DN8" s="158">
        <v>41</v>
      </c>
      <c r="DO8" s="158">
        <v>36</v>
      </c>
      <c r="DP8" s="158">
        <v>14</v>
      </c>
      <c r="DQ8" s="158">
        <v>47</v>
      </c>
      <c r="DR8" s="158">
        <v>19</v>
      </c>
      <c r="DS8" s="158">
        <v>11</v>
      </c>
      <c r="DT8" s="158">
        <v>8</v>
      </c>
      <c r="DU8" s="158">
        <v>2</v>
      </c>
      <c r="DV8" s="158">
        <v>4</v>
      </c>
      <c r="DW8" s="158">
        <v>6</v>
      </c>
      <c r="DX8" s="158">
        <v>6</v>
      </c>
      <c r="DY8" s="158">
        <v>0</v>
      </c>
      <c r="DZ8" s="158">
        <v>66</v>
      </c>
      <c r="EA8" s="158">
        <v>135</v>
      </c>
      <c r="EB8" s="158">
        <v>138</v>
      </c>
      <c r="EC8" s="610">
        <f>+SUM(DH8:EB8)</f>
        <v>1313</v>
      </c>
      <c r="ED8" s="156">
        <v>275</v>
      </c>
      <c r="EE8" s="157">
        <v>176</v>
      </c>
      <c r="EF8" s="158">
        <v>57</v>
      </c>
      <c r="EG8" s="157">
        <v>167</v>
      </c>
      <c r="EH8" s="158">
        <v>82</v>
      </c>
      <c r="EI8" s="158">
        <v>131</v>
      </c>
      <c r="EJ8" s="158">
        <v>28</v>
      </c>
      <c r="EK8" s="158">
        <v>30</v>
      </c>
      <c r="EL8" s="158">
        <v>26</v>
      </c>
      <c r="EM8" s="158">
        <v>64</v>
      </c>
      <c r="EN8" s="158">
        <v>21</v>
      </c>
      <c r="EO8" s="158">
        <v>12</v>
      </c>
      <c r="EP8" s="158">
        <v>10</v>
      </c>
      <c r="EQ8" s="158">
        <v>11</v>
      </c>
      <c r="ER8" s="158">
        <v>7</v>
      </c>
      <c r="ES8" s="158">
        <v>7</v>
      </c>
      <c r="ET8" s="158">
        <v>1</v>
      </c>
      <c r="EU8" s="158">
        <v>3</v>
      </c>
      <c r="EV8" s="158">
        <v>324</v>
      </c>
      <c r="EW8" s="158">
        <v>171</v>
      </c>
      <c r="EX8" s="158">
        <v>180</v>
      </c>
      <c r="EY8" s="159">
        <f>+SUM(ED8:EX8)</f>
        <v>1783</v>
      </c>
      <c r="EZ8" s="156">
        <v>268</v>
      </c>
      <c r="FA8" s="157">
        <v>167</v>
      </c>
      <c r="FB8" s="158">
        <v>75</v>
      </c>
      <c r="FC8" s="157">
        <v>196</v>
      </c>
      <c r="FD8" s="158">
        <v>95</v>
      </c>
      <c r="FE8" s="158">
        <v>107</v>
      </c>
      <c r="FF8" s="158">
        <v>33</v>
      </c>
      <c r="FG8" s="158">
        <v>24</v>
      </c>
      <c r="FH8" s="158">
        <v>25</v>
      </c>
      <c r="FI8" s="158">
        <v>52</v>
      </c>
      <c r="FJ8" s="158">
        <v>18</v>
      </c>
      <c r="FK8" s="158">
        <v>19</v>
      </c>
      <c r="FL8" s="158">
        <v>8</v>
      </c>
      <c r="FM8" s="158">
        <v>2</v>
      </c>
      <c r="FN8" s="158">
        <v>9</v>
      </c>
      <c r="FO8" s="158">
        <v>2</v>
      </c>
      <c r="FP8" s="158">
        <v>4</v>
      </c>
      <c r="FQ8" s="158">
        <v>0</v>
      </c>
      <c r="FR8" s="158">
        <v>102</v>
      </c>
      <c r="FS8" s="157">
        <v>120</v>
      </c>
      <c r="FT8" s="158">
        <v>135</v>
      </c>
      <c r="FU8" s="161">
        <f>+SUM(EZ8:FT8)</f>
        <v>1461</v>
      </c>
    </row>
    <row r="9" spans="1:177" ht="18" customHeight="1">
      <c r="A9" s="88" t="s">
        <v>9</v>
      </c>
      <c r="B9" s="482">
        <v>271</v>
      </c>
      <c r="C9" s="483">
        <v>204</v>
      </c>
      <c r="D9" s="483">
        <v>101</v>
      </c>
      <c r="E9" s="483">
        <v>90</v>
      </c>
      <c r="F9" s="483">
        <v>90</v>
      </c>
      <c r="G9" s="483">
        <v>119</v>
      </c>
      <c r="H9" s="483">
        <v>32</v>
      </c>
      <c r="I9" s="483">
        <v>40</v>
      </c>
      <c r="J9" s="483">
        <v>36</v>
      </c>
      <c r="K9" s="483">
        <v>48</v>
      </c>
      <c r="L9" s="483">
        <v>33</v>
      </c>
      <c r="M9" s="483">
        <v>20</v>
      </c>
      <c r="N9" s="483">
        <v>15</v>
      </c>
      <c r="O9" s="483">
        <v>8</v>
      </c>
      <c r="P9" s="483">
        <v>7</v>
      </c>
      <c r="Q9" s="483">
        <v>7</v>
      </c>
      <c r="R9" s="483">
        <v>1</v>
      </c>
      <c r="S9" s="483">
        <v>4</v>
      </c>
      <c r="T9" s="483" t="s">
        <v>539</v>
      </c>
      <c r="U9" s="483">
        <v>136</v>
      </c>
      <c r="V9" s="483">
        <v>151</v>
      </c>
      <c r="W9" s="272">
        <f t="shared" si="0"/>
        <v>1413</v>
      </c>
      <c r="X9" s="164">
        <v>310</v>
      </c>
      <c r="Y9" s="134">
        <v>221</v>
      </c>
      <c r="Z9" s="134">
        <v>125</v>
      </c>
      <c r="AA9" s="134">
        <v>123</v>
      </c>
      <c r="AB9" s="134">
        <v>113</v>
      </c>
      <c r="AC9" s="134">
        <v>101</v>
      </c>
      <c r="AD9" s="134">
        <v>38</v>
      </c>
      <c r="AE9" s="134">
        <v>39</v>
      </c>
      <c r="AF9" s="134">
        <v>35</v>
      </c>
      <c r="AG9" s="134">
        <v>46</v>
      </c>
      <c r="AH9" s="134">
        <v>19</v>
      </c>
      <c r="AI9" s="134">
        <v>33</v>
      </c>
      <c r="AJ9" s="134">
        <v>9</v>
      </c>
      <c r="AK9" s="134">
        <v>11</v>
      </c>
      <c r="AL9" s="134">
        <v>12</v>
      </c>
      <c r="AM9" s="134">
        <v>6</v>
      </c>
      <c r="AN9" s="134">
        <v>2</v>
      </c>
      <c r="AO9" s="134">
        <v>2</v>
      </c>
      <c r="AP9" s="134" t="s">
        <v>539</v>
      </c>
      <c r="AQ9" s="134">
        <v>164</v>
      </c>
      <c r="AR9" s="134">
        <v>158</v>
      </c>
      <c r="AS9" s="165">
        <f t="shared" ref="AS9:AS25" si="1">+SUM(X9:AR9)</f>
        <v>1567</v>
      </c>
      <c r="AT9" s="482">
        <v>259</v>
      </c>
      <c r="AU9" s="483">
        <v>227</v>
      </c>
      <c r="AV9" s="483">
        <v>111</v>
      </c>
      <c r="AW9" s="483">
        <v>138</v>
      </c>
      <c r="AX9" s="483">
        <v>117</v>
      </c>
      <c r="AY9" s="483">
        <v>116</v>
      </c>
      <c r="AZ9" s="483">
        <v>45</v>
      </c>
      <c r="BA9" s="483">
        <v>49</v>
      </c>
      <c r="BB9" s="483">
        <v>33</v>
      </c>
      <c r="BC9" s="483">
        <v>24</v>
      </c>
      <c r="BD9" s="483">
        <v>21</v>
      </c>
      <c r="BE9" s="483">
        <v>15</v>
      </c>
      <c r="BF9" s="483">
        <v>8</v>
      </c>
      <c r="BG9" s="483">
        <v>11</v>
      </c>
      <c r="BH9" s="483">
        <v>4</v>
      </c>
      <c r="BI9" s="483">
        <v>4</v>
      </c>
      <c r="BJ9" s="483">
        <v>7</v>
      </c>
      <c r="BK9" s="483">
        <v>2</v>
      </c>
      <c r="BL9" s="483" t="s">
        <v>539</v>
      </c>
      <c r="BM9" s="483">
        <v>111</v>
      </c>
      <c r="BN9" s="483">
        <v>127</v>
      </c>
      <c r="BO9" s="272">
        <f t="shared" ref="BO9:BO26" si="2">+SUM(AT9:BN9)</f>
        <v>1429</v>
      </c>
      <c r="BP9" s="164">
        <v>289</v>
      </c>
      <c r="BQ9" s="134">
        <v>221</v>
      </c>
      <c r="BR9" s="134">
        <v>109</v>
      </c>
      <c r="BS9" s="134">
        <v>132</v>
      </c>
      <c r="BT9" s="134">
        <v>122</v>
      </c>
      <c r="BU9" s="134">
        <v>86</v>
      </c>
      <c r="BV9" s="134">
        <v>38</v>
      </c>
      <c r="BW9" s="134">
        <v>49</v>
      </c>
      <c r="BX9" s="134">
        <v>28</v>
      </c>
      <c r="BY9" s="134">
        <v>27</v>
      </c>
      <c r="BZ9" s="134">
        <v>12</v>
      </c>
      <c r="CA9" s="134">
        <v>20</v>
      </c>
      <c r="CB9" s="134">
        <v>2</v>
      </c>
      <c r="CC9" s="134">
        <v>10</v>
      </c>
      <c r="CD9" s="134">
        <v>3</v>
      </c>
      <c r="CE9" s="134">
        <v>2</v>
      </c>
      <c r="CF9" s="134">
        <v>3</v>
      </c>
      <c r="CG9" s="134">
        <v>2</v>
      </c>
      <c r="CH9" s="134" t="s">
        <v>539</v>
      </c>
      <c r="CI9" s="134">
        <v>128</v>
      </c>
      <c r="CJ9" s="134">
        <v>154</v>
      </c>
      <c r="CK9" s="286">
        <f t="shared" ref="CK9:CK26" si="3">+SUM(BP9:CJ9)</f>
        <v>1437</v>
      </c>
      <c r="CL9" s="482">
        <v>333</v>
      </c>
      <c r="CM9" s="483">
        <v>256</v>
      </c>
      <c r="CN9" s="483">
        <v>140</v>
      </c>
      <c r="CO9" s="483">
        <v>130</v>
      </c>
      <c r="CP9" s="483">
        <v>154</v>
      </c>
      <c r="CQ9" s="483">
        <v>140</v>
      </c>
      <c r="CR9" s="483">
        <v>43</v>
      </c>
      <c r="CS9" s="483">
        <v>48</v>
      </c>
      <c r="CT9" s="483">
        <v>25</v>
      </c>
      <c r="CU9" s="483">
        <v>41</v>
      </c>
      <c r="CV9" s="483">
        <v>21</v>
      </c>
      <c r="CW9" s="483">
        <v>27</v>
      </c>
      <c r="CX9" s="483">
        <v>6</v>
      </c>
      <c r="CY9" s="483">
        <v>14</v>
      </c>
      <c r="CZ9" s="483">
        <v>11</v>
      </c>
      <c r="DA9" s="483">
        <v>6</v>
      </c>
      <c r="DB9" s="483">
        <v>4</v>
      </c>
      <c r="DC9" s="483">
        <v>1</v>
      </c>
      <c r="DD9" s="483" t="s">
        <v>539</v>
      </c>
      <c r="DE9" s="483">
        <v>130</v>
      </c>
      <c r="DF9" s="483">
        <v>169</v>
      </c>
      <c r="DG9" s="272">
        <f t="shared" ref="DG9:DG26" si="4">+SUM(CL9:DF9)</f>
        <v>1699</v>
      </c>
      <c r="DH9" s="164">
        <v>278</v>
      </c>
      <c r="DI9" s="134">
        <v>221</v>
      </c>
      <c r="DJ9" s="134">
        <v>147</v>
      </c>
      <c r="DK9" s="134">
        <v>119</v>
      </c>
      <c r="DL9" s="134">
        <v>138</v>
      </c>
      <c r="DM9" s="134">
        <v>146</v>
      </c>
      <c r="DN9" s="134">
        <v>33</v>
      </c>
      <c r="DO9" s="134">
        <v>44</v>
      </c>
      <c r="DP9" s="134">
        <v>32</v>
      </c>
      <c r="DQ9" s="134">
        <v>18</v>
      </c>
      <c r="DR9" s="134">
        <v>23</v>
      </c>
      <c r="DS9" s="134">
        <v>22</v>
      </c>
      <c r="DT9" s="134">
        <v>4</v>
      </c>
      <c r="DU9" s="134">
        <v>18</v>
      </c>
      <c r="DV9" s="134">
        <v>10</v>
      </c>
      <c r="DW9" s="134">
        <v>4</v>
      </c>
      <c r="DX9" s="134">
        <v>5</v>
      </c>
      <c r="DY9" s="134">
        <v>3</v>
      </c>
      <c r="DZ9" s="134">
        <v>48</v>
      </c>
      <c r="EA9" s="134">
        <v>137</v>
      </c>
      <c r="EB9" s="134">
        <v>180</v>
      </c>
      <c r="EC9" s="286">
        <f t="shared" ref="EC9:EC26" si="5">+SUM(DH9:EB9)</f>
        <v>1630</v>
      </c>
      <c r="ED9" s="482">
        <v>388</v>
      </c>
      <c r="EE9" s="483">
        <v>250</v>
      </c>
      <c r="EF9" s="483">
        <v>148</v>
      </c>
      <c r="EG9" s="483">
        <v>213</v>
      </c>
      <c r="EH9" s="483">
        <v>166</v>
      </c>
      <c r="EI9" s="483">
        <v>174</v>
      </c>
      <c r="EJ9" s="483">
        <v>48</v>
      </c>
      <c r="EK9" s="483">
        <v>57</v>
      </c>
      <c r="EL9" s="483">
        <v>23</v>
      </c>
      <c r="EM9" s="483">
        <v>37</v>
      </c>
      <c r="EN9" s="483">
        <v>24</v>
      </c>
      <c r="EO9" s="483">
        <v>20</v>
      </c>
      <c r="EP9" s="483">
        <v>9</v>
      </c>
      <c r="EQ9" s="483">
        <v>9</v>
      </c>
      <c r="ER9" s="483">
        <v>16</v>
      </c>
      <c r="ES9" s="483">
        <v>6</v>
      </c>
      <c r="ET9" s="483">
        <v>6</v>
      </c>
      <c r="EU9" s="483">
        <v>3</v>
      </c>
      <c r="EV9" s="483">
        <v>523</v>
      </c>
      <c r="EW9" s="483">
        <v>179</v>
      </c>
      <c r="EX9" s="483">
        <v>292</v>
      </c>
      <c r="EY9" s="272">
        <f t="shared" ref="EY9:EY26" si="6">+SUM(ED9:EX9)</f>
        <v>2591</v>
      </c>
      <c r="EZ9" s="164">
        <v>385</v>
      </c>
      <c r="FA9" s="134">
        <v>209</v>
      </c>
      <c r="FB9" s="134">
        <v>149</v>
      </c>
      <c r="FC9" s="134">
        <v>286</v>
      </c>
      <c r="FD9" s="134">
        <v>161</v>
      </c>
      <c r="FE9" s="134">
        <v>184</v>
      </c>
      <c r="FF9" s="134">
        <v>48</v>
      </c>
      <c r="FG9" s="134">
        <v>44</v>
      </c>
      <c r="FH9" s="134">
        <v>28</v>
      </c>
      <c r="FI9" s="134">
        <v>32</v>
      </c>
      <c r="FJ9" s="134">
        <v>20</v>
      </c>
      <c r="FK9" s="134">
        <v>15</v>
      </c>
      <c r="FL9" s="134">
        <v>4</v>
      </c>
      <c r="FM9" s="134">
        <v>18</v>
      </c>
      <c r="FN9" s="134">
        <v>10</v>
      </c>
      <c r="FO9" s="134">
        <v>8</v>
      </c>
      <c r="FP9" s="134">
        <v>6</v>
      </c>
      <c r="FQ9" s="134">
        <v>5</v>
      </c>
      <c r="FR9" s="134">
        <v>160</v>
      </c>
      <c r="FS9" s="134">
        <v>182</v>
      </c>
      <c r="FT9" s="134">
        <v>185</v>
      </c>
      <c r="FU9" s="165">
        <f t="shared" ref="FU9:FU26" si="7">+SUM(EZ9:FT9)</f>
        <v>2139</v>
      </c>
    </row>
    <row r="10" spans="1:177" ht="18" customHeight="1">
      <c r="A10" s="87" t="s">
        <v>10</v>
      </c>
      <c r="B10" s="166">
        <v>379</v>
      </c>
      <c r="C10" s="167">
        <v>262</v>
      </c>
      <c r="D10" s="168">
        <v>118</v>
      </c>
      <c r="E10" s="167">
        <v>141</v>
      </c>
      <c r="F10" s="168">
        <v>139</v>
      </c>
      <c r="G10" s="168">
        <v>117</v>
      </c>
      <c r="H10" s="168">
        <v>45</v>
      </c>
      <c r="I10" s="168">
        <v>43</v>
      </c>
      <c r="J10" s="168">
        <v>24</v>
      </c>
      <c r="K10" s="168">
        <v>7</v>
      </c>
      <c r="L10" s="168">
        <v>19</v>
      </c>
      <c r="M10" s="168">
        <v>22</v>
      </c>
      <c r="N10" s="168">
        <v>9</v>
      </c>
      <c r="O10" s="168">
        <v>10</v>
      </c>
      <c r="P10" s="168">
        <v>9</v>
      </c>
      <c r="Q10" s="168">
        <v>3</v>
      </c>
      <c r="R10" s="168">
        <v>3</v>
      </c>
      <c r="S10" s="168">
        <v>1</v>
      </c>
      <c r="T10" s="168" t="s">
        <v>539</v>
      </c>
      <c r="U10" s="167">
        <v>142</v>
      </c>
      <c r="V10" s="168">
        <v>206</v>
      </c>
      <c r="W10" s="169">
        <f t="shared" si="0"/>
        <v>1699</v>
      </c>
      <c r="X10" s="166">
        <v>417</v>
      </c>
      <c r="Y10" s="167">
        <v>257</v>
      </c>
      <c r="Z10" s="168">
        <v>124</v>
      </c>
      <c r="AA10" s="167">
        <v>164</v>
      </c>
      <c r="AB10" s="168">
        <v>166</v>
      </c>
      <c r="AC10" s="168">
        <v>123</v>
      </c>
      <c r="AD10" s="168">
        <v>38</v>
      </c>
      <c r="AE10" s="168">
        <v>38</v>
      </c>
      <c r="AF10" s="168">
        <v>24</v>
      </c>
      <c r="AG10" s="168">
        <v>17</v>
      </c>
      <c r="AH10" s="168">
        <v>29</v>
      </c>
      <c r="AI10" s="168">
        <v>21</v>
      </c>
      <c r="AJ10" s="168">
        <v>7</v>
      </c>
      <c r="AK10" s="168">
        <v>17</v>
      </c>
      <c r="AL10" s="168">
        <v>6</v>
      </c>
      <c r="AM10" s="168">
        <v>9</v>
      </c>
      <c r="AN10" s="168">
        <v>1</v>
      </c>
      <c r="AO10" s="168">
        <v>1</v>
      </c>
      <c r="AP10" s="168" t="s">
        <v>539</v>
      </c>
      <c r="AQ10" s="167">
        <v>144</v>
      </c>
      <c r="AR10" s="168">
        <v>246</v>
      </c>
      <c r="AS10" s="170">
        <f t="shared" si="1"/>
        <v>1849</v>
      </c>
      <c r="AT10" s="166">
        <v>395</v>
      </c>
      <c r="AU10" s="167">
        <v>268</v>
      </c>
      <c r="AV10" s="168">
        <v>113</v>
      </c>
      <c r="AW10" s="167">
        <v>142</v>
      </c>
      <c r="AX10" s="168">
        <v>176</v>
      </c>
      <c r="AY10" s="168">
        <v>121</v>
      </c>
      <c r="AZ10" s="168">
        <v>33</v>
      </c>
      <c r="BA10" s="168">
        <v>34</v>
      </c>
      <c r="BB10" s="168">
        <v>23</v>
      </c>
      <c r="BC10" s="168">
        <v>15</v>
      </c>
      <c r="BD10" s="168">
        <v>23</v>
      </c>
      <c r="BE10" s="168">
        <v>30</v>
      </c>
      <c r="BF10" s="168">
        <v>1</v>
      </c>
      <c r="BG10" s="168">
        <v>13</v>
      </c>
      <c r="BH10" s="168">
        <v>1</v>
      </c>
      <c r="BI10" s="168">
        <v>1</v>
      </c>
      <c r="BJ10" s="168">
        <v>10</v>
      </c>
      <c r="BK10" s="168">
        <v>2</v>
      </c>
      <c r="BL10" s="168" t="s">
        <v>539</v>
      </c>
      <c r="BM10" s="167">
        <v>132</v>
      </c>
      <c r="BN10" s="168">
        <v>183</v>
      </c>
      <c r="BO10" s="169">
        <f t="shared" si="2"/>
        <v>1716</v>
      </c>
      <c r="BP10" s="166">
        <v>459</v>
      </c>
      <c r="BQ10" s="167">
        <v>292</v>
      </c>
      <c r="BR10" s="168">
        <v>161</v>
      </c>
      <c r="BS10" s="167">
        <v>206</v>
      </c>
      <c r="BT10" s="168">
        <v>162</v>
      </c>
      <c r="BU10" s="168">
        <v>122</v>
      </c>
      <c r="BV10" s="168">
        <v>50</v>
      </c>
      <c r="BW10" s="168">
        <v>25</v>
      </c>
      <c r="BX10" s="168">
        <v>24</v>
      </c>
      <c r="BY10" s="168">
        <v>6</v>
      </c>
      <c r="BZ10" s="168">
        <v>37</v>
      </c>
      <c r="CA10" s="168">
        <v>23</v>
      </c>
      <c r="CB10" s="168">
        <v>3</v>
      </c>
      <c r="CC10" s="168">
        <v>4</v>
      </c>
      <c r="CD10" s="168">
        <v>6</v>
      </c>
      <c r="CE10" s="168">
        <v>0</v>
      </c>
      <c r="CF10" s="168">
        <v>3</v>
      </c>
      <c r="CG10" s="168">
        <v>3</v>
      </c>
      <c r="CH10" s="168" t="s">
        <v>539</v>
      </c>
      <c r="CI10" s="168">
        <v>121</v>
      </c>
      <c r="CJ10" s="168">
        <v>228</v>
      </c>
      <c r="CK10" s="283">
        <f t="shared" si="3"/>
        <v>1935</v>
      </c>
      <c r="CL10" s="166">
        <v>407</v>
      </c>
      <c r="CM10" s="167">
        <v>299</v>
      </c>
      <c r="CN10" s="168">
        <v>167</v>
      </c>
      <c r="CO10" s="167">
        <v>203</v>
      </c>
      <c r="CP10" s="168">
        <v>169</v>
      </c>
      <c r="CQ10" s="168">
        <v>116</v>
      </c>
      <c r="CR10" s="168">
        <v>53</v>
      </c>
      <c r="CS10" s="168">
        <v>25</v>
      </c>
      <c r="CT10" s="168">
        <v>33</v>
      </c>
      <c r="CU10" s="168">
        <v>10</v>
      </c>
      <c r="CV10" s="168">
        <v>29</v>
      </c>
      <c r="CW10" s="168">
        <v>16</v>
      </c>
      <c r="CX10" s="168">
        <v>5</v>
      </c>
      <c r="CY10" s="168">
        <v>18</v>
      </c>
      <c r="CZ10" s="168">
        <v>7</v>
      </c>
      <c r="DA10" s="168">
        <v>4</v>
      </c>
      <c r="DB10" s="168">
        <v>6</v>
      </c>
      <c r="DC10" s="168">
        <v>3</v>
      </c>
      <c r="DD10" s="168" t="s">
        <v>539</v>
      </c>
      <c r="DE10" s="168">
        <v>116</v>
      </c>
      <c r="DF10" s="168">
        <v>214</v>
      </c>
      <c r="DG10" s="169">
        <f t="shared" si="4"/>
        <v>1900</v>
      </c>
      <c r="DH10" s="166">
        <v>440</v>
      </c>
      <c r="DI10" s="167">
        <v>303</v>
      </c>
      <c r="DJ10" s="168">
        <v>146</v>
      </c>
      <c r="DK10" s="167">
        <v>145</v>
      </c>
      <c r="DL10" s="168">
        <v>158</v>
      </c>
      <c r="DM10" s="168">
        <v>97</v>
      </c>
      <c r="DN10" s="168">
        <v>43</v>
      </c>
      <c r="DO10" s="168">
        <v>26</v>
      </c>
      <c r="DP10" s="168">
        <v>14</v>
      </c>
      <c r="DQ10" s="168">
        <v>7</v>
      </c>
      <c r="DR10" s="168">
        <v>21</v>
      </c>
      <c r="DS10" s="168">
        <v>14</v>
      </c>
      <c r="DT10" s="168">
        <v>2</v>
      </c>
      <c r="DU10" s="168">
        <v>10</v>
      </c>
      <c r="DV10" s="168">
        <v>10</v>
      </c>
      <c r="DW10" s="168">
        <v>1</v>
      </c>
      <c r="DX10" s="168">
        <v>6</v>
      </c>
      <c r="DY10" s="168">
        <v>4</v>
      </c>
      <c r="DZ10" s="168">
        <v>94</v>
      </c>
      <c r="EA10" s="168">
        <v>202</v>
      </c>
      <c r="EB10" s="168">
        <v>229</v>
      </c>
      <c r="EC10" s="283">
        <f t="shared" si="5"/>
        <v>1972</v>
      </c>
      <c r="ED10" s="166">
        <v>488</v>
      </c>
      <c r="EE10" s="167">
        <v>290</v>
      </c>
      <c r="EF10" s="168">
        <v>165</v>
      </c>
      <c r="EG10" s="167">
        <v>179</v>
      </c>
      <c r="EH10" s="168">
        <v>164</v>
      </c>
      <c r="EI10" s="168">
        <v>104</v>
      </c>
      <c r="EJ10" s="168">
        <v>38</v>
      </c>
      <c r="EK10" s="168">
        <v>20</v>
      </c>
      <c r="EL10" s="168">
        <v>26</v>
      </c>
      <c r="EM10" s="168">
        <v>12</v>
      </c>
      <c r="EN10" s="168">
        <v>19</v>
      </c>
      <c r="EO10" s="168">
        <v>9</v>
      </c>
      <c r="EP10" s="168">
        <v>2</v>
      </c>
      <c r="EQ10" s="168">
        <v>17</v>
      </c>
      <c r="ER10" s="168">
        <v>8</v>
      </c>
      <c r="ES10" s="168">
        <v>6</v>
      </c>
      <c r="ET10" s="168">
        <v>3</v>
      </c>
      <c r="EU10" s="168">
        <v>5</v>
      </c>
      <c r="EV10" s="168">
        <v>619</v>
      </c>
      <c r="EW10" s="168">
        <v>204</v>
      </c>
      <c r="EX10" s="168">
        <v>320</v>
      </c>
      <c r="EY10" s="169">
        <f t="shared" si="6"/>
        <v>2698</v>
      </c>
      <c r="EZ10" s="166">
        <v>487</v>
      </c>
      <c r="FA10" s="167">
        <v>290</v>
      </c>
      <c r="FB10" s="168">
        <v>135</v>
      </c>
      <c r="FC10" s="167">
        <v>270</v>
      </c>
      <c r="FD10" s="168">
        <v>158</v>
      </c>
      <c r="FE10" s="168">
        <v>109</v>
      </c>
      <c r="FF10" s="168">
        <v>45</v>
      </c>
      <c r="FG10" s="168">
        <v>32</v>
      </c>
      <c r="FH10" s="168">
        <v>19</v>
      </c>
      <c r="FI10" s="168">
        <v>12</v>
      </c>
      <c r="FJ10" s="168">
        <v>30</v>
      </c>
      <c r="FK10" s="168">
        <v>16</v>
      </c>
      <c r="FL10" s="168">
        <v>2</v>
      </c>
      <c r="FM10" s="168">
        <v>15</v>
      </c>
      <c r="FN10" s="168">
        <v>6</v>
      </c>
      <c r="FO10" s="168">
        <v>5</v>
      </c>
      <c r="FP10" s="168">
        <v>9</v>
      </c>
      <c r="FQ10" s="168">
        <v>3</v>
      </c>
      <c r="FR10" s="168">
        <v>146</v>
      </c>
      <c r="FS10" s="167">
        <v>237</v>
      </c>
      <c r="FT10" s="168">
        <v>295</v>
      </c>
      <c r="FU10" s="170">
        <f t="shared" si="7"/>
        <v>2321</v>
      </c>
    </row>
    <row r="11" spans="1:177" ht="18" customHeight="1">
      <c r="A11" s="88" t="s">
        <v>11</v>
      </c>
      <c r="B11" s="482">
        <v>191</v>
      </c>
      <c r="C11" s="483">
        <v>154</v>
      </c>
      <c r="D11" s="483">
        <v>84</v>
      </c>
      <c r="E11" s="483">
        <v>75</v>
      </c>
      <c r="F11" s="483">
        <v>77</v>
      </c>
      <c r="G11" s="483">
        <v>56</v>
      </c>
      <c r="H11" s="483">
        <v>37</v>
      </c>
      <c r="I11" s="483">
        <v>19</v>
      </c>
      <c r="J11" s="483">
        <v>18</v>
      </c>
      <c r="K11" s="483">
        <v>8</v>
      </c>
      <c r="L11" s="483">
        <v>4</v>
      </c>
      <c r="M11" s="483">
        <v>19</v>
      </c>
      <c r="N11" s="483">
        <v>7</v>
      </c>
      <c r="O11" s="483">
        <v>7</v>
      </c>
      <c r="P11" s="483">
        <v>5</v>
      </c>
      <c r="Q11" s="483">
        <v>3</v>
      </c>
      <c r="R11" s="483">
        <v>1</v>
      </c>
      <c r="S11" s="483">
        <v>0</v>
      </c>
      <c r="T11" s="483" t="s">
        <v>539</v>
      </c>
      <c r="U11" s="483">
        <v>122</v>
      </c>
      <c r="V11" s="483">
        <v>104</v>
      </c>
      <c r="W11" s="272">
        <f t="shared" si="0"/>
        <v>991</v>
      </c>
      <c r="X11" s="164">
        <v>221</v>
      </c>
      <c r="Y11" s="134">
        <v>161</v>
      </c>
      <c r="Z11" s="134">
        <v>111</v>
      </c>
      <c r="AA11" s="134">
        <v>120</v>
      </c>
      <c r="AB11" s="134">
        <v>82</v>
      </c>
      <c r="AC11" s="134">
        <v>68</v>
      </c>
      <c r="AD11" s="134">
        <v>29</v>
      </c>
      <c r="AE11" s="134">
        <v>23</v>
      </c>
      <c r="AF11" s="134">
        <v>16</v>
      </c>
      <c r="AG11" s="134">
        <v>8</v>
      </c>
      <c r="AH11" s="134">
        <v>13</v>
      </c>
      <c r="AI11" s="134">
        <v>12</v>
      </c>
      <c r="AJ11" s="134">
        <v>5</v>
      </c>
      <c r="AK11" s="134">
        <v>11</v>
      </c>
      <c r="AL11" s="134">
        <v>4</v>
      </c>
      <c r="AM11" s="134">
        <v>2</v>
      </c>
      <c r="AN11" s="134">
        <v>1</v>
      </c>
      <c r="AO11" s="134">
        <v>2</v>
      </c>
      <c r="AP11" s="134" t="s">
        <v>539</v>
      </c>
      <c r="AQ11" s="134">
        <v>97</v>
      </c>
      <c r="AR11" s="134">
        <v>92</v>
      </c>
      <c r="AS11" s="165">
        <f t="shared" si="1"/>
        <v>1078</v>
      </c>
      <c r="AT11" s="482">
        <v>243</v>
      </c>
      <c r="AU11" s="483">
        <v>174</v>
      </c>
      <c r="AV11" s="483">
        <v>92</v>
      </c>
      <c r="AW11" s="483">
        <v>102</v>
      </c>
      <c r="AX11" s="483">
        <v>89</v>
      </c>
      <c r="AY11" s="483">
        <v>60</v>
      </c>
      <c r="AZ11" s="483">
        <v>22</v>
      </c>
      <c r="BA11" s="483">
        <v>18</v>
      </c>
      <c r="BB11" s="483">
        <v>17</v>
      </c>
      <c r="BC11" s="483">
        <v>8</v>
      </c>
      <c r="BD11" s="483">
        <v>6</v>
      </c>
      <c r="BE11" s="483">
        <v>14</v>
      </c>
      <c r="BF11" s="483">
        <v>2</v>
      </c>
      <c r="BG11" s="483">
        <v>7</v>
      </c>
      <c r="BH11" s="483">
        <v>4</v>
      </c>
      <c r="BI11" s="483">
        <v>0</v>
      </c>
      <c r="BJ11" s="483">
        <v>7</v>
      </c>
      <c r="BK11" s="483">
        <v>0</v>
      </c>
      <c r="BL11" s="483" t="s">
        <v>539</v>
      </c>
      <c r="BM11" s="483">
        <v>93</v>
      </c>
      <c r="BN11" s="483">
        <v>90</v>
      </c>
      <c r="BO11" s="272">
        <f t="shared" si="2"/>
        <v>1048</v>
      </c>
      <c r="BP11" s="164">
        <v>240</v>
      </c>
      <c r="BQ11" s="134">
        <v>170</v>
      </c>
      <c r="BR11" s="134">
        <v>114</v>
      </c>
      <c r="BS11" s="134">
        <v>133</v>
      </c>
      <c r="BT11" s="134">
        <v>92</v>
      </c>
      <c r="BU11" s="134">
        <v>60</v>
      </c>
      <c r="BV11" s="134">
        <v>22</v>
      </c>
      <c r="BW11" s="134">
        <v>21</v>
      </c>
      <c r="BX11" s="134">
        <v>12</v>
      </c>
      <c r="BY11" s="134">
        <v>14</v>
      </c>
      <c r="BZ11" s="134">
        <v>6</v>
      </c>
      <c r="CA11" s="134">
        <v>21</v>
      </c>
      <c r="CB11" s="134">
        <v>5</v>
      </c>
      <c r="CC11" s="134">
        <v>12</v>
      </c>
      <c r="CD11" s="134">
        <v>2</v>
      </c>
      <c r="CE11" s="134">
        <v>0</v>
      </c>
      <c r="CF11" s="134">
        <v>5</v>
      </c>
      <c r="CG11" s="134">
        <v>1</v>
      </c>
      <c r="CH11" s="134" t="s">
        <v>539</v>
      </c>
      <c r="CI11" s="134">
        <v>60</v>
      </c>
      <c r="CJ11" s="134">
        <v>117</v>
      </c>
      <c r="CK11" s="286">
        <f t="shared" si="3"/>
        <v>1107</v>
      </c>
      <c r="CL11" s="482">
        <v>248</v>
      </c>
      <c r="CM11" s="483">
        <v>181</v>
      </c>
      <c r="CN11" s="483">
        <v>95</v>
      </c>
      <c r="CO11" s="483">
        <v>148</v>
      </c>
      <c r="CP11" s="483">
        <v>86</v>
      </c>
      <c r="CQ11" s="483">
        <v>63</v>
      </c>
      <c r="CR11" s="483">
        <v>23</v>
      </c>
      <c r="CS11" s="483">
        <v>18</v>
      </c>
      <c r="CT11" s="483">
        <v>10</v>
      </c>
      <c r="CU11" s="483">
        <v>6</v>
      </c>
      <c r="CV11" s="483">
        <v>4</v>
      </c>
      <c r="CW11" s="483">
        <v>13</v>
      </c>
      <c r="CX11" s="483">
        <v>2</v>
      </c>
      <c r="CY11" s="483">
        <v>8</v>
      </c>
      <c r="CZ11" s="483">
        <v>3</v>
      </c>
      <c r="DA11" s="483">
        <v>2</v>
      </c>
      <c r="DB11" s="483">
        <v>3</v>
      </c>
      <c r="DC11" s="483">
        <v>2</v>
      </c>
      <c r="DD11" s="483" t="s">
        <v>539</v>
      </c>
      <c r="DE11" s="483">
        <v>56</v>
      </c>
      <c r="DF11" s="483">
        <v>115</v>
      </c>
      <c r="DG11" s="272">
        <f t="shared" si="4"/>
        <v>1086</v>
      </c>
      <c r="DH11" s="164">
        <v>260</v>
      </c>
      <c r="DI11" s="134">
        <v>199</v>
      </c>
      <c r="DJ11" s="134">
        <v>119</v>
      </c>
      <c r="DK11" s="134">
        <v>128</v>
      </c>
      <c r="DL11" s="134">
        <v>104</v>
      </c>
      <c r="DM11" s="134">
        <v>61</v>
      </c>
      <c r="DN11" s="134">
        <v>28</v>
      </c>
      <c r="DO11" s="134">
        <v>26</v>
      </c>
      <c r="DP11" s="134">
        <v>8</v>
      </c>
      <c r="DQ11" s="134">
        <v>17</v>
      </c>
      <c r="DR11" s="134">
        <v>11</v>
      </c>
      <c r="DS11" s="134">
        <v>16</v>
      </c>
      <c r="DT11" s="134">
        <v>4</v>
      </c>
      <c r="DU11" s="134">
        <v>5</v>
      </c>
      <c r="DV11" s="134">
        <v>1</v>
      </c>
      <c r="DW11" s="134">
        <v>1</v>
      </c>
      <c r="DX11" s="134">
        <v>1</v>
      </c>
      <c r="DY11" s="134">
        <v>1</v>
      </c>
      <c r="DZ11" s="134">
        <v>62</v>
      </c>
      <c r="EA11" s="134">
        <v>69</v>
      </c>
      <c r="EB11" s="134">
        <v>111</v>
      </c>
      <c r="EC11" s="286">
        <f t="shared" si="5"/>
        <v>1232</v>
      </c>
      <c r="ED11" s="482">
        <v>312</v>
      </c>
      <c r="EE11" s="483">
        <v>166</v>
      </c>
      <c r="EF11" s="483">
        <v>144</v>
      </c>
      <c r="EG11" s="483">
        <v>139</v>
      </c>
      <c r="EH11" s="483">
        <v>112</v>
      </c>
      <c r="EI11" s="483">
        <v>62</v>
      </c>
      <c r="EJ11" s="483">
        <v>31</v>
      </c>
      <c r="EK11" s="483">
        <v>12</v>
      </c>
      <c r="EL11" s="483">
        <v>13</v>
      </c>
      <c r="EM11" s="483">
        <v>9</v>
      </c>
      <c r="EN11" s="483">
        <v>10</v>
      </c>
      <c r="EO11" s="483">
        <v>12</v>
      </c>
      <c r="EP11" s="483">
        <v>1</v>
      </c>
      <c r="EQ11" s="483">
        <v>7</v>
      </c>
      <c r="ER11" s="483">
        <v>5</v>
      </c>
      <c r="ES11" s="483">
        <v>4</v>
      </c>
      <c r="ET11" s="483">
        <v>8</v>
      </c>
      <c r="EU11" s="483">
        <v>0</v>
      </c>
      <c r="EV11" s="483">
        <v>474</v>
      </c>
      <c r="EW11" s="483">
        <v>99</v>
      </c>
      <c r="EX11" s="483">
        <v>153</v>
      </c>
      <c r="EY11" s="272">
        <f t="shared" si="6"/>
        <v>1773</v>
      </c>
      <c r="EZ11" s="164">
        <v>305</v>
      </c>
      <c r="FA11" s="134">
        <v>154</v>
      </c>
      <c r="FB11" s="134">
        <v>105</v>
      </c>
      <c r="FC11" s="134">
        <v>174</v>
      </c>
      <c r="FD11" s="134">
        <v>103</v>
      </c>
      <c r="FE11" s="134">
        <v>52</v>
      </c>
      <c r="FF11" s="134">
        <v>20</v>
      </c>
      <c r="FG11" s="134">
        <v>24</v>
      </c>
      <c r="FH11" s="134">
        <v>13</v>
      </c>
      <c r="FI11" s="134">
        <v>7</v>
      </c>
      <c r="FJ11" s="134">
        <v>9</v>
      </c>
      <c r="FK11" s="134">
        <v>10</v>
      </c>
      <c r="FL11" s="134">
        <v>2</v>
      </c>
      <c r="FM11" s="134">
        <v>10</v>
      </c>
      <c r="FN11" s="134">
        <v>3</v>
      </c>
      <c r="FO11" s="134">
        <v>5</v>
      </c>
      <c r="FP11" s="134">
        <v>5</v>
      </c>
      <c r="FQ11" s="134">
        <v>1</v>
      </c>
      <c r="FR11" s="134">
        <v>122</v>
      </c>
      <c r="FS11" s="134">
        <v>154</v>
      </c>
      <c r="FT11" s="134">
        <v>154</v>
      </c>
      <c r="FU11" s="165">
        <f t="shared" si="7"/>
        <v>1432</v>
      </c>
    </row>
    <row r="12" spans="1:177" ht="18" customHeight="1">
      <c r="A12" s="87" t="s">
        <v>12</v>
      </c>
      <c r="B12" s="166">
        <v>406</v>
      </c>
      <c r="C12" s="167">
        <v>293</v>
      </c>
      <c r="D12" s="168">
        <v>191</v>
      </c>
      <c r="E12" s="167">
        <v>152</v>
      </c>
      <c r="F12" s="168">
        <v>149</v>
      </c>
      <c r="G12" s="168">
        <v>125</v>
      </c>
      <c r="H12" s="168">
        <v>51</v>
      </c>
      <c r="I12" s="168">
        <v>56</v>
      </c>
      <c r="J12" s="168">
        <v>21</v>
      </c>
      <c r="K12" s="168">
        <v>33</v>
      </c>
      <c r="L12" s="168">
        <v>28</v>
      </c>
      <c r="M12" s="168">
        <v>26</v>
      </c>
      <c r="N12" s="168">
        <v>21</v>
      </c>
      <c r="O12" s="168">
        <v>19</v>
      </c>
      <c r="P12" s="168">
        <v>10</v>
      </c>
      <c r="Q12" s="168">
        <v>8</v>
      </c>
      <c r="R12" s="168">
        <v>1</v>
      </c>
      <c r="S12" s="168">
        <v>3</v>
      </c>
      <c r="T12" s="168" t="s">
        <v>539</v>
      </c>
      <c r="U12" s="167">
        <v>278</v>
      </c>
      <c r="V12" s="168">
        <v>192</v>
      </c>
      <c r="W12" s="169">
        <f t="shared" si="0"/>
        <v>2063</v>
      </c>
      <c r="X12" s="166">
        <v>525</v>
      </c>
      <c r="Y12" s="167">
        <v>325</v>
      </c>
      <c r="Z12" s="168">
        <v>210</v>
      </c>
      <c r="AA12" s="167">
        <v>192</v>
      </c>
      <c r="AB12" s="168">
        <v>176</v>
      </c>
      <c r="AC12" s="168">
        <v>134</v>
      </c>
      <c r="AD12" s="168">
        <v>69</v>
      </c>
      <c r="AE12" s="168">
        <v>43</v>
      </c>
      <c r="AF12" s="168">
        <v>35</v>
      </c>
      <c r="AG12" s="168">
        <v>24</v>
      </c>
      <c r="AH12" s="168">
        <v>33</v>
      </c>
      <c r="AI12" s="168">
        <v>22</v>
      </c>
      <c r="AJ12" s="168">
        <v>11</v>
      </c>
      <c r="AK12" s="168">
        <v>15</v>
      </c>
      <c r="AL12" s="168">
        <v>7</v>
      </c>
      <c r="AM12" s="168">
        <v>7</v>
      </c>
      <c r="AN12" s="168">
        <v>8</v>
      </c>
      <c r="AO12" s="168">
        <v>4</v>
      </c>
      <c r="AP12" s="168" t="s">
        <v>539</v>
      </c>
      <c r="AQ12" s="167">
        <v>134</v>
      </c>
      <c r="AR12" s="168">
        <v>240</v>
      </c>
      <c r="AS12" s="170">
        <f t="shared" si="1"/>
        <v>2214</v>
      </c>
      <c r="AT12" s="166">
        <v>444</v>
      </c>
      <c r="AU12" s="167">
        <v>316</v>
      </c>
      <c r="AV12" s="168">
        <v>178</v>
      </c>
      <c r="AW12" s="167">
        <v>170</v>
      </c>
      <c r="AX12" s="168">
        <v>248</v>
      </c>
      <c r="AY12" s="168">
        <v>136</v>
      </c>
      <c r="AZ12" s="168">
        <v>51</v>
      </c>
      <c r="BA12" s="168">
        <v>38</v>
      </c>
      <c r="BB12" s="168">
        <v>37</v>
      </c>
      <c r="BC12" s="168">
        <v>30</v>
      </c>
      <c r="BD12" s="168">
        <v>28</v>
      </c>
      <c r="BE12" s="168">
        <v>20</v>
      </c>
      <c r="BF12" s="168">
        <v>10</v>
      </c>
      <c r="BG12" s="168">
        <v>8</v>
      </c>
      <c r="BH12" s="168">
        <v>12</v>
      </c>
      <c r="BI12" s="168">
        <v>7</v>
      </c>
      <c r="BJ12" s="168">
        <v>4</v>
      </c>
      <c r="BK12" s="168">
        <v>1</v>
      </c>
      <c r="BL12" s="168" t="s">
        <v>539</v>
      </c>
      <c r="BM12" s="167">
        <v>83</v>
      </c>
      <c r="BN12" s="168">
        <v>176</v>
      </c>
      <c r="BO12" s="169">
        <f t="shared" si="2"/>
        <v>1997</v>
      </c>
      <c r="BP12" s="166">
        <v>499</v>
      </c>
      <c r="BQ12" s="167">
        <v>335</v>
      </c>
      <c r="BR12" s="168">
        <v>209</v>
      </c>
      <c r="BS12" s="167">
        <v>275</v>
      </c>
      <c r="BT12" s="168">
        <v>245</v>
      </c>
      <c r="BU12" s="168">
        <v>107</v>
      </c>
      <c r="BV12" s="168">
        <v>71</v>
      </c>
      <c r="BW12" s="168">
        <v>41</v>
      </c>
      <c r="BX12" s="168">
        <v>37</v>
      </c>
      <c r="BY12" s="168">
        <v>15</v>
      </c>
      <c r="BZ12" s="168">
        <v>30</v>
      </c>
      <c r="CA12" s="168">
        <v>35</v>
      </c>
      <c r="CB12" s="168">
        <v>8</v>
      </c>
      <c r="CC12" s="168">
        <v>18</v>
      </c>
      <c r="CD12" s="168">
        <v>13</v>
      </c>
      <c r="CE12" s="168">
        <v>5</v>
      </c>
      <c r="CF12" s="168">
        <v>16</v>
      </c>
      <c r="CG12" s="168">
        <v>7</v>
      </c>
      <c r="CH12" s="168" t="s">
        <v>539</v>
      </c>
      <c r="CI12" s="168">
        <v>45</v>
      </c>
      <c r="CJ12" s="168">
        <v>222</v>
      </c>
      <c r="CK12" s="283">
        <f t="shared" si="3"/>
        <v>2233</v>
      </c>
      <c r="CL12" s="166">
        <v>519</v>
      </c>
      <c r="CM12" s="167">
        <v>333</v>
      </c>
      <c r="CN12" s="168">
        <v>201</v>
      </c>
      <c r="CO12" s="167">
        <v>255</v>
      </c>
      <c r="CP12" s="168">
        <v>228</v>
      </c>
      <c r="CQ12" s="168">
        <v>156</v>
      </c>
      <c r="CR12" s="168">
        <v>62</v>
      </c>
      <c r="CS12" s="168">
        <v>57</v>
      </c>
      <c r="CT12" s="168">
        <v>23</v>
      </c>
      <c r="CU12" s="168">
        <v>32</v>
      </c>
      <c r="CV12" s="168">
        <v>33</v>
      </c>
      <c r="CW12" s="168">
        <v>26</v>
      </c>
      <c r="CX12" s="168">
        <v>1</v>
      </c>
      <c r="CY12" s="168">
        <v>14</v>
      </c>
      <c r="CZ12" s="168">
        <v>15</v>
      </c>
      <c r="DA12" s="168">
        <v>6</v>
      </c>
      <c r="DB12" s="168">
        <v>13</v>
      </c>
      <c r="DC12" s="168">
        <v>3</v>
      </c>
      <c r="DD12" s="168" t="s">
        <v>539</v>
      </c>
      <c r="DE12" s="168">
        <v>42</v>
      </c>
      <c r="DF12" s="168">
        <v>227</v>
      </c>
      <c r="DG12" s="169">
        <f t="shared" si="4"/>
        <v>2246</v>
      </c>
      <c r="DH12" s="166">
        <v>539</v>
      </c>
      <c r="DI12" s="167">
        <v>353</v>
      </c>
      <c r="DJ12" s="168">
        <v>263</v>
      </c>
      <c r="DK12" s="167">
        <v>215</v>
      </c>
      <c r="DL12" s="168">
        <v>214</v>
      </c>
      <c r="DM12" s="168">
        <v>123</v>
      </c>
      <c r="DN12" s="168">
        <v>66</v>
      </c>
      <c r="DO12" s="168">
        <v>45</v>
      </c>
      <c r="DP12" s="168">
        <v>31</v>
      </c>
      <c r="DQ12" s="168">
        <v>17</v>
      </c>
      <c r="DR12" s="168">
        <v>17</v>
      </c>
      <c r="DS12" s="168">
        <v>26</v>
      </c>
      <c r="DT12" s="168">
        <v>4</v>
      </c>
      <c r="DU12" s="168">
        <v>13</v>
      </c>
      <c r="DV12" s="168">
        <v>13</v>
      </c>
      <c r="DW12" s="168">
        <v>10</v>
      </c>
      <c r="DX12" s="168">
        <v>12</v>
      </c>
      <c r="DY12" s="168">
        <v>3</v>
      </c>
      <c r="DZ12" s="168">
        <v>118</v>
      </c>
      <c r="EA12" s="168">
        <v>35</v>
      </c>
      <c r="EB12" s="168">
        <v>241</v>
      </c>
      <c r="EC12" s="283">
        <f t="shared" si="5"/>
        <v>2358</v>
      </c>
      <c r="ED12" s="166">
        <v>853</v>
      </c>
      <c r="EE12" s="167">
        <v>364</v>
      </c>
      <c r="EF12" s="168">
        <v>343</v>
      </c>
      <c r="EG12" s="167">
        <v>325</v>
      </c>
      <c r="EH12" s="168">
        <v>271</v>
      </c>
      <c r="EI12" s="168">
        <v>155</v>
      </c>
      <c r="EJ12" s="168">
        <v>56</v>
      </c>
      <c r="EK12" s="168">
        <v>65</v>
      </c>
      <c r="EL12" s="168">
        <v>38</v>
      </c>
      <c r="EM12" s="168">
        <v>16</v>
      </c>
      <c r="EN12" s="168">
        <v>26</v>
      </c>
      <c r="EO12" s="168">
        <v>19</v>
      </c>
      <c r="EP12" s="168">
        <v>1</v>
      </c>
      <c r="EQ12" s="168">
        <v>16</v>
      </c>
      <c r="ER12" s="168">
        <v>5</v>
      </c>
      <c r="ES12" s="168">
        <v>13</v>
      </c>
      <c r="ET12" s="168">
        <v>5</v>
      </c>
      <c r="EU12" s="168">
        <v>3</v>
      </c>
      <c r="EV12" s="168">
        <v>823</v>
      </c>
      <c r="EW12" s="168">
        <v>67</v>
      </c>
      <c r="EX12" s="168">
        <v>325</v>
      </c>
      <c r="EY12" s="169">
        <f t="shared" si="6"/>
        <v>3789</v>
      </c>
      <c r="EZ12" s="166">
        <v>831</v>
      </c>
      <c r="FA12" s="167">
        <v>305</v>
      </c>
      <c r="FB12" s="168">
        <v>240</v>
      </c>
      <c r="FC12" s="167">
        <v>415</v>
      </c>
      <c r="FD12" s="168">
        <v>245</v>
      </c>
      <c r="FE12" s="168">
        <v>126</v>
      </c>
      <c r="FF12" s="168">
        <v>63</v>
      </c>
      <c r="FG12" s="168">
        <v>51</v>
      </c>
      <c r="FH12" s="168">
        <v>30</v>
      </c>
      <c r="FI12" s="168">
        <v>19</v>
      </c>
      <c r="FJ12" s="168">
        <v>20</v>
      </c>
      <c r="FK12" s="168">
        <v>18</v>
      </c>
      <c r="FL12" s="168">
        <v>2</v>
      </c>
      <c r="FM12" s="168">
        <v>11</v>
      </c>
      <c r="FN12" s="168">
        <v>15</v>
      </c>
      <c r="FO12" s="168">
        <v>7</v>
      </c>
      <c r="FP12" s="168">
        <v>14</v>
      </c>
      <c r="FQ12" s="168">
        <v>4</v>
      </c>
      <c r="FR12" s="168">
        <v>202</v>
      </c>
      <c r="FS12" s="167">
        <v>33</v>
      </c>
      <c r="FT12" s="168">
        <v>204</v>
      </c>
      <c r="FU12" s="170">
        <f t="shared" si="7"/>
        <v>2855</v>
      </c>
    </row>
    <row r="13" spans="1:177" ht="18" customHeight="1">
      <c r="A13" s="88" t="s">
        <v>13</v>
      </c>
      <c r="B13" s="482">
        <v>96</v>
      </c>
      <c r="C13" s="483">
        <v>77</v>
      </c>
      <c r="D13" s="483">
        <v>44</v>
      </c>
      <c r="E13" s="483">
        <v>48</v>
      </c>
      <c r="F13" s="483">
        <v>66</v>
      </c>
      <c r="G13" s="483">
        <v>28</v>
      </c>
      <c r="H13" s="483">
        <v>7</v>
      </c>
      <c r="I13" s="483">
        <v>24</v>
      </c>
      <c r="J13" s="483">
        <v>7</v>
      </c>
      <c r="K13" s="483">
        <v>17</v>
      </c>
      <c r="L13" s="483">
        <v>2</v>
      </c>
      <c r="M13" s="483">
        <v>2</v>
      </c>
      <c r="N13" s="483">
        <v>5</v>
      </c>
      <c r="O13" s="483">
        <v>4</v>
      </c>
      <c r="P13" s="483">
        <v>5</v>
      </c>
      <c r="Q13" s="483">
        <v>2</v>
      </c>
      <c r="R13" s="483">
        <v>2</v>
      </c>
      <c r="S13" s="483">
        <v>1</v>
      </c>
      <c r="T13" s="483" t="s">
        <v>539</v>
      </c>
      <c r="U13" s="483">
        <v>140</v>
      </c>
      <c r="V13" s="483">
        <v>39</v>
      </c>
      <c r="W13" s="272">
        <f t="shared" si="0"/>
        <v>616</v>
      </c>
      <c r="X13" s="164">
        <v>118</v>
      </c>
      <c r="Y13" s="134">
        <v>65</v>
      </c>
      <c r="Z13" s="134">
        <v>42</v>
      </c>
      <c r="AA13" s="134">
        <v>60</v>
      </c>
      <c r="AB13" s="134">
        <v>57</v>
      </c>
      <c r="AC13" s="134">
        <v>44</v>
      </c>
      <c r="AD13" s="134">
        <v>14</v>
      </c>
      <c r="AE13" s="134">
        <v>23</v>
      </c>
      <c r="AF13" s="134">
        <v>12</v>
      </c>
      <c r="AG13" s="134">
        <v>12</v>
      </c>
      <c r="AH13" s="134">
        <v>6</v>
      </c>
      <c r="AI13" s="134">
        <v>1</v>
      </c>
      <c r="AJ13" s="134">
        <v>6</v>
      </c>
      <c r="AK13" s="134">
        <v>4</v>
      </c>
      <c r="AL13" s="134">
        <v>2</v>
      </c>
      <c r="AM13" s="134">
        <v>2</v>
      </c>
      <c r="AN13" s="134">
        <v>2</v>
      </c>
      <c r="AO13" s="134">
        <v>0</v>
      </c>
      <c r="AP13" s="134" t="s">
        <v>539</v>
      </c>
      <c r="AQ13" s="134">
        <v>174</v>
      </c>
      <c r="AR13" s="134">
        <v>62</v>
      </c>
      <c r="AS13" s="165">
        <f t="shared" si="1"/>
        <v>706</v>
      </c>
      <c r="AT13" s="482">
        <v>100</v>
      </c>
      <c r="AU13" s="483">
        <v>90</v>
      </c>
      <c r="AV13" s="483">
        <v>28</v>
      </c>
      <c r="AW13" s="483">
        <v>47</v>
      </c>
      <c r="AX13" s="483">
        <v>59</v>
      </c>
      <c r="AY13" s="483">
        <v>39</v>
      </c>
      <c r="AZ13" s="483">
        <v>16</v>
      </c>
      <c r="BA13" s="483">
        <v>18</v>
      </c>
      <c r="BB13" s="483">
        <v>8</v>
      </c>
      <c r="BC13" s="483">
        <v>18</v>
      </c>
      <c r="BD13" s="483">
        <v>3</v>
      </c>
      <c r="BE13" s="483">
        <v>5</v>
      </c>
      <c r="BF13" s="483">
        <v>3</v>
      </c>
      <c r="BG13" s="483">
        <v>2</v>
      </c>
      <c r="BH13" s="483">
        <v>2</v>
      </c>
      <c r="BI13" s="483">
        <v>1</v>
      </c>
      <c r="BJ13" s="483">
        <v>4</v>
      </c>
      <c r="BK13" s="483">
        <v>1</v>
      </c>
      <c r="BL13" s="483" t="s">
        <v>539</v>
      </c>
      <c r="BM13" s="483">
        <v>150</v>
      </c>
      <c r="BN13" s="483">
        <v>50</v>
      </c>
      <c r="BO13" s="272">
        <f t="shared" si="2"/>
        <v>644</v>
      </c>
      <c r="BP13" s="164">
        <v>121</v>
      </c>
      <c r="BQ13" s="134">
        <v>93</v>
      </c>
      <c r="BR13" s="134">
        <v>53</v>
      </c>
      <c r="BS13" s="134">
        <v>63</v>
      </c>
      <c r="BT13" s="134">
        <v>62</v>
      </c>
      <c r="BU13" s="134">
        <v>42</v>
      </c>
      <c r="BV13" s="134">
        <v>15</v>
      </c>
      <c r="BW13" s="134">
        <v>8</v>
      </c>
      <c r="BX13" s="134">
        <v>12</v>
      </c>
      <c r="BY13" s="134">
        <v>21</v>
      </c>
      <c r="BZ13" s="134">
        <v>4</v>
      </c>
      <c r="CA13" s="134">
        <v>10</v>
      </c>
      <c r="CB13" s="134">
        <v>4</v>
      </c>
      <c r="CC13" s="134">
        <v>5</v>
      </c>
      <c r="CD13" s="134">
        <v>0</v>
      </c>
      <c r="CE13" s="134">
        <v>1</v>
      </c>
      <c r="CF13" s="134">
        <v>2</v>
      </c>
      <c r="CG13" s="134">
        <v>2</v>
      </c>
      <c r="CH13" s="134" t="s">
        <v>539</v>
      </c>
      <c r="CI13" s="134">
        <v>132</v>
      </c>
      <c r="CJ13" s="134">
        <v>68</v>
      </c>
      <c r="CK13" s="286">
        <f t="shared" si="3"/>
        <v>718</v>
      </c>
      <c r="CL13" s="482">
        <v>125</v>
      </c>
      <c r="CM13" s="483">
        <v>95</v>
      </c>
      <c r="CN13" s="483">
        <v>48</v>
      </c>
      <c r="CO13" s="483">
        <v>72</v>
      </c>
      <c r="CP13" s="483">
        <v>62</v>
      </c>
      <c r="CQ13" s="483">
        <v>46</v>
      </c>
      <c r="CR13" s="483">
        <v>15</v>
      </c>
      <c r="CS13" s="483">
        <v>10</v>
      </c>
      <c r="CT13" s="483">
        <v>16</v>
      </c>
      <c r="CU13" s="483">
        <v>14</v>
      </c>
      <c r="CV13" s="483">
        <v>5</v>
      </c>
      <c r="CW13" s="483">
        <v>5</v>
      </c>
      <c r="CX13" s="483">
        <v>1</v>
      </c>
      <c r="CY13" s="483">
        <v>9</v>
      </c>
      <c r="CZ13" s="483">
        <v>1</v>
      </c>
      <c r="DA13" s="483">
        <v>0</v>
      </c>
      <c r="DB13" s="483">
        <v>5</v>
      </c>
      <c r="DC13" s="483">
        <v>3</v>
      </c>
      <c r="DD13" s="483" t="s">
        <v>539</v>
      </c>
      <c r="DE13" s="483">
        <v>66</v>
      </c>
      <c r="DF13" s="483">
        <v>67</v>
      </c>
      <c r="DG13" s="272">
        <f t="shared" si="4"/>
        <v>665</v>
      </c>
      <c r="DH13" s="164">
        <v>180</v>
      </c>
      <c r="DI13" s="134">
        <v>91</v>
      </c>
      <c r="DJ13" s="134">
        <v>59</v>
      </c>
      <c r="DK13" s="134">
        <v>61</v>
      </c>
      <c r="DL13" s="134">
        <v>67</v>
      </c>
      <c r="DM13" s="134">
        <v>50</v>
      </c>
      <c r="DN13" s="134">
        <v>14</v>
      </c>
      <c r="DO13" s="134">
        <v>14</v>
      </c>
      <c r="DP13" s="134">
        <v>18</v>
      </c>
      <c r="DQ13" s="134">
        <v>21</v>
      </c>
      <c r="DR13" s="134">
        <v>10</v>
      </c>
      <c r="DS13" s="134">
        <v>6</v>
      </c>
      <c r="DT13" s="134">
        <v>3</v>
      </c>
      <c r="DU13" s="134">
        <v>4</v>
      </c>
      <c r="DV13" s="134">
        <v>3</v>
      </c>
      <c r="DW13" s="134">
        <v>3</v>
      </c>
      <c r="DX13" s="134">
        <v>4</v>
      </c>
      <c r="DY13" s="134">
        <v>0</v>
      </c>
      <c r="DZ13" s="134">
        <v>22</v>
      </c>
      <c r="EA13" s="134">
        <v>60</v>
      </c>
      <c r="EB13" s="134">
        <v>89</v>
      </c>
      <c r="EC13" s="286">
        <f t="shared" si="5"/>
        <v>779</v>
      </c>
      <c r="ED13" s="482">
        <v>189</v>
      </c>
      <c r="EE13" s="483">
        <v>84</v>
      </c>
      <c r="EF13" s="483">
        <v>57</v>
      </c>
      <c r="EG13" s="483">
        <v>66</v>
      </c>
      <c r="EH13" s="483">
        <v>73</v>
      </c>
      <c r="EI13" s="483">
        <v>53</v>
      </c>
      <c r="EJ13" s="483">
        <v>10</v>
      </c>
      <c r="EK13" s="483">
        <v>18</v>
      </c>
      <c r="EL13" s="483">
        <v>10</v>
      </c>
      <c r="EM13" s="483">
        <v>14</v>
      </c>
      <c r="EN13" s="483">
        <v>10</v>
      </c>
      <c r="EO13" s="483">
        <v>3</v>
      </c>
      <c r="EP13" s="483">
        <v>3</v>
      </c>
      <c r="EQ13" s="483">
        <v>5</v>
      </c>
      <c r="ER13" s="483">
        <v>0</v>
      </c>
      <c r="ES13" s="483">
        <v>4</v>
      </c>
      <c r="ET13" s="483">
        <v>1</v>
      </c>
      <c r="EU13" s="483">
        <v>0</v>
      </c>
      <c r="EV13" s="483">
        <v>216</v>
      </c>
      <c r="EW13" s="483">
        <v>128</v>
      </c>
      <c r="EX13" s="483">
        <v>84</v>
      </c>
      <c r="EY13" s="272">
        <f t="shared" si="6"/>
        <v>1028</v>
      </c>
      <c r="EZ13" s="164">
        <v>162</v>
      </c>
      <c r="FA13" s="134">
        <v>81</v>
      </c>
      <c r="FB13" s="134">
        <v>44</v>
      </c>
      <c r="FC13" s="134">
        <v>113</v>
      </c>
      <c r="FD13" s="134">
        <v>63</v>
      </c>
      <c r="FE13" s="134">
        <v>60</v>
      </c>
      <c r="FF13" s="134">
        <v>27</v>
      </c>
      <c r="FG13" s="134">
        <v>19</v>
      </c>
      <c r="FH13" s="134">
        <v>14</v>
      </c>
      <c r="FI13" s="134">
        <v>7</v>
      </c>
      <c r="FJ13" s="134">
        <v>8</v>
      </c>
      <c r="FK13" s="134">
        <v>6</v>
      </c>
      <c r="FL13" s="134">
        <v>2</v>
      </c>
      <c r="FM13" s="134">
        <v>5</v>
      </c>
      <c r="FN13" s="134">
        <v>1</v>
      </c>
      <c r="FO13" s="134">
        <v>0</v>
      </c>
      <c r="FP13" s="134">
        <v>6</v>
      </c>
      <c r="FQ13" s="134">
        <v>0</v>
      </c>
      <c r="FR13" s="134">
        <v>58</v>
      </c>
      <c r="FS13" s="134">
        <v>123</v>
      </c>
      <c r="FT13" s="134">
        <v>81</v>
      </c>
      <c r="FU13" s="165">
        <f t="shared" si="7"/>
        <v>880</v>
      </c>
    </row>
    <row r="14" spans="1:177" ht="18" customHeight="1">
      <c r="A14" s="87" t="s">
        <v>14</v>
      </c>
      <c r="B14" s="166">
        <v>411</v>
      </c>
      <c r="C14" s="167">
        <v>312</v>
      </c>
      <c r="D14" s="168">
        <v>148</v>
      </c>
      <c r="E14" s="167">
        <v>161</v>
      </c>
      <c r="F14" s="168">
        <v>137</v>
      </c>
      <c r="G14" s="168">
        <v>175</v>
      </c>
      <c r="H14" s="168">
        <v>51</v>
      </c>
      <c r="I14" s="168">
        <v>29</v>
      </c>
      <c r="J14" s="168">
        <v>44</v>
      </c>
      <c r="K14" s="168">
        <v>23</v>
      </c>
      <c r="L14" s="168">
        <v>19</v>
      </c>
      <c r="M14" s="168">
        <v>38</v>
      </c>
      <c r="N14" s="168">
        <v>18</v>
      </c>
      <c r="O14" s="168">
        <v>19</v>
      </c>
      <c r="P14" s="168">
        <v>15</v>
      </c>
      <c r="Q14" s="168">
        <v>7</v>
      </c>
      <c r="R14" s="168">
        <v>5</v>
      </c>
      <c r="S14" s="168">
        <v>1</v>
      </c>
      <c r="T14" s="168" t="s">
        <v>539</v>
      </c>
      <c r="U14" s="167">
        <v>177</v>
      </c>
      <c r="V14" s="168">
        <v>211</v>
      </c>
      <c r="W14" s="169">
        <f t="shared" si="0"/>
        <v>2001</v>
      </c>
      <c r="X14" s="166">
        <v>445</v>
      </c>
      <c r="Y14" s="167">
        <v>305</v>
      </c>
      <c r="Z14" s="168">
        <v>163</v>
      </c>
      <c r="AA14" s="167">
        <v>246</v>
      </c>
      <c r="AB14" s="168">
        <v>175</v>
      </c>
      <c r="AC14" s="168">
        <v>180</v>
      </c>
      <c r="AD14" s="168">
        <v>49</v>
      </c>
      <c r="AE14" s="168">
        <v>41</v>
      </c>
      <c r="AF14" s="168">
        <v>32</v>
      </c>
      <c r="AG14" s="168">
        <v>22</v>
      </c>
      <c r="AH14" s="168">
        <v>20</v>
      </c>
      <c r="AI14" s="168">
        <v>40</v>
      </c>
      <c r="AJ14" s="168">
        <v>9</v>
      </c>
      <c r="AK14" s="168">
        <v>13</v>
      </c>
      <c r="AL14" s="168">
        <v>16</v>
      </c>
      <c r="AM14" s="168">
        <v>7</v>
      </c>
      <c r="AN14" s="168">
        <v>7</v>
      </c>
      <c r="AO14" s="168">
        <v>2</v>
      </c>
      <c r="AP14" s="168" t="s">
        <v>539</v>
      </c>
      <c r="AQ14" s="167">
        <v>151</v>
      </c>
      <c r="AR14" s="168">
        <v>232</v>
      </c>
      <c r="AS14" s="170">
        <f t="shared" si="1"/>
        <v>2155</v>
      </c>
      <c r="AT14" s="166">
        <v>414</v>
      </c>
      <c r="AU14" s="167">
        <v>307</v>
      </c>
      <c r="AV14" s="168">
        <v>144</v>
      </c>
      <c r="AW14" s="167">
        <v>211</v>
      </c>
      <c r="AX14" s="168">
        <v>178</v>
      </c>
      <c r="AY14" s="168">
        <v>143</v>
      </c>
      <c r="AZ14" s="168">
        <v>45</v>
      </c>
      <c r="BA14" s="168">
        <v>39</v>
      </c>
      <c r="BB14" s="168">
        <v>34</v>
      </c>
      <c r="BC14" s="168">
        <v>25</v>
      </c>
      <c r="BD14" s="168">
        <v>16</v>
      </c>
      <c r="BE14" s="168">
        <v>22</v>
      </c>
      <c r="BF14" s="168">
        <v>9</v>
      </c>
      <c r="BG14" s="168">
        <v>10</v>
      </c>
      <c r="BH14" s="168">
        <v>10</v>
      </c>
      <c r="BI14" s="168">
        <v>8</v>
      </c>
      <c r="BJ14" s="168">
        <v>5</v>
      </c>
      <c r="BK14" s="168">
        <v>0</v>
      </c>
      <c r="BL14" s="168" t="s">
        <v>539</v>
      </c>
      <c r="BM14" s="167">
        <v>134</v>
      </c>
      <c r="BN14" s="168">
        <v>204</v>
      </c>
      <c r="BO14" s="169">
        <f t="shared" si="2"/>
        <v>1958</v>
      </c>
      <c r="BP14" s="166">
        <v>419</v>
      </c>
      <c r="BQ14" s="167">
        <v>327</v>
      </c>
      <c r="BR14" s="168">
        <v>127</v>
      </c>
      <c r="BS14" s="167">
        <v>243</v>
      </c>
      <c r="BT14" s="168">
        <v>204</v>
      </c>
      <c r="BU14" s="168">
        <v>162</v>
      </c>
      <c r="BV14" s="168">
        <v>58</v>
      </c>
      <c r="BW14" s="168">
        <v>45</v>
      </c>
      <c r="BX14" s="168">
        <v>33</v>
      </c>
      <c r="BY14" s="168">
        <v>34</v>
      </c>
      <c r="BZ14" s="168">
        <v>23</v>
      </c>
      <c r="CA14" s="168">
        <v>18</v>
      </c>
      <c r="CB14" s="168">
        <v>5</v>
      </c>
      <c r="CC14" s="168">
        <v>12</v>
      </c>
      <c r="CD14" s="168">
        <v>14</v>
      </c>
      <c r="CE14" s="168">
        <v>8</v>
      </c>
      <c r="CF14" s="168">
        <v>2</v>
      </c>
      <c r="CG14" s="168">
        <v>2</v>
      </c>
      <c r="CH14" s="168" t="s">
        <v>539</v>
      </c>
      <c r="CI14" s="168">
        <v>159</v>
      </c>
      <c r="CJ14" s="168">
        <v>223</v>
      </c>
      <c r="CK14" s="283">
        <f t="shared" si="3"/>
        <v>2118</v>
      </c>
      <c r="CL14" s="166">
        <v>428</v>
      </c>
      <c r="CM14" s="167">
        <v>382</v>
      </c>
      <c r="CN14" s="168">
        <v>169</v>
      </c>
      <c r="CO14" s="167">
        <v>301</v>
      </c>
      <c r="CP14" s="168">
        <v>187</v>
      </c>
      <c r="CQ14" s="168">
        <v>170</v>
      </c>
      <c r="CR14" s="168">
        <v>56</v>
      </c>
      <c r="CS14" s="168">
        <v>31</v>
      </c>
      <c r="CT14" s="168">
        <v>32</v>
      </c>
      <c r="CU14" s="168">
        <v>35</v>
      </c>
      <c r="CV14" s="168">
        <v>34</v>
      </c>
      <c r="CW14" s="168">
        <v>21</v>
      </c>
      <c r="CX14" s="168">
        <v>7</v>
      </c>
      <c r="CY14" s="168">
        <v>10</v>
      </c>
      <c r="CZ14" s="168">
        <v>7</v>
      </c>
      <c r="DA14" s="168">
        <v>5</v>
      </c>
      <c r="DB14" s="168">
        <v>11</v>
      </c>
      <c r="DC14" s="168">
        <v>1</v>
      </c>
      <c r="DD14" s="168" t="s">
        <v>539</v>
      </c>
      <c r="DE14" s="168">
        <v>134</v>
      </c>
      <c r="DF14" s="168">
        <v>229</v>
      </c>
      <c r="DG14" s="169">
        <f t="shared" si="4"/>
        <v>2250</v>
      </c>
      <c r="DH14" s="166">
        <v>498</v>
      </c>
      <c r="DI14" s="167">
        <v>363</v>
      </c>
      <c r="DJ14" s="168">
        <v>201</v>
      </c>
      <c r="DK14" s="167">
        <v>215</v>
      </c>
      <c r="DL14" s="168">
        <v>206</v>
      </c>
      <c r="DM14" s="168">
        <v>146</v>
      </c>
      <c r="DN14" s="168">
        <v>70</v>
      </c>
      <c r="DO14" s="168">
        <v>33</v>
      </c>
      <c r="DP14" s="168">
        <v>33</v>
      </c>
      <c r="DQ14" s="168">
        <v>31</v>
      </c>
      <c r="DR14" s="168">
        <v>29</v>
      </c>
      <c r="DS14" s="168">
        <v>20</v>
      </c>
      <c r="DT14" s="168">
        <v>3</v>
      </c>
      <c r="DU14" s="168">
        <v>13</v>
      </c>
      <c r="DV14" s="168">
        <v>12</v>
      </c>
      <c r="DW14" s="168">
        <v>3</v>
      </c>
      <c r="DX14" s="168">
        <v>8</v>
      </c>
      <c r="DY14" s="168">
        <v>1</v>
      </c>
      <c r="DZ14" s="168">
        <v>75</v>
      </c>
      <c r="EA14" s="168">
        <v>120</v>
      </c>
      <c r="EB14" s="168">
        <v>271</v>
      </c>
      <c r="EC14" s="283">
        <f t="shared" si="5"/>
        <v>2351</v>
      </c>
      <c r="ED14" s="166">
        <v>579</v>
      </c>
      <c r="EE14" s="167">
        <v>328</v>
      </c>
      <c r="EF14" s="168">
        <v>201</v>
      </c>
      <c r="EG14" s="167">
        <v>312</v>
      </c>
      <c r="EH14" s="168">
        <v>205</v>
      </c>
      <c r="EI14" s="168">
        <v>213</v>
      </c>
      <c r="EJ14" s="168">
        <v>64</v>
      </c>
      <c r="EK14" s="168">
        <v>39</v>
      </c>
      <c r="EL14" s="168">
        <v>28</v>
      </c>
      <c r="EM14" s="168">
        <v>20</v>
      </c>
      <c r="EN14" s="168">
        <v>17</v>
      </c>
      <c r="EO14" s="168">
        <v>18</v>
      </c>
      <c r="EP14" s="168">
        <v>4</v>
      </c>
      <c r="EQ14" s="168">
        <v>11</v>
      </c>
      <c r="ER14" s="168">
        <v>11</v>
      </c>
      <c r="ES14" s="168">
        <v>10</v>
      </c>
      <c r="ET14" s="168">
        <v>5</v>
      </c>
      <c r="EU14" s="168">
        <v>6</v>
      </c>
      <c r="EV14" s="168">
        <v>1153</v>
      </c>
      <c r="EW14" s="168">
        <v>163</v>
      </c>
      <c r="EX14" s="168">
        <v>524</v>
      </c>
      <c r="EY14" s="169">
        <f t="shared" si="6"/>
        <v>3911</v>
      </c>
      <c r="EZ14" s="166">
        <v>608</v>
      </c>
      <c r="FA14" s="167">
        <v>320</v>
      </c>
      <c r="FB14" s="168">
        <v>194</v>
      </c>
      <c r="FC14" s="167">
        <v>384</v>
      </c>
      <c r="FD14" s="168">
        <v>184</v>
      </c>
      <c r="FE14" s="168">
        <v>176</v>
      </c>
      <c r="FF14" s="168">
        <v>53</v>
      </c>
      <c r="FG14" s="168">
        <v>34</v>
      </c>
      <c r="FH14" s="168">
        <v>37</v>
      </c>
      <c r="FI14" s="168">
        <v>38</v>
      </c>
      <c r="FJ14" s="168">
        <v>27</v>
      </c>
      <c r="FK14" s="168">
        <v>21</v>
      </c>
      <c r="FL14" s="168">
        <v>7</v>
      </c>
      <c r="FM14" s="168">
        <v>13</v>
      </c>
      <c r="FN14" s="168">
        <v>4</v>
      </c>
      <c r="FO14" s="168">
        <v>5</v>
      </c>
      <c r="FP14" s="168">
        <v>4</v>
      </c>
      <c r="FQ14" s="168">
        <v>2</v>
      </c>
      <c r="FR14" s="168">
        <v>228</v>
      </c>
      <c r="FS14" s="167">
        <v>211</v>
      </c>
      <c r="FT14" s="168">
        <v>313</v>
      </c>
      <c r="FU14" s="170">
        <f t="shared" si="7"/>
        <v>2863</v>
      </c>
    </row>
    <row r="15" spans="1:177" ht="18" customHeight="1">
      <c r="A15" s="88" t="s">
        <v>15</v>
      </c>
      <c r="B15" s="482">
        <v>136</v>
      </c>
      <c r="C15" s="483">
        <v>76</v>
      </c>
      <c r="D15" s="483">
        <v>49</v>
      </c>
      <c r="E15" s="483">
        <v>41</v>
      </c>
      <c r="F15" s="483">
        <v>52</v>
      </c>
      <c r="G15" s="483">
        <v>39</v>
      </c>
      <c r="H15" s="483">
        <v>21</v>
      </c>
      <c r="I15" s="483">
        <v>10</v>
      </c>
      <c r="J15" s="483">
        <v>11</v>
      </c>
      <c r="K15" s="483">
        <v>6</v>
      </c>
      <c r="L15" s="483">
        <v>8</v>
      </c>
      <c r="M15" s="483">
        <v>13</v>
      </c>
      <c r="N15" s="483">
        <v>4</v>
      </c>
      <c r="O15" s="483">
        <v>3</v>
      </c>
      <c r="P15" s="483">
        <v>1</v>
      </c>
      <c r="Q15" s="483">
        <v>1</v>
      </c>
      <c r="R15" s="483">
        <v>3</v>
      </c>
      <c r="S15" s="483">
        <v>0</v>
      </c>
      <c r="T15" s="483" t="s">
        <v>539</v>
      </c>
      <c r="U15" s="483">
        <v>50</v>
      </c>
      <c r="V15" s="483">
        <v>62</v>
      </c>
      <c r="W15" s="272">
        <f t="shared" si="0"/>
        <v>586</v>
      </c>
      <c r="X15" s="164">
        <v>142</v>
      </c>
      <c r="Y15" s="134">
        <v>104</v>
      </c>
      <c r="Z15" s="134">
        <v>48</v>
      </c>
      <c r="AA15" s="134">
        <v>74</v>
      </c>
      <c r="AB15" s="134">
        <v>51</v>
      </c>
      <c r="AC15" s="134">
        <v>55</v>
      </c>
      <c r="AD15" s="134">
        <v>14</v>
      </c>
      <c r="AE15" s="134">
        <v>10</v>
      </c>
      <c r="AF15" s="134">
        <v>11</v>
      </c>
      <c r="AG15" s="134">
        <v>5</v>
      </c>
      <c r="AH15" s="134">
        <v>7</v>
      </c>
      <c r="AI15" s="134">
        <v>5</v>
      </c>
      <c r="AJ15" s="134">
        <v>2</v>
      </c>
      <c r="AK15" s="134">
        <v>6</v>
      </c>
      <c r="AL15" s="134">
        <v>6</v>
      </c>
      <c r="AM15" s="134">
        <v>2</v>
      </c>
      <c r="AN15" s="134">
        <v>1</v>
      </c>
      <c r="AO15" s="134">
        <v>2</v>
      </c>
      <c r="AP15" s="134" t="s">
        <v>539</v>
      </c>
      <c r="AQ15" s="134">
        <v>53</v>
      </c>
      <c r="AR15" s="134">
        <v>86</v>
      </c>
      <c r="AS15" s="165">
        <f t="shared" si="1"/>
        <v>684</v>
      </c>
      <c r="AT15" s="482">
        <v>149</v>
      </c>
      <c r="AU15" s="483">
        <v>90</v>
      </c>
      <c r="AV15" s="483">
        <v>40</v>
      </c>
      <c r="AW15" s="483">
        <v>40</v>
      </c>
      <c r="AX15" s="483">
        <v>53</v>
      </c>
      <c r="AY15" s="483">
        <v>62</v>
      </c>
      <c r="AZ15" s="483">
        <v>14</v>
      </c>
      <c r="BA15" s="483">
        <v>9</v>
      </c>
      <c r="BB15" s="483">
        <v>8</v>
      </c>
      <c r="BC15" s="483">
        <v>11</v>
      </c>
      <c r="BD15" s="483">
        <v>10</v>
      </c>
      <c r="BE15" s="483">
        <v>11</v>
      </c>
      <c r="BF15" s="483">
        <v>2</v>
      </c>
      <c r="BG15" s="483">
        <v>4</v>
      </c>
      <c r="BH15" s="483">
        <v>1</v>
      </c>
      <c r="BI15" s="483">
        <v>3</v>
      </c>
      <c r="BJ15" s="483">
        <v>2</v>
      </c>
      <c r="BK15" s="483">
        <v>0</v>
      </c>
      <c r="BL15" s="483" t="s">
        <v>539</v>
      </c>
      <c r="BM15" s="483">
        <v>50</v>
      </c>
      <c r="BN15" s="483">
        <v>66</v>
      </c>
      <c r="BO15" s="272">
        <f t="shared" si="2"/>
        <v>625</v>
      </c>
      <c r="BP15" s="164">
        <v>156</v>
      </c>
      <c r="BQ15" s="134">
        <v>107</v>
      </c>
      <c r="BR15" s="134">
        <v>42</v>
      </c>
      <c r="BS15" s="134">
        <v>49</v>
      </c>
      <c r="BT15" s="134">
        <v>62</v>
      </c>
      <c r="BU15" s="134">
        <v>50</v>
      </c>
      <c r="BV15" s="134">
        <v>17</v>
      </c>
      <c r="BW15" s="134">
        <v>10</v>
      </c>
      <c r="BX15" s="134">
        <v>7</v>
      </c>
      <c r="BY15" s="134">
        <v>5</v>
      </c>
      <c r="BZ15" s="134">
        <v>8</v>
      </c>
      <c r="CA15" s="134">
        <v>10</v>
      </c>
      <c r="CB15" s="134">
        <v>4</v>
      </c>
      <c r="CC15" s="134">
        <v>5</v>
      </c>
      <c r="CD15" s="134">
        <v>0</v>
      </c>
      <c r="CE15" s="134">
        <v>2</v>
      </c>
      <c r="CF15" s="134">
        <v>3</v>
      </c>
      <c r="CG15" s="134">
        <v>4</v>
      </c>
      <c r="CH15" s="134" t="s">
        <v>539</v>
      </c>
      <c r="CI15" s="134">
        <v>61</v>
      </c>
      <c r="CJ15" s="134">
        <v>78</v>
      </c>
      <c r="CK15" s="286">
        <f t="shared" si="3"/>
        <v>680</v>
      </c>
      <c r="CL15" s="482">
        <v>154</v>
      </c>
      <c r="CM15" s="483">
        <v>110</v>
      </c>
      <c r="CN15" s="483">
        <v>48</v>
      </c>
      <c r="CO15" s="483">
        <v>68</v>
      </c>
      <c r="CP15" s="483">
        <v>54</v>
      </c>
      <c r="CQ15" s="483">
        <v>49</v>
      </c>
      <c r="CR15" s="483">
        <v>17</v>
      </c>
      <c r="CS15" s="483">
        <v>11</v>
      </c>
      <c r="CT15" s="483">
        <v>5</v>
      </c>
      <c r="CU15" s="483">
        <v>6</v>
      </c>
      <c r="CV15" s="483">
        <v>7</v>
      </c>
      <c r="CW15" s="483">
        <v>4</v>
      </c>
      <c r="CX15" s="483">
        <v>1</v>
      </c>
      <c r="CY15" s="483">
        <v>6</v>
      </c>
      <c r="CZ15" s="483">
        <v>7</v>
      </c>
      <c r="DA15" s="483">
        <v>1</v>
      </c>
      <c r="DB15" s="483">
        <v>5</v>
      </c>
      <c r="DC15" s="483">
        <v>0</v>
      </c>
      <c r="DD15" s="483" t="s">
        <v>539</v>
      </c>
      <c r="DE15" s="483">
        <v>57</v>
      </c>
      <c r="DF15" s="483">
        <v>82</v>
      </c>
      <c r="DG15" s="272">
        <f t="shared" si="4"/>
        <v>692</v>
      </c>
      <c r="DH15" s="164">
        <v>159</v>
      </c>
      <c r="DI15" s="134">
        <v>127</v>
      </c>
      <c r="DJ15" s="134">
        <v>71</v>
      </c>
      <c r="DK15" s="134">
        <v>58</v>
      </c>
      <c r="DL15" s="134">
        <v>67</v>
      </c>
      <c r="DM15" s="134">
        <v>61</v>
      </c>
      <c r="DN15" s="134">
        <v>22</v>
      </c>
      <c r="DO15" s="134">
        <v>8</v>
      </c>
      <c r="DP15" s="134">
        <v>7</v>
      </c>
      <c r="DQ15" s="134">
        <v>4</v>
      </c>
      <c r="DR15" s="134">
        <v>17</v>
      </c>
      <c r="DS15" s="134">
        <v>9</v>
      </c>
      <c r="DT15" s="134">
        <v>1</v>
      </c>
      <c r="DU15" s="134">
        <v>3</v>
      </c>
      <c r="DV15" s="134">
        <v>4</v>
      </c>
      <c r="DW15" s="134">
        <v>2</v>
      </c>
      <c r="DX15" s="134">
        <v>1</v>
      </c>
      <c r="DY15" s="134">
        <v>0</v>
      </c>
      <c r="DZ15" s="134">
        <v>25</v>
      </c>
      <c r="EA15" s="134">
        <v>62</v>
      </c>
      <c r="EB15" s="134">
        <v>85</v>
      </c>
      <c r="EC15" s="286">
        <f t="shared" si="5"/>
        <v>793</v>
      </c>
      <c r="ED15" s="482">
        <v>185</v>
      </c>
      <c r="EE15" s="483">
        <v>113</v>
      </c>
      <c r="EF15" s="483">
        <v>59</v>
      </c>
      <c r="EG15" s="483">
        <v>85</v>
      </c>
      <c r="EH15" s="483">
        <v>73</v>
      </c>
      <c r="EI15" s="483">
        <v>47</v>
      </c>
      <c r="EJ15" s="483">
        <v>18</v>
      </c>
      <c r="EK15" s="483">
        <v>6</v>
      </c>
      <c r="EL15" s="483">
        <v>4</v>
      </c>
      <c r="EM15" s="483">
        <v>3</v>
      </c>
      <c r="EN15" s="483">
        <v>6</v>
      </c>
      <c r="EO15" s="483">
        <v>11</v>
      </c>
      <c r="EP15" s="483">
        <v>1</v>
      </c>
      <c r="EQ15" s="483">
        <v>5</v>
      </c>
      <c r="ER15" s="483">
        <v>0</v>
      </c>
      <c r="ES15" s="483">
        <v>5</v>
      </c>
      <c r="ET15" s="483">
        <v>2</v>
      </c>
      <c r="EU15" s="483">
        <v>1</v>
      </c>
      <c r="EV15" s="483">
        <v>259</v>
      </c>
      <c r="EW15" s="483">
        <v>64</v>
      </c>
      <c r="EX15" s="483">
        <v>130</v>
      </c>
      <c r="EY15" s="272">
        <f t="shared" si="6"/>
        <v>1077</v>
      </c>
      <c r="EZ15" s="164">
        <v>199</v>
      </c>
      <c r="FA15" s="134">
        <v>105</v>
      </c>
      <c r="FB15" s="134">
        <v>50</v>
      </c>
      <c r="FC15" s="134">
        <v>107</v>
      </c>
      <c r="FD15" s="134">
        <v>53</v>
      </c>
      <c r="FE15" s="134">
        <v>67</v>
      </c>
      <c r="FF15" s="134">
        <v>16</v>
      </c>
      <c r="FG15" s="134">
        <v>9</v>
      </c>
      <c r="FH15" s="134">
        <v>8</v>
      </c>
      <c r="FI15" s="134">
        <v>4</v>
      </c>
      <c r="FJ15" s="134">
        <v>5</v>
      </c>
      <c r="FK15" s="134">
        <v>3</v>
      </c>
      <c r="FL15" s="134">
        <v>1</v>
      </c>
      <c r="FM15" s="134">
        <v>5</v>
      </c>
      <c r="FN15" s="134">
        <v>1</v>
      </c>
      <c r="FO15" s="134">
        <v>4</v>
      </c>
      <c r="FP15" s="134">
        <v>1</v>
      </c>
      <c r="FQ15" s="134">
        <v>0</v>
      </c>
      <c r="FR15" s="134">
        <v>91</v>
      </c>
      <c r="FS15" s="134">
        <v>85</v>
      </c>
      <c r="FT15" s="134">
        <v>99</v>
      </c>
      <c r="FU15" s="165">
        <f t="shared" si="7"/>
        <v>913</v>
      </c>
    </row>
    <row r="16" spans="1:177" ht="18" customHeight="1">
      <c r="A16" s="90" t="s">
        <v>16</v>
      </c>
      <c r="B16" s="166">
        <v>290</v>
      </c>
      <c r="C16" s="168">
        <v>238</v>
      </c>
      <c r="D16" s="168">
        <v>105</v>
      </c>
      <c r="E16" s="168">
        <v>115</v>
      </c>
      <c r="F16" s="168">
        <v>148</v>
      </c>
      <c r="G16" s="168">
        <v>80</v>
      </c>
      <c r="H16" s="168">
        <v>34</v>
      </c>
      <c r="I16" s="168">
        <v>26</v>
      </c>
      <c r="J16" s="168">
        <v>20</v>
      </c>
      <c r="K16" s="168">
        <v>12</v>
      </c>
      <c r="L16" s="168">
        <v>17</v>
      </c>
      <c r="M16" s="168">
        <v>19</v>
      </c>
      <c r="N16" s="168">
        <v>3</v>
      </c>
      <c r="O16" s="168">
        <v>8</v>
      </c>
      <c r="P16" s="168">
        <v>2</v>
      </c>
      <c r="Q16" s="168">
        <v>2</v>
      </c>
      <c r="R16" s="168">
        <v>0</v>
      </c>
      <c r="S16" s="168">
        <v>1</v>
      </c>
      <c r="T16" s="168" t="s">
        <v>539</v>
      </c>
      <c r="U16" s="168">
        <v>152</v>
      </c>
      <c r="V16" s="168">
        <v>137</v>
      </c>
      <c r="W16" s="170">
        <f t="shared" si="0"/>
        <v>1409</v>
      </c>
      <c r="X16" s="166">
        <v>338</v>
      </c>
      <c r="Y16" s="167">
        <v>248</v>
      </c>
      <c r="Z16" s="168">
        <v>112</v>
      </c>
      <c r="AA16" s="167">
        <v>139</v>
      </c>
      <c r="AB16" s="168">
        <v>129</v>
      </c>
      <c r="AC16" s="168">
        <v>120</v>
      </c>
      <c r="AD16" s="168">
        <v>28</v>
      </c>
      <c r="AE16" s="168">
        <v>15</v>
      </c>
      <c r="AF16" s="168">
        <v>10</v>
      </c>
      <c r="AG16" s="168">
        <v>12</v>
      </c>
      <c r="AH16" s="168">
        <v>16</v>
      </c>
      <c r="AI16" s="168">
        <v>22</v>
      </c>
      <c r="AJ16" s="168">
        <v>11</v>
      </c>
      <c r="AK16" s="168">
        <v>9</v>
      </c>
      <c r="AL16" s="168">
        <v>4</v>
      </c>
      <c r="AM16" s="168">
        <v>3</v>
      </c>
      <c r="AN16" s="168">
        <v>3</v>
      </c>
      <c r="AO16" s="168">
        <v>4</v>
      </c>
      <c r="AP16" s="168" t="s">
        <v>539</v>
      </c>
      <c r="AQ16" s="167">
        <v>178</v>
      </c>
      <c r="AR16" s="168">
        <v>170</v>
      </c>
      <c r="AS16" s="170">
        <f t="shared" si="1"/>
        <v>1571</v>
      </c>
      <c r="AT16" s="166">
        <v>354</v>
      </c>
      <c r="AU16" s="168">
        <v>245</v>
      </c>
      <c r="AV16" s="168">
        <v>100</v>
      </c>
      <c r="AW16" s="168">
        <v>139</v>
      </c>
      <c r="AX16" s="168">
        <v>138</v>
      </c>
      <c r="AY16" s="168">
        <v>90</v>
      </c>
      <c r="AZ16" s="168">
        <v>34</v>
      </c>
      <c r="BA16" s="168">
        <v>22</v>
      </c>
      <c r="BB16" s="168">
        <v>17</v>
      </c>
      <c r="BC16" s="168">
        <v>9</v>
      </c>
      <c r="BD16" s="168">
        <v>12</v>
      </c>
      <c r="BE16" s="168">
        <v>14</v>
      </c>
      <c r="BF16" s="168">
        <v>2</v>
      </c>
      <c r="BG16" s="168">
        <v>13</v>
      </c>
      <c r="BH16" s="168">
        <v>9</v>
      </c>
      <c r="BI16" s="168">
        <v>5</v>
      </c>
      <c r="BJ16" s="168">
        <v>4</v>
      </c>
      <c r="BK16" s="168">
        <v>1</v>
      </c>
      <c r="BL16" s="168" t="s">
        <v>539</v>
      </c>
      <c r="BM16" s="168">
        <v>146</v>
      </c>
      <c r="BN16" s="168">
        <v>139</v>
      </c>
      <c r="BO16" s="170">
        <f t="shared" si="2"/>
        <v>1493</v>
      </c>
      <c r="BP16" s="166">
        <v>418</v>
      </c>
      <c r="BQ16" s="167">
        <v>239</v>
      </c>
      <c r="BR16" s="168">
        <v>97</v>
      </c>
      <c r="BS16" s="167">
        <v>164</v>
      </c>
      <c r="BT16" s="168">
        <v>158</v>
      </c>
      <c r="BU16" s="168">
        <v>96</v>
      </c>
      <c r="BV16" s="168">
        <v>39</v>
      </c>
      <c r="BW16" s="168">
        <v>18</v>
      </c>
      <c r="BX16" s="168">
        <v>18</v>
      </c>
      <c r="BY16" s="168">
        <v>8</v>
      </c>
      <c r="BZ16" s="168">
        <v>15</v>
      </c>
      <c r="CA16" s="168">
        <v>11</v>
      </c>
      <c r="CB16" s="168">
        <v>4</v>
      </c>
      <c r="CC16" s="168">
        <v>11</v>
      </c>
      <c r="CD16" s="168">
        <v>1</v>
      </c>
      <c r="CE16" s="168">
        <v>3</v>
      </c>
      <c r="CF16" s="168">
        <v>8</v>
      </c>
      <c r="CG16" s="168">
        <v>3</v>
      </c>
      <c r="CH16" s="168" t="s">
        <v>539</v>
      </c>
      <c r="CI16" s="168">
        <v>47</v>
      </c>
      <c r="CJ16" s="168">
        <v>188</v>
      </c>
      <c r="CK16" s="283">
        <f t="shared" si="3"/>
        <v>1546</v>
      </c>
      <c r="CL16" s="166">
        <v>379</v>
      </c>
      <c r="CM16" s="168">
        <v>245</v>
      </c>
      <c r="CN16" s="168">
        <v>111</v>
      </c>
      <c r="CO16" s="168">
        <v>198</v>
      </c>
      <c r="CP16" s="168">
        <v>169</v>
      </c>
      <c r="CQ16" s="168">
        <v>77</v>
      </c>
      <c r="CR16" s="168">
        <v>58</v>
      </c>
      <c r="CS16" s="168">
        <v>14</v>
      </c>
      <c r="CT16" s="168">
        <v>11</v>
      </c>
      <c r="CU16" s="168">
        <v>9</v>
      </c>
      <c r="CV16" s="168">
        <v>21</v>
      </c>
      <c r="CW16" s="168">
        <v>21</v>
      </c>
      <c r="CX16" s="168">
        <v>0</v>
      </c>
      <c r="CY16" s="168">
        <v>7</v>
      </c>
      <c r="CZ16" s="168">
        <v>8</v>
      </c>
      <c r="DA16" s="168">
        <v>0</v>
      </c>
      <c r="DB16" s="168">
        <v>0</v>
      </c>
      <c r="DC16" s="168">
        <v>0</v>
      </c>
      <c r="DD16" s="168" t="s">
        <v>539</v>
      </c>
      <c r="DE16" s="168">
        <v>24</v>
      </c>
      <c r="DF16" s="168">
        <v>203</v>
      </c>
      <c r="DG16" s="170">
        <f t="shared" si="4"/>
        <v>1555</v>
      </c>
      <c r="DH16" s="166">
        <v>413</v>
      </c>
      <c r="DI16" s="167">
        <v>262</v>
      </c>
      <c r="DJ16" s="168">
        <v>140</v>
      </c>
      <c r="DK16" s="167">
        <v>150</v>
      </c>
      <c r="DL16" s="168">
        <v>146</v>
      </c>
      <c r="DM16" s="168">
        <v>83</v>
      </c>
      <c r="DN16" s="168">
        <v>51</v>
      </c>
      <c r="DO16" s="168">
        <v>21</v>
      </c>
      <c r="DP16" s="168">
        <v>10</v>
      </c>
      <c r="DQ16" s="168">
        <v>6</v>
      </c>
      <c r="DR16" s="168">
        <v>14</v>
      </c>
      <c r="DS16" s="168">
        <v>15</v>
      </c>
      <c r="DT16" s="168">
        <v>1</v>
      </c>
      <c r="DU16" s="168">
        <v>9</v>
      </c>
      <c r="DV16" s="168">
        <v>3</v>
      </c>
      <c r="DW16" s="168">
        <v>5</v>
      </c>
      <c r="DX16" s="168">
        <v>11</v>
      </c>
      <c r="DY16" s="168">
        <v>1</v>
      </c>
      <c r="DZ16" s="168">
        <v>66</v>
      </c>
      <c r="EA16" s="168">
        <v>25</v>
      </c>
      <c r="EB16" s="168">
        <v>185</v>
      </c>
      <c r="EC16" s="283">
        <f t="shared" si="5"/>
        <v>1617</v>
      </c>
      <c r="ED16" s="166">
        <v>489</v>
      </c>
      <c r="EE16" s="168">
        <v>244</v>
      </c>
      <c r="EF16" s="168">
        <v>151</v>
      </c>
      <c r="EG16" s="168">
        <v>191</v>
      </c>
      <c r="EH16" s="168">
        <v>160</v>
      </c>
      <c r="EI16" s="168">
        <v>115</v>
      </c>
      <c r="EJ16" s="168">
        <v>49</v>
      </c>
      <c r="EK16" s="168">
        <v>20</v>
      </c>
      <c r="EL16" s="168">
        <v>17</v>
      </c>
      <c r="EM16" s="168">
        <v>8</v>
      </c>
      <c r="EN16" s="168">
        <v>13</v>
      </c>
      <c r="EO16" s="168">
        <v>18</v>
      </c>
      <c r="EP16" s="168">
        <v>4</v>
      </c>
      <c r="EQ16" s="168">
        <v>14</v>
      </c>
      <c r="ER16" s="168">
        <v>5</v>
      </c>
      <c r="ES16" s="168">
        <v>5</v>
      </c>
      <c r="ET16" s="168">
        <v>6</v>
      </c>
      <c r="EU16" s="168">
        <v>3</v>
      </c>
      <c r="EV16" s="168">
        <v>502</v>
      </c>
      <c r="EW16" s="168">
        <v>22</v>
      </c>
      <c r="EX16" s="168">
        <v>288</v>
      </c>
      <c r="EY16" s="170">
        <f t="shared" si="6"/>
        <v>2324</v>
      </c>
      <c r="EZ16" s="166">
        <v>554</v>
      </c>
      <c r="FA16" s="167">
        <v>233</v>
      </c>
      <c r="FB16" s="168">
        <v>122</v>
      </c>
      <c r="FC16" s="167">
        <v>248</v>
      </c>
      <c r="FD16" s="168">
        <v>190</v>
      </c>
      <c r="FE16" s="168">
        <v>90</v>
      </c>
      <c r="FF16" s="168">
        <v>47</v>
      </c>
      <c r="FG16" s="168">
        <v>21</v>
      </c>
      <c r="FH16" s="168">
        <v>10</v>
      </c>
      <c r="FI16" s="168">
        <v>3</v>
      </c>
      <c r="FJ16" s="168">
        <v>28</v>
      </c>
      <c r="FK16" s="168">
        <v>21</v>
      </c>
      <c r="FL16" s="168">
        <v>2</v>
      </c>
      <c r="FM16" s="168">
        <v>12</v>
      </c>
      <c r="FN16" s="168">
        <v>7</v>
      </c>
      <c r="FO16" s="168">
        <v>3</v>
      </c>
      <c r="FP16" s="168">
        <v>5</v>
      </c>
      <c r="FQ16" s="168">
        <v>5</v>
      </c>
      <c r="FR16" s="168">
        <v>146</v>
      </c>
      <c r="FS16" s="167">
        <v>42</v>
      </c>
      <c r="FT16" s="168">
        <v>197</v>
      </c>
      <c r="FU16" s="170">
        <f t="shared" si="7"/>
        <v>1986</v>
      </c>
    </row>
    <row r="17" spans="1:177" ht="18" customHeight="1">
      <c r="A17" s="88" t="s">
        <v>17</v>
      </c>
      <c r="B17" s="482">
        <v>450</v>
      </c>
      <c r="C17" s="483">
        <v>363</v>
      </c>
      <c r="D17" s="483">
        <v>254</v>
      </c>
      <c r="E17" s="483">
        <v>174</v>
      </c>
      <c r="F17" s="483">
        <v>168</v>
      </c>
      <c r="G17" s="483">
        <v>264</v>
      </c>
      <c r="H17" s="483">
        <v>78</v>
      </c>
      <c r="I17" s="483">
        <v>149</v>
      </c>
      <c r="J17" s="483">
        <v>91</v>
      </c>
      <c r="K17" s="483">
        <v>88</v>
      </c>
      <c r="L17" s="483">
        <v>37</v>
      </c>
      <c r="M17" s="483">
        <v>31</v>
      </c>
      <c r="N17" s="483">
        <v>20</v>
      </c>
      <c r="O17" s="483">
        <v>14</v>
      </c>
      <c r="P17" s="483">
        <v>20</v>
      </c>
      <c r="Q17" s="483">
        <v>13</v>
      </c>
      <c r="R17" s="483">
        <v>13</v>
      </c>
      <c r="S17" s="483">
        <v>3</v>
      </c>
      <c r="T17" s="483" t="s">
        <v>539</v>
      </c>
      <c r="U17" s="483">
        <v>139</v>
      </c>
      <c r="V17" s="483">
        <v>273</v>
      </c>
      <c r="W17" s="272">
        <f t="shared" si="0"/>
        <v>2642</v>
      </c>
      <c r="X17" s="164">
        <v>543</v>
      </c>
      <c r="Y17" s="134">
        <v>376</v>
      </c>
      <c r="Z17" s="134">
        <v>276</v>
      </c>
      <c r="AA17" s="134">
        <v>231</v>
      </c>
      <c r="AB17" s="134">
        <v>187</v>
      </c>
      <c r="AC17" s="134">
        <v>249</v>
      </c>
      <c r="AD17" s="134">
        <v>73</v>
      </c>
      <c r="AE17" s="134">
        <v>115</v>
      </c>
      <c r="AF17" s="134">
        <v>69</v>
      </c>
      <c r="AG17" s="134">
        <v>103</v>
      </c>
      <c r="AH17" s="134">
        <v>35</v>
      </c>
      <c r="AI17" s="134">
        <v>32</v>
      </c>
      <c r="AJ17" s="134">
        <v>13</v>
      </c>
      <c r="AK17" s="134">
        <v>12</v>
      </c>
      <c r="AL17" s="134">
        <v>28</v>
      </c>
      <c r="AM17" s="134">
        <v>7</v>
      </c>
      <c r="AN17" s="134">
        <v>18</v>
      </c>
      <c r="AO17" s="134">
        <v>7</v>
      </c>
      <c r="AP17" s="134" t="s">
        <v>539</v>
      </c>
      <c r="AQ17" s="134">
        <v>152</v>
      </c>
      <c r="AR17" s="134">
        <v>342</v>
      </c>
      <c r="AS17" s="165">
        <f t="shared" si="1"/>
        <v>2868</v>
      </c>
      <c r="AT17" s="482">
        <v>501</v>
      </c>
      <c r="AU17" s="483">
        <v>389</v>
      </c>
      <c r="AV17" s="483">
        <v>256</v>
      </c>
      <c r="AW17" s="483">
        <v>187</v>
      </c>
      <c r="AX17" s="483">
        <v>173</v>
      </c>
      <c r="AY17" s="483">
        <v>275</v>
      </c>
      <c r="AZ17" s="483">
        <v>52</v>
      </c>
      <c r="BA17" s="483">
        <v>137</v>
      </c>
      <c r="BB17" s="483">
        <v>86</v>
      </c>
      <c r="BC17" s="483">
        <v>61</v>
      </c>
      <c r="BD17" s="483">
        <v>52</v>
      </c>
      <c r="BE17" s="483">
        <v>23</v>
      </c>
      <c r="BF17" s="483">
        <v>14</v>
      </c>
      <c r="BG17" s="483">
        <v>21</v>
      </c>
      <c r="BH17" s="483">
        <v>19</v>
      </c>
      <c r="BI17" s="483">
        <v>9</v>
      </c>
      <c r="BJ17" s="483">
        <v>9</v>
      </c>
      <c r="BK17" s="483">
        <v>5</v>
      </c>
      <c r="BL17" s="483" t="s">
        <v>539</v>
      </c>
      <c r="BM17" s="483">
        <v>144</v>
      </c>
      <c r="BN17" s="483">
        <v>302</v>
      </c>
      <c r="BO17" s="272">
        <f t="shared" si="2"/>
        <v>2715</v>
      </c>
      <c r="BP17" s="164">
        <v>493</v>
      </c>
      <c r="BQ17" s="134">
        <v>379</v>
      </c>
      <c r="BR17" s="134">
        <v>260</v>
      </c>
      <c r="BS17" s="134">
        <v>198</v>
      </c>
      <c r="BT17" s="134">
        <v>185</v>
      </c>
      <c r="BU17" s="134">
        <v>237</v>
      </c>
      <c r="BV17" s="134">
        <v>64</v>
      </c>
      <c r="BW17" s="134">
        <v>131</v>
      </c>
      <c r="BX17" s="134">
        <v>69</v>
      </c>
      <c r="BY17" s="134">
        <v>62</v>
      </c>
      <c r="BZ17" s="134">
        <v>65</v>
      </c>
      <c r="CA17" s="134">
        <v>27</v>
      </c>
      <c r="CB17" s="134">
        <v>4</v>
      </c>
      <c r="CC17" s="134">
        <v>14</v>
      </c>
      <c r="CD17" s="134">
        <v>17</v>
      </c>
      <c r="CE17" s="134">
        <v>12</v>
      </c>
      <c r="CF17" s="134">
        <v>9</v>
      </c>
      <c r="CG17" s="134">
        <v>11</v>
      </c>
      <c r="CH17" s="134" t="s">
        <v>539</v>
      </c>
      <c r="CI17" s="134">
        <v>178</v>
      </c>
      <c r="CJ17" s="134">
        <v>299</v>
      </c>
      <c r="CK17" s="286">
        <f t="shared" si="3"/>
        <v>2714</v>
      </c>
      <c r="CL17" s="482">
        <v>584</v>
      </c>
      <c r="CM17" s="483">
        <v>431</v>
      </c>
      <c r="CN17" s="483">
        <v>281</v>
      </c>
      <c r="CO17" s="483">
        <v>214</v>
      </c>
      <c r="CP17" s="483">
        <v>189</v>
      </c>
      <c r="CQ17" s="483">
        <v>275</v>
      </c>
      <c r="CR17" s="483">
        <v>77</v>
      </c>
      <c r="CS17" s="483">
        <v>107</v>
      </c>
      <c r="CT17" s="483">
        <v>66</v>
      </c>
      <c r="CU17" s="483">
        <v>65</v>
      </c>
      <c r="CV17" s="483">
        <v>45</v>
      </c>
      <c r="CW17" s="483">
        <v>22</v>
      </c>
      <c r="CX17" s="483">
        <v>6</v>
      </c>
      <c r="CY17" s="483">
        <v>14</v>
      </c>
      <c r="CZ17" s="483">
        <v>21</v>
      </c>
      <c r="DA17" s="483">
        <v>15</v>
      </c>
      <c r="DB17" s="483">
        <v>15</v>
      </c>
      <c r="DC17" s="483">
        <v>3</v>
      </c>
      <c r="DD17" s="483" t="s">
        <v>539</v>
      </c>
      <c r="DE17" s="483">
        <v>161</v>
      </c>
      <c r="DF17" s="483">
        <v>359</v>
      </c>
      <c r="DG17" s="272">
        <f t="shared" si="4"/>
        <v>2950</v>
      </c>
      <c r="DH17" s="164">
        <v>622</v>
      </c>
      <c r="DI17" s="134">
        <v>444</v>
      </c>
      <c r="DJ17" s="134">
        <v>345</v>
      </c>
      <c r="DK17" s="134">
        <v>206</v>
      </c>
      <c r="DL17" s="134">
        <v>187</v>
      </c>
      <c r="DM17" s="134">
        <v>199</v>
      </c>
      <c r="DN17" s="134">
        <v>79</v>
      </c>
      <c r="DO17" s="134">
        <v>94</v>
      </c>
      <c r="DP17" s="134">
        <v>73</v>
      </c>
      <c r="DQ17" s="134">
        <v>61</v>
      </c>
      <c r="DR17" s="134">
        <v>44</v>
      </c>
      <c r="DS17" s="134">
        <v>23</v>
      </c>
      <c r="DT17" s="134">
        <v>8</v>
      </c>
      <c r="DU17" s="134">
        <v>12</v>
      </c>
      <c r="DV17" s="134">
        <v>29</v>
      </c>
      <c r="DW17" s="134">
        <v>13</v>
      </c>
      <c r="DX17" s="134">
        <v>14</v>
      </c>
      <c r="DY17" s="134">
        <v>4</v>
      </c>
      <c r="DZ17" s="134">
        <v>343</v>
      </c>
      <c r="EA17" s="134">
        <v>305</v>
      </c>
      <c r="EB17" s="134">
        <v>356</v>
      </c>
      <c r="EC17" s="286">
        <f t="shared" si="5"/>
        <v>3461</v>
      </c>
      <c r="ED17" s="482">
        <v>682</v>
      </c>
      <c r="EE17" s="483">
        <v>417</v>
      </c>
      <c r="EF17" s="483">
        <v>399</v>
      </c>
      <c r="EG17" s="483">
        <v>368</v>
      </c>
      <c r="EH17" s="483">
        <v>245</v>
      </c>
      <c r="EI17" s="483">
        <v>260</v>
      </c>
      <c r="EJ17" s="483">
        <v>87</v>
      </c>
      <c r="EK17" s="483">
        <v>122</v>
      </c>
      <c r="EL17" s="483">
        <v>71</v>
      </c>
      <c r="EM17" s="483">
        <v>66</v>
      </c>
      <c r="EN17" s="483">
        <v>60</v>
      </c>
      <c r="EO17" s="483">
        <v>20</v>
      </c>
      <c r="EP17" s="483">
        <v>12</v>
      </c>
      <c r="EQ17" s="483">
        <v>18</v>
      </c>
      <c r="ER17" s="483">
        <v>33</v>
      </c>
      <c r="ES17" s="483">
        <v>46</v>
      </c>
      <c r="ET17" s="483">
        <v>6</v>
      </c>
      <c r="EU17" s="483">
        <v>7</v>
      </c>
      <c r="EV17" s="483">
        <v>1405</v>
      </c>
      <c r="EW17" s="483">
        <v>553</v>
      </c>
      <c r="EX17" s="483">
        <v>546</v>
      </c>
      <c r="EY17" s="272">
        <f t="shared" si="6"/>
        <v>5423</v>
      </c>
      <c r="EZ17" s="164">
        <v>643</v>
      </c>
      <c r="FA17" s="134">
        <v>426</v>
      </c>
      <c r="FB17" s="134">
        <v>332</v>
      </c>
      <c r="FC17" s="134">
        <v>383</v>
      </c>
      <c r="FD17" s="134">
        <v>261</v>
      </c>
      <c r="FE17" s="134">
        <v>317</v>
      </c>
      <c r="FF17" s="134">
        <v>72</v>
      </c>
      <c r="FG17" s="134">
        <v>97</v>
      </c>
      <c r="FH17" s="134">
        <v>57</v>
      </c>
      <c r="FI17" s="134">
        <v>75</v>
      </c>
      <c r="FJ17" s="134">
        <v>52</v>
      </c>
      <c r="FK17" s="134">
        <v>16</v>
      </c>
      <c r="FL17" s="134">
        <v>2</v>
      </c>
      <c r="FM17" s="134">
        <v>13</v>
      </c>
      <c r="FN17" s="134">
        <v>32</v>
      </c>
      <c r="FO17" s="134">
        <v>17</v>
      </c>
      <c r="FP17" s="134">
        <v>10</v>
      </c>
      <c r="FQ17" s="134">
        <v>8</v>
      </c>
      <c r="FR17" s="134">
        <v>246</v>
      </c>
      <c r="FS17" s="134">
        <v>383</v>
      </c>
      <c r="FT17" s="134">
        <v>428</v>
      </c>
      <c r="FU17" s="165">
        <f t="shared" si="7"/>
        <v>3870</v>
      </c>
    </row>
    <row r="18" spans="1:177" ht="18" customHeight="1">
      <c r="A18" s="90" t="s">
        <v>18</v>
      </c>
      <c r="B18" s="166">
        <v>1295</v>
      </c>
      <c r="C18" s="168">
        <v>1393</v>
      </c>
      <c r="D18" s="168">
        <v>754</v>
      </c>
      <c r="E18" s="168">
        <v>595</v>
      </c>
      <c r="F18" s="168">
        <v>614</v>
      </c>
      <c r="G18" s="168">
        <v>525</v>
      </c>
      <c r="H18" s="168">
        <v>274</v>
      </c>
      <c r="I18" s="168">
        <v>200</v>
      </c>
      <c r="J18" s="168">
        <v>203</v>
      </c>
      <c r="K18" s="168">
        <v>85</v>
      </c>
      <c r="L18" s="168">
        <v>139</v>
      </c>
      <c r="M18" s="168">
        <v>102</v>
      </c>
      <c r="N18" s="168">
        <v>49</v>
      </c>
      <c r="O18" s="168">
        <v>52</v>
      </c>
      <c r="P18" s="168">
        <v>34</v>
      </c>
      <c r="Q18" s="168">
        <v>18</v>
      </c>
      <c r="R18" s="168">
        <v>29</v>
      </c>
      <c r="S18" s="168">
        <v>11</v>
      </c>
      <c r="T18" s="168" t="s">
        <v>539</v>
      </c>
      <c r="U18" s="168">
        <v>843</v>
      </c>
      <c r="V18" s="168">
        <v>1149</v>
      </c>
      <c r="W18" s="170">
        <f t="shared" si="0"/>
        <v>8364</v>
      </c>
      <c r="X18" s="166">
        <v>1527</v>
      </c>
      <c r="Y18" s="167">
        <v>1384</v>
      </c>
      <c r="Z18" s="168">
        <v>811</v>
      </c>
      <c r="AA18" s="167">
        <v>862</v>
      </c>
      <c r="AB18" s="168">
        <v>641</v>
      </c>
      <c r="AC18" s="168">
        <v>544</v>
      </c>
      <c r="AD18" s="168">
        <v>322</v>
      </c>
      <c r="AE18" s="168">
        <v>229</v>
      </c>
      <c r="AF18" s="168">
        <v>186</v>
      </c>
      <c r="AG18" s="168">
        <v>99</v>
      </c>
      <c r="AH18" s="168">
        <v>133</v>
      </c>
      <c r="AI18" s="168">
        <v>137</v>
      </c>
      <c r="AJ18" s="168">
        <v>17</v>
      </c>
      <c r="AK18" s="168">
        <v>78</v>
      </c>
      <c r="AL18" s="168">
        <v>49</v>
      </c>
      <c r="AM18" s="168">
        <v>26</v>
      </c>
      <c r="AN18" s="168">
        <v>24</v>
      </c>
      <c r="AO18" s="168">
        <v>9</v>
      </c>
      <c r="AP18" s="168" t="s">
        <v>539</v>
      </c>
      <c r="AQ18" s="167">
        <v>815</v>
      </c>
      <c r="AR18" s="168">
        <v>1271</v>
      </c>
      <c r="AS18" s="170">
        <f t="shared" si="1"/>
        <v>9164</v>
      </c>
      <c r="AT18" s="166">
        <v>1453</v>
      </c>
      <c r="AU18" s="168">
        <v>1469</v>
      </c>
      <c r="AV18" s="168">
        <v>677</v>
      </c>
      <c r="AW18" s="168">
        <v>720</v>
      </c>
      <c r="AX18" s="168">
        <v>682</v>
      </c>
      <c r="AY18" s="168">
        <v>543</v>
      </c>
      <c r="AZ18" s="168">
        <v>321</v>
      </c>
      <c r="BA18" s="168">
        <v>192</v>
      </c>
      <c r="BB18" s="168">
        <v>187</v>
      </c>
      <c r="BC18" s="168">
        <v>69</v>
      </c>
      <c r="BD18" s="168">
        <v>124</v>
      </c>
      <c r="BE18" s="168">
        <v>107</v>
      </c>
      <c r="BF18" s="168">
        <v>16</v>
      </c>
      <c r="BG18" s="168">
        <v>62</v>
      </c>
      <c r="BH18" s="168">
        <v>41</v>
      </c>
      <c r="BI18" s="168">
        <v>15</v>
      </c>
      <c r="BJ18" s="168">
        <v>21</v>
      </c>
      <c r="BK18" s="168">
        <v>17</v>
      </c>
      <c r="BL18" s="168" t="s">
        <v>539</v>
      </c>
      <c r="BM18" s="168">
        <v>762</v>
      </c>
      <c r="BN18" s="168">
        <v>1097</v>
      </c>
      <c r="BO18" s="170">
        <f t="shared" si="2"/>
        <v>8575</v>
      </c>
      <c r="BP18" s="166">
        <v>1610</v>
      </c>
      <c r="BQ18" s="167">
        <v>1477</v>
      </c>
      <c r="BR18" s="168">
        <v>724</v>
      </c>
      <c r="BS18" s="167">
        <v>888</v>
      </c>
      <c r="BT18" s="168">
        <v>709</v>
      </c>
      <c r="BU18" s="168">
        <v>577</v>
      </c>
      <c r="BV18" s="168">
        <v>307</v>
      </c>
      <c r="BW18" s="168">
        <v>244</v>
      </c>
      <c r="BX18" s="168">
        <v>182</v>
      </c>
      <c r="BY18" s="168">
        <v>55</v>
      </c>
      <c r="BZ18" s="168">
        <v>124</v>
      </c>
      <c r="CA18" s="168">
        <v>84</v>
      </c>
      <c r="CB18" s="168">
        <v>19</v>
      </c>
      <c r="CC18" s="168">
        <v>70</v>
      </c>
      <c r="CD18" s="168">
        <v>51</v>
      </c>
      <c r="CE18" s="168">
        <v>19</v>
      </c>
      <c r="CF18" s="168">
        <v>29</v>
      </c>
      <c r="CG18" s="168">
        <v>14</v>
      </c>
      <c r="CH18" s="168" t="s">
        <v>539</v>
      </c>
      <c r="CI18" s="168">
        <v>882</v>
      </c>
      <c r="CJ18" s="168">
        <v>1198</v>
      </c>
      <c r="CK18" s="283">
        <f t="shared" si="3"/>
        <v>9263</v>
      </c>
      <c r="CL18" s="166">
        <v>1621</v>
      </c>
      <c r="CM18" s="168">
        <v>1582</v>
      </c>
      <c r="CN18" s="168">
        <v>842</v>
      </c>
      <c r="CO18" s="168">
        <v>923</v>
      </c>
      <c r="CP18" s="168">
        <v>723</v>
      </c>
      <c r="CQ18" s="168">
        <v>533</v>
      </c>
      <c r="CR18" s="168">
        <v>360</v>
      </c>
      <c r="CS18" s="168">
        <v>181</v>
      </c>
      <c r="CT18" s="168">
        <v>173</v>
      </c>
      <c r="CU18" s="168">
        <v>78</v>
      </c>
      <c r="CV18" s="168">
        <v>154</v>
      </c>
      <c r="CW18" s="168">
        <v>114</v>
      </c>
      <c r="CX18" s="168">
        <v>12</v>
      </c>
      <c r="CY18" s="168">
        <v>68</v>
      </c>
      <c r="CZ18" s="168">
        <v>47</v>
      </c>
      <c r="DA18" s="168">
        <v>13</v>
      </c>
      <c r="DB18" s="168">
        <v>25</v>
      </c>
      <c r="DC18" s="168">
        <v>15</v>
      </c>
      <c r="DD18" s="168" t="s">
        <v>539</v>
      </c>
      <c r="DE18" s="168">
        <v>964</v>
      </c>
      <c r="DF18" s="168">
        <v>1229</v>
      </c>
      <c r="DG18" s="170">
        <f t="shared" si="4"/>
        <v>9657</v>
      </c>
      <c r="DH18" s="166">
        <v>1670</v>
      </c>
      <c r="DI18" s="167">
        <v>1589</v>
      </c>
      <c r="DJ18" s="168">
        <v>864</v>
      </c>
      <c r="DK18" s="167">
        <v>930</v>
      </c>
      <c r="DL18" s="168">
        <v>725</v>
      </c>
      <c r="DM18" s="168">
        <v>439</v>
      </c>
      <c r="DN18" s="168">
        <v>317</v>
      </c>
      <c r="DO18" s="168">
        <v>187</v>
      </c>
      <c r="DP18" s="168">
        <v>174</v>
      </c>
      <c r="DQ18" s="168">
        <v>71</v>
      </c>
      <c r="DR18" s="168">
        <v>164</v>
      </c>
      <c r="DS18" s="168">
        <v>78</v>
      </c>
      <c r="DT18" s="168">
        <v>15</v>
      </c>
      <c r="DU18" s="168">
        <v>60</v>
      </c>
      <c r="DV18" s="168">
        <v>48</v>
      </c>
      <c r="DW18" s="168">
        <v>18</v>
      </c>
      <c r="DX18" s="168">
        <v>20</v>
      </c>
      <c r="DY18" s="168">
        <v>14</v>
      </c>
      <c r="DZ18" s="168">
        <v>965</v>
      </c>
      <c r="EA18" s="168">
        <v>1037</v>
      </c>
      <c r="EB18" s="168">
        <v>1364</v>
      </c>
      <c r="EC18" s="283">
        <f t="shared" si="5"/>
        <v>10749</v>
      </c>
      <c r="ED18" s="166">
        <v>1928</v>
      </c>
      <c r="EE18" s="168">
        <v>1582</v>
      </c>
      <c r="EF18" s="168">
        <v>887</v>
      </c>
      <c r="EG18" s="168">
        <v>1263</v>
      </c>
      <c r="EH18" s="168">
        <v>802</v>
      </c>
      <c r="EI18" s="168">
        <v>498</v>
      </c>
      <c r="EJ18" s="168">
        <v>300</v>
      </c>
      <c r="EK18" s="168">
        <v>213</v>
      </c>
      <c r="EL18" s="168">
        <v>165</v>
      </c>
      <c r="EM18" s="168">
        <v>70</v>
      </c>
      <c r="EN18" s="168">
        <v>181</v>
      </c>
      <c r="EO18" s="168">
        <v>105</v>
      </c>
      <c r="EP18" s="168">
        <v>15</v>
      </c>
      <c r="EQ18" s="168">
        <v>68</v>
      </c>
      <c r="ER18" s="168">
        <v>58</v>
      </c>
      <c r="ES18" s="168">
        <v>33</v>
      </c>
      <c r="ET18" s="168">
        <v>27</v>
      </c>
      <c r="EU18" s="168">
        <v>17</v>
      </c>
      <c r="EV18" s="168">
        <v>5139</v>
      </c>
      <c r="EW18" s="168">
        <v>1535</v>
      </c>
      <c r="EX18" s="168">
        <v>1800</v>
      </c>
      <c r="EY18" s="170">
        <f t="shared" si="6"/>
        <v>16686</v>
      </c>
      <c r="EZ18" s="166">
        <v>1919</v>
      </c>
      <c r="FA18" s="167">
        <v>1489</v>
      </c>
      <c r="FB18" s="168">
        <v>804</v>
      </c>
      <c r="FC18" s="167">
        <v>1594</v>
      </c>
      <c r="FD18" s="168">
        <v>778</v>
      </c>
      <c r="FE18" s="168">
        <v>465</v>
      </c>
      <c r="FF18" s="168">
        <v>361</v>
      </c>
      <c r="FG18" s="168">
        <v>188</v>
      </c>
      <c r="FH18" s="168">
        <v>109</v>
      </c>
      <c r="FI18" s="168">
        <v>74</v>
      </c>
      <c r="FJ18" s="168">
        <v>158</v>
      </c>
      <c r="FK18" s="168">
        <v>94</v>
      </c>
      <c r="FL18" s="168">
        <v>8</v>
      </c>
      <c r="FM18" s="168">
        <v>80</v>
      </c>
      <c r="FN18" s="168">
        <v>73</v>
      </c>
      <c r="FO18" s="168">
        <v>14</v>
      </c>
      <c r="FP18" s="168">
        <v>24</v>
      </c>
      <c r="FQ18" s="168">
        <v>19</v>
      </c>
      <c r="FR18" s="168">
        <v>952</v>
      </c>
      <c r="FS18" s="167">
        <v>1482</v>
      </c>
      <c r="FT18" s="168">
        <v>1394</v>
      </c>
      <c r="FU18" s="170">
        <f t="shared" si="7"/>
        <v>12079</v>
      </c>
    </row>
    <row r="19" spans="1:177" ht="18" customHeight="1">
      <c r="A19" s="88" t="s">
        <v>19</v>
      </c>
      <c r="B19" s="482">
        <v>85</v>
      </c>
      <c r="C19" s="483">
        <v>72</v>
      </c>
      <c r="D19" s="483">
        <v>30</v>
      </c>
      <c r="E19" s="483">
        <v>38</v>
      </c>
      <c r="F19" s="483">
        <v>45</v>
      </c>
      <c r="G19" s="483">
        <v>31</v>
      </c>
      <c r="H19" s="483">
        <v>8</v>
      </c>
      <c r="I19" s="483">
        <v>3</v>
      </c>
      <c r="J19" s="483">
        <v>6</v>
      </c>
      <c r="K19" s="483">
        <v>2</v>
      </c>
      <c r="L19" s="483">
        <v>6</v>
      </c>
      <c r="M19" s="483">
        <v>4</v>
      </c>
      <c r="N19" s="483">
        <v>2</v>
      </c>
      <c r="O19" s="483">
        <v>3</v>
      </c>
      <c r="P19" s="483">
        <v>0</v>
      </c>
      <c r="Q19" s="483">
        <v>0</v>
      </c>
      <c r="R19" s="483">
        <v>1</v>
      </c>
      <c r="S19" s="483">
        <v>0</v>
      </c>
      <c r="T19" s="483" t="s">
        <v>539</v>
      </c>
      <c r="U19" s="483">
        <v>54</v>
      </c>
      <c r="V19" s="483">
        <v>53</v>
      </c>
      <c r="W19" s="272">
        <f t="shared" si="0"/>
        <v>443</v>
      </c>
      <c r="X19" s="164">
        <v>110</v>
      </c>
      <c r="Y19" s="134">
        <v>68</v>
      </c>
      <c r="Z19" s="134">
        <v>33</v>
      </c>
      <c r="AA19" s="134">
        <v>56</v>
      </c>
      <c r="AB19" s="134">
        <v>39</v>
      </c>
      <c r="AC19" s="134">
        <v>22</v>
      </c>
      <c r="AD19" s="134">
        <v>15</v>
      </c>
      <c r="AE19" s="134">
        <v>4</v>
      </c>
      <c r="AF19" s="134">
        <v>3</v>
      </c>
      <c r="AG19" s="134">
        <v>1</v>
      </c>
      <c r="AH19" s="134">
        <v>3</v>
      </c>
      <c r="AI19" s="134">
        <v>6</v>
      </c>
      <c r="AJ19" s="134">
        <v>1</v>
      </c>
      <c r="AK19" s="134">
        <v>5</v>
      </c>
      <c r="AL19" s="134">
        <v>1</v>
      </c>
      <c r="AM19" s="134">
        <v>0</v>
      </c>
      <c r="AN19" s="134">
        <v>2</v>
      </c>
      <c r="AO19" s="134">
        <v>0</v>
      </c>
      <c r="AP19" s="134" t="s">
        <v>539</v>
      </c>
      <c r="AQ19" s="134">
        <v>56</v>
      </c>
      <c r="AR19" s="134">
        <v>56</v>
      </c>
      <c r="AS19" s="165">
        <f t="shared" si="1"/>
        <v>481</v>
      </c>
      <c r="AT19" s="482">
        <v>112</v>
      </c>
      <c r="AU19" s="483">
        <v>75</v>
      </c>
      <c r="AV19" s="483">
        <v>23</v>
      </c>
      <c r="AW19" s="483">
        <v>48</v>
      </c>
      <c r="AX19" s="483">
        <v>36</v>
      </c>
      <c r="AY19" s="483">
        <v>30</v>
      </c>
      <c r="AZ19" s="483">
        <v>11</v>
      </c>
      <c r="BA19" s="483">
        <v>7</v>
      </c>
      <c r="BB19" s="483">
        <v>2</v>
      </c>
      <c r="BC19" s="483">
        <v>3</v>
      </c>
      <c r="BD19" s="483">
        <v>3</v>
      </c>
      <c r="BE19" s="483">
        <v>2</v>
      </c>
      <c r="BF19" s="483">
        <v>2</v>
      </c>
      <c r="BG19" s="483">
        <v>3</v>
      </c>
      <c r="BH19" s="483">
        <v>0</v>
      </c>
      <c r="BI19" s="483">
        <v>1</v>
      </c>
      <c r="BJ19" s="483">
        <v>0</v>
      </c>
      <c r="BK19" s="483">
        <v>0</v>
      </c>
      <c r="BL19" s="483" t="s">
        <v>539</v>
      </c>
      <c r="BM19" s="483">
        <v>48</v>
      </c>
      <c r="BN19" s="483">
        <v>54</v>
      </c>
      <c r="BO19" s="272">
        <f t="shared" si="2"/>
        <v>460</v>
      </c>
      <c r="BP19" s="164">
        <v>104</v>
      </c>
      <c r="BQ19" s="134">
        <v>95</v>
      </c>
      <c r="BR19" s="134">
        <v>38</v>
      </c>
      <c r="BS19" s="134">
        <v>48</v>
      </c>
      <c r="BT19" s="134">
        <v>60</v>
      </c>
      <c r="BU19" s="134">
        <v>29</v>
      </c>
      <c r="BV19" s="134">
        <v>9</v>
      </c>
      <c r="BW19" s="134">
        <v>8</v>
      </c>
      <c r="BX19" s="134">
        <v>1</v>
      </c>
      <c r="BY19" s="134">
        <v>3</v>
      </c>
      <c r="BZ19" s="134">
        <v>2</v>
      </c>
      <c r="CA19" s="134">
        <v>3</v>
      </c>
      <c r="CB19" s="134">
        <v>2</v>
      </c>
      <c r="CC19" s="134">
        <v>4</v>
      </c>
      <c r="CD19" s="134">
        <v>2</v>
      </c>
      <c r="CE19" s="134">
        <v>0</v>
      </c>
      <c r="CF19" s="134">
        <v>2</v>
      </c>
      <c r="CG19" s="134">
        <v>0</v>
      </c>
      <c r="CH19" s="134" t="s">
        <v>539</v>
      </c>
      <c r="CI19" s="134">
        <v>36</v>
      </c>
      <c r="CJ19" s="134">
        <v>58</v>
      </c>
      <c r="CK19" s="286">
        <f t="shared" si="3"/>
        <v>504</v>
      </c>
      <c r="CL19" s="482">
        <v>125</v>
      </c>
      <c r="CM19" s="483">
        <v>78</v>
      </c>
      <c r="CN19" s="483">
        <v>49</v>
      </c>
      <c r="CO19" s="483">
        <v>68</v>
      </c>
      <c r="CP19" s="483">
        <v>41</v>
      </c>
      <c r="CQ19" s="483">
        <v>28</v>
      </c>
      <c r="CR19" s="483">
        <v>19</v>
      </c>
      <c r="CS19" s="483">
        <v>4</v>
      </c>
      <c r="CT19" s="483">
        <v>5</v>
      </c>
      <c r="CU19" s="483">
        <v>3</v>
      </c>
      <c r="CV19" s="483">
        <v>2</v>
      </c>
      <c r="CW19" s="483">
        <v>6</v>
      </c>
      <c r="CX19" s="483">
        <v>0</v>
      </c>
      <c r="CY19" s="483">
        <v>3</v>
      </c>
      <c r="CZ19" s="483">
        <v>2</v>
      </c>
      <c r="DA19" s="483">
        <v>1</v>
      </c>
      <c r="DB19" s="483">
        <v>3</v>
      </c>
      <c r="DC19" s="483">
        <v>0</v>
      </c>
      <c r="DD19" s="483" t="s">
        <v>539</v>
      </c>
      <c r="DE19" s="483">
        <v>30</v>
      </c>
      <c r="DF19" s="483">
        <v>73</v>
      </c>
      <c r="DG19" s="272">
        <f t="shared" si="4"/>
        <v>540</v>
      </c>
      <c r="DH19" s="164">
        <v>129</v>
      </c>
      <c r="DI19" s="134">
        <v>92</v>
      </c>
      <c r="DJ19" s="134">
        <v>34</v>
      </c>
      <c r="DK19" s="134">
        <v>46</v>
      </c>
      <c r="DL19" s="134">
        <v>39</v>
      </c>
      <c r="DM19" s="134">
        <v>23</v>
      </c>
      <c r="DN19" s="134">
        <v>15</v>
      </c>
      <c r="DO19" s="134">
        <v>5</v>
      </c>
      <c r="DP19" s="134">
        <v>2</v>
      </c>
      <c r="DQ19" s="134">
        <v>3</v>
      </c>
      <c r="DR19" s="134">
        <v>3</v>
      </c>
      <c r="DS19" s="134">
        <v>6</v>
      </c>
      <c r="DT19" s="134">
        <v>0</v>
      </c>
      <c r="DU19" s="134">
        <v>7</v>
      </c>
      <c r="DV19" s="134">
        <v>1</v>
      </c>
      <c r="DW19" s="134">
        <v>0</v>
      </c>
      <c r="DX19" s="134">
        <v>0</v>
      </c>
      <c r="DY19" s="134">
        <v>0</v>
      </c>
      <c r="DZ19" s="134">
        <v>23</v>
      </c>
      <c r="EA19" s="134">
        <v>27</v>
      </c>
      <c r="EB19" s="134">
        <v>60</v>
      </c>
      <c r="EC19" s="286">
        <f t="shared" si="5"/>
        <v>515</v>
      </c>
      <c r="ED19" s="482">
        <v>168</v>
      </c>
      <c r="EE19" s="483">
        <v>95</v>
      </c>
      <c r="EF19" s="483">
        <v>36</v>
      </c>
      <c r="EG19" s="483">
        <v>52</v>
      </c>
      <c r="EH19" s="483">
        <v>49</v>
      </c>
      <c r="EI19" s="483">
        <v>40</v>
      </c>
      <c r="EJ19" s="483">
        <v>15</v>
      </c>
      <c r="EK19" s="483">
        <v>5</v>
      </c>
      <c r="EL19" s="483">
        <v>11</v>
      </c>
      <c r="EM19" s="483">
        <v>5</v>
      </c>
      <c r="EN19" s="483">
        <v>3</v>
      </c>
      <c r="EO19" s="483">
        <v>2</v>
      </c>
      <c r="EP19" s="483">
        <v>0</v>
      </c>
      <c r="EQ19" s="483">
        <v>6</v>
      </c>
      <c r="ER19" s="483">
        <v>1</v>
      </c>
      <c r="ES19" s="483">
        <v>0</v>
      </c>
      <c r="ET19" s="483">
        <v>2</v>
      </c>
      <c r="EU19" s="483">
        <v>0</v>
      </c>
      <c r="EV19" s="483">
        <v>171</v>
      </c>
      <c r="EW19" s="483">
        <v>32</v>
      </c>
      <c r="EX19" s="483">
        <v>69</v>
      </c>
      <c r="EY19" s="272">
        <f t="shared" si="6"/>
        <v>762</v>
      </c>
      <c r="EZ19" s="164">
        <v>167</v>
      </c>
      <c r="FA19" s="134">
        <v>107</v>
      </c>
      <c r="FB19" s="134">
        <v>30</v>
      </c>
      <c r="FC19" s="134">
        <v>93</v>
      </c>
      <c r="FD19" s="134">
        <v>65</v>
      </c>
      <c r="FE19" s="134">
        <v>27</v>
      </c>
      <c r="FF19" s="134">
        <v>6</v>
      </c>
      <c r="FG19" s="134">
        <v>6</v>
      </c>
      <c r="FH19" s="134">
        <v>7</v>
      </c>
      <c r="FI19" s="134">
        <v>5</v>
      </c>
      <c r="FJ19" s="134">
        <v>6</v>
      </c>
      <c r="FK19" s="134">
        <v>4</v>
      </c>
      <c r="FL19" s="134">
        <v>0</v>
      </c>
      <c r="FM19" s="134">
        <v>7</v>
      </c>
      <c r="FN19" s="134">
        <v>0</v>
      </c>
      <c r="FO19" s="134">
        <v>0</v>
      </c>
      <c r="FP19" s="134">
        <v>2</v>
      </c>
      <c r="FQ19" s="134">
        <v>1</v>
      </c>
      <c r="FR19" s="134">
        <v>43</v>
      </c>
      <c r="FS19" s="134">
        <v>49</v>
      </c>
      <c r="FT19" s="134">
        <v>75</v>
      </c>
      <c r="FU19" s="165">
        <f t="shared" si="7"/>
        <v>700</v>
      </c>
    </row>
    <row r="20" spans="1:177" ht="18" customHeight="1">
      <c r="A20" s="90" t="s">
        <v>20</v>
      </c>
      <c r="B20" s="166">
        <v>106</v>
      </c>
      <c r="C20" s="168">
        <v>111</v>
      </c>
      <c r="D20" s="168">
        <v>46</v>
      </c>
      <c r="E20" s="168">
        <v>37</v>
      </c>
      <c r="F20" s="168">
        <v>48</v>
      </c>
      <c r="G20" s="168">
        <v>57</v>
      </c>
      <c r="H20" s="168">
        <v>18</v>
      </c>
      <c r="I20" s="168">
        <v>26</v>
      </c>
      <c r="J20" s="168">
        <v>12</v>
      </c>
      <c r="K20" s="168">
        <v>89</v>
      </c>
      <c r="L20" s="168">
        <v>8</v>
      </c>
      <c r="M20" s="168">
        <v>8</v>
      </c>
      <c r="N20" s="168">
        <v>5</v>
      </c>
      <c r="O20" s="168">
        <v>1</v>
      </c>
      <c r="P20" s="168">
        <v>6</v>
      </c>
      <c r="Q20" s="168">
        <v>6</v>
      </c>
      <c r="R20" s="168">
        <v>6</v>
      </c>
      <c r="S20" s="168">
        <v>0</v>
      </c>
      <c r="T20" s="168" t="s">
        <v>539</v>
      </c>
      <c r="U20" s="168">
        <v>45</v>
      </c>
      <c r="V20" s="168">
        <v>93</v>
      </c>
      <c r="W20" s="170">
        <f t="shared" si="0"/>
        <v>728</v>
      </c>
      <c r="X20" s="166">
        <v>128</v>
      </c>
      <c r="Y20" s="167">
        <v>86</v>
      </c>
      <c r="Z20" s="168">
        <v>44</v>
      </c>
      <c r="AA20" s="167">
        <v>62</v>
      </c>
      <c r="AB20" s="168">
        <v>57</v>
      </c>
      <c r="AC20" s="168">
        <v>85</v>
      </c>
      <c r="AD20" s="168">
        <v>14</v>
      </c>
      <c r="AE20" s="168">
        <v>27</v>
      </c>
      <c r="AF20" s="168">
        <v>9</v>
      </c>
      <c r="AG20" s="168">
        <v>120</v>
      </c>
      <c r="AH20" s="168">
        <v>4</v>
      </c>
      <c r="AI20" s="168">
        <v>11</v>
      </c>
      <c r="AJ20" s="168">
        <v>4</v>
      </c>
      <c r="AK20" s="168">
        <v>7</v>
      </c>
      <c r="AL20" s="168">
        <v>6</v>
      </c>
      <c r="AM20" s="168">
        <v>3</v>
      </c>
      <c r="AN20" s="168">
        <v>4</v>
      </c>
      <c r="AO20" s="168">
        <v>3</v>
      </c>
      <c r="AP20" s="168" t="s">
        <v>539</v>
      </c>
      <c r="AQ20" s="167">
        <v>34</v>
      </c>
      <c r="AR20" s="168">
        <v>79</v>
      </c>
      <c r="AS20" s="170">
        <f t="shared" si="1"/>
        <v>787</v>
      </c>
      <c r="AT20" s="166">
        <v>125</v>
      </c>
      <c r="AU20" s="168">
        <v>108</v>
      </c>
      <c r="AV20" s="168">
        <v>41</v>
      </c>
      <c r="AW20" s="168">
        <v>65</v>
      </c>
      <c r="AX20" s="168">
        <v>45</v>
      </c>
      <c r="AY20" s="168">
        <v>71</v>
      </c>
      <c r="AZ20" s="168">
        <v>29</v>
      </c>
      <c r="BA20" s="168">
        <v>25</v>
      </c>
      <c r="BB20" s="168">
        <v>14</v>
      </c>
      <c r="BC20" s="168">
        <v>100</v>
      </c>
      <c r="BD20" s="168">
        <v>7</v>
      </c>
      <c r="BE20" s="168">
        <v>6</v>
      </c>
      <c r="BF20" s="168">
        <v>1</v>
      </c>
      <c r="BG20" s="168">
        <v>4</v>
      </c>
      <c r="BH20" s="168">
        <v>6</v>
      </c>
      <c r="BI20" s="168">
        <v>5</v>
      </c>
      <c r="BJ20" s="168">
        <v>5</v>
      </c>
      <c r="BK20" s="168">
        <v>3</v>
      </c>
      <c r="BL20" s="168" t="s">
        <v>539</v>
      </c>
      <c r="BM20" s="168">
        <v>37</v>
      </c>
      <c r="BN20" s="168">
        <v>109</v>
      </c>
      <c r="BO20" s="170">
        <f t="shared" si="2"/>
        <v>806</v>
      </c>
      <c r="BP20" s="166">
        <v>142</v>
      </c>
      <c r="BQ20" s="167">
        <v>115</v>
      </c>
      <c r="BR20" s="168">
        <v>45</v>
      </c>
      <c r="BS20" s="167">
        <v>86</v>
      </c>
      <c r="BT20" s="168">
        <v>47</v>
      </c>
      <c r="BU20" s="168">
        <v>77</v>
      </c>
      <c r="BV20" s="168">
        <v>29</v>
      </c>
      <c r="BW20" s="168">
        <v>24</v>
      </c>
      <c r="BX20" s="168">
        <v>15</v>
      </c>
      <c r="BY20" s="168">
        <v>108</v>
      </c>
      <c r="BZ20" s="168">
        <v>11</v>
      </c>
      <c r="CA20" s="168">
        <v>16</v>
      </c>
      <c r="CB20" s="168">
        <v>1</v>
      </c>
      <c r="CC20" s="168">
        <v>2</v>
      </c>
      <c r="CD20" s="168">
        <v>7</v>
      </c>
      <c r="CE20" s="168">
        <v>5</v>
      </c>
      <c r="CF20" s="168">
        <v>6</v>
      </c>
      <c r="CG20" s="168">
        <v>0</v>
      </c>
      <c r="CH20" s="168" t="s">
        <v>539</v>
      </c>
      <c r="CI20" s="168">
        <v>34</v>
      </c>
      <c r="CJ20" s="168">
        <v>108</v>
      </c>
      <c r="CK20" s="283">
        <f t="shared" si="3"/>
        <v>878</v>
      </c>
      <c r="CL20" s="166">
        <v>154</v>
      </c>
      <c r="CM20" s="168">
        <v>96</v>
      </c>
      <c r="CN20" s="168">
        <v>50</v>
      </c>
      <c r="CO20" s="168">
        <v>97</v>
      </c>
      <c r="CP20" s="168">
        <v>47</v>
      </c>
      <c r="CQ20" s="168">
        <v>92</v>
      </c>
      <c r="CR20" s="168">
        <v>29</v>
      </c>
      <c r="CS20" s="168">
        <v>19</v>
      </c>
      <c r="CT20" s="168">
        <v>10</v>
      </c>
      <c r="CU20" s="168">
        <v>115</v>
      </c>
      <c r="CV20" s="168">
        <v>12</v>
      </c>
      <c r="CW20" s="168">
        <v>8</v>
      </c>
      <c r="CX20" s="168">
        <v>4</v>
      </c>
      <c r="CY20" s="168">
        <v>3</v>
      </c>
      <c r="CZ20" s="168">
        <v>12</v>
      </c>
      <c r="DA20" s="168">
        <v>5</v>
      </c>
      <c r="DB20" s="168">
        <v>7</v>
      </c>
      <c r="DC20" s="168">
        <v>1</v>
      </c>
      <c r="DD20" s="168" t="s">
        <v>539</v>
      </c>
      <c r="DE20" s="168">
        <v>30</v>
      </c>
      <c r="DF20" s="168">
        <v>95</v>
      </c>
      <c r="DG20" s="170">
        <f t="shared" si="4"/>
        <v>886</v>
      </c>
      <c r="DH20" s="166">
        <v>151</v>
      </c>
      <c r="DI20" s="167">
        <v>105</v>
      </c>
      <c r="DJ20" s="168">
        <v>53</v>
      </c>
      <c r="DK20" s="167">
        <v>74</v>
      </c>
      <c r="DL20" s="168">
        <v>60</v>
      </c>
      <c r="DM20" s="168">
        <v>84</v>
      </c>
      <c r="DN20" s="168">
        <v>24</v>
      </c>
      <c r="DO20" s="168">
        <v>22</v>
      </c>
      <c r="DP20" s="168">
        <v>13</v>
      </c>
      <c r="DQ20" s="168">
        <v>109</v>
      </c>
      <c r="DR20" s="168">
        <v>10</v>
      </c>
      <c r="DS20" s="168">
        <v>5</v>
      </c>
      <c r="DT20" s="168">
        <v>0</v>
      </c>
      <c r="DU20" s="168">
        <v>4</v>
      </c>
      <c r="DV20" s="168">
        <v>10</v>
      </c>
      <c r="DW20" s="168">
        <v>3</v>
      </c>
      <c r="DX20" s="168">
        <v>8</v>
      </c>
      <c r="DY20" s="168">
        <v>3</v>
      </c>
      <c r="DZ20" s="168">
        <v>46</v>
      </c>
      <c r="EA20" s="168">
        <v>26</v>
      </c>
      <c r="EB20" s="168">
        <v>98</v>
      </c>
      <c r="EC20" s="283">
        <f t="shared" si="5"/>
        <v>908</v>
      </c>
      <c r="ED20" s="166">
        <v>212</v>
      </c>
      <c r="EE20" s="168">
        <v>101</v>
      </c>
      <c r="EF20" s="168">
        <v>84</v>
      </c>
      <c r="EG20" s="168">
        <v>100</v>
      </c>
      <c r="EH20" s="168">
        <v>58</v>
      </c>
      <c r="EI20" s="168">
        <v>77</v>
      </c>
      <c r="EJ20" s="168">
        <v>17</v>
      </c>
      <c r="EK20" s="168">
        <v>18</v>
      </c>
      <c r="EL20" s="168">
        <v>15</v>
      </c>
      <c r="EM20" s="168">
        <v>107</v>
      </c>
      <c r="EN20" s="168">
        <v>9</v>
      </c>
      <c r="EO20" s="168">
        <v>4</v>
      </c>
      <c r="EP20" s="168">
        <v>1</v>
      </c>
      <c r="EQ20" s="168">
        <v>4</v>
      </c>
      <c r="ER20" s="168">
        <v>7</v>
      </c>
      <c r="ES20" s="168">
        <v>8</v>
      </c>
      <c r="ET20" s="168">
        <v>4</v>
      </c>
      <c r="EU20" s="168">
        <v>4</v>
      </c>
      <c r="EV20" s="168">
        <v>263</v>
      </c>
      <c r="EW20" s="168">
        <v>30</v>
      </c>
      <c r="EX20" s="168">
        <v>123</v>
      </c>
      <c r="EY20" s="170">
        <f t="shared" si="6"/>
        <v>1246</v>
      </c>
      <c r="EZ20" s="166">
        <v>216</v>
      </c>
      <c r="FA20" s="167">
        <v>99</v>
      </c>
      <c r="FB20" s="168">
        <v>68</v>
      </c>
      <c r="FC20" s="167">
        <v>95</v>
      </c>
      <c r="FD20" s="168">
        <v>49</v>
      </c>
      <c r="FE20" s="168">
        <v>82</v>
      </c>
      <c r="FF20" s="168">
        <v>16</v>
      </c>
      <c r="FG20" s="168">
        <v>16</v>
      </c>
      <c r="FH20" s="168">
        <v>8</v>
      </c>
      <c r="FI20" s="168">
        <v>81</v>
      </c>
      <c r="FJ20" s="168">
        <v>16</v>
      </c>
      <c r="FK20" s="168">
        <v>2</v>
      </c>
      <c r="FL20" s="168">
        <v>1</v>
      </c>
      <c r="FM20" s="168">
        <v>7</v>
      </c>
      <c r="FN20" s="168">
        <v>15</v>
      </c>
      <c r="FO20" s="168">
        <v>5</v>
      </c>
      <c r="FP20" s="168">
        <v>6</v>
      </c>
      <c r="FQ20" s="168">
        <v>1</v>
      </c>
      <c r="FR20" s="168">
        <v>60</v>
      </c>
      <c r="FS20" s="167">
        <v>25</v>
      </c>
      <c r="FT20" s="168">
        <v>123</v>
      </c>
      <c r="FU20" s="170">
        <f t="shared" si="7"/>
        <v>991</v>
      </c>
    </row>
    <row r="21" spans="1:177" ht="18" customHeight="1">
      <c r="A21" s="88" t="s">
        <v>21</v>
      </c>
      <c r="B21" s="482">
        <v>71</v>
      </c>
      <c r="C21" s="483">
        <v>49</v>
      </c>
      <c r="D21" s="483">
        <v>22</v>
      </c>
      <c r="E21" s="483">
        <v>27</v>
      </c>
      <c r="F21" s="483">
        <v>23</v>
      </c>
      <c r="G21" s="483">
        <v>60</v>
      </c>
      <c r="H21" s="483">
        <v>8</v>
      </c>
      <c r="I21" s="483">
        <v>32</v>
      </c>
      <c r="J21" s="483">
        <v>15</v>
      </c>
      <c r="K21" s="483">
        <v>35</v>
      </c>
      <c r="L21" s="483">
        <v>7</v>
      </c>
      <c r="M21" s="483">
        <v>7</v>
      </c>
      <c r="N21" s="483">
        <v>2</v>
      </c>
      <c r="O21" s="483">
        <v>1</v>
      </c>
      <c r="P21" s="483">
        <v>7</v>
      </c>
      <c r="Q21" s="483">
        <v>6</v>
      </c>
      <c r="R21" s="483">
        <v>2</v>
      </c>
      <c r="S21" s="483">
        <v>3</v>
      </c>
      <c r="T21" s="483" t="s">
        <v>539</v>
      </c>
      <c r="U21" s="483">
        <v>28</v>
      </c>
      <c r="V21" s="483">
        <v>64</v>
      </c>
      <c r="W21" s="272">
        <f t="shared" si="0"/>
        <v>469</v>
      </c>
      <c r="X21" s="164">
        <v>66</v>
      </c>
      <c r="Y21" s="134">
        <v>56</v>
      </c>
      <c r="Z21" s="134">
        <v>38</v>
      </c>
      <c r="AA21" s="134">
        <v>36</v>
      </c>
      <c r="AB21" s="134">
        <v>33</v>
      </c>
      <c r="AC21" s="134">
        <v>78</v>
      </c>
      <c r="AD21" s="134">
        <v>9</v>
      </c>
      <c r="AE21" s="134">
        <v>26</v>
      </c>
      <c r="AF21" s="134">
        <v>12</v>
      </c>
      <c r="AG21" s="134">
        <v>38</v>
      </c>
      <c r="AH21" s="134">
        <v>4</v>
      </c>
      <c r="AI21" s="134">
        <v>8</v>
      </c>
      <c r="AJ21" s="134">
        <v>2</v>
      </c>
      <c r="AK21" s="134">
        <v>5</v>
      </c>
      <c r="AL21" s="134">
        <v>4</v>
      </c>
      <c r="AM21" s="134">
        <v>7</v>
      </c>
      <c r="AN21" s="134">
        <v>3</v>
      </c>
      <c r="AO21" s="134">
        <v>0</v>
      </c>
      <c r="AP21" s="134" t="s">
        <v>539</v>
      </c>
      <c r="AQ21" s="134">
        <v>35</v>
      </c>
      <c r="AR21" s="134">
        <v>50</v>
      </c>
      <c r="AS21" s="165">
        <f t="shared" si="1"/>
        <v>510</v>
      </c>
      <c r="AT21" s="482">
        <v>63</v>
      </c>
      <c r="AU21" s="483">
        <v>69</v>
      </c>
      <c r="AV21" s="483">
        <v>38</v>
      </c>
      <c r="AW21" s="483">
        <v>30</v>
      </c>
      <c r="AX21" s="483">
        <v>28</v>
      </c>
      <c r="AY21" s="483">
        <v>65</v>
      </c>
      <c r="AZ21" s="483">
        <v>9</v>
      </c>
      <c r="BA21" s="483">
        <v>27</v>
      </c>
      <c r="BB21" s="483">
        <v>16</v>
      </c>
      <c r="BC21" s="483">
        <v>22</v>
      </c>
      <c r="BD21" s="483">
        <v>9</v>
      </c>
      <c r="BE21" s="483">
        <v>1</v>
      </c>
      <c r="BF21" s="483">
        <v>2</v>
      </c>
      <c r="BG21" s="483">
        <v>1</v>
      </c>
      <c r="BH21" s="483">
        <v>5</v>
      </c>
      <c r="BI21" s="483">
        <v>4</v>
      </c>
      <c r="BJ21" s="483">
        <v>2</v>
      </c>
      <c r="BK21" s="483">
        <v>2</v>
      </c>
      <c r="BL21" s="483" t="s">
        <v>539</v>
      </c>
      <c r="BM21" s="483">
        <v>26</v>
      </c>
      <c r="BN21" s="483">
        <v>56</v>
      </c>
      <c r="BO21" s="272">
        <f t="shared" si="2"/>
        <v>475</v>
      </c>
      <c r="BP21" s="164">
        <v>70</v>
      </c>
      <c r="BQ21" s="134">
        <v>55</v>
      </c>
      <c r="BR21" s="134">
        <v>32</v>
      </c>
      <c r="BS21" s="134">
        <v>41</v>
      </c>
      <c r="BT21" s="134">
        <v>35</v>
      </c>
      <c r="BU21" s="134">
        <v>70</v>
      </c>
      <c r="BV21" s="134">
        <v>8</v>
      </c>
      <c r="BW21" s="134">
        <v>24</v>
      </c>
      <c r="BX21" s="134">
        <v>21</v>
      </c>
      <c r="BY21" s="134">
        <v>23</v>
      </c>
      <c r="BZ21" s="134">
        <v>6</v>
      </c>
      <c r="CA21" s="134">
        <v>2</v>
      </c>
      <c r="CB21" s="134">
        <v>1</v>
      </c>
      <c r="CC21" s="134">
        <v>1</v>
      </c>
      <c r="CD21" s="134">
        <v>3</v>
      </c>
      <c r="CE21" s="134">
        <v>7</v>
      </c>
      <c r="CF21" s="134">
        <v>2</v>
      </c>
      <c r="CG21" s="134">
        <v>1</v>
      </c>
      <c r="CH21" s="134" t="s">
        <v>539</v>
      </c>
      <c r="CI21" s="134">
        <v>18</v>
      </c>
      <c r="CJ21" s="134">
        <v>51</v>
      </c>
      <c r="CK21" s="286">
        <f t="shared" si="3"/>
        <v>471</v>
      </c>
      <c r="CL21" s="482">
        <v>77</v>
      </c>
      <c r="CM21" s="483">
        <v>56</v>
      </c>
      <c r="CN21" s="483">
        <v>34</v>
      </c>
      <c r="CO21" s="483">
        <v>40</v>
      </c>
      <c r="CP21" s="483">
        <v>32</v>
      </c>
      <c r="CQ21" s="483">
        <v>69</v>
      </c>
      <c r="CR21" s="483">
        <v>8</v>
      </c>
      <c r="CS21" s="483">
        <v>32</v>
      </c>
      <c r="CT21" s="483">
        <v>17</v>
      </c>
      <c r="CU21" s="483">
        <v>43</v>
      </c>
      <c r="CV21" s="483">
        <v>8</v>
      </c>
      <c r="CW21" s="483">
        <v>4</v>
      </c>
      <c r="CX21" s="483">
        <v>0</v>
      </c>
      <c r="CY21" s="483">
        <v>4</v>
      </c>
      <c r="CZ21" s="483">
        <v>2</v>
      </c>
      <c r="DA21" s="483">
        <v>3</v>
      </c>
      <c r="DB21" s="483">
        <v>1</v>
      </c>
      <c r="DC21" s="483">
        <v>1</v>
      </c>
      <c r="DD21" s="483" t="s">
        <v>539</v>
      </c>
      <c r="DE21" s="483">
        <v>22</v>
      </c>
      <c r="DF21" s="483">
        <v>71</v>
      </c>
      <c r="DG21" s="272">
        <f t="shared" si="4"/>
        <v>524</v>
      </c>
      <c r="DH21" s="164">
        <v>86</v>
      </c>
      <c r="DI21" s="134">
        <v>62</v>
      </c>
      <c r="DJ21" s="134">
        <v>51</v>
      </c>
      <c r="DK21" s="134">
        <v>43</v>
      </c>
      <c r="DL21" s="134">
        <v>51</v>
      </c>
      <c r="DM21" s="134">
        <v>69</v>
      </c>
      <c r="DN21" s="134">
        <v>9</v>
      </c>
      <c r="DO21" s="134">
        <v>30</v>
      </c>
      <c r="DP21" s="134">
        <v>11</v>
      </c>
      <c r="DQ21" s="134">
        <v>21</v>
      </c>
      <c r="DR21" s="134">
        <v>18</v>
      </c>
      <c r="DS21" s="134">
        <v>8</v>
      </c>
      <c r="DT21" s="134">
        <v>1</v>
      </c>
      <c r="DU21" s="134">
        <v>1</v>
      </c>
      <c r="DV21" s="134">
        <v>4</v>
      </c>
      <c r="DW21" s="134">
        <v>5</v>
      </c>
      <c r="DX21" s="134">
        <v>7</v>
      </c>
      <c r="DY21" s="134">
        <v>1</v>
      </c>
      <c r="DZ21" s="134">
        <v>20</v>
      </c>
      <c r="EA21" s="134">
        <v>24</v>
      </c>
      <c r="EB21" s="134">
        <v>62</v>
      </c>
      <c r="EC21" s="286">
        <f t="shared" si="5"/>
        <v>584</v>
      </c>
      <c r="ED21" s="482">
        <v>77</v>
      </c>
      <c r="EE21" s="483">
        <v>61</v>
      </c>
      <c r="EF21" s="483">
        <v>61</v>
      </c>
      <c r="EG21" s="483">
        <v>62</v>
      </c>
      <c r="EH21" s="483">
        <v>35</v>
      </c>
      <c r="EI21" s="483">
        <v>91</v>
      </c>
      <c r="EJ21" s="483">
        <v>7</v>
      </c>
      <c r="EK21" s="483">
        <v>22</v>
      </c>
      <c r="EL21" s="483">
        <v>12</v>
      </c>
      <c r="EM21" s="483">
        <v>35</v>
      </c>
      <c r="EN21" s="483">
        <v>8</v>
      </c>
      <c r="EO21" s="483">
        <v>3</v>
      </c>
      <c r="EP21" s="483">
        <v>6</v>
      </c>
      <c r="EQ21" s="483">
        <v>4</v>
      </c>
      <c r="ER21" s="483">
        <v>3</v>
      </c>
      <c r="ES21" s="483">
        <v>4</v>
      </c>
      <c r="ET21" s="483">
        <v>1</v>
      </c>
      <c r="EU21" s="483">
        <v>2</v>
      </c>
      <c r="EV21" s="483">
        <v>189</v>
      </c>
      <c r="EW21" s="483">
        <v>37</v>
      </c>
      <c r="EX21" s="483">
        <v>98</v>
      </c>
      <c r="EY21" s="272">
        <f t="shared" si="6"/>
        <v>818</v>
      </c>
      <c r="EZ21" s="164">
        <v>93</v>
      </c>
      <c r="FA21" s="134">
        <v>53</v>
      </c>
      <c r="FB21" s="134">
        <v>45</v>
      </c>
      <c r="FC21" s="134">
        <v>99</v>
      </c>
      <c r="FD21" s="134">
        <v>48</v>
      </c>
      <c r="FE21" s="134">
        <v>111</v>
      </c>
      <c r="FF21" s="134">
        <v>18</v>
      </c>
      <c r="FG21" s="134">
        <v>31</v>
      </c>
      <c r="FH21" s="134">
        <v>17</v>
      </c>
      <c r="FI21" s="134">
        <v>64</v>
      </c>
      <c r="FJ21" s="134">
        <v>5</v>
      </c>
      <c r="FK21" s="134">
        <v>4</v>
      </c>
      <c r="FL21" s="134">
        <v>1</v>
      </c>
      <c r="FM21" s="134">
        <v>6</v>
      </c>
      <c r="FN21" s="134">
        <v>3</v>
      </c>
      <c r="FO21" s="134">
        <v>1</v>
      </c>
      <c r="FP21" s="134">
        <v>3</v>
      </c>
      <c r="FQ21" s="134">
        <v>2</v>
      </c>
      <c r="FR21" s="134">
        <v>50</v>
      </c>
      <c r="FS21" s="134">
        <v>19</v>
      </c>
      <c r="FT21" s="134">
        <v>90</v>
      </c>
      <c r="FU21" s="165">
        <f t="shared" si="7"/>
        <v>763</v>
      </c>
    </row>
    <row r="22" spans="1:177" ht="18" customHeight="1">
      <c r="A22" s="11" t="s">
        <v>22</v>
      </c>
      <c r="B22" s="166">
        <v>55</v>
      </c>
      <c r="C22" s="168">
        <v>71</v>
      </c>
      <c r="D22" s="168">
        <v>22</v>
      </c>
      <c r="E22" s="168">
        <v>28</v>
      </c>
      <c r="F22" s="168">
        <v>23</v>
      </c>
      <c r="G22" s="168">
        <v>53</v>
      </c>
      <c r="H22" s="168">
        <v>9</v>
      </c>
      <c r="I22" s="168">
        <v>20</v>
      </c>
      <c r="J22" s="168">
        <v>11</v>
      </c>
      <c r="K22" s="168">
        <v>11</v>
      </c>
      <c r="L22" s="168">
        <v>5</v>
      </c>
      <c r="M22" s="168">
        <v>17</v>
      </c>
      <c r="N22" s="168">
        <v>7</v>
      </c>
      <c r="O22" s="168">
        <v>0</v>
      </c>
      <c r="P22" s="168">
        <v>6</v>
      </c>
      <c r="Q22" s="168">
        <v>2</v>
      </c>
      <c r="R22" s="168">
        <v>2</v>
      </c>
      <c r="S22" s="168">
        <v>1</v>
      </c>
      <c r="T22" s="168" t="s">
        <v>539</v>
      </c>
      <c r="U22" s="168">
        <v>59</v>
      </c>
      <c r="V22" s="168">
        <v>47</v>
      </c>
      <c r="W22" s="170">
        <f t="shared" si="0"/>
        <v>449</v>
      </c>
      <c r="X22" s="166">
        <v>56</v>
      </c>
      <c r="Y22" s="167">
        <v>88</v>
      </c>
      <c r="Z22" s="168">
        <v>26</v>
      </c>
      <c r="AA22" s="167">
        <v>45</v>
      </c>
      <c r="AB22" s="168">
        <v>21</v>
      </c>
      <c r="AC22" s="168">
        <v>56</v>
      </c>
      <c r="AD22" s="168">
        <v>17</v>
      </c>
      <c r="AE22" s="168">
        <v>16</v>
      </c>
      <c r="AF22" s="168">
        <v>5</v>
      </c>
      <c r="AG22" s="168">
        <v>13</v>
      </c>
      <c r="AH22" s="168">
        <v>10</v>
      </c>
      <c r="AI22" s="168">
        <v>12</v>
      </c>
      <c r="AJ22" s="168">
        <v>3</v>
      </c>
      <c r="AK22" s="168">
        <v>2</v>
      </c>
      <c r="AL22" s="168">
        <v>9</v>
      </c>
      <c r="AM22" s="168">
        <v>5</v>
      </c>
      <c r="AN22" s="168">
        <v>5</v>
      </c>
      <c r="AO22" s="168">
        <v>0</v>
      </c>
      <c r="AP22" s="168" t="s">
        <v>539</v>
      </c>
      <c r="AQ22" s="167">
        <v>50</v>
      </c>
      <c r="AR22" s="168">
        <v>46</v>
      </c>
      <c r="AS22" s="170">
        <f t="shared" si="1"/>
        <v>485</v>
      </c>
      <c r="AT22" s="166">
        <v>59</v>
      </c>
      <c r="AU22" s="168">
        <v>72</v>
      </c>
      <c r="AV22" s="168">
        <v>22</v>
      </c>
      <c r="AW22" s="168">
        <v>59</v>
      </c>
      <c r="AX22" s="168">
        <v>24</v>
      </c>
      <c r="AY22" s="168">
        <v>38</v>
      </c>
      <c r="AZ22" s="168">
        <v>20</v>
      </c>
      <c r="BA22" s="168">
        <v>28</v>
      </c>
      <c r="BB22" s="168">
        <v>6</v>
      </c>
      <c r="BC22" s="168">
        <v>12</v>
      </c>
      <c r="BD22" s="168">
        <v>10</v>
      </c>
      <c r="BE22" s="168">
        <v>11</v>
      </c>
      <c r="BF22" s="168">
        <v>7</v>
      </c>
      <c r="BG22" s="168">
        <v>4</v>
      </c>
      <c r="BH22" s="168">
        <v>10</v>
      </c>
      <c r="BI22" s="168">
        <v>2</v>
      </c>
      <c r="BJ22" s="168">
        <v>2</v>
      </c>
      <c r="BK22" s="168">
        <v>1</v>
      </c>
      <c r="BL22" s="168" t="s">
        <v>539</v>
      </c>
      <c r="BM22" s="168">
        <v>40</v>
      </c>
      <c r="BN22" s="168">
        <v>45</v>
      </c>
      <c r="BO22" s="170">
        <f t="shared" si="2"/>
        <v>472</v>
      </c>
      <c r="BP22" s="166">
        <v>67</v>
      </c>
      <c r="BQ22" s="167">
        <v>80</v>
      </c>
      <c r="BR22" s="168">
        <v>23</v>
      </c>
      <c r="BS22" s="167">
        <v>49</v>
      </c>
      <c r="BT22" s="168">
        <v>25</v>
      </c>
      <c r="BU22" s="168">
        <v>62</v>
      </c>
      <c r="BV22" s="168">
        <v>13</v>
      </c>
      <c r="BW22" s="168">
        <v>20</v>
      </c>
      <c r="BX22" s="168">
        <v>4</v>
      </c>
      <c r="BY22" s="168">
        <v>13</v>
      </c>
      <c r="BZ22" s="168">
        <v>8</v>
      </c>
      <c r="CA22" s="168">
        <v>11</v>
      </c>
      <c r="CB22" s="168">
        <v>0</v>
      </c>
      <c r="CC22" s="168">
        <v>3</v>
      </c>
      <c r="CD22" s="168">
        <v>11</v>
      </c>
      <c r="CE22" s="168">
        <v>4</v>
      </c>
      <c r="CF22" s="168">
        <v>5</v>
      </c>
      <c r="CG22" s="168">
        <v>1</v>
      </c>
      <c r="CH22" s="168" t="s">
        <v>539</v>
      </c>
      <c r="CI22" s="168">
        <v>71</v>
      </c>
      <c r="CJ22" s="168">
        <v>69</v>
      </c>
      <c r="CK22" s="283">
        <f t="shared" si="3"/>
        <v>539</v>
      </c>
      <c r="CL22" s="166">
        <v>84</v>
      </c>
      <c r="CM22" s="168">
        <v>78</v>
      </c>
      <c r="CN22" s="168">
        <v>20</v>
      </c>
      <c r="CO22" s="168">
        <v>50</v>
      </c>
      <c r="CP22" s="168">
        <v>19</v>
      </c>
      <c r="CQ22" s="168">
        <v>57</v>
      </c>
      <c r="CR22" s="168">
        <v>11</v>
      </c>
      <c r="CS22" s="168">
        <v>16</v>
      </c>
      <c r="CT22" s="168">
        <v>10</v>
      </c>
      <c r="CU22" s="168">
        <v>6</v>
      </c>
      <c r="CV22" s="168">
        <v>3</v>
      </c>
      <c r="CW22" s="168">
        <v>16</v>
      </c>
      <c r="CX22" s="168">
        <v>0</v>
      </c>
      <c r="CY22" s="168">
        <v>7</v>
      </c>
      <c r="CZ22" s="168">
        <v>12</v>
      </c>
      <c r="DA22" s="168">
        <v>2</v>
      </c>
      <c r="DB22" s="168">
        <v>6</v>
      </c>
      <c r="DC22" s="168">
        <v>0</v>
      </c>
      <c r="DD22" s="168" t="s">
        <v>539</v>
      </c>
      <c r="DE22" s="168">
        <v>69</v>
      </c>
      <c r="DF22" s="168">
        <v>68</v>
      </c>
      <c r="DG22" s="170">
        <f t="shared" si="4"/>
        <v>534</v>
      </c>
      <c r="DH22" s="166">
        <v>82</v>
      </c>
      <c r="DI22" s="167">
        <v>83</v>
      </c>
      <c r="DJ22" s="168">
        <v>22</v>
      </c>
      <c r="DK22" s="167">
        <v>47</v>
      </c>
      <c r="DL22" s="168">
        <v>38</v>
      </c>
      <c r="DM22" s="168">
        <v>47</v>
      </c>
      <c r="DN22" s="168">
        <v>11</v>
      </c>
      <c r="DO22" s="168">
        <v>20</v>
      </c>
      <c r="DP22" s="168">
        <v>11</v>
      </c>
      <c r="DQ22" s="168">
        <v>7</v>
      </c>
      <c r="DR22" s="168">
        <v>9</v>
      </c>
      <c r="DS22" s="168">
        <v>9</v>
      </c>
      <c r="DT22" s="168">
        <v>1</v>
      </c>
      <c r="DU22" s="168">
        <v>4</v>
      </c>
      <c r="DV22" s="168">
        <v>6</v>
      </c>
      <c r="DW22" s="168">
        <v>3</v>
      </c>
      <c r="DX22" s="168">
        <v>4</v>
      </c>
      <c r="DY22" s="168">
        <v>1</v>
      </c>
      <c r="DZ22" s="168">
        <v>30</v>
      </c>
      <c r="EA22" s="168">
        <v>57</v>
      </c>
      <c r="EB22" s="168">
        <v>67</v>
      </c>
      <c r="EC22" s="283">
        <f t="shared" si="5"/>
        <v>559</v>
      </c>
      <c r="ED22" s="166">
        <v>104</v>
      </c>
      <c r="EE22" s="168">
        <v>76</v>
      </c>
      <c r="EF22" s="168">
        <v>35</v>
      </c>
      <c r="EG22" s="168">
        <v>64</v>
      </c>
      <c r="EH22" s="168">
        <v>41</v>
      </c>
      <c r="EI22" s="168">
        <v>48</v>
      </c>
      <c r="EJ22" s="168">
        <v>18</v>
      </c>
      <c r="EK22" s="168">
        <v>32</v>
      </c>
      <c r="EL22" s="168">
        <v>15</v>
      </c>
      <c r="EM22" s="168">
        <v>10</v>
      </c>
      <c r="EN22" s="168">
        <v>8</v>
      </c>
      <c r="EO22" s="168">
        <v>12</v>
      </c>
      <c r="EP22" s="168">
        <v>2</v>
      </c>
      <c r="EQ22" s="168">
        <v>6</v>
      </c>
      <c r="ER22" s="168">
        <v>6</v>
      </c>
      <c r="ES22" s="168">
        <v>6</v>
      </c>
      <c r="ET22" s="168">
        <v>6</v>
      </c>
      <c r="EU22" s="168">
        <v>2</v>
      </c>
      <c r="EV22" s="168">
        <v>257</v>
      </c>
      <c r="EW22" s="168">
        <v>87</v>
      </c>
      <c r="EX22" s="168">
        <v>104</v>
      </c>
      <c r="EY22" s="170">
        <f t="shared" si="6"/>
        <v>939</v>
      </c>
      <c r="EZ22" s="166">
        <v>90</v>
      </c>
      <c r="FA22" s="167">
        <v>72</v>
      </c>
      <c r="FB22" s="168">
        <v>26</v>
      </c>
      <c r="FC22" s="167">
        <v>84</v>
      </c>
      <c r="FD22" s="168">
        <v>44</v>
      </c>
      <c r="FE22" s="168">
        <v>33</v>
      </c>
      <c r="FF22" s="168">
        <v>15</v>
      </c>
      <c r="FG22" s="168">
        <v>24</v>
      </c>
      <c r="FH22" s="168">
        <v>8</v>
      </c>
      <c r="FI22" s="168">
        <v>7</v>
      </c>
      <c r="FJ22" s="168">
        <v>10</v>
      </c>
      <c r="FK22" s="168">
        <v>5</v>
      </c>
      <c r="FL22" s="168">
        <v>0</v>
      </c>
      <c r="FM22" s="168">
        <v>4</v>
      </c>
      <c r="FN22" s="168">
        <v>11</v>
      </c>
      <c r="FO22" s="168">
        <v>5</v>
      </c>
      <c r="FP22" s="168">
        <v>6</v>
      </c>
      <c r="FQ22" s="168">
        <v>1</v>
      </c>
      <c r="FR22" s="168">
        <v>57</v>
      </c>
      <c r="FS22" s="167">
        <v>68</v>
      </c>
      <c r="FT22" s="168">
        <v>63</v>
      </c>
      <c r="FU22" s="170">
        <f t="shared" si="7"/>
        <v>633</v>
      </c>
    </row>
    <row r="23" spans="1:177" ht="18" customHeight="1">
      <c r="A23" s="88" t="s">
        <v>23</v>
      </c>
      <c r="B23" s="482">
        <v>32</v>
      </c>
      <c r="C23" s="483">
        <v>35</v>
      </c>
      <c r="D23" s="483">
        <v>14</v>
      </c>
      <c r="E23" s="483">
        <v>31</v>
      </c>
      <c r="F23" s="483">
        <v>9</v>
      </c>
      <c r="G23" s="483">
        <v>27</v>
      </c>
      <c r="H23" s="483">
        <v>9</v>
      </c>
      <c r="I23" s="483">
        <v>14</v>
      </c>
      <c r="J23" s="483">
        <v>9</v>
      </c>
      <c r="K23" s="483">
        <v>9</v>
      </c>
      <c r="L23" s="483">
        <v>5</v>
      </c>
      <c r="M23" s="483">
        <v>9</v>
      </c>
      <c r="N23" s="483">
        <v>4</v>
      </c>
      <c r="O23" s="483">
        <v>1</v>
      </c>
      <c r="P23" s="483">
        <v>8</v>
      </c>
      <c r="Q23" s="483">
        <v>5</v>
      </c>
      <c r="R23" s="483">
        <v>4</v>
      </c>
      <c r="S23" s="483">
        <v>1</v>
      </c>
      <c r="T23" s="483" t="s">
        <v>539</v>
      </c>
      <c r="U23" s="483">
        <v>25</v>
      </c>
      <c r="V23" s="483">
        <v>27</v>
      </c>
      <c r="W23" s="272">
        <f t="shared" si="0"/>
        <v>278</v>
      </c>
      <c r="X23" s="164">
        <v>32</v>
      </c>
      <c r="Y23" s="134">
        <v>63</v>
      </c>
      <c r="Z23" s="134">
        <v>18</v>
      </c>
      <c r="AA23" s="134">
        <v>31</v>
      </c>
      <c r="AB23" s="134">
        <v>8</v>
      </c>
      <c r="AC23" s="134">
        <v>31</v>
      </c>
      <c r="AD23" s="134">
        <v>6</v>
      </c>
      <c r="AE23" s="134">
        <v>15</v>
      </c>
      <c r="AF23" s="134">
        <v>7</v>
      </c>
      <c r="AG23" s="134">
        <v>10</v>
      </c>
      <c r="AH23" s="134">
        <v>6</v>
      </c>
      <c r="AI23" s="134">
        <v>10</v>
      </c>
      <c r="AJ23" s="134">
        <v>2</v>
      </c>
      <c r="AK23" s="134">
        <v>3</v>
      </c>
      <c r="AL23" s="134">
        <v>9</v>
      </c>
      <c r="AM23" s="134">
        <v>1</v>
      </c>
      <c r="AN23" s="134">
        <v>1</v>
      </c>
      <c r="AO23" s="134">
        <v>2</v>
      </c>
      <c r="AP23" s="134" t="s">
        <v>539</v>
      </c>
      <c r="AQ23" s="134">
        <v>32</v>
      </c>
      <c r="AR23" s="134">
        <v>32</v>
      </c>
      <c r="AS23" s="165">
        <f t="shared" si="1"/>
        <v>319</v>
      </c>
      <c r="AT23" s="482">
        <v>31</v>
      </c>
      <c r="AU23" s="483">
        <v>59</v>
      </c>
      <c r="AV23" s="483">
        <v>15</v>
      </c>
      <c r="AW23" s="483">
        <v>33</v>
      </c>
      <c r="AX23" s="483">
        <v>6</v>
      </c>
      <c r="AY23" s="483">
        <v>31</v>
      </c>
      <c r="AZ23" s="483">
        <v>8</v>
      </c>
      <c r="BA23" s="483">
        <v>21</v>
      </c>
      <c r="BB23" s="483">
        <v>4</v>
      </c>
      <c r="BC23" s="483">
        <v>8</v>
      </c>
      <c r="BD23" s="483">
        <v>0</v>
      </c>
      <c r="BE23" s="483">
        <v>5</v>
      </c>
      <c r="BF23" s="483">
        <v>4</v>
      </c>
      <c r="BG23" s="483">
        <v>3</v>
      </c>
      <c r="BH23" s="483">
        <v>6</v>
      </c>
      <c r="BI23" s="483">
        <v>2</v>
      </c>
      <c r="BJ23" s="483">
        <v>3</v>
      </c>
      <c r="BK23" s="483">
        <v>0</v>
      </c>
      <c r="BL23" s="483" t="s">
        <v>539</v>
      </c>
      <c r="BM23" s="483">
        <v>15</v>
      </c>
      <c r="BN23" s="483">
        <v>46</v>
      </c>
      <c r="BO23" s="272">
        <f t="shared" si="2"/>
        <v>300</v>
      </c>
      <c r="BP23" s="164">
        <v>33</v>
      </c>
      <c r="BQ23" s="134">
        <v>43</v>
      </c>
      <c r="BR23" s="134">
        <v>6</v>
      </c>
      <c r="BS23" s="134">
        <v>39</v>
      </c>
      <c r="BT23" s="134">
        <v>15</v>
      </c>
      <c r="BU23" s="134">
        <v>21</v>
      </c>
      <c r="BV23" s="134">
        <v>6</v>
      </c>
      <c r="BW23" s="134">
        <v>13</v>
      </c>
      <c r="BX23" s="134">
        <v>9</v>
      </c>
      <c r="BY23" s="134">
        <v>6</v>
      </c>
      <c r="BZ23" s="134">
        <v>9</v>
      </c>
      <c r="CA23" s="134">
        <v>5</v>
      </c>
      <c r="CB23" s="134">
        <v>1</v>
      </c>
      <c r="CC23" s="134">
        <v>0</v>
      </c>
      <c r="CD23" s="134">
        <v>5</v>
      </c>
      <c r="CE23" s="134">
        <v>2</v>
      </c>
      <c r="CF23" s="134">
        <v>8</v>
      </c>
      <c r="CG23" s="134">
        <v>0</v>
      </c>
      <c r="CH23" s="134" t="s">
        <v>539</v>
      </c>
      <c r="CI23" s="134">
        <v>20</v>
      </c>
      <c r="CJ23" s="134">
        <v>39</v>
      </c>
      <c r="CK23" s="286">
        <f t="shared" si="3"/>
        <v>280</v>
      </c>
      <c r="CL23" s="482">
        <v>41</v>
      </c>
      <c r="CM23" s="483">
        <v>67</v>
      </c>
      <c r="CN23" s="483">
        <v>16</v>
      </c>
      <c r="CO23" s="483">
        <v>28</v>
      </c>
      <c r="CP23" s="483">
        <v>16</v>
      </c>
      <c r="CQ23" s="483">
        <v>30</v>
      </c>
      <c r="CR23" s="483">
        <v>7</v>
      </c>
      <c r="CS23" s="483">
        <v>13</v>
      </c>
      <c r="CT23" s="483">
        <v>5</v>
      </c>
      <c r="CU23" s="483">
        <v>7</v>
      </c>
      <c r="CV23" s="483">
        <v>6</v>
      </c>
      <c r="CW23" s="483">
        <v>7</v>
      </c>
      <c r="CX23" s="483">
        <v>2</v>
      </c>
      <c r="CY23" s="483">
        <v>0</v>
      </c>
      <c r="CZ23" s="483">
        <v>11</v>
      </c>
      <c r="DA23" s="483">
        <v>5</v>
      </c>
      <c r="DB23" s="483">
        <v>5</v>
      </c>
      <c r="DC23" s="483">
        <v>0</v>
      </c>
      <c r="DD23" s="483" t="s">
        <v>539</v>
      </c>
      <c r="DE23" s="483">
        <v>7</v>
      </c>
      <c r="DF23" s="483">
        <v>30</v>
      </c>
      <c r="DG23" s="272">
        <f t="shared" si="4"/>
        <v>303</v>
      </c>
      <c r="DH23" s="164">
        <v>37</v>
      </c>
      <c r="DI23" s="134">
        <v>47</v>
      </c>
      <c r="DJ23" s="134">
        <v>14</v>
      </c>
      <c r="DK23" s="134">
        <v>21</v>
      </c>
      <c r="DL23" s="134">
        <v>9</v>
      </c>
      <c r="DM23" s="134">
        <v>23</v>
      </c>
      <c r="DN23" s="134">
        <v>10</v>
      </c>
      <c r="DO23" s="134">
        <v>17</v>
      </c>
      <c r="DP23" s="134">
        <v>4</v>
      </c>
      <c r="DQ23" s="134">
        <v>2</v>
      </c>
      <c r="DR23" s="134">
        <v>6</v>
      </c>
      <c r="DS23" s="134">
        <v>4</v>
      </c>
      <c r="DT23" s="134">
        <v>2</v>
      </c>
      <c r="DU23" s="134">
        <v>2</v>
      </c>
      <c r="DV23" s="134">
        <v>7</v>
      </c>
      <c r="DW23" s="134">
        <v>3</v>
      </c>
      <c r="DX23" s="134">
        <v>6</v>
      </c>
      <c r="DY23" s="134">
        <v>0</v>
      </c>
      <c r="DZ23" s="134">
        <v>24</v>
      </c>
      <c r="EA23" s="134">
        <v>12</v>
      </c>
      <c r="EB23" s="134">
        <v>46</v>
      </c>
      <c r="EC23" s="286">
        <f t="shared" si="5"/>
        <v>296</v>
      </c>
      <c r="ED23" s="482">
        <v>39</v>
      </c>
      <c r="EE23" s="483">
        <v>43</v>
      </c>
      <c r="EF23" s="483">
        <v>15</v>
      </c>
      <c r="EG23" s="483">
        <v>39</v>
      </c>
      <c r="EH23" s="483">
        <v>13</v>
      </c>
      <c r="EI23" s="483">
        <v>36</v>
      </c>
      <c r="EJ23" s="483">
        <v>6</v>
      </c>
      <c r="EK23" s="483">
        <v>17</v>
      </c>
      <c r="EL23" s="483">
        <v>13</v>
      </c>
      <c r="EM23" s="483">
        <v>4</v>
      </c>
      <c r="EN23" s="483">
        <v>10</v>
      </c>
      <c r="EO23" s="483">
        <v>4</v>
      </c>
      <c r="EP23" s="483">
        <v>1</v>
      </c>
      <c r="EQ23" s="483">
        <v>4</v>
      </c>
      <c r="ER23" s="483">
        <v>11</v>
      </c>
      <c r="ES23" s="483">
        <v>4</v>
      </c>
      <c r="ET23" s="483">
        <v>8</v>
      </c>
      <c r="EU23" s="483">
        <v>0</v>
      </c>
      <c r="EV23" s="483">
        <v>82</v>
      </c>
      <c r="EW23" s="483">
        <v>19</v>
      </c>
      <c r="EX23" s="483">
        <v>41</v>
      </c>
      <c r="EY23" s="272">
        <f t="shared" si="6"/>
        <v>409</v>
      </c>
      <c r="EZ23" s="164">
        <v>64</v>
      </c>
      <c r="FA23" s="134">
        <v>42</v>
      </c>
      <c r="FB23" s="134">
        <v>19</v>
      </c>
      <c r="FC23" s="134">
        <v>78</v>
      </c>
      <c r="FD23" s="134">
        <v>14</v>
      </c>
      <c r="FE23" s="134">
        <v>24</v>
      </c>
      <c r="FF23" s="134">
        <v>10</v>
      </c>
      <c r="FG23" s="134">
        <v>17</v>
      </c>
      <c r="FH23" s="134">
        <v>9</v>
      </c>
      <c r="FI23" s="134">
        <v>4</v>
      </c>
      <c r="FJ23" s="134">
        <v>3</v>
      </c>
      <c r="FK23" s="134">
        <v>9</v>
      </c>
      <c r="FL23" s="134">
        <v>2</v>
      </c>
      <c r="FM23" s="134">
        <v>5</v>
      </c>
      <c r="FN23" s="134">
        <v>9</v>
      </c>
      <c r="FO23" s="134">
        <v>2</v>
      </c>
      <c r="FP23" s="134">
        <v>5</v>
      </c>
      <c r="FQ23" s="134">
        <v>3</v>
      </c>
      <c r="FR23" s="134">
        <v>29</v>
      </c>
      <c r="FS23" s="134">
        <v>15</v>
      </c>
      <c r="FT23" s="134">
        <v>44</v>
      </c>
      <c r="FU23" s="165">
        <f t="shared" si="7"/>
        <v>407</v>
      </c>
    </row>
    <row r="24" spans="1:177" ht="18" customHeight="1">
      <c r="A24" s="11" t="s">
        <v>24</v>
      </c>
      <c r="B24" s="166">
        <v>16</v>
      </c>
      <c r="C24" s="168">
        <v>3</v>
      </c>
      <c r="D24" s="168">
        <v>3</v>
      </c>
      <c r="E24" s="168">
        <v>6</v>
      </c>
      <c r="F24" s="168">
        <v>4</v>
      </c>
      <c r="G24" s="168">
        <v>7</v>
      </c>
      <c r="H24" s="168">
        <v>2</v>
      </c>
      <c r="I24" s="168">
        <v>3</v>
      </c>
      <c r="J24" s="168">
        <v>3</v>
      </c>
      <c r="K24" s="168">
        <v>3</v>
      </c>
      <c r="L24" s="168">
        <v>1</v>
      </c>
      <c r="M24" s="168">
        <v>0</v>
      </c>
      <c r="N24" s="168">
        <v>0</v>
      </c>
      <c r="O24" s="168">
        <v>0</v>
      </c>
      <c r="P24" s="168">
        <v>0</v>
      </c>
      <c r="Q24" s="168">
        <v>0</v>
      </c>
      <c r="R24" s="168">
        <v>1</v>
      </c>
      <c r="S24" s="168">
        <v>0</v>
      </c>
      <c r="T24" s="168" t="s">
        <v>539</v>
      </c>
      <c r="U24" s="168">
        <v>7</v>
      </c>
      <c r="V24" s="168">
        <v>8</v>
      </c>
      <c r="W24" s="170">
        <f t="shared" si="0"/>
        <v>67</v>
      </c>
      <c r="X24" s="166">
        <v>12</v>
      </c>
      <c r="Y24" s="167">
        <v>9</v>
      </c>
      <c r="Z24" s="168">
        <v>3</v>
      </c>
      <c r="AA24" s="167">
        <v>6</v>
      </c>
      <c r="AB24" s="168">
        <v>6</v>
      </c>
      <c r="AC24" s="168">
        <v>4</v>
      </c>
      <c r="AD24" s="168">
        <v>2</v>
      </c>
      <c r="AE24" s="168">
        <v>0</v>
      </c>
      <c r="AF24" s="168">
        <v>3</v>
      </c>
      <c r="AG24" s="168">
        <v>8</v>
      </c>
      <c r="AH24" s="168">
        <v>0</v>
      </c>
      <c r="AI24" s="168">
        <v>1</v>
      </c>
      <c r="AJ24" s="168">
        <v>0</v>
      </c>
      <c r="AK24" s="168">
        <v>0</v>
      </c>
      <c r="AL24" s="168">
        <v>4</v>
      </c>
      <c r="AM24" s="168">
        <v>1</v>
      </c>
      <c r="AN24" s="168">
        <v>0</v>
      </c>
      <c r="AO24" s="168">
        <v>0</v>
      </c>
      <c r="AP24" s="168" t="s">
        <v>539</v>
      </c>
      <c r="AQ24" s="167">
        <v>7</v>
      </c>
      <c r="AR24" s="168">
        <v>5</v>
      </c>
      <c r="AS24" s="170">
        <f t="shared" si="1"/>
        <v>71</v>
      </c>
      <c r="AT24" s="166">
        <v>13</v>
      </c>
      <c r="AU24" s="168">
        <v>4</v>
      </c>
      <c r="AV24" s="168">
        <v>3</v>
      </c>
      <c r="AW24" s="168">
        <v>6</v>
      </c>
      <c r="AX24" s="168">
        <v>4</v>
      </c>
      <c r="AY24" s="168">
        <v>7</v>
      </c>
      <c r="AZ24" s="168">
        <v>1</v>
      </c>
      <c r="BA24" s="168">
        <v>8</v>
      </c>
      <c r="BB24" s="168">
        <v>1</v>
      </c>
      <c r="BC24" s="168">
        <v>4</v>
      </c>
      <c r="BD24" s="168">
        <v>2</v>
      </c>
      <c r="BE24" s="168">
        <v>3</v>
      </c>
      <c r="BF24" s="168">
        <v>0</v>
      </c>
      <c r="BG24" s="168">
        <v>0</v>
      </c>
      <c r="BH24" s="168">
        <v>3</v>
      </c>
      <c r="BI24" s="168">
        <v>1</v>
      </c>
      <c r="BJ24" s="168">
        <v>0</v>
      </c>
      <c r="BK24" s="168">
        <v>1</v>
      </c>
      <c r="BL24" s="168" t="s">
        <v>539</v>
      </c>
      <c r="BM24" s="168">
        <v>9</v>
      </c>
      <c r="BN24" s="168">
        <v>7</v>
      </c>
      <c r="BO24" s="170">
        <f t="shared" si="2"/>
        <v>77</v>
      </c>
      <c r="BP24" s="166">
        <v>19</v>
      </c>
      <c r="BQ24" s="167">
        <v>12</v>
      </c>
      <c r="BR24" s="168">
        <v>3</v>
      </c>
      <c r="BS24" s="167">
        <v>5</v>
      </c>
      <c r="BT24" s="168">
        <v>4</v>
      </c>
      <c r="BU24" s="168">
        <v>7</v>
      </c>
      <c r="BV24" s="168">
        <v>4</v>
      </c>
      <c r="BW24" s="168">
        <v>3</v>
      </c>
      <c r="BX24" s="168">
        <v>2</v>
      </c>
      <c r="BY24" s="168">
        <v>8</v>
      </c>
      <c r="BZ24" s="168">
        <v>0</v>
      </c>
      <c r="CA24" s="168">
        <v>2</v>
      </c>
      <c r="CB24" s="168">
        <v>0</v>
      </c>
      <c r="CC24" s="168">
        <v>0</v>
      </c>
      <c r="CD24" s="168">
        <v>2</v>
      </c>
      <c r="CE24" s="168">
        <v>0</v>
      </c>
      <c r="CF24" s="168">
        <v>1</v>
      </c>
      <c r="CG24" s="168">
        <v>0</v>
      </c>
      <c r="CH24" s="168" t="s">
        <v>539</v>
      </c>
      <c r="CI24" s="168">
        <v>8</v>
      </c>
      <c r="CJ24" s="168">
        <v>12</v>
      </c>
      <c r="CK24" s="283">
        <f t="shared" si="3"/>
        <v>92</v>
      </c>
      <c r="CL24" s="166">
        <v>16</v>
      </c>
      <c r="CM24" s="168">
        <v>16</v>
      </c>
      <c r="CN24" s="168">
        <v>5</v>
      </c>
      <c r="CO24" s="168">
        <v>10</v>
      </c>
      <c r="CP24" s="168">
        <v>2</v>
      </c>
      <c r="CQ24" s="168">
        <v>10</v>
      </c>
      <c r="CR24" s="168">
        <v>2</v>
      </c>
      <c r="CS24" s="168">
        <v>4</v>
      </c>
      <c r="CT24" s="168">
        <v>1</v>
      </c>
      <c r="CU24" s="168">
        <v>5</v>
      </c>
      <c r="CV24" s="168">
        <v>0</v>
      </c>
      <c r="CW24" s="168">
        <v>2</v>
      </c>
      <c r="CX24" s="168">
        <v>0</v>
      </c>
      <c r="CY24" s="168">
        <v>2</v>
      </c>
      <c r="CZ24" s="168">
        <v>1</v>
      </c>
      <c r="DA24" s="168">
        <v>0</v>
      </c>
      <c r="DB24" s="168">
        <v>1</v>
      </c>
      <c r="DC24" s="168">
        <v>1</v>
      </c>
      <c r="DD24" s="168" t="s">
        <v>539</v>
      </c>
      <c r="DE24" s="168">
        <v>4</v>
      </c>
      <c r="DF24" s="168">
        <v>9</v>
      </c>
      <c r="DG24" s="170">
        <f t="shared" si="4"/>
        <v>91</v>
      </c>
      <c r="DH24" s="166">
        <v>18</v>
      </c>
      <c r="DI24" s="167">
        <v>11</v>
      </c>
      <c r="DJ24" s="168">
        <v>3</v>
      </c>
      <c r="DK24" s="167">
        <v>8</v>
      </c>
      <c r="DL24" s="168">
        <v>7</v>
      </c>
      <c r="DM24" s="168">
        <v>5</v>
      </c>
      <c r="DN24" s="168">
        <v>1</v>
      </c>
      <c r="DO24" s="168">
        <v>2</v>
      </c>
      <c r="DP24" s="168">
        <v>3</v>
      </c>
      <c r="DQ24" s="168">
        <v>8</v>
      </c>
      <c r="DR24" s="168">
        <v>0</v>
      </c>
      <c r="DS24" s="168">
        <v>3</v>
      </c>
      <c r="DT24" s="168">
        <v>0</v>
      </c>
      <c r="DU24" s="168">
        <v>0</v>
      </c>
      <c r="DV24" s="168">
        <v>1</v>
      </c>
      <c r="DW24" s="168">
        <v>0</v>
      </c>
      <c r="DX24" s="168">
        <v>0</v>
      </c>
      <c r="DY24" s="168">
        <v>0</v>
      </c>
      <c r="DZ24" s="168">
        <v>6</v>
      </c>
      <c r="EA24" s="168">
        <v>5</v>
      </c>
      <c r="EB24" s="168">
        <v>18</v>
      </c>
      <c r="EC24" s="283">
        <f t="shared" si="5"/>
        <v>99</v>
      </c>
      <c r="ED24" s="166">
        <v>13</v>
      </c>
      <c r="EE24" s="168">
        <v>17</v>
      </c>
      <c r="EF24" s="168">
        <v>8</v>
      </c>
      <c r="EG24" s="168">
        <v>7</v>
      </c>
      <c r="EH24" s="168">
        <v>8</v>
      </c>
      <c r="EI24" s="168">
        <v>16</v>
      </c>
      <c r="EJ24" s="168">
        <v>0</v>
      </c>
      <c r="EK24" s="168">
        <v>11</v>
      </c>
      <c r="EL24" s="168">
        <v>4</v>
      </c>
      <c r="EM24" s="168">
        <v>6</v>
      </c>
      <c r="EN24" s="168">
        <v>1</v>
      </c>
      <c r="EO24" s="168">
        <v>2</v>
      </c>
      <c r="EP24" s="168">
        <v>1</v>
      </c>
      <c r="EQ24" s="168">
        <v>1</v>
      </c>
      <c r="ER24" s="168">
        <v>1</v>
      </c>
      <c r="ES24" s="168">
        <v>1</v>
      </c>
      <c r="ET24" s="168">
        <v>1</v>
      </c>
      <c r="EU24" s="168">
        <v>0</v>
      </c>
      <c r="EV24" s="168">
        <v>22</v>
      </c>
      <c r="EW24" s="168">
        <v>3</v>
      </c>
      <c r="EX24" s="168">
        <v>13</v>
      </c>
      <c r="EY24" s="170">
        <f t="shared" si="6"/>
        <v>136</v>
      </c>
      <c r="EZ24" s="166">
        <v>17</v>
      </c>
      <c r="FA24" s="167">
        <v>21</v>
      </c>
      <c r="FB24" s="168">
        <v>10</v>
      </c>
      <c r="FC24" s="167">
        <v>15</v>
      </c>
      <c r="FD24" s="168">
        <v>8</v>
      </c>
      <c r="FE24" s="168">
        <v>12</v>
      </c>
      <c r="FF24" s="168">
        <v>3</v>
      </c>
      <c r="FG24" s="168">
        <v>6</v>
      </c>
      <c r="FH24" s="168">
        <v>0</v>
      </c>
      <c r="FI24" s="168">
        <v>4</v>
      </c>
      <c r="FJ24" s="168">
        <v>0</v>
      </c>
      <c r="FK24" s="168">
        <v>4</v>
      </c>
      <c r="FL24" s="168">
        <v>0</v>
      </c>
      <c r="FM24" s="168">
        <v>1</v>
      </c>
      <c r="FN24" s="168">
        <v>1</v>
      </c>
      <c r="FO24" s="168">
        <v>1</v>
      </c>
      <c r="FP24" s="168">
        <v>0</v>
      </c>
      <c r="FQ24" s="168">
        <v>1</v>
      </c>
      <c r="FR24" s="168">
        <v>7</v>
      </c>
      <c r="FS24" s="167">
        <v>10</v>
      </c>
      <c r="FT24" s="168">
        <v>13</v>
      </c>
      <c r="FU24" s="170">
        <f t="shared" si="7"/>
        <v>134</v>
      </c>
    </row>
    <row r="25" spans="1:177" ht="18" customHeight="1">
      <c r="A25" s="88" t="s">
        <v>25</v>
      </c>
      <c r="B25" s="482">
        <v>652</v>
      </c>
      <c r="C25" s="483">
        <v>591</v>
      </c>
      <c r="D25" s="483">
        <v>291</v>
      </c>
      <c r="E25" s="483">
        <v>296</v>
      </c>
      <c r="F25" s="483">
        <v>242</v>
      </c>
      <c r="G25" s="483">
        <v>151</v>
      </c>
      <c r="H25" s="483">
        <v>134</v>
      </c>
      <c r="I25" s="483">
        <v>51</v>
      </c>
      <c r="J25" s="483">
        <v>57</v>
      </c>
      <c r="K25" s="483">
        <v>32</v>
      </c>
      <c r="L25" s="483">
        <v>67</v>
      </c>
      <c r="M25" s="483">
        <v>65</v>
      </c>
      <c r="N25" s="483">
        <v>31</v>
      </c>
      <c r="O25" s="483">
        <v>20</v>
      </c>
      <c r="P25" s="483">
        <v>15</v>
      </c>
      <c r="Q25" s="483">
        <v>5</v>
      </c>
      <c r="R25" s="483">
        <v>8</v>
      </c>
      <c r="S25" s="483">
        <v>6</v>
      </c>
      <c r="T25" s="483" t="s">
        <v>539</v>
      </c>
      <c r="U25" s="483">
        <v>196</v>
      </c>
      <c r="V25" s="483">
        <v>402</v>
      </c>
      <c r="W25" s="272">
        <f t="shared" si="0"/>
        <v>3312</v>
      </c>
      <c r="X25" s="164">
        <v>721</v>
      </c>
      <c r="Y25" s="134">
        <v>627</v>
      </c>
      <c r="Z25" s="134">
        <v>290</v>
      </c>
      <c r="AA25" s="134">
        <v>342</v>
      </c>
      <c r="AB25" s="134">
        <v>287</v>
      </c>
      <c r="AC25" s="134">
        <v>163</v>
      </c>
      <c r="AD25" s="134">
        <v>163</v>
      </c>
      <c r="AE25" s="134">
        <v>66</v>
      </c>
      <c r="AF25" s="134">
        <v>34</v>
      </c>
      <c r="AG25" s="134">
        <v>29</v>
      </c>
      <c r="AH25" s="134">
        <v>85</v>
      </c>
      <c r="AI25" s="134">
        <v>51</v>
      </c>
      <c r="AJ25" s="134">
        <v>13</v>
      </c>
      <c r="AK25" s="134">
        <v>33</v>
      </c>
      <c r="AL25" s="134">
        <v>19</v>
      </c>
      <c r="AM25" s="134">
        <v>4</v>
      </c>
      <c r="AN25" s="134">
        <v>12</v>
      </c>
      <c r="AO25" s="134">
        <v>3</v>
      </c>
      <c r="AP25" s="134" t="s">
        <v>539</v>
      </c>
      <c r="AQ25" s="134">
        <v>210</v>
      </c>
      <c r="AR25" s="134">
        <v>453</v>
      </c>
      <c r="AS25" s="165">
        <f t="shared" si="1"/>
        <v>3605</v>
      </c>
      <c r="AT25" s="482">
        <v>608</v>
      </c>
      <c r="AU25" s="483">
        <v>609</v>
      </c>
      <c r="AV25" s="483">
        <v>241</v>
      </c>
      <c r="AW25" s="483">
        <v>311</v>
      </c>
      <c r="AX25" s="483">
        <v>237</v>
      </c>
      <c r="AY25" s="483">
        <v>123</v>
      </c>
      <c r="AZ25" s="483">
        <v>140</v>
      </c>
      <c r="BA25" s="483">
        <v>41</v>
      </c>
      <c r="BB25" s="483">
        <v>47</v>
      </c>
      <c r="BC25" s="483">
        <v>28</v>
      </c>
      <c r="BD25" s="483">
        <v>65</v>
      </c>
      <c r="BE25" s="483">
        <v>36</v>
      </c>
      <c r="BF25" s="483">
        <v>12</v>
      </c>
      <c r="BG25" s="483">
        <v>23</v>
      </c>
      <c r="BH25" s="483">
        <v>18</v>
      </c>
      <c r="BI25" s="483">
        <v>3</v>
      </c>
      <c r="BJ25" s="483">
        <v>11</v>
      </c>
      <c r="BK25" s="483">
        <v>3</v>
      </c>
      <c r="BL25" s="483" t="s">
        <v>539</v>
      </c>
      <c r="BM25" s="483">
        <v>166</v>
      </c>
      <c r="BN25" s="483">
        <v>378</v>
      </c>
      <c r="BO25" s="272">
        <f t="shared" si="2"/>
        <v>3100</v>
      </c>
      <c r="BP25" s="164">
        <v>720</v>
      </c>
      <c r="BQ25" s="134">
        <v>639</v>
      </c>
      <c r="BR25" s="134">
        <v>288</v>
      </c>
      <c r="BS25" s="134">
        <v>305</v>
      </c>
      <c r="BT25" s="134">
        <v>257</v>
      </c>
      <c r="BU25" s="134">
        <v>126</v>
      </c>
      <c r="BV25" s="134">
        <v>154</v>
      </c>
      <c r="BW25" s="134">
        <v>50</v>
      </c>
      <c r="BX25" s="134">
        <v>45</v>
      </c>
      <c r="BY25" s="134">
        <v>24</v>
      </c>
      <c r="BZ25" s="134">
        <v>55</v>
      </c>
      <c r="CA25" s="134">
        <v>45</v>
      </c>
      <c r="CB25" s="134">
        <v>7</v>
      </c>
      <c r="CC25" s="134">
        <v>32</v>
      </c>
      <c r="CD25" s="134">
        <v>22</v>
      </c>
      <c r="CE25" s="134">
        <v>3</v>
      </c>
      <c r="CF25" s="134">
        <v>9</v>
      </c>
      <c r="CG25" s="134">
        <v>9</v>
      </c>
      <c r="CH25" s="134" t="s">
        <v>539</v>
      </c>
      <c r="CI25" s="134">
        <v>281</v>
      </c>
      <c r="CJ25" s="134">
        <v>460</v>
      </c>
      <c r="CK25" s="286">
        <f t="shared" si="3"/>
        <v>3531</v>
      </c>
      <c r="CL25" s="482">
        <v>754</v>
      </c>
      <c r="CM25" s="483">
        <v>623</v>
      </c>
      <c r="CN25" s="483">
        <v>282</v>
      </c>
      <c r="CO25" s="483">
        <v>371</v>
      </c>
      <c r="CP25" s="483">
        <v>232</v>
      </c>
      <c r="CQ25" s="483">
        <v>126</v>
      </c>
      <c r="CR25" s="483">
        <v>158</v>
      </c>
      <c r="CS25" s="483">
        <v>50</v>
      </c>
      <c r="CT25" s="483">
        <v>43</v>
      </c>
      <c r="CU25" s="483">
        <v>44</v>
      </c>
      <c r="CV25" s="483">
        <v>59</v>
      </c>
      <c r="CW25" s="483">
        <v>56</v>
      </c>
      <c r="CX25" s="483">
        <v>7</v>
      </c>
      <c r="CY25" s="483">
        <v>24</v>
      </c>
      <c r="CZ25" s="483">
        <v>18</v>
      </c>
      <c r="DA25" s="483">
        <v>2</v>
      </c>
      <c r="DB25" s="483">
        <v>13</v>
      </c>
      <c r="DC25" s="483">
        <v>3</v>
      </c>
      <c r="DD25" s="483" t="s">
        <v>539</v>
      </c>
      <c r="DE25" s="483">
        <v>213</v>
      </c>
      <c r="DF25" s="483">
        <v>432</v>
      </c>
      <c r="DG25" s="272">
        <f t="shared" si="4"/>
        <v>3510</v>
      </c>
      <c r="DH25" s="164">
        <v>717</v>
      </c>
      <c r="DI25" s="134">
        <v>631</v>
      </c>
      <c r="DJ25" s="134">
        <v>327</v>
      </c>
      <c r="DK25" s="134">
        <v>350</v>
      </c>
      <c r="DL25" s="134">
        <v>251</v>
      </c>
      <c r="DM25" s="134">
        <v>146</v>
      </c>
      <c r="DN25" s="134">
        <v>135</v>
      </c>
      <c r="DO25" s="134">
        <v>48</v>
      </c>
      <c r="DP25" s="134">
        <v>46</v>
      </c>
      <c r="DQ25" s="134">
        <v>29</v>
      </c>
      <c r="DR25" s="134">
        <v>69</v>
      </c>
      <c r="DS25" s="134">
        <v>45</v>
      </c>
      <c r="DT25" s="134">
        <v>7</v>
      </c>
      <c r="DU25" s="134">
        <v>40</v>
      </c>
      <c r="DV25" s="134">
        <v>15</v>
      </c>
      <c r="DW25" s="134">
        <v>1</v>
      </c>
      <c r="DX25" s="134">
        <v>13</v>
      </c>
      <c r="DY25" s="134">
        <v>7</v>
      </c>
      <c r="DZ25" s="134">
        <v>465</v>
      </c>
      <c r="EA25" s="134">
        <v>227</v>
      </c>
      <c r="EB25" s="134">
        <v>441</v>
      </c>
      <c r="EC25" s="286">
        <f t="shared" si="5"/>
        <v>4010</v>
      </c>
      <c r="ED25" s="482">
        <v>646</v>
      </c>
      <c r="EE25" s="483">
        <v>608</v>
      </c>
      <c r="EF25" s="483">
        <v>349</v>
      </c>
      <c r="EG25" s="483">
        <v>479</v>
      </c>
      <c r="EH25" s="483">
        <v>243</v>
      </c>
      <c r="EI25" s="483">
        <v>114</v>
      </c>
      <c r="EJ25" s="483">
        <v>127</v>
      </c>
      <c r="EK25" s="483">
        <v>32</v>
      </c>
      <c r="EL25" s="483">
        <v>36</v>
      </c>
      <c r="EM25" s="483">
        <v>39</v>
      </c>
      <c r="EN25" s="483">
        <v>49</v>
      </c>
      <c r="EO25" s="483">
        <v>38</v>
      </c>
      <c r="EP25" s="483">
        <v>10</v>
      </c>
      <c r="EQ25" s="483">
        <v>24</v>
      </c>
      <c r="ER25" s="483">
        <v>31</v>
      </c>
      <c r="ES25" s="483">
        <v>3</v>
      </c>
      <c r="ET25" s="483">
        <v>7</v>
      </c>
      <c r="EU25" s="483">
        <v>5</v>
      </c>
      <c r="EV25" s="483">
        <v>1843</v>
      </c>
      <c r="EW25" s="483">
        <v>350</v>
      </c>
      <c r="EX25" s="483">
        <v>614</v>
      </c>
      <c r="EY25" s="272">
        <f t="shared" si="6"/>
        <v>5647</v>
      </c>
      <c r="EZ25" s="164">
        <v>736</v>
      </c>
      <c r="FA25" s="134">
        <v>547</v>
      </c>
      <c r="FB25" s="134">
        <v>303</v>
      </c>
      <c r="FC25" s="134">
        <v>616</v>
      </c>
      <c r="FD25" s="134">
        <v>262</v>
      </c>
      <c r="FE25" s="134">
        <v>125</v>
      </c>
      <c r="FF25" s="134">
        <v>158</v>
      </c>
      <c r="FG25" s="134">
        <v>25</v>
      </c>
      <c r="FH25" s="134">
        <v>25</v>
      </c>
      <c r="FI25" s="134">
        <v>24</v>
      </c>
      <c r="FJ25" s="134">
        <v>68</v>
      </c>
      <c r="FK25" s="134">
        <v>52</v>
      </c>
      <c r="FL25" s="134">
        <v>5</v>
      </c>
      <c r="FM25" s="134">
        <v>30</v>
      </c>
      <c r="FN25" s="134">
        <v>38</v>
      </c>
      <c r="FO25" s="134">
        <v>4</v>
      </c>
      <c r="FP25" s="134">
        <v>19</v>
      </c>
      <c r="FQ25" s="134">
        <v>10</v>
      </c>
      <c r="FR25" s="134">
        <v>380</v>
      </c>
      <c r="FS25" s="134">
        <v>292</v>
      </c>
      <c r="FT25" s="134">
        <v>489</v>
      </c>
      <c r="FU25" s="165">
        <f t="shared" si="7"/>
        <v>4208</v>
      </c>
    </row>
    <row r="26" spans="1:177" ht="18" customHeight="1">
      <c r="A26" s="90" t="s">
        <v>26</v>
      </c>
      <c r="B26" s="171">
        <v>8</v>
      </c>
      <c r="C26" s="172">
        <v>4</v>
      </c>
      <c r="D26" s="172">
        <v>3</v>
      </c>
      <c r="E26" s="172">
        <v>4</v>
      </c>
      <c r="F26" s="172">
        <v>3</v>
      </c>
      <c r="G26" s="172">
        <v>11</v>
      </c>
      <c r="H26" s="172">
        <v>1</v>
      </c>
      <c r="I26" s="172">
        <v>2</v>
      </c>
      <c r="J26" s="172">
        <v>1</v>
      </c>
      <c r="K26" s="172">
        <v>12</v>
      </c>
      <c r="L26" s="172">
        <v>0</v>
      </c>
      <c r="M26" s="172">
        <v>0</v>
      </c>
      <c r="N26" s="172">
        <v>0</v>
      </c>
      <c r="O26" s="172">
        <v>0</v>
      </c>
      <c r="P26" s="172">
        <v>0</v>
      </c>
      <c r="Q26" s="172">
        <v>0</v>
      </c>
      <c r="R26" s="172">
        <v>1</v>
      </c>
      <c r="S26" s="172">
        <v>0</v>
      </c>
      <c r="T26" s="172" t="s">
        <v>539</v>
      </c>
      <c r="U26" s="172">
        <v>5</v>
      </c>
      <c r="V26" s="172">
        <v>7</v>
      </c>
      <c r="W26" s="173">
        <f t="shared" si="0"/>
        <v>62</v>
      </c>
      <c r="X26" s="166">
        <v>17</v>
      </c>
      <c r="Y26" s="167">
        <v>3</v>
      </c>
      <c r="Z26" s="168">
        <v>3</v>
      </c>
      <c r="AA26" s="167">
        <v>5</v>
      </c>
      <c r="AB26" s="168">
        <v>1</v>
      </c>
      <c r="AC26" s="168">
        <v>4</v>
      </c>
      <c r="AD26" s="168">
        <v>0</v>
      </c>
      <c r="AE26" s="168">
        <v>1</v>
      </c>
      <c r="AF26" s="168">
        <v>0</v>
      </c>
      <c r="AG26" s="168">
        <v>13</v>
      </c>
      <c r="AH26" s="168">
        <v>0</v>
      </c>
      <c r="AI26" s="168">
        <v>0</v>
      </c>
      <c r="AJ26" s="168">
        <v>0</v>
      </c>
      <c r="AK26" s="168">
        <v>0</v>
      </c>
      <c r="AL26" s="168">
        <v>0</v>
      </c>
      <c r="AM26" s="168">
        <v>0</v>
      </c>
      <c r="AN26" s="168">
        <v>0</v>
      </c>
      <c r="AO26" s="168">
        <v>0</v>
      </c>
      <c r="AP26" s="168" t="s">
        <v>539</v>
      </c>
      <c r="AQ26" s="167">
        <v>3</v>
      </c>
      <c r="AR26" s="168">
        <v>3</v>
      </c>
      <c r="AS26" s="170">
        <f>+SUM(X26:AR26)</f>
        <v>53</v>
      </c>
      <c r="AT26" s="171">
        <v>7</v>
      </c>
      <c r="AU26" s="172">
        <v>1</v>
      </c>
      <c r="AV26" s="172">
        <v>3</v>
      </c>
      <c r="AW26" s="172">
        <v>6</v>
      </c>
      <c r="AX26" s="172">
        <v>1</v>
      </c>
      <c r="AY26" s="172">
        <v>7</v>
      </c>
      <c r="AZ26" s="172">
        <v>0</v>
      </c>
      <c r="BA26" s="172">
        <v>0</v>
      </c>
      <c r="BB26" s="172">
        <v>0</v>
      </c>
      <c r="BC26" s="172">
        <v>23</v>
      </c>
      <c r="BD26" s="172">
        <v>1</v>
      </c>
      <c r="BE26" s="172">
        <v>0</v>
      </c>
      <c r="BF26" s="172">
        <v>0</v>
      </c>
      <c r="BG26" s="172">
        <v>1</v>
      </c>
      <c r="BH26" s="172">
        <v>0</v>
      </c>
      <c r="BI26" s="172">
        <v>0</v>
      </c>
      <c r="BJ26" s="172">
        <v>0</v>
      </c>
      <c r="BK26" s="172">
        <v>1</v>
      </c>
      <c r="BL26" s="172" t="s">
        <v>539</v>
      </c>
      <c r="BM26" s="172">
        <v>1</v>
      </c>
      <c r="BN26" s="172">
        <v>3</v>
      </c>
      <c r="BO26" s="173">
        <f t="shared" si="2"/>
        <v>55</v>
      </c>
      <c r="BP26" s="166">
        <v>12</v>
      </c>
      <c r="BQ26" s="167">
        <v>9</v>
      </c>
      <c r="BR26" s="168">
        <v>2</v>
      </c>
      <c r="BS26" s="167">
        <v>1</v>
      </c>
      <c r="BT26" s="168">
        <v>1</v>
      </c>
      <c r="BU26" s="168">
        <v>7</v>
      </c>
      <c r="BV26" s="168">
        <v>1</v>
      </c>
      <c r="BW26" s="168">
        <v>0</v>
      </c>
      <c r="BX26" s="168">
        <v>1</v>
      </c>
      <c r="BY26" s="168">
        <v>15</v>
      </c>
      <c r="BZ26" s="168">
        <v>1</v>
      </c>
      <c r="CA26" s="168">
        <v>1</v>
      </c>
      <c r="CB26" s="168">
        <v>0</v>
      </c>
      <c r="CC26" s="168">
        <v>1</v>
      </c>
      <c r="CD26" s="168">
        <v>0</v>
      </c>
      <c r="CE26" s="168">
        <v>0</v>
      </c>
      <c r="CF26" s="168">
        <v>0</v>
      </c>
      <c r="CG26" s="168">
        <v>0</v>
      </c>
      <c r="CH26" s="168" t="s">
        <v>539</v>
      </c>
      <c r="CI26" s="168">
        <v>2</v>
      </c>
      <c r="CJ26" s="168">
        <v>4</v>
      </c>
      <c r="CK26" s="283">
        <f t="shared" si="3"/>
        <v>58</v>
      </c>
      <c r="CL26" s="171">
        <v>17</v>
      </c>
      <c r="CM26" s="172">
        <v>6</v>
      </c>
      <c r="CN26" s="172">
        <v>2</v>
      </c>
      <c r="CO26" s="172">
        <v>2</v>
      </c>
      <c r="CP26" s="172">
        <v>0</v>
      </c>
      <c r="CQ26" s="172">
        <v>16</v>
      </c>
      <c r="CR26" s="172">
        <v>1</v>
      </c>
      <c r="CS26" s="172">
        <v>1</v>
      </c>
      <c r="CT26" s="172">
        <v>1</v>
      </c>
      <c r="CU26" s="172">
        <v>12</v>
      </c>
      <c r="CV26" s="172">
        <v>0</v>
      </c>
      <c r="CW26" s="172">
        <v>1</v>
      </c>
      <c r="CX26" s="172">
        <v>1</v>
      </c>
      <c r="CY26" s="172">
        <v>0</v>
      </c>
      <c r="CZ26" s="172">
        <v>0</v>
      </c>
      <c r="DA26" s="172">
        <v>0</v>
      </c>
      <c r="DB26" s="172">
        <v>0</v>
      </c>
      <c r="DC26" s="172">
        <v>0</v>
      </c>
      <c r="DD26" s="172" t="s">
        <v>539</v>
      </c>
      <c r="DE26" s="172">
        <v>3</v>
      </c>
      <c r="DF26" s="172">
        <v>4</v>
      </c>
      <c r="DG26" s="173">
        <f t="shared" si="4"/>
        <v>67</v>
      </c>
      <c r="DH26" s="166">
        <v>6</v>
      </c>
      <c r="DI26" s="167">
        <v>0</v>
      </c>
      <c r="DJ26" s="168">
        <v>1</v>
      </c>
      <c r="DK26" s="167">
        <v>3</v>
      </c>
      <c r="DL26" s="168">
        <v>1</v>
      </c>
      <c r="DM26" s="168">
        <v>9</v>
      </c>
      <c r="DN26" s="168">
        <v>3</v>
      </c>
      <c r="DO26" s="168">
        <v>0</v>
      </c>
      <c r="DP26" s="168">
        <v>0</v>
      </c>
      <c r="DQ26" s="168">
        <v>10</v>
      </c>
      <c r="DR26" s="168">
        <v>1</v>
      </c>
      <c r="DS26" s="168">
        <v>0</v>
      </c>
      <c r="DT26" s="168">
        <v>0</v>
      </c>
      <c r="DU26" s="168">
        <v>0</v>
      </c>
      <c r="DV26" s="168">
        <v>0</v>
      </c>
      <c r="DW26" s="168">
        <v>0</v>
      </c>
      <c r="DX26" s="168">
        <v>0</v>
      </c>
      <c r="DY26" s="168">
        <v>0</v>
      </c>
      <c r="DZ26" s="168">
        <v>0</v>
      </c>
      <c r="EA26" s="168">
        <v>2</v>
      </c>
      <c r="EB26" s="168">
        <v>1</v>
      </c>
      <c r="EC26" s="283">
        <f t="shared" si="5"/>
        <v>37</v>
      </c>
      <c r="ED26" s="171">
        <v>6</v>
      </c>
      <c r="EE26" s="172">
        <v>2</v>
      </c>
      <c r="EF26" s="172">
        <v>2</v>
      </c>
      <c r="EG26" s="172">
        <v>1</v>
      </c>
      <c r="EH26" s="172">
        <v>2</v>
      </c>
      <c r="EI26" s="172">
        <v>8</v>
      </c>
      <c r="EJ26" s="172">
        <v>1</v>
      </c>
      <c r="EK26" s="172">
        <v>0</v>
      </c>
      <c r="EL26" s="172">
        <v>1</v>
      </c>
      <c r="EM26" s="172">
        <v>5</v>
      </c>
      <c r="EN26" s="172">
        <v>0</v>
      </c>
      <c r="EO26" s="172">
        <v>0</v>
      </c>
      <c r="EP26" s="172">
        <v>0</v>
      </c>
      <c r="EQ26" s="172">
        <v>0</v>
      </c>
      <c r="ER26" s="172">
        <v>0</v>
      </c>
      <c r="ES26" s="172">
        <v>1</v>
      </c>
      <c r="ET26" s="172">
        <v>0</v>
      </c>
      <c r="EU26" s="172">
        <v>0</v>
      </c>
      <c r="EV26" s="172">
        <v>3</v>
      </c>
      <c r="EW26" s="172">
        <v>0</v>
      </c>
      <c r="EX26" s="172">
        <v>3</v>
      </c>
      <c r="EY26" s="173">
        <f t="shared" si="6"/>
        <v>35</v>
      </c>
      <c r="EZ26" s="166">
        <v>5</v>
      </c>
      <c r="FA26" s="167">
        <v>2</v>
      </c>
      <c r="FB26" s="168">
        <v>1</v>
      </c>
      <c r="FC26" s="167">
        <v>2</v>
      </c>
      <c r="FD26" s="168">
        <v>2</v>
      </c>
      <c r="FE26" s="168">
        <v>8</v>
      </c>
      <c r="FF26" s="168">
        <v>0</v>
      </c>
      <c r="FG26" s="168">
        <v>0</v>
      </c>
      <c r="FH26" s="168">
        <v>0</v>
      </c>
      <c r="FI26" s="168">
        <v>5</v>
      </c>
      <c r="FJ26" s="168">
        <v>0</v>
      </c>
      <c r="FK26" s="168">
        <v>0</v>
      </c>
      <c r="FL26" s="168">
        <v>1</v>
      </c>
      <c r="FM26" s="168">
        <v>0</v>
      </c>
      <c r="FN26" s="168">
        <v>0</v>
      </c>
      <c r="FO26" s="168">
        <v>0</v>
      </c>
      <c r="FP26" s="168">
        <v>0</v>
      </c>
      <c r="FQ26" s="168">
        <v>0</v>
      </c>
      <c r="FR26" s="168">
        <v>0</v>
      </c>
      <c r="FS26" s="167">
        <v>2</v>
      </c>
      <c r="FT26" s="168">
        <v>1</v>
      </c>
      <c r="FU26" s="170">
        <f t="shared" si="7"/>
        <v>29</v>
      </c>
    </row>
    <row r="27" spans="1:177" s="162" customFormat="1" ht="24.95" customHeight="1">
      <c r="A27" s="202" t="s">
        <v>36</v>
      </c>
      <c r="B27" s="512">
        <f>+SUM(B8:B26)</f>
        <v>5098</v>
      </c>
      <c r="C27" s="511">
        <f t="shared" ref="C27:V27" si="8">+SUM(C8:C26)</f>
        <v>4454</v>
      </c>
      <c r="D27" s="511">
        <f t="shared" ref="D27:U27" si="9">+SUM(D8:D26)</f>
        <v>2328</v>
      </c>
      <c r="E27" s="511">
        <f t="shared" si="8"/>
        <v>2140</v>
      </c>
      <c r="F27" s="511">
        <f t="shared" si="9"/>
        <v>2101</v>
      </c>
      <c r="G27" s="511">
        <f t="shared" si="8"/>
        <v>2042</v>
      </c>
      <c r="H27" s="511">
        <f t="shared" si="9"/>
        <v>864</v>
      </c>
      <c r="I27" s="511">
        <f t="shared" si="8"/>
        <v>799</v>
      </c>
      <c r="J27" s="511">
        <f t="shared" si="9"/>
        <v>603</v>
      </c>
      <c r="K27" s="511">
        <f t="shared" si="8"/>
        <v>565</v>
      </c>
      <c r="L27" s="511">
        <f t="shared" si="9"/>
        <v>417</v>
      </c>
      <c r="M27" s="511">
        <f t="shared" si="8"/>
        <v>414</v>
      </c>
      <c r="N27" s="511">
        <f t="shared" si="9"/>
        <v>212</v>
      </c>
      <c r="O27" s="511">
        <f t="shared" si="8"/>
        <v>176</v>
      </c>
      <c r="P27" s="511">
        <f t="shared" si="9"/>
        <v>159</v>
      </c>
      <c r="Q27" s="511">
        <f t="shared" si="8"/>
        <v>95</v>
      </c>
      <c r="R27" s="511">
        <f t="shared" si="9"/>
        <v>88</v>
      </c>
      <c r="S27" s="511">
        <f t="shared" si="8"/>
        <v>38</v>
      </c>
      <c r="T27" s="511" t="s">
        <v>539</v>
      </c>
      <c r="U27" s="511">
        <f t="shared" si="9"/>
        <v>2730</v>
      </c>
      <c r="V27" s="511">
        <f t="shared" si="8"/>
        <v>3318</v>
      </c>
      <c r="W27" s="50">
        <f t="shared" si="0"/>
        <v>28641</v>
      </c>
      <c r="X27" s="23">
        <f>+SUM(X8:X26)</f>
        <v>5924</v>
      </c>
      <c r="Y27" s="24">
        <f t="shared" ref="Y27:AO27" si="10">+SUM(Y8:Y26)</f>
        <v>4563</v>
      </c>
      <c r="Z27" s="24">
        <f t="shared" ref="Z27:AQ27" si="11">+SUM(Z8:Z26)</f>
        <v>2538</v>
      </c>
      <c r="AA27" s="24">
        <f t="shared" si="10"/>
        <v>2906</v>
      </c>
      <c r="AB27" s="24">
        <f t="shared" si="11"/>
        <v>2300</v>
      </c>
      <c r="AC27" s="24">
        <f t="shared" si="10"/>
        <v>2150</v>
      </c>
      <c r="AD27" s="24">
        <f t="shared" si="11"/>
        <v>931</v>
      </c>
      <c r="AE27" s="24">
        <f t="shared" si="10"/>
        <v>780</v>
      </c>
      <c r="AF27" s="24">
        <f t="shared" si="11"/>
        <v>522</v>
      </c>
      <c r="AG27" s="24">
        <f t="shared" si="10"/>
        <v>624</v>
      </c>
      <c r="AH27" s="24">
        <f t="shared" si="11"/>
        <v>442</v>
      </c>
      <c r="AI27" s="24">
        <f t="shared" si="10"/>
        <v>438</v>
      </c>
      <c r="AJ27" s="24">
        <f t="shared" si="11"/>
        <v>120</v>
      </c>
      <c r="AK27" s="24">
        <f t="shared" si="10"/>
        <v>236</v>
      </c>
      <c r="AL27" s="24">
        <f t="shared" si="11"/>
        <v>198</v>
      </c>
      <c r="AM27" s="24">
        <f t="shared" si="10"/>
        <v>96</v>
      </c>
      <c r="AN27" s="24">
        <f t="shared" si="11"/>
        <v>103</v>
      </c>
      <c r="AO27" s="24">
        <f t="shared" si="10"/>
        <v>41</v>
      </c>
      <c r="AP27" s="24" t="s">
        <v>539</v>
      </c>
      <c r="AQ27" s="24">
        <f t="shared" si="11"/>
        <v>2664</v>
      </c>
      <c r="AR27" s="24">
        <f>+SUM(AR8:AR26)</f>
        <v>3739</v>
      </c>
      <c r="AS27" s="25">
        <f>+SUM(X27:AR27)</f>
        <v>31315</v>
      </c>
      <c r="AT27" s="512">
        <f t="shared" ref="AT27:BM27" si="12">+SUM(AT8:AT26)</f>
        <v>5505</v>
      </c>
      <c r="AU27" s="511">
        <f t="shared" si="12"/>
        <v>4736</v>
      </c>
      <c r="AV27" s="511">
        <f t="shared" si="12"/>
        <v>2177</v>
      </c>
      <c r="AW27" s="511">
        <f t="shared" si="12"/>
        <v>2544</v>
      </c>
      <c r="AX27" s="511">
        <f t="shared" si="12"/>
        <v>2368</v>
      </c>
      <c r="AY27" s="511">
        <f t="shared" si="12"/>
        <v>2046</v>
      </c>
      <c r="AZ27" s="511">
        <f t="shared" si="12"/>
        <v>886</v>
      </c>
      <c r="BA27" s="511">
        <f t="shared" si="12"/>
        <v>752</v>
      </c>
      <c r="BB27" s="511">
        <f t="shared" si="12"/>
        <v>560</v>
      </c>
      <c r="BC27" s="511">
        <f t="shared" si="12"/>
        <v>513</v>
      </c>
      <c r="BD27" s="511">
        <f t="shared" si="12"/>
        <v>410</v>
      </c>
      <c r="BE27" s="511">
        <f t="shared" si="12"/>
        <v>338</v>
      </c>
      <c r="BF27" s="511">
        <f t="shared" si="12"/>
        <v>99</v>
      </c>
      <c r="BG27" s="511">
        <f t="shared" si="12"/>
        <v>197</v>
      </c>
      <c r="BH27" s="511">
        <f t="shared" si="12"/>
        <v>159</v>
      </c>
      <c r="BI27" s="511">
        <f t="shared" si="12"/>
        <v>78</v>
      </c>
      <c r="BJ27" s="511">
        <f t="shared" si="12"/>
        <v>103</v>
      </c>
      <c r="BK27" s="511">
        <f t="shared" si="12"/>
        <v>40</v>
      </c>
      <c r="BL27" s="511" t="s">
        <v>539</v>
      </c>
      <c r="BM27" s="511">
        <f t="shared" si="12"/>
        <v>2286</v>
      </c>
      <c r="BN27" s="511">
        <f>+SUM(BN8:BN26)</f>
        <v>3224</v>
      </c>
      <c r="BO27" s="50">
        <f>+SUM(AT27:BN27)</f>
        <v>29021</v>
      </c>
      <c r="BP27" s="23">
        <f t="shared" ref="BP27:CI27" si="13">+SUM(BP8:BP26)</f>
        <v>6068</v>
      </c>
      <c r="BQ27" s="24">
        <f t="shared" si="13"/>
        <v>4831</v>
      </c>
      <c r="BR27" s="24">
        <f t="shared" si="13"/>
        <v>2392</v>
      </c>
      <c r="BS27" s="24">
        <f t="shared" si="13"/>
        <v>3034</v>
      </c>
      <c r="BT27" s="24">
        <f t="shared" si="13"/>
        <v>2531</v>
      </c>
      <c r="BU27" s="24">
        <f t="shared" si="13"/>
        <v>2033</v>
      </c>
      <c r="BV27" s="24">
        <f t="shared" si="13"/>
        <v>950</v>
      </c>
      <c r="BW27" s="24">
        <f t="shared" si="13"/>
        <v>760</v>
      </c>
      <c r="BX27" s="24">
        <f t="shared" si="13"/>
        <v>545</v>
      </c>
      <c r="BY27" s="24">
        <f t="shared" si="13"/>
        <v>480</v>
      </c>
      <c r="BZ27" s="24">
        <f t="shared" si="13"/>
        <v>428</v>
      </c>
      <c r="CA27" s="24">
        <f t="shared" si="13"/>
        <v>357</v>
      </c>
      <c r="CB27" s="24">
        <f t="shared" si="13"/>
        <v>82</v>
      </c>
      <c r="CC27" s="24">
        <f t="shared" si="13"/>
        <v>212</v>
      </c>
      <c r="CD27" s="24">
        <f t="shared" si="13"/>
        <v>168</v>
      </c>
      <c r="CE27" s="24">
        <f t="shared" si="13"/>
        <v>79</v>
      </c>
      <c r="CF27" s="24">
        <f t="shared" si="13"/>
        <v>115</v>
      </c>
      <c r="CG27" s="24">
        <f t="shared" si="13"/>
        <v>61</v>
      </c>
      <c r="CH27" s="24" t="s">
        <v>539</v>
      </c>
      <c r="CI27" s="24">
        <f t="shared" si="13"/>
        <v>2438</v>
      </c>
      <c r="CJ27" s="24">
        <f>+SUM(CJ8:CJ26)</f>
        <v>3694</v>
      </c>
      <c r="CK27" s="611">
        <f>+SUM(BP27:CJ27)</f>
        <v>31258</v>
      </c>
      <c r="CL27" s="512">
        <f t="shared" ref="CL27:DE27" si="14">+SUM(CL8:CL26)</f>
        <v>6285</v>
      </c>
      <c r="CM27" s="511">
        <f t="shared" si="14"/>
        <v>5118</v>
      </c>
      <c r="CN27" s="511">
        <f t="shared" si="14"/>
        <v>2629</v>
      </c>
      <c r="CO27" s="511">
        <f t="shared" si="14"/>
        <v>3294</v>
      </c>
      <c r="CP27" s="511">
        <f t="shared" si="14"/>
        <v>2499</v>
      </c>
      <c r="CQ27" s="511">
        <f t="shared" si="14"/>
        <v>2166</v>
      </c>
      <c r="CR27" s="511">
        <f t="shared" si="14"/>
        <v>1039</v>
      </c>
      <c r="CS27" s="511">
        <f t="shared" si="14"/>
        <v>677</v>
      </c>
      <c r="CT27" s="511">
        <f t="shared" si="14"/>
        <v>504</v>
      </c>
      <c r="CU27" s="511">
        <f t="shared" si="14"/>
        <v>588</v>
      </c>
      <c r="CV27" s="511">
        <f t="shared" si="14"/>
        <v>461</v>
      </c>
      <c r="CW27" s="511">
        <f t="shared" si="14"/>
        <v>379</v>
      </c>
      <c r="CX27" s="511">
        <f t="shared" si="14"/>
        <v>61</v>
      </c>
      <c r="CY27" s="511">
        <f t="shared" si="14"/>
        <v>218</v>
      </c>
      <c r="CZ27" s="511">
        <f t="shared" si="14"/>
        <v>196</v>
      </c>
      <c r="DA27" s="511">
        <f t="shared" si="14"/>
        <v>73</v>
      </c>
      <c r="DB27" s="511">
        <f t="shared" si="14"/>
        <v>129</v>
      </c>
      <c r="DC27" s="511">
        <f t="shared" si="14"/>
        <v>40</v>
      </c>
      <c r="DD27" s="511" t="s">
        <v>539</v>
      </c>
      <c r="DE27" s="511">
        <f t="shared" si="14"/>
        <v>2222</v>
      </c>
      <c r="DF27" s="511">
        <f>+SUM(DF8:DF26)</f>
        <v>3784</v>
      </c>
      <c r="DG27" s="50">
        <f>+SUM(CL27:DF27)</f>
        <v>32362</v>
      </c>
      <c r="DH27" s="23">
        <f>+SUM(DH8:DH26)</f>
        <v>6516</v>
      </c>
      <c r="DI27" s="24">
        <f t="shared" ref="DI27:EB27" si="15">+SUM(DI8:DI26)</f>
        <v>5169</v>
      </c>
      <c r="DJ27" s="24">
        <f t="shared" si="15"/>
        <v>2922</v>
      </c>
      <c r="DK27" s="24">
        <f t="shared" si="15"/>
        <v>2921</v>
      </c>
      <c r="DL27" s="24">
        <f t="shared" si="15"/>
        <v>2560</v>
      </c>
      <c r="DM27" s="24">
        <f t="shared" si="15"/>
        <v>1918</v>
      </c>
      <c r="DN27" s="24">
        <f t="shared" si="15"/>
        <v>972</v>
      </c>
      <c r="DO27" s="24">
        <f t="shared" si="15"/>
        <v>678</v>
      </c>
      <c r="DP27" s="24">
        <f t="shared" si="15"/>
        <v>504</v>
      </c>
      <c r="DQ27" s="24">
        <f t="shared" si="15"/>
        <v>489</v>
      </c>
      <c r="DR27" s="24">
        <f t="shared" si="15"/>
        <v>485</v>
      </c>
      <c r="DS27" s="24">
        <f t="shared" si="15"/>
        <v>320</v>
      </c>
      <c r="DT27" s="24">
        <f t="shared" si="15"/>
        <v>64</v>
      </c>
      <c r="DU27" s="24">
        <f t="shared" si="15"/>
        <v>207</v>
      </c>
      <c r="DV27" s="24">
        <f t="shared" si="15"/>
        <v>181</v>
      </c>
      <c r="DW27" s="24">
        <f t="shared" si="15"/>
        <v>81</v>
      </c>
      <c r="DX27" s="24">
        <f t="shared" si="15"/>
        <v>126</v>
      </c>
      <c r="DY27" s="24">
        <f t="shared" si="15"/>
        <v>43</v>
      </c>
      <c r="DZ27" s="24">
        <f>+SUM(DZ8:DZ26)</f>
        <v>2498</v>
      </c>
      <c r="EA27" s="24">
        <f t="shared" si="15"/>
        <v>2567</v>
      </c>
      <c r="EB27" s="24">
        <f t="shared" si="15"/>
        <v>4042</v>
      </c>
      <c r="EC27" s="611">
        <f>+SUM(DH27:EB27)</f>
        <v>35263</v>
      </c>
      <c r="ED27" s="494">
        <f t="shared" ref="ED27:EW27" si="16">+SUM(ED8:ED26)</f>
        <v>7633</v>
      </c>
      <c r="EE27" s="495">
        <f t="shared" si="16"/>
        <v>5017</v>
      </c>
      <c r="EF27" s="495">
        <f t="shared" si="16"/>
        <v>3201</v>
      </c>
      <c r="EG27" s="495">
        <f t="shared" si="16"/>
        <v>4112</v>
      </c>
      <c r="EH27" s="495">
        <f t="shared" si="16"/>
        <v>2802</v>
      </c>
      <c r="EI27" s="495">
        <f t="shared" si="16"/>
        <v>2242</v>
      </c>
      <c r="EJ27" s="495">
        <f t="shared" si="16"/>
        <v>920</v>
      </c>
      <c r="EK27" s="495">
        <f t="shared" si="16"/>
        <v>739</v>
      </c>
      <c r="EL27" s="495">
        <f t="shared" si="16"/>
        <v>528</v>
      </c>
      <c r="EM27" s="495">
        <f t="shared" si="16"/>
        <v>530</v>
      </c>
      <c r="EN27" s="495">
        <f t="shared" si="16"/>
        <v>475</v>
      </c>
      <c r="EO27" s="495">
        <f t="shared" si="16"/>
        <v>312</v>
      </c>
      <c r="EP27" s="495">
        <f t="shared" si="16"/>
        <v>83</v>
      </c>
      <c r="EQ27" s="495">
        <f t="shared" si="16"/>
        <v>230</v>
      </c>
      <c r="ER27" s="495">
        <f t="shared" si="16"/>
        <v>208</v>
      </c>
      <c r="ES27" s="495">
        <f t="shared" si="16"/>
        <v>166</v>
      </c>
      <c r="ET27" s="495">
        <f t="shared" si="16"/>
        <v>99</v>
      </c>
      <c r="EU27" s="495">
        <f t="shared" si="16"/>
        <v>61</v>
      </c>
      <c r="EV27" s="495">
        <f t="shared" si="16"/>
        <v>14267</v>
      </c>
      <c r="EW27" s="495">
        <f t="shared" si="16"/>
        <v>3743</v>
      </c>
      <c r="EX27" s="495">
        <f>+SUM(EX8:EX26)</f>
        <v>5707</v>
      </c>
      <c r="EY27" s="50">
        <f>+SUM(ED27:EX27)</f>
        <v>53075</v>
      </c>
      <c r="EZ27" s="23">
        <f>+SUM(EZ8:EZ26)</f>
        <v>7749</v>
      </c>
      <c r="FA27" s="24">
        <f t="shared" ref="FA27:FQ27" si="17">+SUM(FA8:FA26)</f>
        <v>4722</v>
      </c>
      <c r="FB27" s="24">
        <f t="shared" si="17"/>
        <v>2752</v>
      </c>
      <c r="FC27" s="24">
        <f t="shared" si="17"/>
        <v>5252</v>
      </c>
      <c r="FD27" s="24">
        <f t="shared" si="17"/>
        <v>2783</v>
      </c>
      <c r="FE27" s="24">
        <f t="shared" si="17"/>
        <v>2175</v>
      </c>
      <c r="FF27" s="24">
        <f t="shared" si="17"/>
        <v>1011</v>
      </c>
      <c r="FG27" s="24">
        <f t="shared" si="17"/>
        <v>668</v>
      </c>
      <c r="FH27" s="24">
        <f t="shared" si="17"/>
        <v>424</v>
      </c>
      <c r="FI27" s="24">
        <f t="shared" si="17"/>
        <v>517</v>
      </c>
      <c r="FJ27" s="24">
        <f t="shared" si="17"/>
        <v>483</v>
      </c>
      <c r="FK27" s="24">
        <f t="shared" si="17"/>
        <v>319</v>
      </c>
      <c r="FL27" s="24">
        <f t="shared" si="17"/>
        <v>50</v>
      </c>
      <c r="FM27" s="24">
        <f t="shared" si="17"/>
        <v>244</v>
      </c>
      <c r="FN27" s="24">
        <f t="shared" si="17"/>
        <v>238</v>
      </c>
      <c r="FO27" s="24">
        <f t="shared" si="17"/>
        <v>88</v>
      </c>
      <c r="FP27" s="24">
        <f t="shared" si="17"/>
        <v>129</v>
      </c>
      <c r="FQ27" s="24">
        <f t="shared" si="17"/>
        <v>66</v>
      </c>
      <c r="FR27" s="24">
        <f>+SUM(FR8:FR26)</f>
        <v>3079</v>
      </c>
      <c r="FS27" s="24">
        <f t="shared" ref="FS27:FT27" si="18">+SUM(FS8:FS26)</f>
        <v>3532</v>
      </c>
      <c r="FT27" s="24">
        <f t="shared" si="18"/>
        <v>4383</v>
      </c>
      <c r="FU27" s="25">
        <f>+SUM(EZ27:FT27)</f>
        <v>40664</v>
      </c>
    </row>
    <row r="28" spans="1:177" ht="3.75" customHeight="1">
      <c r="B28" s="92"/>
      <c r="C28" s="120"/>
      <c r="D28" s="92"/>
      <c r="E28" s="120"/>
      <c r="F28" s="92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17"/>
      <c r="X28" s="92"/>
      <c r="Y28" s="120"/>
      <c r="Z28" s="92"/>
      <c r="AA28" s="120"/>
      <c r="AB28" s="92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74"/>
      <c r="AO28" s="174"/>
      <c r="AP28" s="174"/>
      <c r="AQ28" s="174"/>
      <c r="AR28" s="174"/>
      <c r="AS28" s="117"/>
      <c r="AT28" s="152"/>
      <c r="AU28" s="174"/>
      <c r="AV28" s="152"/>
      <c r="AW28" s="174"/>
      <c r="AX28" s="152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17"/>
      <c r="BP28" s="152"/>
      <c r="BQ28" s="174"/>
      <c r="BR28" s="152"/>
      <c r="BS28" s="174"/>
      <c r="BT28" s="152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17"/>
      <c r="CL28" s="152"/>
      <c r="CM28" s="174"/>
      <c r="CN28" s="152"/>
      <c r="CO28" s="174"/>
      <c r="CP28" s="152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17"/>
      <c r="DH28" s="152"/>
      <c r="DI28" s="174"/>
      <c r="DJ28" s="152"/>
      <c r="DK28" s="174"/>
      <c r="DL28" s="152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17"/>
      <c r="ED28" s="152"/>
      <c r="EE28" s="174"/>
      <c r="EF28" s="152"/>
      <c r="EG28" s="174"/>
      <c r="EH28" s="152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17"/>
      <c r="EZ28" s="92"/>
      <c r="FA28" s="120"/>
      <c r="FB28" s="92"/>
      <c r="FC28" s="120"/>
      <c r="FD28" s="92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74"/>
      <c r="FQ28" s="174"/>
      <c r="FR28" s="174"/>
      <c r="FS28" s="174"/>
      <c r="FT28" s="174"/>
      <c r="FU28" s="117"/>
    </row>
    <row r="29" spans="1:177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815"/>
      <c r="AG29" s="815"/>
      <c r="AH29" s="815"/>
      <c r="AI29" s="815"/>
      <c r="AJ29" s="815"/>
      <c r="AK29" s="815"/>
      <c r="AL29" s="815"/>
      <c r="AM29" s="815"/>
      <c r="AN29" s="815"/>
      <c r="AO29" s="815"/>
      <c r="AP29" s="815"/>
      <c r="AQ29" s="815"/>
      <c r="AR29" s="815"/>
      <c r="AS29" s="815"/>
    </row>
    <row r="30" spans="1:177" s="402" customFormat="1" ht="12" customHeight="1">
      <c r="A30" s="918" t="s">
        <v>584</v>
      </c>
      <c r="B30" s="918"/>
      <c r="C30" s="918"/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918"/>
      <c r="O30" s="918"/>
      <c r="P30" s="918"/>
      <c r="Q30" s="918"/>
      <c r="R30" s="918"/>
      <c r="S30" s="918"/>
      <c r="T30" s="918"/>
      <c r="U30" s="918"/>
      <c r="V30" s="918"/>
      <c r="W30" s="918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5"/>
      <c r="AL30" s="415"/>
      <c r="AM30" s="415"/>
      <c r="AN30" s="627"/>
      <c r="AO30" s="627"/>
      <c r="AP30" s="627"/>
      <c r="AQ30" s="627"/>
      <c r="AR30" s="627"/>
      <c r="AS30" s="627"/>
      <c r="EZ30" s="415"/>
      <c r="FA30" s="415"/>
      <c r="FB30" s="415"/>
      <c r="FC30" s="415"/>
      <c r="FD30" s="415"/>
      <c r="FE30" s="415"/>
      <c r="FF30" s="415"/>
      <c r="FG30" s="415"/>
      <c r="FH30" s="415"/>
      <c r="FI30" s="415"/>
      <c r="FJ30" s="415"/>
      <c r="FK30" s="415"/>
      <c r="FL30" s="415"/>
      <c r="FM30" s="415"/>
      <c r="FN30" s="415"/>
      <c r="FO30" s="415"/>
      <c r="FP30" s="728"/>
      <c r="FQ30" s="728"/>
      <c r="FR30" s="728"/>
      <c r="FS30" s="728"/>
      <c r="FT30" s="728"/>
      <c r="FU30" s="728"/>
    </row>
    <row r="31" spans="1:177" s="402" customFormat="1" ht="12" customHeight="1">
      <c r="A31" s="664" t="s">
        <v>560</v>
      </c>
      <c r="B31" s="657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415"/>
      <c r="V31" s="415"/>
      <c r="W31" s="415"/>
      <c r="X31" s="415"/>
      <c r="Y31" s="415"/>
      <c r="Z31" s="415"/>
      <c r="AA31" s="415"/>
      <c r="AB31" s="415"/>
      <c r="AC31" s="415"/>
      <c r="AD31" s="415"/>
      <c r="AE31" s="415"/>
      <c r="AF31" s="415"/>
      <c r="AG31" s="415"/>
      <c r="AH31" s="415"/>
      <c r="AI31" s="415"/>
      <c r="AJ31" s="415"/>
      <c r="AK31" s="415"/>
      <c r="AL31" s="415"/>
      <c r="AM31" s="415"/>
      <c r="AN31" s="649"/>
      <c r="AO31" s="649"/>
      <c r="AP31" s="649"/>
      <c r="AQ31" s="649"/>
      <c r="AR31" s="649"/>
      <c r="AS31" s="649"/>
      <c r="EZ31" s="415"/>
      <c r="FA31" s="415"/>
      <c r="FB31" s="415"/>
      <c r="FC31" s="415"/>
      <c r="FD31" s="415"/>
      <c r="FE31" s="415"/>
      <c r="FF31" s="415"/>
      <c r="FG31" s="415"/>
      <c r="FH31" s="415"/>
      <c r="FI31" s="415"/>
      <c r="FJ31" s="415"/>
      <c r="FK31" s="415"/>
      <c r="FL31" s="415"/>
      <c r="FM31" s="415"/>
      <c r="FN31" s="415"/>
      <c r="FO31" s="415"/>
      <c r="FP31" s="728"/>
      <c r="FQ31" s="728"/>
      <c r="FR31" s="728"/>
      <c r="FS31" s="728"/>
      <c r="FT31" s="728"/>
      <c r="FU31" s="728"/>
    </row>
    <row r="32" spans="1:177" s="402" customFormat="1" ht="12" customHeight="1">
      <c r="A32" s="413" t="s">
        <v>230</v>
      </c>
      <c r="B32" s="663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  <c r="AF32" s="663"/>
      <c r="AG32" s="663"/>
      <c r="AH32" s="663"/>
      <c r="AI32" s="663"/>
      <c r="AJ32" s="663"/>
      <c r="AK32" s="663"/>
      <c r="AL32" s="663"/>
      <c r="AM32" s="663"/>
      <c r="AN32" s="428"/>
      <c r="AO32" s="428"/>
      <c r="AP32" s="428"/>
      <c r="AQ32" s="428"/>
      <c r="AR32" s="428"/>
      <c r="AS32" s="428"/>
      <c r="AT32" s="428"/>
      <c r="AU32" s="428"/>
      <c r="AV32" s="428"/>
      <c r="AW32" s="428"/>
      <c r="AX32" s="428"/>
      <c r="AY32" s="428"/>
      <c r="AZ32" s="428"/>
      <c r="BA32" s="428"/>
      <c r="BB32" s="428"/>
      <c r="BC32" s="428"/>
      <c r="BD32" s="428"/>
      <c r="BE32" s="428"/>
      <c r="BF32" s="428"/>
      <c r="BG32" s="428"/>
      <c r="BH32" s="428"/>
      <c r="BI32" s="428"/>
      <c r="BJ32" s="428"/>
      <c r="BK32" s="428"/>
      <c r="BL32" s="428"/>
      <c r="BM32" s="428"/>
      <c r="BN32" s="428"/>
      <c r="BO32" s="428"/>
      <c r="BP32" s="428"/>
      <c r="BQ32" s="428"/>
      <c r="BR32" s="428"/>
      <c r="BS32" s="428"/>
      <c r="BT32" s="428"/>
      <c r="BU32" s="428"/>
      <c r="BV32" s="428"/>
      <c r="BW32" s="428"/>
      <c r="BX32" s="428"/>
      <c r="BY32" s="428"/>
      <c r="BZ32" s="428"/>
      <c r="CA32" s="428"/>
      <c r="CB32" s="428"/>
      <c r="CC32" s="428"/>
      <c r="CD32" s="428"/>
      <c r="CE32" s="428"/>
      <c r="CF32" s="428"/>
      <c r="CG32" s="428"/>
      <c r="CH32" s="428"/>
      <c r="CI32" s="428"/>
      <c r="CJ32" s="428"/>
      <c r="CK32" s="428"/>
      <c r="CL32" s="428"/>
      <c r="CM32" s="428"/>
      <c r="CN32" s="428"/>
      <c r="CO32" s="428"/>
      <c r="CP32" s="428"/>
      <c r="CQ32" s="428"/>
      <c r="CR32" s="428"/>
      <c r="CS32" s="428"/>
      <c r="CT32" s="428"/>
      <c r="CU32" s="428"/>
      <c r="CV32" s="428"/>
      <c r="CW32" s="428"/>
      <c r="CX32" s="428"/>
      <c r="CY32" s="428"/>
      <c r="CZ32" s="428"/>
      <c r="DA32" s="428"/>
      <c r="DB32" s="428"/>
      <c r="DC32" s="428"/>
      <c r="DD32" s="428"/>
      <c r="DE32" s="428"/>
      <c r="DF32" s="428"/>
      <c r="DG32" s="428"/>
      <c r="DH32" s="428"/>
      <c r="DI32" s="428"/>
      <c r="DJ32" s="428"/>
      <c r="DK32" s="428"/>
      <c r="DL32" s="428"/>
      <c r="DM32" s="428"/>
      <c r="DN32" s="428"/>
      <c r="DO32" s="428"/>
      <c r="DP32" s="428"/>
      <c r="DQ32" s="428"/>
      <c r="DR32" s="428"/>
      <c r="DS32" s="428"/>
      <c r="DT32" s="428"/>
      <c r="DU32" s="428"/>
      <c r="DV32" s="428"/>
      <c r="DW32" s="428"/>
      <c r="DX32" s="428"/>
      <c r="DY32" s="428"/>
      <c r="DZ32" s="428"/>
      <c r="EA32" s="428"/>
      <c r="EB32" s="428"/>
      <c r="EC32" s="428"/>
      <c r="ED32" s="428"/>
      <c r="EE32" s="428"/>
      <c r="EF32" s="428"/>
      <c r="EG32" s="428"/>
      <c r="EH32" s="428"/>
      <c r="EI32" s="428"/>
      <c r="EJ32" s="428"/>
      <c r="EK32" s="428"/>
      <c r="EL32" s="428"/>
      <c r="EM32" s="428"/>
      <c r="EN32" s="428"/>
      <c r="EO32" s="428"/>
      <c r="EP32" s="428"/>
      <c r="EQ32" s="428"/>
      <c r="ER32" s="428"/>
      <c r="ES32" s="428"/>
      <c r="ET32" s="428"/>
      <c r="EU32" s="428"/>
      <c r="EV32" s="428"/>
      <c r="EW32" s="428"/>
      <c r="EX32" s="428"/>
      <c r="EY32" s="428"/>
      <c r="EZ32" s="663"/>
      <c r="FA32" s="663"/>
      <c r="FB32" s="663"/>
      <c r="FC32" s="663"/>
      <c r="FD32" s="663"/>
      <c r="FE32" s="663"/>
      <c r="FF32" s="663"/>
      <c r="FG32" s="663"/>
      <c r="FH32" s="663"/>
      <c r="FI32" s="663"/>
      <c r="FJ32" s="663"/>
      <c r="FK32" s="663"/>
      <c r="FL32" s="663"/>
      <c r="FM32" s="663"/>
      <c r="FN32" s="663"/>
      <c r="FO32" s="663"/>
      <c r="FP32" s="428"/>
      <c r="FQ32" s="428"/>
      <c r="FR32" s="428"/>
      <c r="FS32" s="428"/>
      <c r="FT32" s="428"/>
      <c r="FU32" s="428"/>
    </row>
    <row r="33" spans="1:8" ht="12" customHeight="1">
      <c r="A33" s="412" t="s">
        <v>579</v>
      </c>
      <c r="H33"/>
    </row>
    <row r="34" spans="1:8" ht="12" customHeight="1">
      <c r="A34" s="412" t="s">
        <v>113</v>
      </c>
      <c r="H34"/>
    </row>
    <row r="35" spans="1:8" ht="12" customHeight="1">
      <c r="A35" s="412" t="s">
        <v>162</v>
      </c>
      <c r="H35"/>
    </row>
    <row r="36" spans="1:8" ht="12" customHeight="1">
      <c r="A36" s="412" t="s">
        <v>193</v>
      </c>
      <c r="H36"/>
    </row>
    <row r="37" spans="1:8" ht="12" customHeight="1">
      <c r="A37" s="412" t="s">
        <v>115</v>
      </c>
      <c r="H37"/>
    </row>
    <row r="38" spans="1:8" ht="12" customHeight="1">
      <c r="A38" s="412" t="s">
        <v>116</v>
      </c>
      <c r="H38"/>
    </row>
    <row r="39" spans="1:8" ht="12" customHeight="1">
      <c r="A39" s="412" t="s">
        <v>117</v>
      </c>
      <c r="H39"/>
    </row>
    <row r="40" spans="1:8" ht="12" customHeight="1">
      <c r="A40" s="412" t="s">
        <v>118</v>
      </c>
      <c r="H40"/>
    </row>
    <row r="41" spans="1:8" ht="12" customHeight="1">
      <c r="A41" s="412" t="s">
        <v>194</v>
      </c>
      <c r="H41"/>
    </row>
    <row r="42" spans="1:8" ht="12" customHeight="1">
      <c r="A42" s="412" t="s">
        <v>195</v>
      </c>
      <c r="H42"/>
    </row>
    <row r="43" spans="1:8" ht="12" customHeight="1">
      <c r="A43" s="412" t="s">
        <v>196</v>
      </c>
      <c r="H43"/>
    </row>
    <row r="44" spans="1:8" ht="12" customHeight="1">
      <c r="A44" s="412" t="s">
        <v>119</v>
      </c>
      <c r="H44"/>
    </row>
    <row r="45" spans="1:8" ht="12" customHeight="1">
      <c r="A45" s="412" t="s">
        <v>197</v>
      </c>
      <c r="H45"/>
    </row>
    <row r="46" spans="1:8" ht="12" customHeight="1">
      <c r="A46" s="412" t="s">
        <v>198</v>
      </c>
      <c r="H46"/>
    </row>
    <row r="47" spans="1:8" ht="12" customHeight="1">
      <c r="A47" s="412" t="s">
        <v>199</v>
      </c>
      <c r="H47"/>
    </row>
    <row r="48" spans="1:8" ht="12" customHeight="1">
      <c r="A48" s="412" t="s">
        <v>200</v>
      </c>
      <c r="H48"/>
    </row>
    <row r="49" spans="1:8" ht="12" customHeight="1">
      <c r="A49" s="412" t="s">
        <v>201</v>
      </c>
      <c r="H49"/>
    </row>
    <row r="50" spans="1:8" ht="12" customHeight="1">
      <c r="A50" s="412" t="s">
        <v>120</v>
      </c>
      <c r="H50"/>
    </row>
    <row r="51" spans="1:8" ht="12" customHeight="1">
      <c r="A51" s="412" t="s">
        <v>575</v>
      </c>
      <c r="H51"/>
    </row>
    <row r="52" spans="1:8" ht="12" customHeight="1">
      <c r="A52" s="412" t="s">
        <v>553</v>
      </c>
      <c r="H52"/>
    </row>
    <row r="53" spans="1:8" ht="12" customHeight="1">
      <c r="A53" s="412" t="s">
        <v>554</v>
      </c>
      <c r="H53"/>
    </row>
  </sheetData>
  <mergeCells count="15">
    <mergeCell ref="A30:W30"/>
    <mergeCell ref="A29:AS29"/>
    <mergeCell ref="AT6:BO6"/>
    <mergeCell ref="BP6:CK6"/>
    <mergeCell ref="CL6:DG6"/>
    <mergeCell ref="EZ6:FU6"/>
    <mergeCell ref="B5:FU5"/>
    <mergeCell ref="ED6:EY6"/>
    <mergeCell ref="A2:AS2"/>
    <mergeCell ref="A3:AS3"/>
    <mergeCell ref="X6:AS6"/>
    <mergeCell ref="A4:B4"/>
    <mergeCell ref="A5:A7"/>
    <mergeCell ref="B6:W6"/>
    <mergeCell ref="DH6:EC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GC133"/>
  <sheetViews>
    <sheetView showGridLines="0" workbookViewId="0">
      <selection activeCell="D35" sqref="D35"/>
    </sheetView>
  </sheetViews>
  <sheetFormatPr baseColWidth="10" defaultColWidth="11.42578125" defaultRowHeight="18" customHeight="1"/>
  <cols>
    <col min="1" max="1" width="41.85546875" style="174" customWidth="1"/>
    <col min="2" max="2" width="5.42578125" style="188" customWidth="1"/>
    <col min="3" max="23" width="5.42578125" style="120" customWidth="1"/>
    <col min="24" max="24" width="7.28515625" style="120" customWidth="1"/>
    <col min="25" max="25" width="5.42578125" style="188" customWidth="1"/>
    <col min="26" max="46" width="5.42578125" style="120" customWidth="1"/>
    <col min="47" max="47" width="7.28515625" style="120" customWidth="1"/>
    <col min="48" max="48" width="5.42578125" style="188" customWidth="1"/>
    <col min="49" max="69" width="5.42578125" style="120" customWidth="1"/>
    <col min="70" max="70" width="7.28515625" style="120" customWidth="1"/>
    <col min="71" max="71" width="5.42578125" style="188" customWidth="1"/>
    <col min="72" max="92" width="5.42578125" style="120" customWidth="1"/>
    <col min="93" max="93" width="7.28515625" style="120" customWidth="1"/>
    <col min="94" max="94" width="5.42578125" style="188" customWidth="1"/>
    <col min="95" max="115" width="5.42578125" style="120" customWidth="1"/>
    <col min="116" max="116" width="7.28515625" style="120" customWidth="1"/>
    <col min="117" max="117" width="5.42578125" style="188" customWidth="1"/>
    <col min="118" max="138" width="5.42578125" style="120" customWidth="1"/>
    <col min="139" max="139" width="7.28515625" style="120" customWidth="1"/>
    <col min="140" max="140" width="5.42578125" style="188" customWidth="1"/>
    <col min="141" max="159" width="5.42578125" style="120" customWidth="1"/>
    <col min="160" max="160" width="5.85546875" style="120" customWidth="1"/>
    <col min="161" max="161" width="5.42578125" style="120" customWidth="1"/>
    <col min="162" max="162" width="7.28515625" style="120" customWidth="1"/>
    <col min="163" max="163" width="5.42578125" style="188" customWidth="1"/>
    <col min="164" max="182" width="5.42578125" style="120" customWidth="1"/>
    <col min="183" max="183" width="5.7109375" style="120" customWidth="1"/>
    <col min="184" max="184" width="5.42578125" style="120" customWidth="1"/>
    <col min="185" max="185" width="7.28515625" style="120" customWidth="1"/>
    <col min="186" max="16384" width="11.42578125" style="178"/>
  </cols>
  <sheetData>
    <row r="1" spans="1:185" ht="18" customHeight="1">
      <c r="A1" s="14" t="s">
        <v>244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595"/>
      <c r="DN1" s="595"/>
      <c r="DO1" s="595"/>
      <c r="DP1" s="595"/>
      <c r="DQ1" s="595"/>
      <c r="DR1" s="595"/>
      <c r="DS1" s="595"/>
      <c r="DT1" s="595"/>
      <c r="DU1" s="595"/>
      <c r="DV1" s="595"/>
      <c r="DW1" s="595"/>
      <c r="DX1" s="595"/>
      <c r="DY1" s="595"/>
      <c r="DZ1" s="595"/>
      <c r="EA1" s="595"/>
      <c r="EB1" s="595"/>
      <c r="EC1" s="595"/>
      <c r="ED1" s="595"/>
      <c r="EE1" s="595"/>
      <c r="EF1" s="595"/>
      <c r="EG1" s="595"/>
      <c r="EH1" s="595"/>
      <c r="EI1" s="595"/>
      <c r="EJ1" s="681"/>
      <c r="EK1" s="681"/>
      <c r="EL1" s="681"/>
      <c r="EM1" s="681"/>
      <c r="EN1" s="681"/>
      <c r="EO1" s="681"/>
      <c r="EP1" s="681"/>
      <c r="EQ1" s="681"/>
      <c r="ER1" s="681"/>
      <c r="ES1" s="681"/>
      <c r="ET1" s="681"/>
      <c r="EU1" s="681"/>
      <c r="EV1" s="681"/>
      <c r="EW1" s="681"/>
      <c r="EX1" s="681"/>
      <c r="EY1" s="681"/>
      <c r="EZ1" s="681"/>
      <c r="FA1" s="681"/>
      <c r="FB1" s="681"/>
      <c r="FC1" s="681"/>
      <c r="FD1" s="681"/>
      <c r="FE1" s="681"/>
      <c r="FF1" s="681"/>
      <c r="FG1" s="732"/>
      <c r="FH1" s="732"/>
      <c r="FI1" s="732"/>
      <c r="FJ1" s="732"/>
      <c r="FK1" s="732"/>
      <c r="FL1" s="732"/>
      <c r="FM1" s="732"/>
      <c r="FN1" s="732"/>
      <c r="FO1" s="732"/>
      <c r="FP1" s="732"/>
      <c r="FQ1" s="732"/>
      <c r="FR1" s="732"/>
      <c r="FS1" s="732"/>
      <c r="FT1" s="732"/>
      <c r="FU1" s="732"/>
      <c r="FV1" s="732"/>
      <c r="FW1" s="732"/>
      <c r="FX1" s="732"/>
      <c r="FY1" s="732"/>
      <c r="FZ1" s="732"/>
      <c r="GA1" s="732"/>
      <c r="GB1" s="732"/>
      <c r="GC1" s="732"/>
    </row>
    <row r="2" spans="1:185" ht="18" customHeight="1">
      <c r="A2" s="825" t="s">
        <v>413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  <c r="FR2" s="238"/>
      <c r="FS2" s="238"/>
      <c r="FT2" s="238"/>
      <c r="FU2" s="238"/>
      <c r="FV2" s="238"/>
      <c r="FW2" s="238"/>
      <c r="FX2" s="238"/>
      <c r="FY2" s="238"/>
      <c r="FZ2" s="238"/>
      <c r="GA2" s="238"/>
      <c r="GB2" s="238"/>
      <c r="GC2" s="238"/>
    </row>
    <row r="3" spans="1:185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</row>
    <row r="4" spans="1:185" ht="3.95" customHeight="1">
      <c r="A4" s="827"/>
      <c r="B4" s="82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23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23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23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</row>
    <row r="5" spans="1:185" ht="18" customHeight="1">
      <c r="A5" s="846" t="s">
        <v>63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3"/>
      <c r="CL5" s="853"/>
      <c r="CM5" s="853"/>
      <c r="CN5" s="853"/>
      <c r="CO5" s="853"/>
      <c r="CP5" s="853"/>
      <c r="CQ5" s="853"/>
      <c r="CR5" s="853"/>
      <c r="CS5" s="853"/>
      <c r="CT5" s="853"/>
      <c r="CU5" s="853"/>
      <c r="CV5" s="853"/>
      <c r="CW5" s="853"/>
      <c r="CX5" s="853"/>
      <c r="CY5" s="853"/>
      <c r="CZ5" s="853"/>
      <c r="DA5" s="853"/>
      <c r="DB5" s="853"/>
      <c r="DC5" s="853"/>
      <c r="DD5" s="853"/>
      <c r="DE5" s="853"/>
      <c r="DF5" s="853"/>
      <c r="DG5" s="853"/>
      <c r="DH5" s="853"/>
      <c r="DI5" s="853"/>
      <c r="DJ5" s="853"/>
      <c r="DK5" s="853"/>
      <c r="DL5" s="853"/>
      <c r="DM5" s="853"/>
      <c r="DN5" s="853"/>
      <c r="DO5" s="853"/>
      <c r="DP5" s="853"/>
      <c r="DQ5" s="853"/>
      <c r="DR5" s="853"/>
      <c r="DS5" s="853"/>
      <c r="DT5" s="853"/>
      <c r="DU5" s="853"/>
      <c r="DV5" s="853"/>
      <c r="DW5" s="853"/>
      <c r="DX5" s="853"/>
      <c r="DY5" s="853"/>
      <c r="DZ5" s="853"/>
      <c r="EA5" s="853"/>
      <c r="EB5" s="853"/>
      <c r="EC5" s="853"/>
      <c r="ED5" s="853"/>
      <c r="EE5" s="853"/>
      <c r="EF5" s="853"/>
      <c r="EG5" s="853"/>
      <c r="EH5" s="853"/>
      <c r="EI5" s="853"/>
      <c r="EJ5" s="853"/>
      <c r="EK5" s="853"/>
      <c r="EL5" s="853"/>
      <c r="EM5" s="853"/>
      <c r="EN5" s="853"/>
      <c r="EO5" s="853"/>
      <c r="EP5" s="853"/>
      <c r="EQ5" s="853"/>
      <c r="ER5" s="853"/>
      <c r="ES5" s="853"/>
      <c r="ET5" s="853"/>
      <c r="EU5" s="853"/>
      <c r="EV5" s="853"/>
      <c r="EW5" s="853"/>
      <c r="EX5" s="853"/>
      <c r="EY5" s="853"/>
      <c r="EZ5" s="853"/>
      <c r="FA5" s="853"/>
      <c r="FB5" s="853"/>
      <c r="FC5" s="853"/>
      <c r="FD5" s="853"/>
      <c r="FE5" s="853"/>
      <c r="FF5" s="853"/>
      <c r="FG5" s="853"/>
      <c r="FH5" s="853"/>
      <c r="FI5" s="853"/>
      <c r="FJ5" s="853"/>
      <c r="FK5" s="853"/>
      <c r="FL5" s="853"/>
      <c r="FM5" s="853"/>
      <c r="FN5" s="853"/>
      <c r="FO5" s="853"/>
      <c r="FP5" s="853"/>
      <c r="FQ5" s="853"/>
      <c r="FR5" s="853"/>
      <c r="FS5" s="853"/>
      <c r="FT5" s="853"/>
      <c r="FU5" s="853"/>
      <c r="FV5" s="853"/>
      <c r="FW5" s="853"/>
      <c r="FX5" s="853"/>
      <c r="FY5" s="853"/>
      <c r="FZ5" s="853"/>
      <c r="GA5" s="853"/>
      <c r="GB5" s="853"/>
      <c r="GC5" s="854"/>
    </row>
    <row r="6" spans="1:185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36"/>
      <c r="X6" s="851"/>
      <c r="Y6" s="803">
        <v>2016</v>
      </c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31"/>
      <c r="AQ6" s="831"/>
      <c r="AR6" s="831"/>
      <c r="AS6" s="831"/>
      <c r="AT6" s="831"/>
      <c r="AU6" s="850"/>
      <c r="AV6" s="812">
        <v>2017</v>
      </c>
      <c r="AW6" s="836"/>
      <c r="AX6" s="836"/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36"/>
      <c r="BJ6" s="836"/>
      <c r="BK6" s="836"/>
      <c r="BL6" s="836"/>
      <c r="BM6" s="836"/>
      <c r="BN6" s="836"/>
      <c r="BO6" s="836"/>
      <c r="BP6" s="836"/>
      <c r="BQ6" s="836"/>
      <c r="BR6" s="851"/>
      <c r="BS6" s="803">
        <v>2018</v>
      </c>
      <c r="BT6" s="831"/>
      <c r="BU6" s="831"/>
      <c r="BV6" s="831"/>
      <c r="BW6" s="831"/>
      <c r="BX6" s="831"/>
      <c r="BY6" s="831"/>
      <c r="BZ6" s="831"/>
      <c r="CA6" s="831"/>
      <c r="CB6" s="831"/>
      <c r="CC6" s="831"/>
      <c r="CD6" s="831"/>
      <c r="CE6" s="831"/>
      <c r="CF6" s="831"/>
      <c r="CG6" s="831"/>
      <c r="CH6" s="831"/>
      <c r="CI6" s="831"/>
      <c r="CJ6" s="831"/>
      <c r="CK6" s="831"/>
      <c r="CL6" s="831"/>
      <c r="CM6" s="831"/>
      <c r="CN6" s="831"/>
      <c r="CO6" s="850"/>
      <c r="CP6" s="812">
        <v>2019</v>
      </c>
      <c r="CQ6" s="836"/>
      <c r="CR6" s="836"/>
      <c r="CS6" s="836"/>
      <c r="CT6" s="836"/>
      <c r="CU6" s="836"/>
      <c r="CV6" s="836"/>
      <c r="CW6" s="836"/>
      <c r="CX6" s="836"/>
      <c r="CY6" s="836"/>
      <c r="CZ6" s="836"/>
      <c r="DA6" s="836"/>
      <c r="DB6" s="836"/>
      <c r="DC6" s="836"/>
      <c r="DD6" s="836"/>
      <c r="DE6" s="836"/>
      <c r="DF6" s="836"/>
      <c r="DG6" s="836"/>
      <c r="DH6" s="836"/>
      <c r="DI6" s="836"/>
      <c r="DJ6" s="836"/>
      <c r="DK6" s="836"/>
      <c r="DL6" s="851"/>
      <c r="DM6" s="803">
        <v>2020</v>
      </c>
      <c r="DN6" s="831"/>
      <c r="DO6" s="831"/>
      <c r="DP6" s="831"/>
      <c r="DQ6" s="831"/>
      <c r="DR6" s="831"/>
      <c r="DS6" s="831"/>
      <c r="DT6" s="831"/>
      <c r="DU6" s="831"/>
      <c r="DV6" s="831"/>
      <c r="DW6" s="831"/>
      <c r="DX6" s="831"/>
      <c r="DY6" s="831"/>
      <c r="DZ6" s="831"/>
      <c r="EA6" s="831"/>
      <c r="EB6" s="831"/>
      <c r="EC6" s="831"/>
      <c r="ED6" s="831"/>
      <c r="EE6" s="831"/>
      <c r="EF6" s="831"/>
      <c r="EG6" s="831"/>
      <c r="EH6" s="831"/>
      <c r="EI6" s="850"/>
      <c r="EJ6" s="812">
        <v>2021</v>
      </c>
      <c r="EK6" s="836"/>
      <c r="EL6" s="836"/>
      <c r="EM6" s="836"/>
      <c r="EN6" s="836"/>
      <c r="EO6" s="836"/>
      <c r="EP6" s="836"/>
      <c r="EQ6" s="836"/>
      <c r="ER6" s="836"/>
      <c r="ES6" s="836"/>
      <c r="ET6" s="836"/>
      <c r="EU6" s="836"/>
      <c r="EV6" s="836"/>
      <c r="EW6" s="836"/>
      <c r="EX6" s="836"/>
      <c r="EY6" s="836"/>
      <c r="EZ6" s="836"/>
      <c r="FA6" s="836"/>
      <c r="FB6" s="836"/>
      <c r="FC6" s="836"/>
      <c r="FD6" s="836"/>
      <c r="FE6" s="836"/>
      <c r="FF6" s="851"/>
      <c r="FG6" s="803">
        <v>2020</v>
      </c>
      <c r="FH6" s="831"/>
      <c r="FI6" s="831"/>
      <c r="FJ6" s="831"/>
      <c r="FK6" s="831"/>
      <c r="FL6" s="831"/>
      <c r="FM6" s="831"/>
      <c r="FN6" s="831"/>
      <c r="FO6" s="831"/>
      <c r="FP6" s="831"/>
      <c r="FQ6" s="831"/>
      <c r="FR6" s="831"/>
      <c r="FS6" s="831"/>
      <c r="FT6" s="831"/>
      <c r="FU6" s="831"/>
      <c r="FV6" s="831"/>
      <c r="FW6" s="831"/>
      <c r="FX6" s="831"/>
      <c r="FY6" s="831"/>
      <c r="FZ6" s="831"/>
      <c r="GA6" s="831"/>
      <c r="GB6" s="831"/>
      <c r="GC6" s="850"/>
    </row>
    <row r="7" spans="1:185" s="391" customFormat="1" ht="24.75" customHeight="1">
      <c r="A7" s="848"/>
      <c r="B7" s="628" t="s">
        <v>243</v>
      </c>
      <c r="C7" s="507" t="s">
        <v>40</v>
      </c>
      <c r="D7" s="507" t="s">
        <v>41</v>
      </c>
      <c r="E7" s="507" t="s">
        <v>42</v>
      </c>
      <c r="F7" s="507" t="s">
        <v>43</v>
      </c>
      <c r="G7" s="507" t="s">
        <v>47</v>
      </c>
      <c r="H7" s="507" t="s">
        <v>48</v>
      </c>
      <c r="I7" s="507" t="s">
        <v>49</v>
      </c>
      <c r="J7" s="507" t="s">
        <v>50</v>
      </c>
      <c r="K7" s="507" t="s">
        <v>51</v>
      </c>
      <c r="L7" s="507" t="s">
        <v>52</v>
      </c>
      <c r="M7" s="507" t="s">
        <v>53</v>
      </c>
      <c r="N7" s="507" t="s">
        <v>54</v>
      </c>
      <c r="O7" s="507" t="s">
        <v>55</v>
      </c>
      <c r="P7" s="507" t="s">
        <v>56</v>
      </c>
      <c r="Q7" s="507" t="s">
        <v>57</v>
      </c>
      <c r="R7" s="507" t="s">
        <v>58</v>
      </c>
      <c r="S7" s="507" t="s">
        <v>59</v>
      </c>
      <c r="T7" s="507" t="s">
        <v>60</v>
      </c>
      <c r="U7" s="507" t="s">
        <v>61</v>
      </c>
      <c r="V7" s="507" t="s">
        <v>241</v>
      </c>
      <c r="W7" s="507" t="s">
        <v>242</v>
      </c>
      <c r="X7" s="639" t="s">
        <v>34</v>
      </c>
      <c r="Y7" s="454" t="s">
        <v>243</v>
      </c>
      <c r="Z7" s="626" t="s">
        <v>40</v>
      </c>
      <c r="AA7" s="626" t="s">
        <v>41</v>
      </c>
      <c r="AB7" s="626" t="s">
        <v>42</v>
      </c>
      <c r="AC7" s="626" t="s">
        <v>43</v>
      </c>
      <c r="AD7" s="626" t="s">
        <v>47</v>
      </c>
      <c r="AE7" s="626" t="s">
        <v>48</v>
      </c>
      <c r="AF7" s="626" t="s">
        <v>49</v>
      </c>
      <c r="AG7" s="626" t="s">
        <v>50</v>
      </c>
      <c r="AH7" s="626" t="s">
        <v>51</v>
      </c>
      <c r="AI7" s="626" t="s">
        <v>52</v>
      </c>
      <c r="AJ7" s="626" t="s">
        <v>53</v>
      </c>
      <c r="AK7" s="626" t="s">
        <v>54</v>
      </c>
      <c r="AL7" s="626" t="s">
        <v>55</v>
      </c>
      <c r="AM7" s="626" t="s">
        <v>56</v>
      </c>
      <c r="AN7" s="626" t="s">
        <v>57</v>
      </c>
      <c r="AO7" s="626" t="s">
        <v>58</v>
      </c>
      <c r="AP7" s="626" t="s">
        <v>59</v>
      </c>
      <c r="AQ7" s="626" t="s">
        <v>60</v>
      </c>
      <c r="AR7" s="626" t="s">
        <v>61</v>
      </c>
      <c r="AS7" s="626" t="s">
        <v>241</v>
      </c>
      <c r="AT7" s="626" t="s">
        <v>242</v>
      </c>
      <c r="AU7" s="626" t="s">
        <v>34</v>
      </c>
      <c r="AV7" s="628" t="s">
        <v>243</v>
      </c>
      <c r="AW7" s="507" t="s">
        <v>40</v>
      </c>
      <c r="AX7" s="507" t="s">
        <v>41</v>
      </c>
      <c r="AY7" s="507" t="s">
        <v>42</v>
      </c>
      <c r="AZ7" s="507" t="s">
        <v>43</v>
      </c>
      <c r="BA7" s="507" t="s">
        <v>47</v>
      </c>
      <c r="BB7" s="507" t="s">
        <v>48</v>
      </c>
      <c r="BC7" s="507" t="s">
        <v>49</v>
      </c>
      <c r="BD7" s="507" t="s">
        <v>50</v>
      </c>
      <c r="BE7" s="507" t="s">
        <v>51</v>
      </c>
      <c r="BF7" s="507" t="s">
        <v>52</v>
      </c>
      <c r="BG7" s="507" t="s">
        <v>53</v>
      </c>
      <c r="BH7" s="507" t="s">
        <v>54</v>
      </c>
      <c r="BI7" s="507" t="s">
        <v>55</v>
      </c>
      <c r="BJ7" s="507" t="s">
        <v>56</v>
      </c>
      <c r="BK7" s="507" t="s">
        <v>57</v>
      </c>
      <c r="BL7" s="507" t="s">
        <v>58</v>
      </c>
      <c r="BM7" s="507" t="s">
        <v>59</v>
      </c>
      <c r="BN7" s="507" t="s">
        <v>60</v>
      </c>
      <c r="BO7" s="507" t="s">
        <v>61</v>
      </c>
      <c r="BP7" s="507" t="s">
        <v>241</v>
      </c>
      <c r="BQ7" s="507" t="s">
        <v>242</v>
      </c>
      <c r="BR7" s="639" t="s">
        <v>34</v>
      </c>
      <c r="BS7" s="454" t="s">
        <v>243</v>
      </c>
      <c r="BT7" s="626" t="s">
        <v>40</v>
      </c>
      <c r="BU7" s="626" t="s">
        <v>41</v>
      </c>
      <c r="BV7" s="626" t="s">
        <v>42</v>
      </c>
      <c r="BW7" s="626" t="s">
        <v>43</v>
      </c>
      <c r="BX7" s="626" t="s">
        <v>47</v>
      </c>
      <c r="BY7" s="626" t="s">
        <v>48</v>
      </c>
      <c r="BZ7" s="626" t="s">
        <v>49</v>
      </c>
      <c r="CA7" s="626" t="s">
        <v>50</v>
      </c>
      <c r="CB7" s="626" t="s">
        <v>51</v>
      </c>
      <c r="CC7" s="626" t="s">
        <v>52</v>
      </c>
      <c r="CD7" s="626" t="s">
        <v>53</v>
      </c>
      <c r="CE7" s="626" t="s">
        <v>54</v>
      </c>
      <c r="CF7" s="626" t="s">
        <v>55</v>
      </c>
      <c r="CG7" s="626" t="s">
        <v>56</v>
      </c>
      <c r="CH7" s="626" t="s">
        <v>57</v>
      </c>
      <c r="CI7" s="626" t="s">
        <v>58</v>
      </c>
      <c r="CJ7" s="626" t="s">
        <v>59</v>
      </c>
      <c r="CK7" s="626" t="s">
        <v>60</v>
      </c>
      <c r="CL7" s="626" t="s">
        <v>61</v>
      </c>
      <c r="CM7" s="626" t="s">
        <v>241</v>
      </c>
      <c r="CN7" s="626" t="s">
        <v>242</v>
      </c>
      <c r="CO7" s="626" t="s">
        <v>34</v>
      </c>
      <c r="CP7" s="628" t="s">
        <v>243</v>
      </c>
      <c r="CQ7" s="507" t="s">
        <v>40</v>
      </c>
      <c r="CR7" s="507" t="s">
        <v>41</v>
      </c>
      <c r="CS7" s="507" t="s">
        <v>42</v>
      </c>
      <c r="CT7" s="507" t="s">
        <v>43</v>
      </c>
      <c r="CU7" s="507" t="s">
        <v>47</v>
      </c>
      <c r="CV7" s="507" t="s">
        <v>48</v>
      </c>
      <c r="CW7" s="507" t="s">
        <v>49</v>
      </c>
      <c r="CX7" s="507" t="s">
        <v>50</v>
      </c>
      <c r="CY7" s="507" t="s">
        <v>51</v>
      </c>
      <c r="CZ7" s="507" t="s">
        <v>52</v>
      </c>
      <c r="DA7" s="507" t="s">
        <v>53</v>
      </c>
      <c r="DB7" s="507" t="s">
        <v>54</v>
      </c>
      <c r="DC7" s="507" t="s">
        <v>55</v>
      </c>
      <c r="DD7" s="507" t="s">
        <v>56</v>
      </c>
      <c r="DE7" s="507" t="s">
        <v>57</v>
      </c>
      <c r="DF7" s="507" t="s">
        <v>58</v>
      </c>
      <c r="DG7" s="507" t="s">
        <v>59</v>
      </c>
      <c r="DH7" s="507" t="s">
        <v>60</v>
      </c>
      <c r="DI7" s="507" t="s">
        <v>61</v>
      </c>
      <c r="DJ7" s="507" t="s">
        <v>241</v>
      </c>
      <c r="DK7" s="507" t="s">
        <v>242</v>
      </c>
      <c r="DL7" s="639" t="s">
        <v>34</v>
      </c>
      <c r="DM7" s="454" t="s">
        <v>243</v>
      </c>
      <c r="DN7" s="626" t="s">
        <v>40</v>
      </c>
      <c r="DO7" s="626" t="s">
        <v>41</v>
      </c>
      <c r="DP7" s="626" t="s">
        <v>42</v>
      </c>
      <c r="DQ7" s="626" t="s">
        <v>43</v>
      </c>
      <c r="DR7" s="626" t="s">
        <v>47</v>
      </c>
      <c r="DS7" s="626" t="s">
        <v>48</v>
      </c>
      <c r="DT7" s="626" t="s">
        <v>49</v>
      </c>
      <c r="DU7" s="626" t="s">
        <v>50</v>
      </c>
      <c r="DV7" s="626" t="s">
        <v>51</v>
      </c>
      <c r="DW7" s="626" t="s">
        <v>52</v>
      </c>
      <c r="DX7" s="626" t="s">
        <v>53</v>
      </c>
      <c r="DY7" s="626" t="s">
        <v>54</v>
      </c>
      <c r="DZ7" s="626" t="s">
        <v>55</v>
      </c>
      <c r="EA7" s="626" t="s">
        <v>56</v>
      </c>
      <c r="EB7" s="626" t="s">
        <v>57</v>
      </c>
      <c r="EC7" s="626" t="s">
        <v>58</v>
      </c>
      <c r="ED7" s="626" t="s">
        <v>59</v>
      </c>
      <c r="EE7" s="626" t="s">
        <v>60</v>
      </c>
      <c r="EF7" s="626" t="s">
        <v>61</v>
      </c>
      <c r="EG7" s="626" t="s">
        <v>241</v>
      </c>
      <c r="EH7" s="626" t="s">
        <v>242</v>
      </c>
      <c r="EI7" s="629" t="s">
        <v>34</v>
      </c>
      <c r="EJ7" s="676" t="s">
        <v>243</v>
      </c>
      <c r="EK7" s="507" t="s">
        <v>40</v>
      </c>
      <c r="EL7" s="507" t="s">
        <v>41</v>
      </c>
      <c r="EM7" s="507" t="s">
        <v>42</v>
      </c>
      <c r="EN7" s="507" t="s">
        <v>43</v>
      </c>
      <c r="EO7" s="507" t="s">
        <v>47</v>
      </c>
      <c r="EP7" s="507" t="s">
        <v>48</v>
      </c>
      <c r="EQ7" s="507" t="s">
        <v>49</v>
      </c>
      <c r="ER7" s="507" t="s">
        <v>50</v>
      </c>
      <c r="ES7" s="507" t="s">
        <v>51</v>
      </c>
      <c r="ET7" s="507" t="s">
        <v>52</v>
      </c>
      <c r="EU7" s="507" t="s">
        <v>53</v>
      </c>
      <c r="EV7" s="507" t="s">
        <v>54</v>
      </c>
      <c r="EW7" s="507" t="s">
        <v>55</v>
      </c>
      <c r="EX7" s="507" t="s">
        <v>56</v>
      </c>
      <c r="EY7" s="507" t="s">
        <v>57</v>
      </c>
      <c r="EZ7" s="507" t="s">
        <v>58</v>
      </c>
      <c r="FA7" s="507" t="s">
        <v>59</v>
      </c>
      <c r="FB7" s="507" t="s">
        <v>60</v>
      </c>
      <c r="FC7" s="507" t="s">
        <v>61</v>
      </c>
      <c r="FD7" s="507" t="s">
        <v>241</v>
      </c>
      <c r="FE7" s="507" t="s">
        <v>242</v>
      </c>
      <c r="FF7" s="639" t="s">
        <v>34</v>
      </c>
      <c r="FG7" s="454" t="s">
        <v>243</v>
      </c>
      <c r="FH7" s="724" t="s">
        <v>40</v>
      </c>
      <c r="FI7" s="724" t="s">
        <v>41</v>
      </c>
      <c r="FJ7" s="724" t="s">
        <v>42</v>
      </c>
      <c r="FK7" s="724" t="s">
        <v>43</v>
      </c>
      <c r="FL7" s="724" t="s">
        <v>47</v>
      </c>
      <c r="FM7" s="724" t="s">
        <v>48</v>
      </c>
      <c r="FN7" s="724" t="s">
        <v>49</v>
      </c>
      <c r="FO7" s="724" t="s">
        <v>50</v>
      </c>
      <c r="FP7" s="724" t="s">
        <v>51</v>
      </c>
      <c r="FQ7" s="724" t="s">
        <v>52</v>
      </c>
      <c r="FR7" s="724" t="s">
        <v>53</v>
      </c>
      <c r="FS7" s="724" t="s">
        <v>54</v>
      </c>
      <c r="FT7" s="724" t="s">
        <v>55</v>
      </c>
      <c r="FU7" s="724" t="s">
        <v>56</v>
      </c>
      <c r="FV7" s="724" t="s">
        <v>57</v>
      </c>
      <c r="FW7" s="724" t="s">
        <v>58</v>
      </c>
      <c r="FX7" s="724" t="s">
        <v>59</v>
      </c>
      <c r="FY7" s="724" t="s">
        <v>60</v>
      </c>
      <c r="FZ7" s="724" t="s">
        <v>61</v>
      </c>
      <c r="GA7" s="724" t="s">
        <v>241</v>
      </c>
      <c r="GB7" s="724" t="s">
        <v>242</v>
      </c>
      <c r="GC7" s="747" t="s">
        <v>34</v>
      </c>
    </row>
    <row r="8" spans="1:185" ht="20.25" customHeight="1">
      <c r="A8" s="12" t="s">
        <v>579</v>
      </c>
      <c r="B8" s="156">
        <v>2</v>
      </c>
      <c r="C8" s="157">
        <v>3</v>
      </c>
      <c r="D8" s="158">
        <v>2</v>
      </c>
      <c r="E8" s="157">
        <v>1</v>
      </c>
      <c r="F8" s="158">
        <v>0</v>
      </c>
      <c r="G8" s="158">
        <v>3</v>
      </c>
      <c r="H8" s="158">
        <v>3</v>
      </c>
      <c r="I8" s="158">
        <v>7</v>
      </c>
      <c r="J8" s="158">
        <v>17</v>
      </c>
      <c r="K8" s="158">
        <v>13</v>
      </c>
      <c r="L8" s="158">
        <v>40</v>
      </c>
      <c r="M8" s="158">
        <v>52</v>
      </c>
      <c r="N8" s="158">
        <v>90</v>
      </c>
      <c r="O8" s="158">
        <v>146</v>
      </c>
      <c r="P8" s="158">
        <v>233</v>
      </c>
      <c r="Q8" s="158">
        <v>346</v>
      </c>
      <c r="R8" s="158">
        <v>426</v>
      </c>
      <c r="S8" s="158">
        <v>510</v>
      </c>
      <c r="T8" s="158">
        <v>530</v>
      </c>
      <c r="U8" s="158">
        <v>632</v>
      </c>
      <c r="V8" s="158">
        <v>2040</v>
      </c>
      <c r="W8" s="158">
        <v>2</v>
      </c>
      <c r="X8" s="159">
        <f>+SUM(B8:W8)</f>
        <v>5098</v>
      </c>
      <c r="Y8" s="156">
        <v>2</v>
      </c>
      <c r="Z8" s="157">
        <v>3</v>
      </c>
      <c r="AA8" s="158">
        <v>0</v>
      </c>
      <c r="AB8" s="158">
        <v>2</v>
      </c>
      <c r="AC8" s="158">
        <v>0</v>
      </c>
      <c r="AD8" s="157">
        <v>2</v>
      </c>
      <c r="AE8" s="158">
        <v>3</v>
      </c>
      <c r="AF8" s="158">
        <v>10</v>
      </c>
      <c r="AG8" s="158">
        <v>20</v>
      </c>
      <c r="AH8" s="158">
        <v>21</v>
      </c>
      <c r="AI8" s="158">
        <v>48</v>
      </c>
      <c r="AJ8" s="158">
        <v>47</v>
      </c>
      <c r="AK8" s="158">
        <v>114</v>
      </c>
      <c r="AL8" s="158">
        <v>158</v>
      </c>
      <c r="AM8" s="158">
        <v>261</v>
      </c>
      <c r="AN8" s="158">
        <v>383</v>
      </c>
      <c r="AO8" s="158">
        <v>462</v>
      </c>
      <c r="AP8" s="158">
        <v>582</v>
      </c>
      <c r="AQ8" s="158">
        <v>685</v>
      </c>
      <c r="AR8" s="158">
        <v>767</v>
      </c>
      <c r="AS8" s="158">
        <v>2345</v>
      </c>
      <c r="AT8" s="158">
        <v>9</v>
      </c>
      <c r="AU8" s="158">
        <f>+SUM(Y8:AT8)</f>
        <v>5924</v>
      </c>
      <c r="AV8" s="156">
        <v>3</v>
      </c>
      <c r="AW8" s="157">
        <v>2</v>
      </c>
      <c r="AX8" s="158">
        <v>0</v>
      </c>
      <c r="AY8" s="157">
        <v>0</v>
      </c>
      <c r="AZ8" s="158">
        <v>1</v>
      </c>
      <c r="BA8" s="158">
        <v>1</v>
      </c>
      <c r="BB8" s="158">
        <v>4</v>
      </c>
      <c r="BC8" s="158">
        <v>10</v>
      </c>
      <c r="BD8" s="158">
        <v>15</v>
      </c>
      <c r="BE8" s="158">
        <v>17</v>
      </c>
      <c r="BF8" s="158">
        <v>37</v>
      </c>
      <c r="BG8" s="158">
        <v>49</v>
      </c>
      <c r="BH8" s="158">
        <v>73</v>
      </c>
      <c r="BI8" s="158">
        <v>140</v>
      </c>
      <c r="BJ8" s="158">
        <v>256</v>
      </c>
      <c r="BK8" s="158">
        <v>376</v>
      </c>
      <c r="BL8" s="158">
        <v>479</v>
      </c>
      <c r="BM8" s="158">
        <v>535</v>
      </c>
      <c r="BN8" s="158">
        <v>658</v>
      </c>
      <c r="BO8" s="158">
        <v>722</v>
      </c>
      <c r="BP8" s="158">
        <v>2122</v>
      </c>
      <c r="BQ8" s="158">
        <v>5</v>
      </c>
      <c r="BR8" s="159">
        <f>+SUM(AV8:BQ8)</f>
        <v>5505</v>
      </c>
      <c r="BS8" s="156">
        <v>2</v>
      </c>
      <c r="BT8" s="157">
        <v>1</v>
      </c>
      <c r="BU8" s="158">
        <v>3</v>
      </c>
      <c r="BV8" s="157">
        <v>1</v>
      </c>
      <c r="BW8" s="158">
        <v>0</v>
      </c>
      <c r="BX8" s="158">
        <v>2</v>
      </c>
      <c r="BY8" s="158">
        <v>8</v>
      </c>
      <c r="BZ8" s="158">
        <v>4</v>
      </c>
      <c r="CA8" s="158">
        <v>11</v>
      </c>
      <c r="CB8" s="158">
        <v>27</v>
      </c>
      <c r="CC8" s="158">
        <v>33</v>
      </c>
      <c r="CD8" s="158">
        <v>53</v>
      </c>
      <c r="CE8" s="158">
        <v>84</v>
      </c>
      <c r="CF8" s="158">
        <v>146</v>
      </c>
      <c r="CG8" s="158">
        <v>263</v>
      </c>
      <c r="CH8" s="158">
        <v>376</v>
      </c>
      <c r="CI8" s="158">
        <v>513</v>
      </c>
      <c r="CJ8" s="158">
        <v>637</v>
      </c>
      <c r="CK8" s="158">
        <v>646</v>
      </c>
      <c r="CL8" s="158">
        <v>782</v>
      </c>
      <c r="CM8" s="158">
        <v>2474</v>
      </c>
      <c r="CN8" s="158">
        <v>2</v>
      </c>
      <c r="CO8" s="161">
        <f>+SUM(BS8:CN8)</f>
        <v>6068</v>
      </c>
      <c r="CP8" s="156">
        <v>3</v>
      </c>
      <c r="CQ8" s="157">
        <v>0</v>
      </c>
      <c r="CR8" s="158">
        <v>0</v>
      </c>
      <c r="CS8" s="157">
        <v>2</v>
      </c>
      <c r="CT8" s="158">
        <v>1</v>
      </c>
      <c r="CU8" s="158">
        <v>2</v>
      </c>
      <c r="CV8" s="158">
        <v>4</v>
      </c>
      <c r="CW8" s="158">
        <v>11</v>
      </c>
      <c r="CX8" s="158">
        <v>13</v>
      </c>
      <c r="CY8" s="158">
        <v>21</v>
      </c>
      <c r="CZ8" s="158">
        <v>42</v>
      </c>
      <c r="DA8" s="158">
        <v>64</v>
      </c>
      <c r="DB8" s="158">
        <v>119</v>
      </c>
      <c r="DC8" s="158">
        <v>159</v>
      </c>
      <c r="DD8" s="158">
        <v>258</v>
      </c>
      <c r="DE8" s="158">
        <v>385</v>
      </c>
      <c r="DF8" s="158">
        <v>536</v>
      </c>
      <c r="DG8" s="158">
        <v>653</v>
      </c>
      <c r="DH8" s="158">
        <v>728</v>
      </c>
      <c r="DI8" s="158">
        <v>781</v>
      </c>
      <c r="DJ8" s="158">
        <v>2499</v>
      </c>
      <c r="DK8" s="158">
        <v>4</v>
      </c>
      <c r="DL8" s="159">
        <f>+SUM(CP8:DK8)</f>
        <v>6285</v>
      </c>
      <c r="DM8" s="156">
        <v>1</v>
      </c>
      <c r="DN8" s="157">
        <v>1</v>
      </c>
      <c r="DO8" s="158">
        <v>1</v>
      </c>
      <c r="DP8" s="157">
        <v>0</v>
      </c>
      <c r="DQ8" s="158">
        <v>0</v>
      </c>
      <c r="DR8" s="158">
        <v>3</v>
      </c>
      <c r="DS8" s="158">
        <v>1</v>
      </c>
      <c r="DT8" s="158">
        <v>8</v>
      </c>
      <c r="DU8" s="158">
        <v>11</v>
      </c>
      <c r="DV8" s="158">
        <v>22</v>
      </c>
      <c r="DW8" s="158">
        <v>39</v>
      </c>
      <c r="DX8" s="158">
        <v>59</v>
      </c>
      <c r="DY8" s="158">
        <v>99</v>
      </c>
      <c r="DZ8" s="158">
        <v>155</v>
      </c>
      <c r="EA8" s="158">
        <v>288</v>
      </c>
      <c r="EB8" s="158">
        <v>398</v>
      </c>
      <c r="EC8" s="158">
        <v>542</v>
      </c>
      <c r="ED8" s="158">
        <v>689</v>
      </c>
      <c r="EE8" s="158">
        <v>791</v>
      </c>
      <c r="EF8" s="158">
        <v>815</v>
      </c>
      <c r="EG8" s="158">
        <v>2591</v>
      </c>
      <c r="EH8" s="158">
        <v>2</v>
      </c>
      <c r="EI8" s="161">
        <f>+SUM(DM8:EH8)</f>
        <v>6516</v>
      </c>
      <c r="EJ8" s="156">
        <v>6</v>
      </c>
      <c r="EK8" s="157">
        <v>1</v>
      </c>
      <c r="EL8" s="158">
        <v>1</v>
      </c>
      <c r="EM8" s="157">
        <v>0</v>
      </c>
      <c r="EN8" s="158">
        <v>1</v>
      </c>
      <c r="EO8" s="158">
        <v>4</v>
      </c>
      <c r="EP8" s="158">
        <v>3</v>
      </c>
      <c r="EQ8" s="158">
        <v>8</v>
      </c>
      <c r="ER8" s="158">
        <v>12</v>
      </c>
      <c r="ES8" s="158">
        <v>24</v>
      </c>
      <c r="ET8" s="158">
        <v>50</v>
      </c>
      <c r="EU8" s="158">
        <v>79</v>
      </c>
      <c r="EV8" s="158">
        <v>129</v>
      </c>
      <c r="EW8" s="158">
        <v>201</v>
      </c>
      <c r="EX8" s="158">
        <v>279</v>
      </c>
      <c r="EY8" s="158">
        <v>467</v>
      </c>
      <c r="EZ8" s="158">
        <v>683</v>
      </c>
      <c r="FA8" s="158">
        <v>770</v>
      </c>
      <c r="FB8" s="158">
        <v>866</v>
      </c>
      <c r="FC8" s="158">
        <v>930</v>
      </c>
      <c r="FD8" s="158">
        <v>3115</v>
      </c>
      <c r="FE8" s="158">
        <v>4</v>
      </c>
      <c r="FF8" s="159">
        <f>+SUM(EJ8:FE8)</f>
        <v>7633</v>
      </c>
      <c r="FG8" s="156">
        <v>5</v>
      </c>
      <c r="FH8" s="157">
        <v>1</v>
      </c>
      <c r="FI8" s="158">
        <v>2</v>
      </c>
      <c r="FJ8" s="157">
        <v>2</v>
      </c>
      <c r="FK8" s="158">
        <v>0</v>
      </c>
      <c r="FL8" s="158">
        <v>3</v>
      </c>
      <c r="FM8" s="158">
        <v>5</v>
      </c>
      <c r="FN8" s="158">
        <v>9</v>
      </c>
      <c r="FO8" s="158">
        <v>16</v>
      </c>
      <c r="FP8" s="158">
        <v>29</v>
      </c>
      <c r="FQ8" s="158">
        <v>47</v>
      </c>
      <c r="FR8" s="158">
        <v>86</v>
      </c>
      <c r="FS8" s="158">
        <v>117</v>
      </c>
      <c r="FT8" s="158">
        <v>174</v>
      </c>
      <c r="FU8" s="158">
        <v>292</v>
      </c>
      <c r="FV8" s="158">
        <v>468</v>
      </c>
      <c r="FW8" s="158">
        <v>662</v>
      </c>
      <c r="FX8" s="158">
        <v>799</v>
      </c>
      <c r="FY8" s="158">
        <v>903</v>
      </c>
      <c r="FZ8" s="158">
        <v>981</v>
      </c>
      <c r="GA8" s="158">
        <v>3141</v>
      </c>
      <c r="GB8" s="158">
        <v>7</v>
      </c>
      <c r="GC8" s="161">
        <f>+SUM(FG8:GB8)</f>
        <v>7749</v>
      </c>
    </row>
    <row r="9" spans="1:185" ht="18" customHeight="1">
      <c r="A9" s="13" t="s">
        <v>113</v>
      </c>
      <c r="B9" s="482">
        <v>3</v>
      </c>
      <c r="C9" s="483">
        <v>4</v>
      </c>
      <c r="D9" s="483">
        <v>3</v>
      </c>
      <c r="E9" s="483">
        <v>4</v>
      </c>
      <c r="F9" s="483">
        <v>2</v>
      </c>
      <c r="G9" s="483">
        <v>24</v>
      </c>
      <c r="H9" s="483">
        <v>33</v>
      </c>
      <c r="I9" s="483">
        <v>46</v>
      </c>
      <c r="J9" s="483">
        <v>42</v>
      </c>
      <c r="K9" s="483">
        <v>51</v>
      </c>
      <c r="L9" s="483">
        <v>61</v>
      </c>
      <c r="M9" s="483">
        <v>135</v>
      </c>
      <c r="N9" s="483">
        <v>155</v>
      </c>
      <c r="O9" s="483">
        <v>229</v>
      </c>
      <c r="P9" s="483">
        <v>325</v>
      </c>
      <c r="Q9" s="483">
        <v>397</v>
      </c>
      <c r="R9" s="483">
        <v>491</v>
      </c>
      <c r="S9" s="483">
        <v>507</v>
      </c>
      <c r="T9" s="483">
        <v>562</v>
      </c>
      <c r="U9" s="483">
        <v>505</v>
      </c>
      <c r="V9" s="483">
        <v>874</v>
      </c>
      <c r="W9" s="483">
        <v>1</v>
      </c>
      <c r="X9" s="272">
        <f t="shared" ref="X9:X28" si="0">+SUM(B9:W9)</f>
        <v>4454</v>
      </c>
      <c r="Y9" s="164">
        <v>3</v>
      </c>
      <c r="Z9" s="134">
        <v>5</v>
      </c>
      <c r="AA9" s="134">
        <v>4</v>
      </c>
      <c r="AB9" s="134">
        <v>5</v>
      </c>
      <c r="AC9" s="134">
        <v>2</v>
      </c>
      <c r="AD9" s="134">
        <v>24</v>
      </c>
      <c r="AE9" s="134">
        <v>25</v>
      </c>
      <c r="AF9" s="134">
        <v>39</v>
      </c>
      <c r="AG9" s="134">
        <v>49</v>
      </c>
      <c r="AH9" s="134">
        <v>56</v>
      </c>
      <c r="AI9" s="134">
        <v>80</v>
      </c>
      <c r="AJ9" s="134">
        <v>111</v>
      </c>
      <c r="AK9" s="134">
        <v>140</v>
      </c>
      <c r="AL9" s="134">
        <v>229</v>
      </c>
      <c r="AM9" s="134">
        <v>347</v>
      </c>
      <c r="AN9" s="134">
        <v>395</v>
      </c>
      <c r="AO9" s="134">
        <v>502</v>
      </c>
      <c r="AP9" s="134">
        <v>552</v>
      </c>
      <c r="AQ9" s="134">
        <v>544</v>
      </c>
      <c r="AR9" s="134">
        <v>558</v>
      </c>
      <c r="AS9" s="134">
        <v>890</v>
      </c>
      <c r="AT9" s="134">
        <v>3</v>
      </c>
      <c r="AU9" s="134">
        <f t="shared" ref="AU9:AU28" si="1">+SUM(Y9:AT9)</f>
        <v>4563</v>
      </c>
      <c r="AV9" s="482">
        <v>3</v>
      </c>
      <c r="AW9" s="483">
        <v>4</v>
      </c>
      <c r="AX9" s="483">
        <v>2</v>
      </c>
      <c r="AY9" s="483">
        <v>7</v>
      </c>
      <c r="AZ9" s="483">
        <v>2</v>
      </c>
      <c r="BA9" s="483">
        <v>23</v>
      </c>
      <c r="BB9" s="483">
        <v>22</v>
      </c>
      <c r="BC9" s="483">
        <v>29</v>
      </c>
      <c r="BD9" s="483">
        <v>44</v>
      </c>
      <c r="BE9" s="483">
        <v>54</v>
      </c>
      <c r="BF9" s="483">
        <v>78</v>
      </c>
      <c r="BG9" s="483">
        <v>148</v>
      </c>
      <c r="BH9" s="483">
        <v>173</v>
      </c>
      <c r="BI9" s="483">
        <v>250</v>
      </c>
      <c r="BJ9" s="483">
        <v>345</v>
      </c>
      <c r="BK9" s="483">
        <v>427</v>
      </c>
      <c r="BL9" s="483">
        <v>536</v>
      </c>
      <c r="BM9" s="483">
        <v>570</v>
      </c>
      <c r="BN9" s="483">
        <v>573</v>
      </c>
      <c r="BO9" s="483">
        <v>537</v>
      </c>
      <c r="BP9" s="483">
        <v>908</v>
      </c>
      <c r="BQ9" s="483">
        <v>1</v>
      </c>
      <c r="BR9" s="272">
        <f t="shared" ref="BR9:BR28" si="2">+SUM(AV9:BQ9)</f>
        <v>4736</v>
      </c>
      <c r="BS9" s="164">
        <v>5</v>
      </c>
      <c r="BT9" s="134">
        <v>8</v>
      </c>
      <c r="BU9" s="134">
        <v>4</v>
      </c>
      <c r="BV9" s="134">
        <v>6</v>
      </c>
      <c r="BW9" s="134">
        <v>5</v>
      </c>
      <c r="BX9" s="134">
        <v>32</v>
      </c>
      <c r="BY9" s="134">
        <v>23</v>
      </c>
      <c r="BZ9" s="134">
        <v>30</v>
      </c>
      <c r="CA9" s="134">
        <v>35</v>
      </c>
      <c r="CB9" s="134">
        <v>47</v>
      </c>
      <c r="CC9" s="134">
        <v>90</v>
      </c>
      <c r="CD9" s="134">
        <v>124</v>
      </c>
      <c r="CE9" s="134">
        <v>183</v>
      </c>
      <c r="CF9" s="134">
        <v>228</v>
      </c>
      <c r="CG9" s="134">
        <v>330</v>
      </c>
      <c r="CH9" s="134">
        <v>424</v>
      </c>
      <c r="CI9" s="134">
        <v>561</v>
      </c>
      <c r="CJ9" s="134">
        <v>604</v>
      </c>
      <c r="CK9" s="134">
        <v>602</v>
      </c>
      <c r="CL9" s="134">
        <v>539</v>
      </c>
      <c r="CM9" s="134">
        <v>948</v>
      </c>
      <c r="CN9" s="134">
        <v>3</v>
      </c>
      <c r="CO9" s="165">
        <f t="shared" ref="CO9:CO28" si="3">+SUM(BS9:CN9)</f>
        <v>4831</v>
      </c>
      <c r="CP9" s="482">
        <v>0</v>
      </c>
      <c r="CQ9" s="483">
        <v>5</v>
      </c>
      <c r="CR9" s="483">
        <v>7</v>
      </c>
      <c r="CS9" s="483">
        <v>10</v>
      </c>
      <c r="CT9" s="483">
        <v>7</v>
      </c>
      <c r="CU9" s="483">
        <v>27</v>
      </c>
      <c r="CV9" s="483">
        <v>26</v>
      </c>
      <c r="CW9" s="483">
        <v>40</v>
      </c>
      <c r="CX9" s="483">
        <v>44</v>
      </c>
      <c r="CY9" s="483">
        <v>64</v>
      </c>
      <c r="CZ9" s="483">
        <v>72</v>
      </c>
      <c r="DA9" s="483">
        <v>143</v>
      </c>
      <c r="DB9" s="483">
        <v>167</v>
      </c>
      <c r="DC9" s="483">
        <v>235</v>
      </c>
      <c r="DD9" s="483">
        <v>331</v>
      </c>
      <c r="DE9" s="483">
        <v>499</v>
      </c>
      <c r="DF9" s="483">
        <v>574</v>
      </c>
      <c r="DG9" s="483">
        <v>615</v>
      </c>
      <c r="DH9" s="483">
        <v>652</v>
      </c>
      <c r="DI9" s="483">
        <v>604</v>
      </c>
      <c r="DJ9" s="483">
        <v>996</v>
      </c>
      <c r="DK9" s="483">
        <v>0</v>
      </c>
      <c r="DL9" s="272">
        <f t="shared" ref="DL9:DL28" si="4">+SUM(CP9:DK9)</f>
        <v>5118</v>
      </c>
      <c r="DM9" s="164">
        <v>4</v>
      </c>
      <c r="DN9" s="134">
        <v>5</v>
      </c>
      <c r="DO9" s="134">
        <v>5</v>
      </c>
      <c r="DP9" s="134">
        <v>7</v>
      </c>
      <c r="DQ9" s="134">
        <v>7</v>
      </c>
      <c r="DR9" s="134">
        <v>26</v>
      </c>
      <c r="DS9" s="134">
        <v>19</v>
      </c>
      <c r="DT9" s="134">
        <v>33</v>
      </c>
      <c r="DU9" s="134">
        <v>31</v>
      </c>
      <c r="DV9" s="134">
        <v>63</v>
      </c>
      <c r="DW9" s="134">
        <v>96</v>
      </c>
      <c r="DX9" s="134">
        <v>141</v>
      </c>
      <c r="DY9" s="134">
        <v>227</v>
      </c>
      <c r="DZ9" s="134">
        <v>240</v>
      </c>
      <c r="EA9" s="134">
        <v>305</v>
      </c>
      <c r="EB9" s="134">
        <v>494</v>
      </c>
      <c r="EC9" s="134">
        <v>624</v>
      </c>
      <c r="ED9" s="134">
        <v>620</v>
      </c>
      <c r="EE9" s="134">
        <v>625</v>
      </c>
      <c r="EF9" s="134">
        <v>611</v>
      </c>
      <c r="EG9" s="134">
        <v>984</v>
      </c>
      <c r="EH9" s="134">
        <v>2</v>
      </c>
      <c r="EI9" s="165">
        <f t="shared" ref="EI9:EI28" si="5">+SUM(DM9:EH9)</f>
        <v>5169</v>
      </c>
      <c r="EJ9" s="482">
        <v>6</v>
      </c>
      <c r="EK9" s="483">
        <v>0</v>
      </c>
      <c r="EL9" s="483">
        <v>1</v>
      </c>
      <c r="EM9" s="483">
        <v>4</v>
      </c>
      <c r="EN9" s="483">
        <v>3</v>
      </c>
      <c r="EO9" s="483">
        <v>19</v>
      </c>
      <c r="EP9" s="483">
        <v>22</v>
      </c>
      <c r="EQ9" s="483">
        <v>34</v>
      </c>
      <c r="ER9" s="483">
        <v>50</v>
      </c>
      <c r="ES9" s="483">
        <v>67</v>
      </c>
      <c r="ET9" s="483">
        <v>110</v>
      </c>
      <c r="EU9" s="483">
        <v>151</v>
      </c>
      <c r="EV9" s="483">
        <v>195</v>
      </c>
      <c r="EW9" s="483">
        <v>226</v>
      </c>
      <c r="EX9" s="483">
        <v>305</v>
      </c>
      <c r="EY9" s="483">
        <v>493</v>
      </c>
      <c r="EZ9" s="483">
        <v>583</v>
      </c>
      <c r="FA9" s="483">
        <v>651</v>
      </c>
      <c r="FB9" s="483">
        <v>611</v>
      </c>
      <c r="FC9" s="483">
        <v>554</v>
      </c>
      <c r="FD9" s="483">
        <v>930</v>
      </c>
      <c r="FE9" s="483">
        <v>2</v>
      </c>
      <c r="FF9" s="272">
        <f t="shared" ref="FF9:FF13" si="6">+SUM(EJ9:FE9)</f>
        <v>5017</v>
      </c>
      <c r="FG9" s="164">
        <v>6</v>
      </c>
      <c r="FH9" s="134">
        <v>5</v>
      </c>
      <c r="FI9" s="134">
        <v>2</v>
      </c>
      <c r="FJ9" s="134">
        <v>9</v>
      </c>
      <c r="FK9" s="134">
        <v>5</v>
      </c>
      <c r="FL9" s="134">
        <v>30</v>
      </c>
      <c r="FM9" s="134">
        <v>33</v>
      </c>
      <c r="FN9" s="134">
        <v>24</v>
      </c>
      <c r="FO9" s="134">
        <v>24</v>
      </c>
      <c r="FP9" s="134">
        <v>49</v>
      </c>
      <c r="FQ9" s="134">
        <v>87</v>
      </c>
      <c r="FR9" s="134">
        <v>115</v>
      </c>
      <c r="FS9" s="134">
        <v>181</v>
      </c>
      <c r="FT9" s="134">
        <v>218</v>
      </c>
      <c r="FU9" s="134">
        <v>295</v>
      </c>
      <c r="FV9" s="134">
        <v>404</v>
      </c>
      <c r="FW9" s="134">
        <v>560</v>
      </c>
      <c r="FX9" s="134">
        <v>633</v>
      </c>
      <c r="FY9" s="134">
        <v>607</v>
      </c>
      <c r="FZ9" s="134">
        <v>573</v>
      </c>
      <c r="GA9" s="134">
        <v>862</v>
      </c>
      <c r="GB9" s="134">
        <v>0</v>
      </c>
      <c r="GC9" s="165">
        <f t="shared" ref="GC9:GC13" si="7">+SUM(FG9:GB9)</f>
        <v>4722</v>
      </c>
    </row>
    <row r="10" spans="1:185" ht="18" customHeight="1">
      <c r="A10" s="12" t="s">
        <v>162</v>
      </c>
      <c r="B10" s="166">
        <v>0</v>
      </c>
      <c r="C10" s="167">
        <v>0</v>
      </c>
      <c r="D10" s="168">
        <v>0</v>
      </c>
      <c r="E10" s="167">
        <v>0</v>
      </c>
      <c r="F10" s="168">
        <v>0</v>
      </c>
      <c r="G10" s="168">
        <v>0</v>
      </c>
      <c r="H10" s="168">
        <v>1</v>
      </c>
      <c r="I10" s="168">
        <v>2</v>
      </c>
      <c r="J10" s="168">
        <v>2</v>
      </c>
      <c r="K10" s="168">
        <v>8</v>
      </c>
      <c r="L10" s="168">
        <v>12</v>
      </c>
      <c r="M10" s="168">
        <v>14</v>
      </c>
      <c r="N10" s="168">
        <v>24</v>
      </c>
      <c r="O10" s="168">
        <v>77</v>
      </c>
      <c r="P10" s="168">
        <v>123</v>
      </c>
      <c r="Q10" s="168">
        <v>224</v>
      </c>
      <c r="R10" s="168">
        <v>280</v>
      </c>
      <c r="S10" s="168">
        <v>320</v>
      </c>
      <c r="T10" s="168">
        <v>328</v>
      </c>
      <c r="U10" s="168">
        <v>346</v>
      </c>
      <c r="V10" s="168">
        <v>567</v>
      </c>
      <c r="W10" s="168">
        <v>0</v>
      </c>
      <c r="X10" s="169">
        <f t="shared" si="0"/>
        <v>2328</v>
      </c>
      <c r="Y10" s="166">
        <v>0</v>
      </c>
      <c r="Z10" s="167">
        <v>0</v>
      </c>
      <c r="AA10" s="168">
        <v>0</v>
      </c>
      <c r="AB10" s="168">
        <v>1</v>
      </c>
      <c r="AC10" s="168">
        <v>0</v>
      </c>
      <c r="AD10" s="167">
        <v>0</v>
      </c>
      <c r="AE10" s="168">
        <v>2</v>
      </c>
      <c r="AF10" s="168">
        <v>2</v>
      </c>
      <c r="AG10" s="168">
        <v>2</v>
      </c>
      <c r="AH10" s="168">
        <v>8</v>
      </c>
      <c r="AI10" s="168">
        <v>14</v>
      </c>
      <c r="AJ10" s="168">
        <v>14</v>
      </c>
      <c r="AK10" s="168">
        <v>47</v>
      </c>
      <c r="AL10" s="168">
        <v>89</v>
      </c>
      <c r="AM10" s="168">
        <v>155</v>
      </c>
      <c r="AN10" s="168">
        <v>222</v>
      </c>
      <c r="AO10" s="168">
        <v>312</v>
      </c>
      <c r="AP10" s="168">
        <v>338</v>
      </c>
      <c r="AQ10" s="168">
        <v>352</v>
      </c>
      <c r="AR10" s="168">
        <v>374</v>
      </c>
      <c r="AS10" s="168">
        <v>604</v>
      </c>
      <c r="AT10" s="168">
        <v>2</v>
      </c>
      <c r="AU10" s="168">
        <f t="shared" si="1"/>
        <v>2538</v>
      </c>
      <c r="AV10" s="166">
        <v>0</v>
      </c>
      <c r="AW10" s="167">
        <v>0</v>
      </c>
      <c r="AX10" s="168">
        <v>0</v>
      </c>
      <c r="AY10" s="167">
        <v>0</v>
      </c>
      <c r="AZ10" s="168">
        <v>0</v>
      </c>
      <c r="BA10" s="168">
        <v>1</v>
      </c>
      <c r="BB10" s="168">
        <v>1</v>
      </c>
      <c r="BC10" s="168">
        <v>1</v>
      </c>
      <c r="BD10" s="168">
        <v>3</v>
      </c>
      <c r="BE10" s="168">
        <v>9</v>
      </c>
      <c r="BF10" s="168">
        <v>10</v>
      </c>
      <c r="BG10" s="168">
        <v>16</v>
      </c>
      <c r="BH10" s="168">
        <v>33</v>
      </c>
      <c r="BI10" s="168">
        <v>61</v>
      </c>
      <c r="BJ10" s="168">
        <v>116</v>
      </c>
      <c r="BK10" s="168">
        <v>223</v>
      </c>
      <c r="BL10" s="168">
        <v>234</v>
      </c>
      <c r="BM10" s="168">
        <v>288</v>
      </c>
      <c r="BN10" s="168">
        <v>329</v>
      </c>
      <c r="BO10" s="168">
        <v>294</v>
      </c>
      <c r="BP10" s="168">
        <v>558</v>
      </c>
      <c r="BQ10" s="168">
        <v>0</v>
      </c>
      <c r="BR10" s="169">
        <f t="shared" si="2"/>
        <v>2177</v>
      </c>
      <c r="BS10" s="166">
        <v>0</v>
      </c>
      <c r="BT10" s="167">
        <v>1</v>
      </c>
      <c r="BU10" s="168">
        <v>1</v>
      </c>
      <c r="BV10" s="167">
        <v>0</v>
      </c>
      <c r="BW10" s="168">
        <v>0</v>
      </c>
      <c r="BX10" s="168">
        <v>0</v>
      </c>
      <c r="BY10" s="168">
        <v>1</v>
      </c>
      <c r="BZ10" s="168">
        <v>0</v>
      </c>
      <c r="CA10" s="168">
        <v>3</v>
      </c>
      <c r="CB10" s="168">
        <v>2</v>
      </c>
      <c r="CC10" s="168">
        <v>14</v>
      </c>
      <c r="CD10" s="168">
        <v>25</v>
      </c>
      <c r="CE10" s="168">
        <v>26</v>
      </c>
      <c r="CF10" s="168">
        <v>61</v>
      </c>
      <c r="CG10" s="168">
        <v>122</v>
      </c>
      <c r="CH10" s="168">
        <v>231</v>
      </c>
      <c r="CI10" s="168">
        <v>277</v>
      </c>
      <c r="CJ10" s="168">
        <v>317</v>
      </c>
      <c r="CK10" s="168">
        <v>325</v>
      </c>
      <c r="CL10" s="168">
        <v>338</v>
      </c>
      <c r="CM10" s="168">
        <v>648</v>
      </c>
      <c r="CN10" s="168">
        <v>0</v>
      </c>
      <c r="CO10" s="170">
        <f t="shared" si="3"/>
        <v>2392</v>
      </c>
      <c r="CP10" s="166">
        <v>0</v>
      </c>
      <c r="CQ10" s="167">
        <v>0</v>
      </c>
      <c r="CR10" s="168">
        <v>0</v>
      </c>
      <c r="CS10" s="167">
        <v>0</v>
      </c>
      <c r="CT10" s="168">
        <v>0</v>
      </c>
      <c r="CU10" s="168">
        <v>0</v>
      </c>
      <c r="CV10" s="168">
        <v>3</v>
      </c>
      <c r="CW10" s="168">
        <v>3</v>
      </c>
      <c r="CX10" s="168">
        <v>3</v>
      </c>
      <c r="CY10" s="168">
        <v>15</v>
      </c>
      <c r="CZ10" s="168">
        <v>14</v>
      </c>
      <c r="DA10" s="168">
        <v>24</v>
      </c>
      <c r="DB10" s="168">
        <v>39</v>
      </c>
      <c r="DC10" s="168">
        <v>76</v>
      </c>
      <c r="DD10" s="168">
        <v>128</v>
      </c>
      <c r="DE10" s="168">
        <v>237</v>
      </c>
      <c r="DF10" s="168">
        <v>328</v>
      </c>
      <c r="DG10" s="168">
        <v>365</v>
      </c>
      <c r="DH10" s="168">
        <v>380</v>
      </c>
      <c r="DI10" s="168">
        <v>355</v>
      </c>
      <c r="DJ10" s="168">
        <v>658</v>
      </c>
      <c r="DK10" s="168">
        <v>1</v>
      </c>
      <c r="DL10" s="169">
        <f t="shared" si="4"/>
        <v>2629</v>
      </c>
      <c r="DM10" s="166">
        <v>0</v>
      </c>
      <c r="DN10" s="167">
        <v>0</v>
      </c>
      <c r="DO10" s="168">
        <v>2</v>
      </c>
      <c r="DP10" s="167">
        <v>0</v>
      </c>
      <c r="DQ10" s="168">
        <v>0</v>
      </c>
      <c r="DR10" s="168">
        <v>0</v>
      </c>
      <c r="DS10" s="168">
        <v>1</v>
      </c>
      <c r="DT10" s="168">
        <v>1</v>
      </c>
      <c r="DU10" s="168">
        <v>8</v>
      </c>
      <c r="DV10" s="168">
        <v>7</v>
      </c>
      <c r="DW10" s="168">
        <v>17</v>
      </c>
      <c r="DX10" s="168">
        <v>32</v>
      </c>
      <c r="DY10" s="168">
        <v>45</v>
      </c>
      <c r="DZ10" s="168">
        <v>82</v>
      </c>
      <c r="EA10" s="168">
        <v>172</v>
      </c>
      <c r="EB10" s="168">
        <v>277</v>
      </c>
      <c r="EC10" s="168">
        <v>356</v>
      </c>
      <c r="ED10" s="168">
        <v>408</v>
      </c>
      <c r="EE10" s="168">
        <v>362</v>
      </c>
      <c r="EF10" s="168">
        <v>395</v>
      </c>
      <c r="EG10" s="168">
        <v>757</v>
      </c>
      <c r="EH10" s="168">
        <v>0</v>
      </c>
      <c r="EI10" s="170">
        <f t="shared" si="5"/>
        <v>2922</v>
      </c>
      <c r="EJ10" s="166">
        <v>0</v>
      </c>
      <c r="EK10" s="167">
        <v>0</v>
      </c>
      <c r="EL10" s="168">
        <v>0</v>
      </c>
      <c r="EM10" s="167">
        <v>1</v>
      </c>
      <c r="EN10" s="168">
        <v>0</v>
      </c>
      <c r="EO10" s="168">
        <v>2</v>
      </c>
      <c r="EP10" s="168">
        <v>1</v>
      </c>
      <c r="EQ10" s="168">
        <v>2</v>
      </c>
      <c r="ER10" s="168">
        <v>5</v>
      </c>
      <c r="ES10" s="168">
        <v>12</v>
      </c>
      <c r="ET10" s="168">
        <v>16</v>
      </c>
      <c r="EU10" s="168">
        <v>28</v>
      </c>
      <c r="EV10" s="168">
        <v>43</v>
      </c>
      <c r="EW10" s="168">
        <v>99</v>
      </c>
      <c r="EX10" s="168">
        <v>182</v>
      </c>
      <c r="EY10" s="168">
        <v>305</v>
      </c>
      <c r="EZ10" s="168">
        <v>412</v>
      </c>
      <c r="FA10" s="168">
        <v>423</v>
      </c>
      <c r="FB10" s="168">
        <v>454</v>
      </c>
      <c r="FC10" s="168">
        <v>401</v>
      </c>
      <c r="FD10" s="168">
        <v>814</v>
      </c>
      <c r="FE10" s="168">
        <v>1</v>
      </c>
      <c r="FF10" s="169">
        <f t="shared" si="6"/>
        <v>3201</v>
      </c>
      <c r="FG10" s="166">
        <v>0</v>
      </c>
      <c r="FH10" s="167">
        <v>0</v>
      </c>
      <c r="FI10" s="168">
        <v>0</v>
      </c>
      <c r="FJ10" s="167">
        <v>0</v>
      </c>
      <c r="FK10" s="168">
        <v>0</v>
      </c>
      <c r="FL10" s="168">
        <v>1</v>
      </c>
      <c r="FM10" s="168">
        <v>1</v>
      </c>
      <c r="FN10" s="168">
        <v>4</v>
      </c>
      <c r="FO10" s="168">
        <v>2</v>
      </c>
      <c r="FP10" s="168">
        <v>5</v>
      </c>
      <c r="FQ10" s="168">
        <v>17</v>
      </c>
      <c r="FR10" s="168">
        <v>23</v>
      </c>
      <c r="FS10" s="168">
        <v>25</v>
      </c>
      <c r="FT10" s="168">
        <v>66</v>
      </c>
      <c r="FU10" s="168">
        <v>135</v>
      </c>
      <c r="FV10" s="168">
        <v>227</v>
      </c>
      <c r="FW10" s="168">
        <v>319</v>
      </c>
      <c r="FX10" s="168">
        <v>394</v>
      </c>
      <c r="FY10" s="168">
        <v>407</v>
      </c>
      <c r="FZ10" s="168">
        <v>387</v>
      </c>
      <c r="GA10" s="168">
        <v>737</v>
      </c>
      <c r="GB10" s="168">
        <v>2</v>
      </c>
      <c r="GC10" s="170">
        <f t="shared" si="7"/>
        <v>2752</v>
      </c>
    </row>
    <row r="11" spans="1:185" ht="18" customHeight="1">
      <c r="A11" s="13" t="s">
        <v>193</v>
      </c>
      <c r="B11" s="482">
        <v>103</v>
      </c>
      <c r="C11" s="483">
        <v>15</v>
      </c>
      <c r="D11" s="483">
        <v>8</v>
      </c>
      <c r="E11" s="483">
        <v>6</v>
      </c>
      <c r="F11" s="483">
        <v>4</v>
      </c>
      <c r="G11" s="483">
        <v>10</v>
      </c>
      <c r="H11" s="483">
        <v>12</v>
      </c>
      <c r="I11" s="483">
        <v>8</v>
      </c>
      <c r="J11" s="483">
        <v>13</v>
      </c>
      <c r="K11" s="483">
        <v>16</v>
      </c>
      <c r="L11" s="483">
        <v>19</v>
      </c>
      <c r="M11" s="483">
        <v>26</v>
      </c>
      <c r="N11" s="483">
        <v>28</v>
      </c>
      <c r="O11" s="483">
        <v>39</v>
      </c>
      <c r="P11" s="483">
        <v>49</v>
      </c>
      <c r="Q11" s="483">
        <v>79</v>
      </c>
      <c r="R11" s="483">
        <v>128</v>
      </c>
      <c r="S11" s="483">
        <v>148</v>
      </c>
      <c r="T11" s="483">
        <v>222</v>
      </c>
      <c r="U11" s="483">
        <v>246</v>
      </c>
      <c r="V11" s="483">
        <v>958</v>
      </c>
      <c r="W11" s="483">
        <v>3</v>
      </c>
      <c r="X11" s="272">
        <f t="shared" si="0"/>
        <v>2140</v>
      </c>
      <c r="Y11" s="164">
        <v>105</v>
      </c>
      <c r="Z11" s="134">
        <v>23</v>
      </c>
      <c r="AA11" s="134">
        <v>14</v>
      </c>
      <c r="AB11" s="134">
        <v>9</v>
      </c>
      <c r="AC11" s="134">
        <v>9</v>
      </c>
      <c r="AD11" s="134">
        <v>24</v>
      </c>
      <c r="AE11" s="134">
        <v>14</v>
      </c>
      <c r="AF11" s="134">
        <v>17</v>
      </c>
      <c r="AG11" s="134">
        <v>16</v>
      </c>
      <c r="AH11" s="134">
        <v>32</v>
      </c>
      <c r="AI11" s="134">
        <v>34</v>
      </c>
      <c r="AJ11" s="134">
        <v>37</v>
      </c>
      <c r="AK11" s="134">
        <v>41</v>
      </c>
      <c r="AL11" s="134">
        <v>61</v>
      </c>
      <c r="AM11" s="134">
        <v>90</v>
      </c>
      <c r="AN11" s="134">
        <v>120</v>
      </c>
      <c r="AO11" s="134">
        <v>169</v>
      </c>
      <c r="AP11" s="134">
        <v>206</v>
      </c>
      <c r="AQ11" s="134">
        <v>256</v>
      </c>
      <c r="AR11" s="134">
        <v>334</v>
      </c>
      <c r="AS11" s="134">
        <v>1292</v>
      </c>
      <c r="AT11" s="134">
        <v>3</v>
      </c>
      <c r="AU11" s="134">
        <f t="shared" si="1"/>
        <v>2906</v>
      </c>
      <c r="AV11" s="482">
        <v>65</v>
      </c>
      <c r="AW11" s="483">
        <v>23</v>
      </c>
      <c r="AX11" s="483">
        <v>10</v>
      </c>
      <c r="AY11" s="483">
        <v>3</v>
      </c>
      <c r="AZ11" s="483">
        <v>5</v>
      </c>
      <c r="BA11" s="483">
        <v>12</v>
      </c>
      <c r="BB11" s="483">
        <v>15</v>
      </c>
      <c r="BC11" s="483">
        <v>19</v>
      </c>
      <c r="BD11" s="483">
        <v>17</v>
      </c>
      <c r="BE11" s="483">
        <v>21</v>
      </c>
      <c r="BF11" s="483">
        <v>27</v>
      </c>
      <c r="BG11" s="483">
        <v>25</v>
      </c>
      <c r="BH11" s="483">
        <v>25</v>
      </c>
      <c r="BI11" s="483">
        <v>28</v>
      </c>
      <c r="BJ11" s="483">
        <v>69</v>
      </c>
      <c r="BK11" s="483">
        <v>98</v>
      </c>
      <c r="BL11" s="483">
        <v>140</v>
      </c>
      <c r="BM11" s="483">
        <v>182</v>
      </c>
      <c r="BN11" s="483">
        <v>276</v>
      </c>
      <c r="BO11" s="483">
        <v>287</v>
      </c>
      <c r="BP11" s="483">
        <v>1195</v>
      </c>
      <c r="BQ11" s="483">
        <v>2</v>
      </c>
      <c r="BR11" s="272">
        <f t="shared" si="2"/>
        <v>2544</v>
      </c>
      <c r="BS11" s="164">
        <v>63</v>
      </c>
      <c r="BT11" s="134">
        <v>27</v>
      </c>
      <c r="BU11" s="134">
        <v>6</v>
      </c>
      <c r="BV11" s="134">
        <v>9</v>
      </c>
      <c r="BW11" s="134">
        <v>5</v>
      </c>
      <c r="BX11" s="134">
        <v>8</v>
      </c>
      <c r="BY11" s="134">
        <v>10</v>
      </c>
      <c r="BZ11" s="134">
        <v>15</v>
      </c>
      <c r="CA11" s="134">
        <v>11</v>
      </c>
      <c r="CB11" s="134">
        <v>27</v>
      </c>
      <c r="CC11" s="134">
        <v>23</v>
      </c>
      <c r="CD11" s="134">
        <v>23</v>
      </c>
      <c r="CE11" s="134">
        <v>40</v>
      </c>
      <c r="CF11" s="134">
        <v>46</v>
      </c>
      <c r="CG11" s="134">
        <v>75</v>
      </c>
      <c r="CH11" s="134">
        <v>121</v>
      </c>
      <c r="CI11" s="134">
        <v>176</v>
      </c>
      <c r="CJ11" s="134">
        <v>236</v>
      </c>
      <c r="CK11" s="134">
        <v>337</v>
      </c>
      <c r="CL11" s="134">
        <v>363</v>
      </c>
      <c r="CM11" s="134">
        <v>1410</v>
      </c>
      <c r="CN11" s="134">
        <v>3</v>
      </c>
      <c r="CO11" s="165">
        <f t="shared" si="3"/>
        <v>3034</v>
      </c>
      <c r="CP11" s="482">
        <v>76</v>
      </c>
      <c r="CQ11" s="483">
        <v>25</v>
      </c>
      <c r="CR11" s="483">
        <v>12</v>
      </c>
      <c r="CS11" s="483">
        <v>9</v>
      </c>
      <c r="CT11" s="483">
        <v>8</v>
      </c>
      <c r="CU11" s="483">
        <v>20</v>
      </c>
      <c r="CV11" s="483">
        <v>7</v>
      </c>
      <c r="CW11" s="483">
        <v>19</v>
      </c>
      <c r="CX11" s="483">
        <v>19</v>
      </c>
      <c r="CY11" s="483">
        <v>20</v>
      </c>
      <c r="CZ11" s="483">
        <v>20</v>
      </c>
      <c r="DA11" s="483">
        <v>40</v>
      </c>
      <c r="DB11" s="483">
        <v>46</v>
      </c>
      <c r="DC11" s="483">
        <v>70</v>
      </c>
      <c r="DD11" s="483">
        <v>85</v>
      </c>
      <c r="DE11" s="483">
        <v>113</v>
      </c>
      <c r="DF11" s="483">
        <v>206</v>
      </c>
      <c r="DG11" s="483">
        <v>272</v>
      </c>
      <c r="DH11" s="483">
        <v>329</v>
      </c>
      <c r="DI11" s="483">
        <v>388</v>
      </c>
      <c r="DJ11" s="483">
        <v>1510</v>
      </c>
      <c r="DK11" s="483">
        <v>0</v>
      </c>
      <c r="DL11" s="272">
        <f t="shared" si="4"/>
        <v>3294</v>
      </c>
      <c r="DM11" s="164">
        <v>32</v>
      </c>
      <c r="DN11" s="134">
        <v>16</v>
      </c>
      <c r="DO11" s="134">
        <v>8</v>
      </c>
      <c r="DP11" s="134">
        <v>11</v>
      </c>
      <c r="DQ11" s="134">
        <v>4</v>
      </c>
      <c r="DR11" s="134">
        <v>7</v>
      </c>
      <c r="DS11" s="134">
        <v>7</v>
      </c>
      <c r="DT11" s="134">
        <v>16</v>
      </c>
      <c r="DU11" s="134">
        <v>21</v>
      </c>
      <c r="DV11" s="134">
        <v>24</v>
      </c>
      <c r="DW11" s="134">
        <v>40</v>
      </c>
      <c r="DX11" s="134">
        <v>36</v>
      </c>
      <c r="DY11" s="134">
        <v>51</v>
      </c>
      <c r="DZ11" s="134">
        <v>57</v>
      </c>
      <c r="EA11" s="134">
        <v>108</v>
      </c>
      <c r="EB11" s="134">
        <v>121</v>
      </c>
      <c r="EC11" s="134">
        <v>207</v>
      </c>
      <c r="ED11" s="134">
        <v>244</v>
      </c>
      <c r="EE11" s="134">
        <v>319</v>
      </c>
      <c r="EF11" s="134">
        <v>392</v>
      </c>
      <c r="EG11" s="134">
        <v>1199</v>
      </c>
      <c r="EH11" s="134">
        <v>1</v>
      </c>
      <c r="EI11" s="165">
        <f t="shared" si="5"/>
        <v>2921</v>
      </c>
      <c r="EJ11" s="482">
        <v>52</v>
      </c>
      <c r="EK11" s="483">
        <v>16</v>
      </c>
      <c r="EL11" s="483">
        <v>4</v>
      </c>
      <c r="EM11" s="483">
        <v>4</v>
      </c>
      <c r="EN11" s="483">
        <v>4</v>
      </c>
      <c r="EO11" s="483">
        <v>8</v>
      </c>
      <c r="EP11" s="483">
        <v>15</v>
      </c>
      <c r="EQ11" s="483">
        <v>17</v>
      </c>
      <c r="ER11" s="483">
        <v>21</v>
      </c>
      <c r="ES11" s="483">
        <v>36</v>
      </c>
      <c r="ET11" s="483">
        <v>47</v>
      </c>
      <c r="EU11" s="483">
        <v>73</v>
      </c>
      <c r="EV11" s="483">
        <v>92</v>
      </c>
      <c r="EW11" s="483">
        <v>109</v>
      </c>
      <c r="EX11" s="483">
        <v>140</v>
      </c>
      <c r="EY11" s="483">
        <v>223</v>
      </c>
      <c r="EZ11" s="483">
        <v>325</v>
      </c>
      <c r="FA11" s="483">
        <v>420</v>
      </c>
      <c r="FB11" s="483">
        <v>438</v>
      </c>
      <c r="FC11" s="483">
        <v>500</v>
      </c>
      <c r="FD11" s="483">
        <v>1567</v>
      </c>
      <c r="FE11" s="483">
        <v>1</v>
      </c>
      <c r="FF11" s="272">
        <f t="shared" si="6"/>
        <v>4112</v>
      </c>
      <c r="FG11" s="164">
        <v>99</v>
      </c>
      <c r="FH11" s="134">
        <v>24</v>
      </c>
      <c r="FI11" s="134">
        <v>19</v>
      </c>
      <c r="FJ11" s="134">
        <v>8</v>
      </c>
      <c r="FK11" s="134">
        <v>9</v>
      </c>
      <c r="FL11" s="134">
        <v>20</v>
      </c>
      <c r="FM11" s="134">
        <v>21</v>
      </c>
      <c r="FN11" s="134">
        <v>27</v>
      </c>
      <c r="FO11" s="134">
        <v>27</v>
      </c>
      <c r="FP11" s="134">
        <v>45</v>
      </c>
      <c r="FQ11" s="134">
        <v>57</v>
      </c>
      <c r="FR11" s="134">
        <v>54</v>
      </c>
      <c r="FS11" s="134">
        <v>88</v>
      </c>
      <c r="FT11" s="134">
        <v>105</v>
      </c>
      <c r="FU11" s="134">
        <v>159</v>
      </c>
      <c r="FV11" s="134">
        <v>242</v>
      </c>
      <c r="FW11" s="134">
        <v>356</v>
      </c>
      <c r="FX11" s="134">
        <v>464</v>
      </c>
      <c r="FY11" s="134">
        <v>543</v>
      </c>
      <c r="FZ11" s="134">
        <v>665</v>
      </c>
      <c r="GA11" s="134">
        <v>2216</v>
      </c>
      <c r="GB11" s="134">
        <v>4</v>
      </c>
      <c r="GC11" s="165">
        <f t="shared" si="7"/>
        <v>5252</v>
      </c>
    </row>
    <row r="12" spans="1:185" ht="18" customHeight="1">
      <c r="A12" s="12" t="s">
        <v>115</v>
      </c>
      <c r="B12" s="166">
        <v>0</v>
      </c>
      <c r="C12" s="167">
        <v>1</v>
      </c>
      <c r="D12" s="168">
        <v>0</v>
      </c>
      <c r="E12" s="167">
        <v>0</v>
      </c>
      <c r="F12" s="168">
        <v>0</v>
      </c>
      <c r="G12" s="168">
        <v>0</v>
      </c>
      <c r="H12" s="168">
        <v>0</v>
      </c>
      <c r="I12" s="168">
        <v>3</v>
      </c>
      <c r="J12" s="168">
        <v>3</v>
      </c>
      <c r="K12" s="168">
        <v>2</v>
      </c>
      <c r="L12" s="168">
        <v>15</v>
      </c>
      <c r="M12" s="168">
        <v>16</v>
      </c>
      <c r="N12" s="168">
        <v>41</v>
      </c>
      <c r="O12" s="168">
        <v>57</v>
      </c>
      <c r="P12" s="168">
        <v>90</v>
      </c>
      <c r="Q12" s="168">
        <v>126</v>
      </c>
      <c r="R12" s="168">
        <v>168</v>
      </c>
      <c r="S12" s="168">
        <v>186</v>
      </c>
      <c r="T12" s="168">
        <v>230</v>
      </c>
      <c r="U12" s="168">
        <v>296</v>
      </c>
      <c r="V12" s="168">
        <v>867</v>
      </c>
      <c r="W12" s="168">
        <v>0</v>
      </c>
      <c r="X12" s="169">
        <f t="shared" si="0"/>
        <v>2101</v>
      </c>
      <c r="Y12" s="166">
        <v>0</v>
      </c>
      <c r="Z12" s="167">
        <v>0</v>
      </c>
      <c r="AA12" s="168">
        <v>0</v>
      </c>
      <c r="AB12" s="168">
        <v>0</v>
      </c>
      <c r="AC12" s="168">
        <v>0</v>
      </c>
      <c r="AD12" s="167">
        <v>1</v>
      </c>
      <c r="AE12" s="168">
        <v>1</v>
      </c>
      <c r="AF12" s="168">
        <v>5</v>
      </c>
      <c r="AG12" s="168">
        <v>4</v>
      </c>
      <c r="AH12" s="168">
        <v>8</v>
      </c>
      <c r="AI12" s="168">
        <v>13</v>
      </c>
      <c r="AJ12" s="168">
        <v>21</v>
      </c>
      <c r="AK12" s="168">
        <v>36</v>
      </c>
      <c r="AL12" s="168">
        <v>54</v>
      </c>
      <c r="AM12" s="168">
        <v>83</v>
      </c>
      <c r="AN12" s="168">
        <v>131</v>
      </c>
      <c r="AO12" s="168">
        <v>179</v>
      </c>
      <c r="AP12" s="168">
        <v>212</v>
      </c>
      <c r="AQ12" s="168">
        <v>284</v>
      </c>
      <c r="AR12" s="168">
        <v>361</v>
      </c>
      <c r="AS12" s="168">
        <v>906</v>
      </c>
      <c r="AT12" s="168">
        <v>1</v>
      </c>
      <c r="AU12" s="168">
        <f t="shared" si="1"/>
        <v>2300</v>
      </c>
      <c r="AV12" s="166">
        <v>2</v>
      </c>
      <c r="AW12" s="167">
        <v>0</v>
      </c>
      <c r="AX12" s="168">
        <v>0</v>
      </c>
      <c r="AY12" s="167">
        <v>0</v>
      </c>
      <c r="AZ12" s="168">
        <v>0</v>
      </c>
      <c r="BA12" s="168">
        <v>1</v>
      </c>
      <c r="BB12" s="168">
        <v>2</v>
      </c>
      <c r="BC12" s="168">
        <v>3</v>
      </c>
      <c r="BD12" s="168">
        <v>5</v>
      </c>
      <c r="BE12" s="168">
        <v>14</v>
      </c>
      <c r="BF12" s="168">
        <v>13</v>
      </c>
      <c r="BG12" s="168">
        <v>26</v>
      </c>
      <c r="BH12" s="168">
        <v>36</v>
      </c>
      <c r="BI12" s="168">
        <v>71</v>
      </c>
      <c r="BJ12" s="168">
        <v>98</v>
      </c>
      <c r="BK12" s="168">
        <v>133</v>
      </c>
      <c r="BL12" s="168">
        <v>193</v>
      </c>
      <c r="BM12" s="168">
        <v>248</v>
      </c>
      <c r="BN12" s="168">
        <v>277</v>
      </c>
      <c r="BO12" s="168">
        <v>362</v>
      </c>
      <c r="BP12" s="168">
        <v>883</v>
      </c>
      <c r="BQ12" s="168">
        <v>1</v>
      </c>
      <c r="BR12" s="169">
        <f t="shared" si="2"/>
        <v>2368</v>
      </c>
      <c r="BS12" s="166">
        <v>0</v>
      </c>
      <c r="BT12" s="167">
        <v>0</v>
      </c>
      <c r="BU12" s="168">
        <v>0</v>
      </c>
      <c r="BV12" s="167">
        <v>0</v>
      </c>
      <c r="BW12" s="168">
        <v>0</v>
      </c>
      <c r="BX12" s="168">
        <v>0</v>
      </c>
      <c r="BY12" s="168">
        <v>1</v>
      </c>
      <c r="BZ12" s="168">
        <v>4</v>
      </c>
      <c r="CA12" s="168">
        <v>4</v>
      </c>
      <c r="CB12" s="168">
        <v>13</v>
      </c>
      <c r="CC12" s="168">
        <v>14</v>
      </c>
      <c r="CD12" s="168">
        <v>16</v>
      </c>
      <c r="CE12" s="168">
        <v>39</v>
      </c>
      <c r="CF12" s="168">
        <v>67</v>
      </c>
      <c r="CG12" s="168">
        <v>113</v>
      </c>
      <c r="CH12" s="168">
        <v>149</v>
      </c>
      <c r="CI12" s="168">
        <v>212</v>
      </c>
      <c r="CJ12" s="168">
        <v>246</v>
      </c>
      <c r="CK12" s="168">
        <v>320</v>
      </c>
      <c r="CL12" s="168">
        <v>345</v>
      </c>
      <c r="CM12" s="168">
        <v>987</v>
      </c>
      <c r="CN12" s="168">
        <v>1</v>
      </c>
      <c r="CO12" s="170">
        <f t="shared" si="3"/>
        <v>2531</v>
      </c>
      <c r="CP12" s="166">
        <v>0</v>
      </c>
      <c r="CQ12" s="167">
        <v>0</v>
      </c>
      <c r="CR12" s="168">
        <v>0</v>
      </c>
      <c r="CS12" s="167">
        <v>0</v>
      </c>
      <c r="CT12" s="168">
        <v>0</v>
      </c>
      <c r="CU12" s="168">
        <v>1</v>
      </c>
      <c r="CV12" s="168">
        <v>3</v>
      </c>
      <c r="CW12" s="168">
        <v>3</v>
      </c>
      <c r="CX12" s="168">
        <v>5</v>
      </c>
      <c r="CY12" s="168">
        <v>5</v>
      </c>
      <c r="CZ12" s="168">
        <v>8</v>
      </c>
      <c r="DA12" s="168">
        <v>27</v>
      </c>
      <c r="DB12" s="168">
        <v>44</v>
      </c>
      <c r="DC12" s="168">
        <v>68</v>
      </c>
      <c r="DD12" s="168">
        <v>108</v>
      </c>
      <c r="DE12" s="168">
        <v>138</v>
      </c>
      <c r="DF12" s="168">
        <v>206</v>
      </c>
      <c r="DG12" s="168">
        <v>255</v>
      </c>
      <c r="DH12" s="168">
        <v>307</v>
      </c>
      <c r="DI12" s="168">
        <v>353</v>
      </c>
      <c r="DJ12" s="168">
        <v>965</v>
      </c>
      <c r="DK12" s="168">
        <v>3</v>
      </c>
      <c r="DL12" s="169">
        <f t="shared" si="4"/>
        <v>2499</v>
      </c>
      <c r="DM12" s="166">
        <v>0</v>
      </c>
      <c r="DN12" s="167">
        <v>0</v>
      </c>
      <c r="DO12" s="168">
        <v>0</v>
      </c>
      <c r="DP12" s="167">
        <v>0</v>
      </c>
      <c r="DQ12" s="168">
        <v>0</v>
      </c>
      <c r="DR12" s="168">
        <v>0</v>
      </c>
      <c r="DS12" s="168">
        <v>0</v>
      </c>
      <c r="DT12" s="168">
        <v>2</v>
      </c>
      <c r="DU12" s="168">
        <v>7</v>
      </c>
      <c r="DV12" s="168">
        <v>10</v>
      </c>
      <c r="DW12" s="168">
        <v>13</v>
      </c>
      <c r="DX12" s="168">
        <v>32</v>
      </c>
      <c r="DY12" s="168">
        <v>42</v>
      </c>
      <c r="DZ12" s="168">
        <v>80</v>
      </c>
      <c r="EA12" s="168">
        <v>119</v>
      </c>
      <c r="EB12" s="168">
        <v>155</v>
      </c>
      <c r="EC12" s="168">
        <v>206</v>
      </c>
      <c r="ED12" s="168">
        <v>296</v>
      </c>
      <c r="EE12" s="168">
        <v>308</v>
      </c>
      <c r="EF12" s="168">
        <v>359</v>
      </c>
      <c r="EG12" s="168">
        <v>931</v>
      </c>
      <c r="EH12" s="168">
        <v>0</v>
      </c>
      <c r="EI12" s="170">
        <f t="shared" si="5"/>
        <v>2560</v>
      </c>
      <c r="EJ12" s="166">
        <v>1</v>
      </c>
      <c r="EK12" s="167">
        <v>1</v>
      </c>
      <c r="EL12" s="168">
        <v>1</v>
      </c>
      <c r="EM12" s="167">
        <v>1</v>
      </c>
      <c r="EN12" s="168">
        <v>1</v>
      </c>
      <c r="EO12" s="168">
        <v>3</v>
      </c>
      <c r="EP12" s="168">
        <v>1</v>
      </c>
      <c r="EQ12" s="168">
        <v>3</v>
      </c>
      <c r="ER12" s="168">
        <v>6</v>
      </c>
      <c r="ES12" s="168">
        <v>9</v>
      </c>
      <c r="ET12" s="168">
        <v>14</v>
      </c>
      <c r="EU12" s="168">
        <v>39</v>
      </c>
      <c r="EV12" s="168">
        <v>61</v>
      </c>
      <c r="EW12" s="168">
        <v>88</v>
      </c>
      <c r="EX12" s="168">
        <v>127</v>
      </c>
      <c r="EY12" s="168">
        <v>173</v>
      </c>
      <c r="EZ12" s="168">
        <v>202</v>
      </c>
      <c r="FA12" s="168">
        <v>299</v>
      </c>
      <c r="FB12" s="168">
        <v>338</v>
      </c>
      <c r="FC12" s="168">
        <v>413</v>
      </c>
      <c r="FD12" s="168">
        <v>1020</v>
      </c>
      <c r="FE12" s="168">
        <v>1</v>
      </c>
      <c r="FF12" s="169">
        <f t="shared" si="6"/>
        <v>2802</v>
      </c>
      <c r="FG12" s="166">
        <v>1</v>
      </c>
      <c r="FH12" s="167">
        <v>0</v>
      </c>
      <c r="FI12" s="168">
        <v>0</v>
      </c>
      <c r="FJ12" s="167">
        <v>0</v>
      </c>
      <c r="FK12" s="168">
        <v>0</v>
      </c>
      <c r="FL12" s="168">
        <v>0</v>
      </c>
      <c r="FM12" s="168">
        <v>1</v>
      </c>
      <c r="FN12" s="168">
        <v>6</v>
      </c>
      <c r="FO12" s="168">
        <v>11</v>
      </c>
      <c r="FP12" s="168">
        <v>13</v>
      </c>
      <c r="FQ12" s="168">
        <v>14</v>
      </c>
      <c r="FR12" s="168">
        <v>31</v>
      </c>
      <c r="FS12" s="168">
        <v>48</v>
      </c>
      <c r="FT12" s="168">
        <v>86</v>
      </c>
      <c r="FU12" s="168">
        <v>114</v>
      </c>
      <c r="FV12" s="168">
        <v>169</v>
      </c>
      <c r="FW12" s="168">
        <v>226</v>
      </c>
      <c r="FX12" s="168">
        <v>309</v>
      </c>
      <c r="FY12" s="168">
        <v>307</v>
      </c>
      <c r="FZ12" s="168">
        <v>397</v>
      </c>
      <c r="GA12" s="168">
        <v>1050</v>
      </c>
      <c r="GB12" s="168">
        <v>0</v>
      </c>
      <c r="GC12" s="170">
        <f t="shared" si="7"/>
        <v>2783</v>
      </c>
    </row>
    <row r="13" spans="1:185" ht="18" customHeight="1">
      <c r="A13" s="13" t="s">
        <v>116</v>
      </c>
      <c r="B13" s="482">
        <v>25</v>
      </c>
      <c r="C13" s="483">
        <v>22</v>
      </c>
      <c r="D13" s="483">
        <v>13</v>
      </c>
      <c r="E13" s="483">
        <v>15</v>
      </c>
      <c r="F13" s="483">
        <v>4</v>
      </c>
      <c r="G13" s="483">
        <v>35</v>
      </c>
      <c r="H13" s="483">
        <v>54</v>
      </c>
      <c r="I13" s="483">
        <v>229</v>
      </c>
      <c r="J13" s="483">
        <v>256</v>
      </c>
      <c r="K13" s="483">
        <v>173</v>
      </c>
      <c r="L13" s="483">
        <v>152</v>
      </c>
      <c r="M13" s="483">
        <v>124</v>
      </c>
      <c r="N13" s="483">
        <v>134</v>
      </c>
      <c r="O13" s="483">
        <v>121</v>
      </c>
      <c r="P13" s="483">
        <v>105</v>
      </c>
      <c r="Q13" s="483">
        <v>105</v>
      </c>
      <c r="R13" s="483">
        <v>104</v>
      </c>
      <c r="S13" s="483">
        <v>70</v>
      </c>
      <c r="T13" s="483">
        <v>71</v>
      </c>
      <c r="U13" s="483">
        <v>54</v>
      </c>
      <c r="V13" s="483">
        <v>164</v>
      </c>
      <c r="W13" s="483">
        <v>12</v>
      </c>
      <c r="X13" s="272">
        <f t="shared" si="0"/>
        <v>2042</v>
      </c>
      <c r="Y13" s="164">
        <v>52</v>
      </c>
      <c r="Z13" s="134">
        <v>22</v>
      </c>
      <c r="AA13" s="134">
        <v>13</v>
      </c>
      <c r="AB13" s="134">
        <v>11</v>
      </c>
      <c r="AC13" s="134">
        <v>13</v>
      </c>
      <c r="AD13" s="134">
        <v>37</v>
      </c>
      <c r="AE13" s="134">
        <v>62</v>
      </c>
      <c r="AF13" s="134">
        <v>226</v>
      </c>
      <c r="AG13" s="134">
        <v>269</v>
      </c>
      <c r="AH13" s="134">
        <v>180</v>
      </c>
      <c r="AI13" s="134">
        <v>144</v>
      </c>
      <c r="AJ13" s="134">
        <v>138</v>
      </c>
      <c r="AK13" s="134">
        <v>130</v>
      </c>
      <c r="AL13" s="134">
        <v>116</v>
      </c>
      <c r="AM13" s="134">
        <v>118</v>
      </c>
      <c r="AN13" s="134">
        <v>106</v>
      </c>
      <c r="AO13" s="134">
        <v>81</v>
      </c>
      <c r="AP13" s="134">
        <v>69</v>
      </c>
      <c r="AQ13" s="134">
        <v>75</v>
      </c>
      <c r="AR13" s="134">
        <v>79</v>
      </c>
      <c r="AS13" s="134">
        <v>202</v>
      </c>
      <c r="AT13" s="134">
        <v>7</v>
      </c>
      <c r="AU13" s="134">
        <f t="shared" si="1"/>
        <v>2150</v>
      </c>
      <c r="AV13" s="482">
        <v>37</v>
      </c>
      <c r="AW13" s="483">
        <v>24</v>
      </c>
      <c r="AX13" s="483">
        <v>16</v>
      </c>
      <c r="AY13" s="483">
        <v>6</v>
      </c>
      <c r="AZ13" s="483">
        <v>6</v>
      </c>
      <c r="BA13" s="483">
        <v>22</v>
      </c>
      <c r="BB13" s="483">
        <v>53</v>
      </c>
      <c r="BC13" s="483">
        <v>215</v>
      </c>
      <c r="BD13" s="483">
        <v>249</v>
      </c>
      <c r="BE13" s="483">
        <v>189</v>
      </c>
      <c r="BF13" s="483">
        <v>157</v>
      </c>
      <c r="BG13" s="483">
        <v>144</v>
      </c>
      <c r="BH13" s="483">
        <v>117</v>
      </c>
      <c r="BI13" s="483">
        <v>129</v>
      </c>
      <c r="BJ13" s="483">
        <v>109</v>
      </c>
      <c r="BK13" s="483">
        <v>106</v>
      </c>
      <c r="BL13" s="483">
        <v>99</v>
      </c>
      <c r="BM13" s="483">
        <v>65</v>
      </c>
      <c r="BN13" s="483">
        <v>53</v>
      </c>
      <c r="BO13" s="483">
        <v>58</v>
      </c>
      <c r="BP13" s="483">
        <v>184</v>
      </c>
      <c r="BQ13" s="483">
        <v>8</v>
      </c>
      <c r="BR13" s="272">
        <f t="shared" si="2"/>
        <v>2046</v>
      </c>
      <c r="BS13" s="164">
        <v>45</v>
      </c>
      <c r="BT13" s="134">
        <v>22</v>
      </c>
      <c r="BU13" s="134">
        <v>13</v>
      </c>
      <c r="BV13" s="134">
        <v>9</v>
      </c>
      <c r="BW13" s="134">
        <v>4</v>
      </c>
      <c r="BX13" s="134">
        <v>30</v>
      </c>
      <c r="BY13" s="134">
        <v>50</v>
      </c>
      <c r="BZ13" s="134">
        <v>175</v>
      </c>
      <c r="CA13" s="134">
        <v>261</v>
      </c>
      <c r="CB13" s="134">
        <v>195</v>
      </c>
      <c r="CC13" s="134">
        <v>133</v>
      </c>
      <c r="CD13" s="134">
        <v>118</v>
      </c>
      <c r="CE13" s="134">
        <v>109</v>
      </c>
      <c r="CF13" s="134">
        <v>110</v>
      </c>
      <c r="CG13" s="134">
        <v>129</v>
      </c>
      <c r="CH13" s="134">
        <v>114</v>
      </c>
      <c r="CI13" s="134">
        <v>85</v>
      </c>
      <c r="CJ13" s="134">
        <v>82</v>
      </c>
      <c r="CK13" s="134">
        <v>63</v>
      </c>
      <c r="CL13" s="134">
        <v>84</v>
      </c>
      <c r="CM13" s="134">
        <v>195</v>
      </c>
      <c r="CN13" s="134">
        <v>7</v>
      </c>
      <c r="CO13" s="165">
        <f t="shared" si="3"/>
        <v>2033</v>
      </c>
      <c r="CP13" s="482">
        <v>37</v>
      </c>
      <c r="CQ13" s="483">
        <v>23</v>
      </c>
      <c r="CR13" s="483">
        <v>13</v>
      </c>
      <c r="CS13" s="483">
        <v>13</v>
      </c>
      <c r="CT13" s="483">
        <v>8</v>
      </c>
      <c r="CU13" s="483">
        <v>23</v>
      </c>
      <c r="CV13" s="483">
        <v>44</v>
      </c>
      <c r="CW13" s="483">
        <v>204</v>
      </c>
      <c r="CX13" s="483">
        <v>294</v>
      </c>
      <c r="CY13" s="483">
        <v>187</v>
      </c>
      <c r="CZ13" s="483">
        <v>188</v>
      </c>
      <c r="DA13" s="483">
        <v>155</v>
      </c>
      <c r="DB13" s="483">
        <v>118</v>
      </c>
      <c r="DC13" s="483">
        <v>113</v>
      </c>
      <c r="DD13" s="483">
        <v>137</v>
      </c>
      <c r="DE13" s="483">
        <v>108</v>
      </c>
      <c r="DF13" s="483">
        <v>110</v>
      </c>
      <c r="DG13" s="483">
        <v>94</v>
      </c>
      <c r="DH13" s="483">
        <v>70</v>
      </c>
      <c r="DI13" s="483">
        <v>63</v>
      </c>
      <c r="DJ13" s="483">
        <v>159</v>
      </c>
      <c r="DK13" s="483">
        <v>5</v>
      </c>
      <c r="DL13" s="272">
        <f t="shared" si="4"/>
        <v>2166</v>
      </c>
      <c r="DM13" s="164">
        <v>29</v>
      </c>
      <c r="DN13" s="134">
        <v>14</v>
      </c>
      <c r="DO13" s="134">
        <v>7</v>
      </c>
      <c r="DP13" s="134">
        <v>5</v>
      </c>
      <c r="DQ13" s="134">
        <v>7</v>
      </c>
      <c r="DR13" s="134">
        <v>31</v>
      </c>
      <c r="DS13" s="134">
        <v>35</v>
      </c>
      <c r="DT13" s="134">
        <v>162</v>
      </c>
      <c r="DU13" s="134">
        <v>238</v>
      </c>
      <c r="DV13" s="134">
        <v>179</v>
      </c>
      <c r="DW13" s="134">
        <v>175</v>
      </c>
      <c r="DX13" s="134">
        <v>159</v>
      </c>
      <c r="DY13" s="134">
        <v>113</v>
      </c>
      <c r="DZ13" s="134">
        <v>103</v>
      </c>
      <c r="EA13" s="134">
        <v>118</v>
      </c>
      <c r="EB13" s="134">
        <v>104</v>
      </c>
      <c r="EC13" s="134">
        <v>96</v>
      </c>
      <c r="ED13" s="134">
        <v>81</v>
      </c>
      <c r="EE13" s="134">
        <v>58</v>
      </c>
      <c r="EF13" s="134">
        <v>59</v>
      </c>
      <c r="EG13" s="134">
        <v>139</v>
      </c>
      <c r="EH13" s="134">
        <v>6</v>
      </c>
      <c r="EI13" s="165">
        <f t="shared" si="5"/>
        <v>1918</v>
      </c>
      <c r="EJ13" s="482">
        <v>31</v>
      </c>
      <c r="EK13" s="483">
        <v>18</v>
      </c>
      <c r="EL13" s="483">
        <v>14</v>
      </c>
      <c r="EM13" s="483">
        <v>11</v>
      </c>
      <c r="EN13" s="483">
        <v>11</v>
      </c>
      <c r="EO13" s="483">
        <v>39</v>
      </c>
      <c r="EP13" s="483">
        <v>44</v>
      </c>
      <c r="EQ13" s="483">
        <v>211</v>
      </c>
      <c r="ER13" s="483">
        <v>270</v>
      </c>
      <c r="ES13" s="483">
        <v>235</v>
      </c>
      <c r="ET13" s="483">
        <v>189</v>
      </c>
      <c r="EU13" s="483">
        <v>166</v>
      </c>
      <c r="EV13" s="483">
        <v>141</v>
      </c>
      <c r="EW13" s="483">
        <v>122</v>
      </c>
      <c r="EX13" s="483">
        <v>128</v>
      </c>
      <c r="EY13" s="483">
        <v>141</v>
      </c>
      <c r="EZ13" s="483">
        <v>114</v>
      </c>
      <c r="FA13" s="483">
        <v>90</v>
      </c>
      <c r="FB13" s="483">
        <v>62</v>
      </c>
      <c r="FC13" s="483">
        <v>62</v>
      </c>
      <c r="FD13" s="483">
        <v>138</v>
      </c>
      <c r="FE13" s="483">
        <v>5</v>
      </c>
      <c r="FF13" s="272">
        <f t="shared" si="6"/>
        <v>2242</v>
      </c>
      <c r="FG13" s="164">
        <v>39</v>
      </c>
      <c r="FH13" s="134">
        <v>12</v>
      </c>
      <c r="FI13" s="134">
        <v>16</v>
      </c>
      <c r="FJ13" s="134">
        <v>8</v>
      </c>
      <c r="FK13" s="134">
        <v>5</v>
      </c>
      <c r="FL13" s="134">
        <v>33</v>
      </c>
      <c r="FM13" s="134">
        <v>31</v>
      </c>
      <c r="FN13" s="134">
        <v>203</v>
      </c>
      <c r="FO13" s="134">
        <v>239</v>
      </c>
      <c r="FP13" s="134">
        <v>216</v>
      </c>
      <c r="FQ13" s="134">
        <v>179</v>
      </c>
      <c r="FR13" s="134">
        <v>158</v>
      </c>
      <c r="FS13" s="134">
        <v>141</v>
      </c>
      <c r="FT13" s="134">
        <v>108</v>
      </c>
      <c r="FU13" s="134">
        <v>138</v>
      </c>
      <c r="FV13" s="134">
        <v>129</v>
      </c>
      <c r="FW13" s="134">
        <v>117</v>
      </c>
      <c r="FX13" s="134">
        <v>102</v>
      </c>
      <c r="FY13" s="134">
        <v>76</v>
      </c>
      <c r="FZ13" s="134">
        <v>59</v>
      </c>
      <c r="GA13" s="134">
        <v>164</v>
      </c>
      <c r="GB13" s="134">
        <v>2</v>
      </c>
      <c r="GC13" s="165">
        <f t="shared" si="7"/>
        <v>2175</v>
      </c>
    </row>
    <row r="14" spans="1:185" ht="18" customHeight="1">
      <c r="A14" s="12" t="s">
        <v>117</v>
      </c>
      <c r="B14" s="166">
        <v>1</v>
      </c>
      <c r="C14" s="167">
        <v>2</v>
      </c>
      <c r="D14" s="168">
        <v>0</v>
      </c>
      <c r="E14" s="167">
        <v>1</v>
      </c>
      <c r="F14" s="168">
        <v>2</v>
      </c>
      <c r="G14" s="168">
        <v>1</v>
      </c>
      <c r="H14" s="168">
        <v>4</v>
      </c>
      <c r="I14" s="168">
        <v>11</v>
      </c>
      <c r="J14" s="168">
        <v>11</v>
      </c>
      <c r="K14" s="168">
        <v>5</v>
      </c>
      <c r="L14" s="168">
        <v>7</v>
      </c>
      <c r="M14" s="168">
        <v>7</v>
      </c>
      <c r="N14" s="168">
        <v>9</v>
      </c>
      <c r="O14" s="168">
        <v>25</v>
      </c>
      <c r="P14" s="168">
        <v>32</v>
      </c>
      <c r="Q14" s="168">
        <v>63</v>
      </c>
      <c r="R14" s="168">
        <v>89</v>
      </c>
      <c r="S14" s="168">
        <v>93</v>
      </c>
      <c r="T14" s="168">
        <v>93</v>
      </c>
      <c r="U14" s="168">
        <v>88</v>
      </c>
      <c r="V14" s="168">
        <v>320</v>
      </c>
      <c r="W14" s="168">
        <v>0</v>
      </c>
      <c r="X14" s="169">
        <f t="shared" si="0"/>
        <v>864</v>
      </c>
      <c r="Y14" s="166">
        <v>2</v>
      </c>
      <c r="Z14" s="167">
        <v>0</v>
      </c>
      <c r="AA14" s="168">
        <v>1</v>
      </c>
      <c r="AB14" s="168">
        <v>0</v>
      </c>
      <c r="AC14" s="168">
        <v>0</v>
      </c>
      <c r="AD14" s="167">
        <v>2</v>
      </c>
      <c r="AE14" s="168">
        <v>3</v>
      </c>
      <c r="AF14" s="168">
        <v>3</v>
      </c>
      <c r="AG14" s="168">
        <v>8</v>
      </c>
      <c r="AH14" s="168">
        <v>17</v>
      </c>
      <c r="AI14" s="168">
        <v>9</v>
      </c>
      <c r="AJ14" s="168">
        <v>10</v>
      </c>
      <c r="AK14" s="168">
        <v>13</v>
      </c>
      <c r="AL14" s="168">
        <v>28</v>
      </c>
      <c r="AM14" s="168">
        <v>43</v>
      </c>
      <c r="AN14" s="168">
        <v>81</v>
      </c>
      <c r="AO14" s="168">
        <v>66</v>
      </c>
      <c r="AP14" s="168">
        <v>104</v>
      </c>
      <c r="AQ14" s="168">
        <v>112</v>
      </c>
      <c r="AR14" s="168">
        <v>110</v>
      </c>
      <c r="AS14" s="168">
        <v>319</v>
      </c>
      <c r="AT14" s="168">
        <v>0</v>
      </c>
      <c r="AU14" s="168">
        <f t="shared" si="1"/>
        <v>931</v>
      </c>
      <c r="AV14" s="166">
        <v>2</v>
      </c>
      <c r="AW14" s="167">
        <v>1</v>
      </c>
      <c r="AX14" s="168">
        <v>1</v>
      </c>
      <c r="AY14" s="167">
        <v>1</v>
      </c>
      <c r="AZ14" s="168">
        <v>1</v>
      </c>
      <c r="BA14" s="168">
        <v>2</v>
      </c>
      <c r="BB14" s="168">
        <v>1</v>
      </c>
      <c r="BC14" s="168">
        <v>4</v>
      </c>
      <c r="BD14" s="168">
        <v>3</v>
      </c>
      <c r="BE14" s="168">
        <v>5</v>
      </c>
      <c r="BF14" s="168">
        <v>8</v>
      </c>
      <c r="BG14" s="168">
        <v>16</v>
      </c>
      <c r="BH14" s="168">
        <v>12</v>
      </c>
      <c r="BI14" s="168">
        <v>20</v>
      </c>
      <c r="BJ14" s="168">
        <v>33</v>
      </c>
      <c r="BK14" s="168">
        <v>53</v>
      </c>
      <c r="BL14" s="168">
        <v>82</v>
      </c>
      <c r="BM14" s="168">
        <v>109</v>
      </c>
      <c r="BN14" s="168">
        <v>98</v>
      </c>
      <c r="BO14" s="168">
        <v>123</v>
      </c>
      <c r="BP14" s="168">
        <v>311</v>
      </c>
      <c r="BQ14" s="168">
        <v>0</v>
      </c>
      <c r="BR14" s="169">
        <f t="shared" si="2"/>
        <v>886</v>
      </c>
      <c r="BS14" s="166">
        <v>3</v>
      </c>
      <c r="BT14" s="167">
        <v>5</v>
      </c>
      <c r="BU14" s="168">
        <v>2</v>
      </c>
      <c r="BV14" s="167">
        <v>0</v>
      </c>
      <c r="BW14" s="168">
        <v>0</v>
      </c>
      <c r="BX14" s="168">
        <v>5</v>
      </c>
      <c r="BY14" s="168">
        <v>1</v>
      </c>
      <c r="BZ14" s="168">
        <v>7</v>
      </c>
      <c r="CA14" s="168">
        <v>10</v>
      </c>
      <c r="CB14" s="168">
        <v>6</v>
      </c>
      <c r="CC14" s="168">
        <v>15</v>
      </c>
      <c r="CD14" s="168">
        <v>19</v>
      </c>
      <c r="CE14" s="168">
        <v>15</v>
      </c>
      <c r="CF14" s="168">
        <v>26</v>
      </c>
      <c r="CG14" s="168">
        <v>27</v>
      </c>
      <c r="CH14" s="168">
        <v>61</v>
      </c>
      <c r="CI14" s="168">
        <v>92</v>
      </c>
      <c r="CJ14" s="168">
        <v>120</v>
      </c>
      <c r="CK14" s="168">
        <v>93</v>
      </c>
      <c r="CL14" s="168">
        <v>123</v>
      </c>
      <c r="CM14" s="168">
        <v>320</v>
      </c>
      <c r="CN14" s="168">
        <v>0</v>
      </c>
      <c r="CO14" s="170">
        <f t="shared" si="3"/>
        <v>950</v>
      </c>
      <c r="CP14" s="166">
        <v>3</v>
      </c>
      <c r="CQ14" s="167">
        <v>0</v>
      </c>
      <c r="CR14" s="168">
        <v>0</v>
      </c>
      <c r="CS14" s="167">
        <v>0</v>
      </c>
      <c r="CT14" s="168">
        <v>0</v>
      </c>
      <c r="CU14" s="168">
        <v>2</v>
      </c>
      <c r="CV14" s="168">
        <v>1</v>
      </c>
      <c r="CW14" s="168">
        <v>4</v>
      </c>
      <c r="CX14" s="168">
        <v>8</v>
      </c>
      <c r="CY14" s="168">
        <v>6</v>
      </c>
      <c r="CZ14" s="168">
        <v>6</v>
      </c>
      <c r="DA14" s="168">
        <v>11</v>
      </c>
      <c r="DB14" s="168">
        <v>13</v>
      </c>
      <c r="DC14" s="168">
        <v>24</v>
      </c>
      <c r="DD14" s="168">
        <v>46</v>
      </c>
      <c r="DE14" s="168">
        <v>64</v>
      </c>
      <c r="DF14" s="168">
        <v>117</v>
      </c>
      <c r="DG14" s="168">
        <v>117</v>
      </c>
      <c r="DH14" s="168">
        <v>105</v>
      </c>
      <c r="DI14" s="168">
        <v>139</v>
      </c>
      <c r="DJ14" s="168">
        <v>373</v>
      </c>
      <c r="DK14" s="168">
        <v>0</v>
      </c>
      <c r="DL14" s="169">
        <f>+SUM(CP14:DK14)</f>
        <v>1039</v>
      </c>
      <c r="DM14" s="166">
        <v>0</v>
      </c>
      <c r="DN14" s="167">
        <v>0</v>
      </c>
      <c r="DO14" s="168">
        <v>0</v>
      </c>
      <c r="DP14" s="167">
        <v>2</v>
      </c>
      <c r="DQ14" s="168">
        <v>0</v>
      </c>
      <c r="DR14" s="168">
        <v>0</v>
      </c>
      <c r="DS14" s="168">
        <v>2</v>
      </c>
      <c r="DT14" s="168">
        <v>5</v>
      </c>
      <c r="DU14" s="168">
        <v>13</v>
      </c>
      <c r="DV14" s="168">
        <v>6</v>
      </c>
      <c r="DW14" s="168">
        <v>12</v>
      </c>
      <c r="DX14" s="168">
        <v>14</v>
      </c>
      <c r="DY14" s="168">
        <v>28</v>
      </c>
      <c r="DZ14" s="168">
        <v>29</v>
      </c>
      <c r="EA14" s="168">
        <v>42</v>
      </c>
      <c r="EB14" s="168">
        <v>56</v>
      </c>
      <c r="EC14" s="168">
        <v>77</v>
      </c>
      <c r="ED14" s="168">
        <v>125</v>
      </c>
      <c r="EE14" s="168">
        <v>115</v>
      </c>
      <c r="EF14" s="168">
        <v>115</v>
      </c>
      <c r="EG14" s="168">
        <v>329</v>
      </c>
      <c r="EH14" s="168">
        <v>2</v>
      </c>
      <c r="EI14" s="170">
        <f t="shared" si="5"/>
        <v>972</v>
      </c>
      <c r="EJ14" s="166">
        <v>1</v>
      </c>
      <c r="EK14" s="167">
        <v>1</v>
      </c>
      <c r="EL14" s="168">
        <v>0</v>
      </c>
      <c r="EM14" s="167">
        <v>0</v>
      </c>
      <c r="EN14" s="168">
        <v>0</v>
      </c>
      <c r="EO14" s="168">
        <v>1</v>
      </c>
      <c r="EP14" s="168">
        <v>1</v>
      </c>
      <c r="EQ14" s="168">
        <v>3</v>
      </c>
      <c r="ER14" s="168">
        <v>5</v>
      </c>
      <c r="ES14" s="168">
        <v>10</v>
      </c>
      <c r="ET14" s="168">
        <v>12</v>
      </c>
      <c r="EU14" s="168">
        <v>14</v>
      </c>
      <c r="EV14" s="168">
        <v>17</v>
      </c>
      <c r="EW14" s="168">
        <v>30</v>
      </c>
      <c r="EX14" s="168">
        <v>42</v>
      </c>
      <c r="EY14" s="168">
        <v>65</v>
      </c>
      <c r="EZ14" s="168">
        <v>87</v>
      </c>
      <c r="FA14" s="168">
        <v>98</v>
      </c>
      <c r="FB14" s="168">
        <v>123</v>
      </c>
      <c r="FC14" s="168">
        <v>102</v>
      </c>
      <c r="FD14" s="168">
        <v>308</v>
      </c>
      <c r="FE14" s="168">
        <v>0</v>
      </c>
      <c r="FF14" s="169">
        <f>+SUM(EJ14:FE14)</f>
        <v>920</v>
      </c>
      <c r="FG14" s="166">
        <v>1</v>
      </c>
      <c r="FH14" s="167">
        <v>0</v>
      </c>
      <c r="FI14" s="168">
        <v>1</v>
      </c>
      <c r="FJ14" s="167">
        <v>0</v>
      </c>
      <c r="FK14" s="168">
        <v>0</v>
      </c>
      <c r="FL14" s="168">
        <v>1</v>
      </c>
      <c r="FM14" s="168">
        <v>4</v>
      </c>
      <c r="FN14" s="168">
        <v>7</v>
      </c>
      <c r="FO14" s="168">
        <v>9</v>
      </c>
      <c r="FP14" s="168">
        <v>13</v>
      </c>
      <c r="FQ14" s="168">
        <v>11</v>
      </c>
      <c r="FR14" s="168">
        <v>15</v>
      </c>
      <c r="FS14" s="168">
        <v>14</v>
      </c>
      <c r="FT14" s="168">
        <v>30</v>
      </c>
      <c r="FU14" s="168">
        <v>49</v>
      </c>
      <c r="FV14" s="168">
        <v>51</v>
      </c>
      <c r="FW14" s="168">
        <v>88</v>
      </c>
      <c r="FX14" s="168">
        <v>111</v>
      </c>
      <c r="FY14" s="168">
        <v>116</v>
      </c>
      <c r="FZ14" s="168">
        <v>137</v>
      </c>
      <c r="GA14" s="168">
        <v>353</v>
      </c>
      <c r="GB14" s="168">
        <v>0</v>
      </c>
      <c r="GC14" s="170">
        <f>+SUM(FG14:GB14)</f>
        <v>1011</v>
      </c>
    </row>
    <row r="15" spans="1:185" ht="18" customHeight="1">
      <c r="A15" s="13" t="s">
        <v>118</v>
      </c>
      <c r="B15" s="482">
        <v>796</v>
      </c>
      <c r="C15" s="483">
        <v>2</v>
      </c>
      <c r="D15" s="483">
        <v>1</v>
      </c>
      <c r="E15" s="483">
        <v>0</v>
      </c>
      <c r="F15" s="483">
        <v>0</v>
      </c>
      <c r="G15" s="483">
        <v>0</v>
      </c>
      <c r="H15" s="483">
        <v>0</v>
      </c>
      <c r="I15" s="483">
        <v>0</v>
      </c>
      <c r="J15" s="483">
        <v>0</v>
      </c>
      <c r="K15" s="483">
        <v>0</v>
      </c>
      <c r="L15" s="483">
        <v>0</v>
      </c>
      <c r="M15" s="483">
        <v>0</v>
      </c>
      <c r="N15" s="483">
        <v>0</v>
      </c>
      <c r="O15" s="483">
        <v>0</v>
      </c>
      <c r="P15" s="483">
        <v>0</v>
      </c>
      <c r="Q15" s="483">
        <v>0</v>
      </c>
      <c r="R15" s="483">
        <v>0</v>
      </c>
      <c r="S15" s="483">
        <v>0</v>
      </c>
      <c r="T15" s="483">
        <v>0</v>
      </c>
      <c r="U15" s="483">
        <v>0</v>
      </c>
      <c r="V15" s="483">
        <v>0</v>
      </c>
      <c r="W15" s="483">
        <v>0</v>
      </c>
      <c r="X15" s="272">
        <f t="shared" si="0"/>
        <v>799</v>
      </c>
      <c r="Y15" s="164">
        <v>774</v>
      </c>
      <c r="Z15" s="134">
        <v>2</v>
      </c>
      <c r="AA15" s="134">
        <v>2</v>
      </c>
      <c r="AB15" s="134">
        <v>0</v>
      </c>
      <c r="AC15" s="134">
        <v>0</v>
      </c>
      <c r="AD15" s="134">
        <v>2</v>
      </c>
      <c r="AE15" s="134">
        <v>0</v>
      </c>
      <c r="AF15" s="134">
        <v>0</v>
      </c>
      <c r="AG15" s="134">
        <v>0</v>
      </c>
      <c r="AH15" s="134">
        <v>0</v>
      </c>
      <c r="AI15" s="134">
        <v>0</v>
      </c>
      <c r="AJ15" s="134">
        <v>0</v>
      </c>
      <c r="AK15" s="134">
        <v>0</v>
      </c>
      <c r="AL15" s="134">
        <v>0</v>
      </c>
      <c r="AM15" s="134">
        <v>0</v>
      </c>
      <c r="AN15" s="134">
        <v>0</v>
      </c>
      <c r="AO15" s="134">
        <v>0</v>
      </c>
      <c r="AP15" s="134">
        <v>0</v>
      </c>
      <c r="AQ15" s="134">
        <v>0</v>
      </c>
      <c r="AR15" s="134">
        <v>0</v>
      </c>
      <c r="AS15" s="134">
        <v>0</v>
      </c>
      <c r="AT15" s="134">
        <v>0</v>
      </c>
      <c r="AU15" s="134">
        <f t="shared" si="1"/>
        <v>780</v>
      </c>
      <c r="AV15" s="482">
        <v>747</v>
      </c>
      <c r="AW15" s="483">
        <v>1</v>
      </c>
      <c r="AX15" s="483">
        <v>1</v>
      </c>
      <c r="AY15" s="483">
        <v>0</v>
      </c>
      <c r="AZ15" s="483">
        <v>0</v>
      </c>
      <c r="BA15" s="483">
        <v>0</v>
      </c>
      <c r="BB15" s="483">
        <v>2</v>
      </c>
      <c r="BC15" s="483">
        <v>1</v>
      </c>
      <c r="BD15" s="483">
        <v>0</v>
      </c>
      <c r="BE15" s="483">
        <v>0</v>
      </c>
      <c r="BF15" s="483">
        <v>0</v>
      </c>
      <c r="BG15" s="483">
        <v>0</v>
      </c>
      <c r="BH15" s="483">
        <v>0</v>
      </c>
      <c r="BI15" s="483">
        <v>0</v>
      </c>
      <c r="BJ15" s="483">
        <v>0</v>
      </c>
      <c r="BK15" s="483">
        <v>0</v>
      </c>
      <c r="BL15" s="483">
        <v>0</v>
      </c>
      <c r="BM15" s="483">
        <v>0</v>
      </c>
      <c r="BN15" s="483">
        <v>0</v>
      </c>
      <c r="BO15" s="483">
        <v>0</v>
      </c>
      <c r="BP15" s="483">
        <v>0</v>
      </c>
      <c r="BQ15" s="483">
        <v>0</v>
      </c>
      <c r="BR15" s="272">
        <f t="shared" si="2"/>
        <v>752</v>
      </c>
      <c r="BS15" s="164">
        <v>756</v>
      </c>
      <c r="BT15" s="134">
        <v>2</v>
      </c>
      <c r="BU15" s="134">
        <v>0</v>
      </c>
      <c r="BV15" s="134">
        <v>0</v>
      </c>
      <c r="BW15" s="134">
        <v>1</v>
      </c>
      <c r="BX15" s="134">
        <v>0</v>
      </c>
      <c r="BY15" s="134">
        <v>0</v>
      </c>
      <c r="BZ15" s="134">
        <v>0</v>
      </c>
      <c r="CA15" s="134">
        <v>1</v>
      </c>
      <c r="CB15" s="134">
        <v>0</v>
      </c>
      <c r="CC15" s="134">
        <v>0</v>
      </c>
      <c r="CD15" s="134">
        <v>0</v>
      </c>
      <c r="CE15" s="134">
        <v>0</v>
      </c>
      <c r="CF15" s="134">
        <v>0</v>
      </c>
      <c r="CG15" s="134">
        <v>0</v>
      </c>
      <c r="CH15" s="134">
        <v>0</v>
      </c>
      <c r="CI15" s="134">
        <v>0</v>
      </c>
      <c r="CJ15" s="134">
        <v>0</v>
      </c>
      <c r="CK15" s="134">
        <v>0</v>
      </c>
      <c r="CL15" s="134">
        <v>0</v>
      </c>
      <c r="CM15" s="134">
        <v>0</v>
      </c>
      <c r="CN15" s="134">
        <v>0</v>
      </c>
      <c r="CO15" s="165">
        <f t="shared" si="3"/>
        <v>760</v>
      </c>
      <c r="CP15" s="482">
        <v>674</v>
      </c>
      <c r="CQ15" s="483">
        <v>2</v>
      </c>
      <c r="CR15" s="483">
        <v>0</v>
      </c>
      <c r="CS15" s="483">
        <v>0</v>
      </c>
      <c r="CT15" s="483">
        <v>0</v>
      </c>
      <c r="CU15" s="483">
        <v>1</v>
      </c>
      <c r="CV15" s="483">
        <v>0</v>
      </c>
      <c r="CW15" s="483">
        <v>0</v>
      </c>
      <c r="CX15" s="483">
        <v>0</v>
      </c>
      <c r="CY15" s="483">
        <v>0</v>
      </c>
      <c r="CZ15" s="483">
        <v>0</v>
      </c>
      <c r="DA15" s="483">
        <v>0</v>
      </c>
      <c r="DB15" s="483">
        <v>0</v>
      </c>
      <c r="DC15" s="483">
        <v>0</v>
      </c>
      <c r="DD15" s="483">
        <v>0</v>
      </c>
      <c r="DE15" s="483">
        <v>0</v>
      </c>
      <c r="DF15" s="483">
        <v>0</v>
      </c>
      <c r="DG15" s="483">
        <v>0</v>
      </c>
      <c r="DH15" s="483">
        <v>0</v>
      </c>
      <c r="DI15" s="483">
        <v>0</v>
      </c>
      <c r="DJ15" s="483">
        <v>0</v>
      </c>
      <c r="DK15" s="483">
        <v>0</v>
      </c>
      <c r="DL15" s="272">
        <f t="shared" si="4"/>
        <v>677</v>
      </c>
      <c r="DM15" s="164">
        <v>677</v>
      </c>
      <c r="DN15" s="134">
        <v>0</v>
      </c>
      <c r="DO15" s="134">
        <v>0</v>
      </c>
      <c r="DP15" s="134">
        <v>0</v>
      </c>
      <c r="DQ15" s="134">
        <v>0</v>
      </c>
      <c r="DR15" s="134">
        <v>0</v>
      </c>
      <c r="DS15" s="134">
        <v>1</v>
      </c>
      <c r="DT15" s="134">
        <v>0</v>
      </c>
      <c r="DU15" s="134">
        <v>0</v>
      </c>
      <c r="DV15" s="134">
        <v>0</v>
      </c>
      <c r="DW15" s="134">
        <v>0</v>
      </c>
      <c r="DX15" s="134">
        <v>0</v>
      </c>
      <c r="DY15" s="134">
        <v>0</v>
      </c>
      <c r="DZ15" s="134">
        <v>0</v>
      </c>
      <c r="EA15" s="134">
        <v>0</v>
      </c>
      <c r="EB15" s="134">
        <v>0</v>
      </c>
      <c r="EC15" s="134">
        <v>0</v>
      </c>
      <c r="ED15" s="134">
        <v>0</v>
      </c>
      <c r="EE15" s="134">
        <v>0</v>
      </c>
      <c r="EF15" s="134">
        <v>0</v>
      </c>
      <c r="EG15" s="134">
        <v>0</v>
      </c>
      <c r="EH15" s="134">
        <v>0</v>
      </c>
      <c r="EI15" s="165">
        <f t="shared" si="5"/>
        <v>678</v>
      </c>
      <c r="EJ15" s="482">
        <v>737</v>
      </c>
      <c r="EK15" s="483">
        <v>1</v>
      </c>
      <c r="EL15" s="483">
        <v>1</v>
      </c>
      <c r="EM15" s="483">
        <v>0</v>
      </c>
      <c r="EN15" s="483">
        <v>0</v>
      </c>
      <c r="EO15" s="483">
        <v>0</v>
      </c>
      <c r="EP15" s="483">
        <v>0</v>
      </c>
      <c r="EQ15" s="483">
        <v>0</v>
      </c>
      <c r="ER15" s="483">
        <v>0</v>
      </c>
      <c r="ES15" s="483">
        <v>0</v>
      </c>
      <c r="ET15" s="483">
        <v>0</v>
      </c>
      <c r="EU15" s="483">
        <v>0</v>
      </c>
      <c r="EV15" s="483">
        <v>0</v>
      </c>
      <c r="EW15" s="483">
        <v>0</v>
      </c>
      <c r="EX15" s="483">
        <v>0</v>
      </c>
      <c r="EY15" s="483">
        <v>0</v>
      </c>
      <c r="EZ15" s="483">
        <v>0</v>
      </c>
      <c r="FA15" s="483">
        <v>0</v>
      </c>
      <c r="FB15" s="483">
        <v>0</v>
      </c>
      <c r="FC15" s="483">
        <v>0</v>
      </c>
      <c r="FD15" s="483">
        <v>0</v>
      </c>
      <c r="FE15" s="483">
        <v>0</v>
      </c>
      <c r="FF15" s="272">
        <f t="shared" ref="FF15:FF25" si="8">+SUM(EJ15:FE15)</f>
        <v>739</v>
      </c>
      <c r="FG15" s="164">
        <v>666</v>
      </c>
      <c r="FH15" s="134">
        <v>0</v>
      </c>
      <c r="FI15" s="134">
        <v>0</v>
      </c>
      <c r="FJ15" s="134">
        <v>1</v>
      </c>
      <c r="FK15" s="134">
        <v>0</v>
      </c>
      <c r="FL15" s="134">
        <v>0</v>
      </c>
      <c r="FM15" s="134">
        <v>1</v>
      </c>
      <c r="FN15" s="134">
        <v>0</v>
      </c>
      <c r="FO15" s="134">
        <v>0</v>
      </c>
      <c r="FP15" s="134">
        <v>0</v>
      </c>
      <c r="FQ15" s="134">
        <v>0</v>
      </c>
      <c r="FR15" s="134">
        <v>0</v>
      </c>
      <c r="FS15" s="134">
        <v>0</v>
      </c>
      <c r="FT15" s="134">
        <v>0</v>
      </c>
      <c r="FU15" s="134">
        <v>0</v>
      </c>
      <c r="FV15" s="134">
        <v>0</v>
      </c>
      <c r="FW15" s="134">
        <v>0</v>
      </c>
      <c r="FX15" s="134">
        <v>0</v>
      </c>
      <c r="FY15" s="134">
        <v>0</v>
      </c>
      <c r="FZ15" s="134">
        <v>0</v>
      </c>
      <c r="GA15" s="134">
        <v>0</v>
      </c>
      <c r="GB15" s="134">
        <v>0</v>
      </c>
      <c r="GC15" s="165">
        <f t="shared" ref="GC15:GC22" si="9">+SUM(FG15:GB15)</f>
        <v>668</v>
      </c>
    </row>
    <row r="16" spans="1:185" ht="24" customHeight="1">
      <c r="A16" s="11" t="s">
        <v>194</v>
      </c>
      <c r="B16" s="166">
        <v>512</v>
      </c>
      <c r="C16" s="168">
        <v>22</v>
      </c>
      <c r="D16" s="168">
        <v>11</v>
      </c>
      <c r="E16" s="168">
        <v>5</v>
      </c>
      <c r="F16" s="168">
        <v>5</v>
      </c>
      <c r="G16" s="168">
        <v>8</v>
      </c>
      <c r="H16" s="168">
        <v>5</v>
      </c>
      <c r="I16" s="168">
        <v>5</v>
      </c>
      <c r="J16" s="168">
        <v>3</v>
      </c>
      <c r="K16" s="168">
        <v>1</v>
      </c>
      <c r="L16" s="168">
        <v>3</v>
      </c>
      <c r="M16" s="168">
        <v>2</v>
      </c>
      <c r="N16" s="168">
        <v>2</v>
      </c>
      <c r="O16" s="168">
        <v>6</v>
      </c>
      <c r="P16" s="168">
        <v>2</v>
      </c>
      <c r="Q16" s="168">
        <v>5</v>
      </c>
      <c r="R16" s="168">
        <v>3</v>
      </c>
      <c r="S16" s="168">
        <v>1</v>
      </c>
      <c r="T16" s="168">
        <v>1</v>
      </c>
      <c r="U16" s="168">
        <v>0</v>
      </c>
      <c r="V16" s="168">
        <v>1</v>
      </c>
      <c r="W16" s="168">
        <v>0</v>
      </c>
      <c r="X16" s="170">
        <f t="shared" si="0"/>
        <v>603</v>
      </c>
      <c r="Y16" s="166">
        <v>391</v>
      </c>
      <c r="Z16" s="167">
        <v>17</v>
      </c>
      <c r="AA16" s="168">
        <v>10</v>
      </c>
      <c r="AB16" s="168">
        <v>6</v>
      </c>
      <c r="AC16" s="168">
        <v>3</v>
      </c>
      <c r="AD16" s="167">
        <v>11</v>
      </c>
      <c r="AE16" s="168">
        <v>11</v>
      </c>
      <c r="AF16" s="168">
        <v>7</v>
      </c>
      <c r="AG16" s="168">
        <v>6</v>
      </c>
      <c r="AH16" s="168">
        <v>12</v>
      </c>
      <c r="AI16" s="168">
        <v>7</v>
      </c>
      <c r="AJ16" s="168">
        <v>11</v>
      </c>
      <c r="AK16" s="168">
        <v>2</v>
      </c>
      <c r="AL16" s="168">
        <v>3</v>
      </c>
      <c r="AM16" s="168">
        <v>6</v>
      </c>
      <c r="AN16" s="168">
        <v>7</v>
      </c>
      <c r="AO16" s="168">
        <v>3</v>
      </c>
      <c r="AP16" s="168">
        <v>4</v>
      </c>
      <c r="AQ16" s="168">
        <v>1</v>
      </c>
      <c r="AR16" s="168">
        <v>3</v>
      </c>
      <c r="AS16" s="168">
        <v>0</v>
      </c>
      <c r="AT16" s="168">
        <v>1</v>
      </c>
      <c r="AU16" s="168">
        <f t="shared" si="1"/>
        <v>522</v>
      </c>
      <c r="AV16" s="166">
        <v>445</v>
      </c>
      <c r="AW16" s="168">
        <v>24</v>
      </c>
      <c r="AX16" s="168">
        <v>6</v>
      </c>
      <c r="AY16" s="168">
        <v>5</v>
      </c>
      <c r="AZ16" s="168">
        <v>2</v>
      </c>
      <c r="BA16" s="168">
        <v>8</v>
      </c>
      <c r="BB16" s="168">
        <v>15</v>
      </c>
      <c r="BC16" s="168">
        <v>7</v>
      </c>
      <c r="BD16" s="168">
        <v>4</v>
      </c>
      <c r="BE16" s="168">
        <v>4</v>
      </c>
      <c r="BF16" s="168">
        <v>6</v>
      </c>
      <c r="BG16" s="168">
        <v>4</v>
      </c>
      <c r="BH16" s="168">
        <v>5</v>
      </c>
      <c r="BI16" s="168">
        <v>7</v>
      </c>
      <c r="BJ16" s="168">
        <v>5</v>
      </c>
      <c r="BK16" s="168">
        <v>5</v>
      </c>
      <c r="BL16" s="168">
        <v>3</v>
      </c>
      <c r="BM16" s="168">
        <v>2</v>
      </c>
      <c r="BN16" s="168">
        <v>0</v>
      </c>
      <c r="BO16" s="168">
        <v>1</v>
      </c>
      <c r="BP16" s="168">
        <v>2</v>
      </c>
      <c r="BQ16" s="168">
        <v>0</v>
      </c>
      <c r="BR16" s="170">
        <f t="shared" si="2"/>
        <v>560</v>
      </c>
      <c r="BS16" s="166">
        <v>432</v>
      </c>
      <c r="BT16" s="167">
        <v>23</v>
      </c>
      <c r="BU16" s="168">
        <v>7</v>
      </c>
      <c r="BV16" s="167">
        <v>6</v>
      </c>
      <c r="BW16" s="168">
        <v>2</v>
      </c>
      <c r="BX16" s="168">
        <v>8</v>
      </c>
      <c r="BY16" s="168">
        <v>7</v>
      </c>
      <c r="BZ16" s="168">
        <v>8</v>
      </c>
      <c r="CA16" s="168">
        <v>9</v>
      </c>
      <c r="CB16" s="168">
        <v>7</v>
      </c>
      <c r="CC16" s="168">
        <v>5</v>
      </c>
      <c r="CD16" s="168">
        <v>0</v>
      </c>
      <c r="CE16" s="168">
        <v>2</v>
      </c>
      <c r="CF16" s="168">
        <v>10</v>
      </c>
      <c r="CG16" s="168">
        <v>6</v>
      </c>
      <c r="CH16" s="168">
        <v>8</v>
      </c>
      <c r="CI16" s="168">
        <v>1</v>
      </c>
      <c r="CJ16" s="168">
        <v>2</v>
      </c>
      <c r="CK16" s="168">
        <v>0</v>
      </c>
      <c r="CL16" s="168">
        <v>2</v>
      </c>
      <c r="CM16" s="168">
        <v>0</v>
      </c>
      <c r="CN16" s="168">
        <v>0</v>
      </c>
      <c r="CO16" s="170">
        <f t="shared" si="3"/>
        <v>545</v>
      </c>
      <c r="CP16" s="166">
        <v>381</v>
      </c>
      <c r="CQ16" s="168">
        <v>22</v>
      </c>
      <c r="CR16" s="168">
        <v>9</v>
      </c>
      <c r="CS16" s="168">
        <v>6</v>
      </c>
      <c r="CT16" s="168">
        <v>3</v>
      </c>
      <c r="CU16" s="168">
        <v>11</v>
      </c>
      <c r="CV16" s="168">
        <v>8</v>
      </c>
      <c r="CW16" s="168">
        <v>9</v>
      </c>
      <c r="CX16" s="168">
        <v>5</v>
      </c>
      <c r="CY16" s="168">
        <v>9</v>
      </c>
      <c r="CZ16" s="168">
        <v>9</v>
      </c>
      <c r="DA16" s="168">
        <v>5</v>
      </c>
      <c r="DB16" s="168">
        <v>2</v>
      </c>
      <c r="DC16" s="168">
        <v>8</v>
      </c>
      <c r="DD16" s="168">
        <v>3</v>
      </c>
      <c r="DE16" s="168">
        <v>5</v>
      </c>
      <c r="DF16" s="168">
        <v>6</v>
      </c>
      <c r="DG16" s="168">
        <v>1</v>
      </c>
      <c r="DH16" s="168">
        <v>1</v>
      </c>
      <c r="DI16" s="168">
        <v>1</v>
      </c>
      <c r="DJ16" s="168">
        <v>0</v>
      </c>
      <c r="DK16" s="168">
        <v>0</v>
      </c>
      <c r="DL16" s="170">
        <f t="shared" si="4"/>
        <v>504</v>
      </c>
      <c r="DM16" s="166">
        <v>403</v>
      </c>
      <c r="DN16" s="167">
        <v>15</v>
      </c>
      <c r="DO16" s="168">
        <v>9</v>
      </c>
      <c r="DP16" s="167">
        <v>5</v>
      </c>
      <c r="DQ16" s="168">
        <v>3</v>
      </c>
      <c r="DR16" s="168">
        <v>16</v>
      </c>
      <c r="DS16" s="168">
        <v>9</v>
      </c>
      <c r="DT16" s="168">
        <v>3</v>
      </c>
      <c r="DU16" s="168">
        <v>6</v>
      </c>
      <c r="DV16" s="168">
        <v>6</v>
      </c>
      <c r="DW16" s="168">
        <v>4</v>
      </c>
      <c r="DX16" s="168">
        <v>5</v>
      </c>
      <c r="DY16" s="168">
        <v>2</v>
      </c>
      <c r="DZ16" s="168">
        <v>1</v>
      </c>
      <c r="EA16" s="168">
        <v>6</v>
      </c>
      <c r="EB16" s="168">
        <v>6</v>
      </c>
      <c r="EC16" s="168">
        <v>2</v>
      </c>
      <c r="ED16" s="168">
        <v>0</v>
      </c>
      <c r="EE16" s="168">
        <v>1</v>
      </c>
      <c r="EF16" s="168">
        <v>1</v>
      </c>
      <c r="EG16" s="168">
        <v>0</v>
      </c>
      <c r="EH16" s="168">
        <v>1</v>
      </c>
      <c r="EI16" s="170">
        <f t="shared" si="5"/>
        <v>504</v>
      </c>
      <c r="EJ16" s="166">
        <v>430</v>
      </c>
      <c r="EK16" s="168">
        <v>17</v>
      </c>
      <c r="EL16" s="168">
        <v>7</v>
      </c>
      <c r="EM16" s="168">
        <v>4</v>
      </c>
      <c r="EN16" s="168">
        <v>1</v>
      </c>
      <c r="EO16" s="168">
        <v>8</v>
      </c>
      <c r="EP16" s="168">
        <v>2</v>
      </c>
      <c r="EQ16" s="168">
        <v>2</v>
      </c>
      <c r="ER16" s="168">
        <v>11</v>
      </c>
      <c r="ES16" s="168">
        <v>10</v>
      </c>
      <c r="ET16" s="168">
        <v>8</v>
      </c>
      <c r="EU16" s="168">
        <v>5</v>
      </c>
      <c r="EV16" s="168">
        <v>4</v>
      </c>
      <c r="EW16" s="168">
        <v>4</v>
      </c>
      <c r="EX16" s="168">
        <v>5</v>
      </c>
      <c r="EY16" s="168">
        <v>5</v>
      </c>
      <c r="EZ16" s="168">
        <v>1</v>
      </c>
      <c r="FA16" s="168">
        <v>1</v>
      </c>
      <c r="FB16" s="168">
        <v>1</v>
      </c>
      <c r="FC16" s="168">
        <v>0</v>
      </c>
      <c r="FD16" s="168">
        <v>1</v>
      </c>
      <c r="FE16" s="168">
        <v>1</v>
      </c>
      <c r="FF16" s="170">
        <f t="shared" si="8"/>
        <v>528</v>
      </c>
      <c r="FG16" s="166">
        <v>319</v>
      </c>
      <c r="FH16" s="167">
        <v>15</v>
      </c>
      <c r="FI16" s="168">
        <v>5</v>
      </c>
      <c r="FJ16" s="167">
        <v>2</v>
      </c>
      <c r="FK16" s="168">
        <v>2</v>
      </c>
      <c r="FL16" s="168">
        <v>9</v>
      </c>
      <c r="FM16" s="168">
        <v>10</v>
      </c>
      <c r="FN16" s="168">
        <v>6</v>
      </c>
      <c r="FO16" s="168">
        <v>6</v>
      </c>
      <c r="FP16" s="168">
        <v>5</v>
      </c>
      <c r="FQ16" s="168">
        <v>5</v>
      </c>
      <c r="FR16" s="168">
        <v>3</v>
      </c>
      <c r="FS16" s="168">
        <v>7</v>
      </c>
      <c r="FT16" s="168">
        <v>11</v>
      </c>
      <c r="FU16" s="168">
        <v>2</v>
      </c>
      <c r="FV16" s="168">
        <v>5</v>
      </c>
      <c r="FW16" s="168">
        <v>7</v>
      </c>
      <c r="FX16" s="168">
        <v>1</v>
      </c>
      <c r="FY16" s="168">
        <v>2</v>
      </c>
      <c r="FZ16" s="168">
        <v>2</v>
      </c>
      <c r="GA16" s="168">
        <v>0</v>
      </c>
      <c r="GB16" s="168">
        <v>0</v>
      </c>
      <c r="GC16" s="170">
        <f t="shared" si="9"/>
        <v>424</v>
      </c>
    </row>
    <row r="17" spans="1:185" ht="18.75" customHeight="1">
      <c r="A17" s="13" t="s">
        <v>195</v>
      </c>
      <c r="B17" s="482">
        <v>0</v>
      </c>
      <c r="C17" s="483">
        <v>0</v>
      </c>
      <c r="D17" s="483">
        <v>1</v>
      </c>
      <c r="E17" s="483">
        <v>1</v>
      </c>
      <c r="F17" s="483">
        <v>0</v>
      </c>
      <c r="G17" s="483">
        <v>3</v>
      </c>
      <c r="H17" s="483">
        <v>7</v>
      </c>
      <c r="I17" s="483">
        <v>55</v>
      </c>
      <c r="J17" s="483">
        <v>90</v>
      </c>
      <c r="K17" s="483">
        <v>92</v>
      </c>
      <c r="L17" s="483">
        <v>63</v>
      </c>
      <c r="M17" s="483">
        <v>57</v>
      </c>
      <c r="N17" s="483">
        <v>43</v>
      </c>
      <c r="O17" s="483">
        <v>46</v>
      </c>
      <c r="P17" s="483">
        <v>41</v>
      </c>
      <c r="Q17" s="483">
        <v>24</v>
      </c>
      <c r="R17" s="483">
        <v>12</v>
      </c>
      <c r="S17" s="483">
        <v>9</v>
      </c>
      <c r="T17" s="483">
        <v>5</v>
      </c>
      <c r="U17" s="483">
        <v>5</v>
      </c>
      <c r="V17" s="483">
        <v>8</v>
      </c>
      <c r="W17" s="483">
        <v>3</v>
      </c>
      <c r="X17" s="272">
        <f t="shared" si="0"/>
        <v>565</v>
      </c>
      <c r="Y17" s="164">
        <v>2</v>
      </c>
      <c r="Z17" s="134">
        <v>2</v>
      </c>
      <c r="AA17" s="134">
        <v>0</v>
      </c>
      <c r="AB17" s="134">
        <v>1</v>
      </c>
      <c r="AC17" s="134">
        <v>0</v>
      </c>
      <c r="AD17" s="134">
        <v>2</v>
      </c>
      <c r="AE17" s="134">
        <v>6</v>
      </c>
      <c r="AF17" s="134">
        <v>54</v>
      </c>
      <c r="AG17" s="134">
        <v>100</v>
      </c>
      <c r="AH17" s="134">
        <v>98</v>
      </c>
      <c r="AI17" s="134">
        <v>97</v>
      </c>
      <c r="AJ17" s="134">
        <v>63</v>
      </c>
      <c r="AK17" s="134">
        <v>39</v>
      </c>
      <c r="AL17" s="134">
        <v>47</v>
      </c>
      <c r="AM17" s="134">
        <v>46</v>
      </c>
      <c r="AN17" s="134">
        <v>15</v>
      </c>
      <c r="AO17" s="134">
        <v>24</v>
      </c>
      <c r="AP17" s="134">
        <v>8</v>
      </c>
      <c r="AQ17" s="134">
        <v>7</v>
      </c>
      <c r="AR17" s="134">
        <v>4</v>
      </c>
      <c r="AS17" s="134">
        <v>0</v>
      </c>
      <c r="AT17" s="134">
        <v>9</v>
      </c>
      <c r="AU17" s="134">
        <f t="shared" si="1"/>
        <v>624</v>
      </c>
      <c r="AV17" s="482">
        <v>0</v>
      </c>
      <c r="AW17" s="483">
        <v>0</v>
      </c>
      <c r="AX17" s="483">
        <v>1</v>
      </c>
      <c r="AY17" s="483">
        <v>0</v>
      </c>
      <c r="AZ17" s="483">
        <v>0</v>
      </c>
      <c r="BA17" s="483">
        <v>2</v>
      </c>
      <c r="BB17" s="483">
        <v>2</v>
      </c>
      <c r="BC17" s="483">
        <v>39</v>
      </c>
      <c r="BD17" s="483">
        <v>95</v>
      </c>
      <c r="BE17" s="483">
        <v>92</v>
      </c>
      <c r="BF17" s="483">
        <v>59</v>
      </c>
      <c r="BG17" s="483">
        <v>65</v>
      </c>
      <c r="BH17" s="483">
        <v>30</v>
      </c>
      <c r="BI17" s="483">
        <v>41</v>
      </c>
      <c r="BJ17" s="483">
        <v>28</v>
      </c>
      <c r="BK17" s="483">
        <v>21</v>
      </c>
      <c r="BL17" s="483">
        <v>15</v>
      </c>
      <c r="BM17" s="483">
        <v>7</v>
      </c>
      <c r="BN17" s="483">
        <v>7</v>
      </c>
      <c r="BO17" s="483">
        <v>7</v>
      </c>
      <c r="BP17" s="483">
        <v>2</v>
      </c>
      <c r="BQ17" s="483">
        <v>0</v>
      </c>
      <c r="BR17" s="272">
        <f t="shared" si="2"/>
        <v>513</v>
      </c>
      <c r="BS17" s="164">
        <v>2</v>
      </c>
      <c r="BT17" s="134">
        <v>0</v>
      </c>
      <c r="BU17" s="134">
        <v>0</v>
      </c>
      <c r="BV17" s="134">
        <v>0</v>
      </c>
      <c r="BW17" s="134">
        <v>1</v>
      </c>
      <c r="BX17" s="134">
        <v>2</v>
      </c>
      <c r="BY17" s="134">
        <v>8</v>
      </c>
      <c r="BZ17" s="134">
        <v>38</v>
      </c>
      <c r="CA17" s="134">
        <v>78</v>
      </c>
      <c r="CB17" s="134">
        <v>79</v>
      </c>
      <c r="CC17" s="134">
        <v>55</v>
      </c>
      <c r="CD17" s="134">
        <v>54</v>
      </c>
      <c r="CE17" s="134">
        <v>41</v>
      </c>
      <c r="CF17" s="134">
        <v>28</v>
      </c>
      <c r="CG17" s="134">
        <v>31</v>
      </c>
      <c r="CH17" s="134">
        <v>22</v>
      </c>
      <c r="CI17" s="134">
        <v>17</v>
      </c>
      <c r="CJ17" s="134">
        <v>12</v>
      </c>
      <c r="CK17" s="134">
        <v>5</v>
      </c>
      <c r="CL17" s="134">
        <v>3</v>
      </c>
      <c r="CM17" s="134">
        <v>4</v>
      </c>
      <c r="CN17" s="134">
        <v>0</v>
      </c>
      <c r="CO17" s="165">
        <f t="shared" si="3"/>
        <v>480</v>
      </c>
      <c r="CP17" s="482">
        <v>3</v>
      </c>
      <c r="CQ17" s="483">
        <v>1</v>
      </c>
      <c r="CR17" s="483">
        <v>0</v>
      </c>
      <c r="CS17" s="483">
        <v>1</v>
      </c>
      <c r="CT17" s="483">
        <v>1</v>
      </c>
      <c r="CU17" s="483">
        <v>3</v>
      </c>
      <c r="CV17" s="483">
        <v>5</v>
      </c>
      <c r="CW17" s="483">
        <v>32</v>
      </c>
      <c r="CX17" s="483">
        <v>104</v>
      </c>
      <c r="CY17" s="483">
        <v>99</v>
      </c>
      <c r="CZ17" s="483">
        <v>64</v>
      </c>
      <c r="DA17" s="483">
        <v>76</v>
      </c>
      <c r="DB17" s="483">
        <v>36</v>
      </c>
      <c r="DC17" s="483">
        <v>53</v>
      </c>
      <c r="DD17" s="483">
        <v>32</v>
      </c>
      <c r="DE17" s="483">
        <v>26</v>
      </c>
      <c r="DF17" s="483">
        <v>21</v>
      </c>
      <c r="DG17" s="483">
        <v>9</v>
      </c>
      <c r="DH17" s="483">
        <v>9</v>
      </c>
      <c r="DI17" s="483">
        <v>4</v>
      </c>
      <c r="DJ17" s="483">
        <v>7</v>
      </c>
      <c r="DK17" s="483">
        <v>2</v>
      </c>
      <c r="DL17" s="272">
        <f t="shared" si="4"/>
        <v>588</v>
      </c>
      <c r="DM17" s="164">
        <v>0</v>
      </c>
      <c r="DN17" s="134">
        <v>1</v>
      </c>
      <c r="DO17" s="134">
        <v>1</v>
      </c>
      <c r="DP17" s="134">
        <v>0</v>
      </c>
      <c r="DQ17" s="134">
        <v>0</v>
      </c>
      <c r="DR17" s="134">
        <v>1</v>
      </c>
      <c r="DS17" s="134">
        <v>4</v>
      </c>
      <c r="DT17" s="134">
        <v>49</v>
      </c>
      <c r="DU17" s="134">
        <v>79</v>
      </c>
      <c r="DV17" s="134">
        <v>89</v>
      </c>
      <c r="DW17" s="134">
        <v>60</v>
      </c>
      <c r="DX17" s="134">
        <v>48</v>
      </c>
      <c r="DY17" s="134">
        <v>38</v>
      </c>
      <c r="DZ17" s="134">
        <v>32</v>
      </c>
      <c r="EA17" s="134">
        <v>32</v>
      </c>
      <c r="EB17" s="134">
        <v>19</v>
      </c>
      <c r="EC17" s="134">
        <v>10</v>
      </c>
      <c r="ED17" s="134">
        <v>5</v>
      </c>
      <c r="EE17" s="134">
        <v>8</v>
      </c>
      <c r="EF17" s="134">
        <v>6</v>
      </c>
      <c r="EG17" s="134">
        <v>6</v>
      </c>
      <c r="EH17" s="134">
        <v>1</v>
      </c>
      <c r="EI17" s="165">
        <f t="shared" si="5"/>
        <v>489</v>
      </c>
      <c r="EJ17" s="482">
        <v>1</v>
      </c>
      <c r="EK17" s="483">
        <v>0</v>
      </c>
      <c r="EL17" s="483">
        <v>2</v>
      </c>
      <c r="EM17" s="483">
        <v>2</v>
      </c>
      <c r="EN17" s="483">
        <v>0</v>
      </c>
      <c r="EO17" s="483">
        <v>0</v>
      </c>
      <c r="EP17" s="483">
        <v>4</v>
      </c>
      <c r="EQ17" s="483">
        <v>34</v>
      </c>
      <c r="ER17" s="483">
        <v>72</v>
      </c>
      <c r="ES17" s="483">
        <v>87</v>
      </c>
      <c r="ET17" s="483">
        <v>81</v>
      </c>
      <c r="EU17" s="483">
        <v>65</v>
      </c>
      <c r="EV17" s="483">
        <v>56</v>
      </c>
      <c r="EW17" s="483">
        <v>31</v>
      </c>
      <c r="EX17" s="483">
        <v>29</v>
      </c>
      <c r="EY17" s="483">
        <v>22</v>
      </c>
      <c r="EZ17" s="483">
        <v>23</v>
      </c>
      <c r="FA17" s="483">
        <v>5</v>
      </c>
      <c r="FB17" s="483">
        <v>5</v>
      </c>
      <c r="FC17" s="483">
        <v>6</v>
      </c>
      <c r="FD17" s="483">
        <v>5</v>
      </c>
      <c r="FE17" s="483">
        <v>0</v>
      </c>
      <c r="FF17" s="272">
        <f t="shared" si="8"/>
        <v>530</v>
      </c>
      <c r="FG17" s="164">
        <v>1</v>
      </c>
      <c r="FH17" s="134">
        <v>0</v>
      </c>
      <c r="FI17" s="134">
        <v>0</v>
      </c>
      <c r="FJ17" s="134">
        <v>1</v>
      </c>
      <c r="FK17" s="134">
        <v>0</v>
      </c>
      <c r="FL17" s="134">
        <v>2</v>
      </c>
      <c r="FM17" s="134">
        <v>7</v>
      </c>
      <c r="FN17" s="134">
        <v>30</v>
      </c>
      <c r="FO17" s="134">
        <v>68</v>
      </c>
      <c r="FP17" s="134">
        <v>98</v>
      </c>
      <c r="FQ17" s="134">
        <v>59</v>
      </c>
      <c r="FR17" s="134">
        <v>72</v>
      </c>
      <c r="FS17" s="134">
        <v>44</v>
      </c>
      <c r="FT17" s="134">
        <v>39</v>
      </c>
      <c r="FU17" s="134">
        <v>32</v>
      </c>
      <c r="FV17" s="134">
        <v>18</v>
      </c>
      <c r="FW17" s="134">
        <v>16</v>
      </c>
      <c r="FX17" s="134">
        <v>12</v>
      </c>
      <c r="FY17" s="134">
        <v>10</v>
      </c>
      <c r="FZ17" s="134">
        <v>3</v>
      </c>
      <c r="GA17" s="134">
        <v>4</v>
      </c>
      <c r="GB17" s="134">
        <v>1</v>
      </c>
      <c r="GC17" s="165">
        <f t="shared" si="9"/>
        <v>517</v>
      </c>
    </row>
    <row r="18" spans="1:185" ht="24" customHeight="1">
      <c r="A18" s="11" t="s">
        <v>196</v>
      </c>
      <c r="B18" s="166">
        <v>13</v>
      </c>
      <c r="C18" s="168">
        <v>1</v>
      </c>
      <c r="D18" s="168">
        <v>2</v>
      </c>
      <c r="E18" s="168">
        <v>0</v>
      </c>
      <c r="F18" s="168">
        <v>0</v>
      </c>
      <c r="G18" s="168">
        <v>3</v>
      </c>
      <c r="H18" s="168">
        <v>3</v>
      </c>
      <c r="I18" s="168">
        <v>8</v>
      </c>
      <c r="J18" s="168">
        <v>13</v>
      </c>
      <c r="K18" s="168">
        <v>32</v>
      </c>
      <c r="L18" s="168">
        <v>36</v>
      </c>
      <c r="M18" s="168">
        <v>47</v>
      </c>
      <c r="N18" s="168">
        <v>44</v>
      </c>
      <c r="O18" s="168">
        <v>29</v>
      </c>
      <c r="P18" s="168">
        <v>33</v>
      </c>
      <c r="Q18" s="168">
        <v>24</v>
      </c>
      <c r="R18" s="168">
        <v>19</v>
      </c>
      <c r="S18" s="168">
        <v>15</v>
      </c>
      <c r="T18" s="168">
        <v>12</v>
      </c>
      <c r="U18" s="168">
        <v>20</v>
      </c>
      <c r="V18" s="168">
        <v>63</v>
      </c>
      <c r="W18" s="168">
        <v>0</v>
      </c>
      <c r="X18" s="170">
        <f t="shared" si="0"/>
        <v>417</v>
      </c>
      <c r="Y18" s="166">
        <v>7</v>
      </c>
      <c r="Z18" s="167">
        <v>2</v>
      </c>
      <c r="AA18" s="168">
        <v>1</v>
      </c>
      <c r="AB18" s="168">
        <v>1</v>
      </c>
      <c r="AC18" s="168">
        <v>1</v>
      </c>
      <c r="AD18" s="167">
        <v>3</v>
      </c>
      <c r="AE18" s="168">
        <v>3</v>
      </c>
      <c r="AF18" s="168">
        <v>6</v>
      </c>
      <c r="AG18" s="168">
        <v>15</v>
      </c>
      <c r="AH18" s="168">
        <v>20</v>
      </c>
      <c r="AI18" s="168">
        <v>34</v>
      </c>
      <c r="AJ18" s="168">
        <v>63</v>
      </c>
      <c r="AK18" s="168">
        <v>36</v>
      </c>
      <c r="AL18" s="168">
        <v>46</v>
      </c>
      <c r="AM18" s="168">
        <v>30</v>
      </c>
      <c r="AN18" s="168">
        <v>23</v>
      </c>
      <c r="AO18" s="168">
        <v>22</v>
      </c>
      <c r="AP18" s="168">
        <v>15</v>
      </c>
      <c r="AQ18" s="168">
        <v>20</v>
      </c>
      <c r="AR18" s="168">
        <v>19</v>
      </c>
      <c r="AS18" s="168">
        <v>75</v>
      </c>
      <c r="AT18" s="168">
        <v>0</v>
      </c>
      <c r="AU18" s="168">
        <f t="shared" si="1"/>
        <v>442</v>
      </c>
      <c r="AV18" s="166">
        <v>8</v>
      </c>
      <c r="AW18" s="168">
        <v>0</v>
      </c>
      <c r="AX18" s="168">
        <v>0</v>
      </c>
      <c r="AY18" s="168">
        <v>0</v>
      </c>
      <c r="AZ18" s="168">
        <v>2</v>
      </c>
      <c r="BA18" s="168">
        <v>3</v>
      </c>
      <c r="BB18" s="168">
        <v>0</v>
      </c>
      <c r="BC18" s="168">
        <v>5</v>
      </c>
      <c r="BD18" s="168">
        <v>14</v>
      </c>
      <c r="BE18" s="168">
        <v>31</v>
      </c>
      <c r="BF18" s="168">
        <v>32</v>
      </c>
      <c r="BG18" s="168">
        <v>51</v>
      </c>
      <c r="BH18" s="168">
        <v>33</v>
      </c>
      <c r="BI18" s="168">
        <v>32</v>
      </c>
      <c r="BJ18" s="168">
        <v>36</v>
      </c>
      <c r="BK18" s="168">
        <v>30</v>
      </c>
      <c r="BL18" s="168">
        <v>17</v>
      </c>
      <c r="BM18" s="168">
        <v>18</v>
      </c>
      <c r="BN18" s="168">
        <v>16</v>
      </c>
      <c r="BO18" s="168">
        <v>17</v>
      </c>
      <c r="BP18" s="168">
        <v>65</v>
      </c>
      <c r="BQ18" s="168">
        <v>0</v>
      </c>
      <c r="BR18" s="170">
        <f t="shared" si="2"/>
        <v>410</v>
      </c>
      <c r="BS18" s="166">
        <v>7</v>
      </c>
      <c r="BT18" s="167">
        <v>0</v>
      </c>
      <c r="BU18" s="168">
        <v>2</v>
      </c>
      <c r="BV18" s="167">
        <v>2</v>
      </c>
      <c r="BW18" s="168">
        <v>1</v>
      </c>
      <c r="BX18" s="168">
        <v>6</v>
      </c>
      <c r="BY18" s="168">
        <v>4</v>
      </c>
      <c r="BZ18" s="168">
        <v>3</v>
      </c>
      <c r="CA18" s="168">
        <v>15</v>
      </c>
      <c r="CB18" s="168">
        <v>23</v>
      </c>
      <c r="CC18" s="168">
        <v>42</v>
      </c>
      <c r="CD18" s="168">
        <v>35</v>
      </c>
      <c r="CE18" s="168">
        <v>33</v>
      </c>
      <c r="CF18" s="168">
        <v>38</v>
      </c>
      <c r="CG18" s="168">
        <v>26</v>
      </c>
      <c r="CH18" s="168">
        <v>30</v>
      </c>
      <c r="CI18" s="168">
        <v>22</v>
      </c>
      <c r="CJ18" s="168">
        <v>25</v>
      </c>
      <c r="CK18" s="168">
        <v>17</v>
      </c>
      <c r="CL18" s="168">
        <v>16</v>
      </c>
      <c r="CM18" s="168">
        <v>81</v>
      </c>
      <c r="CN18" s="168">
        <v>0</v>
      </c>
      <c r="CO18" s="170">
        <f t="shared" si="3"/>
        <v>428</v>
      </c>
      <c r="CP18" s="166">
        <v>2</v>
      </c>
      <c r="CQ18" s="168">
        <v>4</v>
      </c>
      <c r="CR18" s="168">
        <v>1</v>
      </c>
      <c r="CS18" s="168">
        <v>1</v>
      </c>
      <c r="CT18" s="168">
        <v>1</v>
      </c>
      <c r="CU18" s="168">
        <v>2</v>
      </c>
      <c r="CV18" s="168">
        <v>2</v>
      </c>
      <c r="CW18" s="168">
        <v>5</v>
      </c>
      <c r="CX18" s="168">
        <v>14</v>
      </c>
      <c r="CY18" s="168">
        <v>32</v>
      </c>
      <c r="CZ18" s="168">
        <v>39</v>
      </c>
      <c r="DA18" s="168">
        <v>53</v>
      </c>
      <c r="DB18" s="168">
        <v>57</v>
      </c>
      <c r="DC18" s="168">
        <v>32</v>
      </c>
      <c r="DD18" s="168">
        <v>34</v>
      </c>
      <c r="DE18" s="168">
        <v>27</v>
      </c>
      <c r="DF18" s="168">
        <v>27</v>
      </c>
      <c r="DG18" s="168">
        <v>20</v>
      </c>
      <c r="DH18" s="168">
        <v>20</v>
      </c>
      <c r="DI18" s="168">
        <v>26</v>
      </c>
      <c r="DJ18" s="168">
        <v>62</v>
      </c>
      <c r="DK18" s="168">
        <v>0</v>
      </c>
      <c r="DL18" s="170">
        <f t="shared" si="4"/>
        <v>461</v>
      </c>
      <c r="DM18" s="166">
        <v>7</v>
      </c>
      <c r="DN18" s="167">
        <v>1</v>
      </c>
      <c r="DO18" s="168">
        <v>0</v>
      </c>
      <c r="DP18" s="167">
        <v>1</v>
      </c>
      <c r="DQ18" s="168">
        <v>0</v>
      </c>
      <c r="DR18" s="168">
        <v>3</v>
      </c>
      <c r="DS18" s="168">
        <v>1</v>
      </c>
      <c r="DT18" s="168">
        <v>9</v>
      </c>
      <c r="DU18" s="168">
        <v>17</v>
      </c>
      <c r="DV18" s="168">
        <v>35</v>
      </c>
      <c r="DW18" s="168">
        <v>43</v>
      </c>
      <c r="DX18" s="168">
        <v>55</v>
      </c>
      <c r="DY18" s="168">
        <v>50</v>
      </c>
      <c r="DZ18" s="168">
        <v>38</v>
      </c>
      <c r="EA18" s="168">
        <v>25</v>
      </c>
      <c r="EB18" s="168">
        <v>33</v>
      </c>
      <c r="EC18" s="168">
        <v>25</v>
      </c>
      <c r="ED18" s="168">
        <v>28</v>
      </c>
      <c r="EE18" s="168">
        <v>24</v>
      </c>
      <c r="EF18" s="168">
        <v>23</v>
      </c>
      <c r="EG18" s="168">
        <v>67</v>
      </c>
      <c r="EH18" s="168">
        <v>0</v>
      </c>
      <c r="EI18" s="170">
        <f t="shared" si="5"/>
        <v>485</v>
      </c>
      <c r="EJ18" s="166">
        <v>6</v>
      </c>
      <c r="EK18" s="168">
        <v>1</v>
      </c>
      <c r="EL18" s="168">
        <v>1</v>
      </c>
      <c r="EM18" s="168">
        <v>1</v>
      </c>
      <c r="EN18" s="168">
        <v>2</v>
      </c>
      <c r="EO18" s="168">
        <v>5</v>
      </c>
      <c r="EP18" s="168">
        <v>2</v>
      </c>
      <c r="EQ18" s="168">
        <v>6</v>
      </c>
      <c r="ER18" s="168">
        <v>14</v>
      </c>
      <c r="ES18" s="168">
        <v>21</v>
      </c>
      <c r="ET18" s="168">
        <v>41</v>
      </c>
      <c r="EU18" s="168">
        <v>53</v>
      </c>
      <c r="EV18" s="168">
        <v>55</v>
      </c>
      <c r="EW18" s="168">
        <v>37</v>
      </c>
      <c r="EX18" s="168">
        <v>31</v>
      </c>
      <c r="EY18" s="168">
        <v>26</v>
      </c>
      <c r="EZ18" s="168">
        <v>27</v>
      </c>
      <c r="FA18" s="168">
        <v>22</v>
      </c>
      <c r="FB18" s="168">
        <v>16</v>
      </c>
      <c r="FC18" s="168">
        <v>20</v>
      </c>
      <c r="FD18" s="168">
        <v>87</v>
      </c>
      <c r="FE18" s="168">
        <v>1</v>
      </c>
      <c r="FF18" s="170">
        <f t="shared" si="8"/>
        <v>475</v>
      </c>
      <c r="FG18" s="166">
        <v>6</v>
      </c>
      <c r="FH18" s="167">
        <v>3</v>
      </c>
      <c r="FI18" s="168">
        <v>1</v>
      </c>
      <c r="FJ18" s="167">
        <v>0</v>
      </c>
      <c r="FK18" s="168">
        <v>2</v>
      </c>
      <c r="FL18" s="168">
        <v>3</v>
      </c>
      <c r="FM18" s="168">
        <v>3</v>
      </c>
      <c r="FN18" s="168">
        <v>6</v>
      </c>
      <c r="FO18" s="168">
        <v>12</v>
      </c>
      <c r="FP18" s="168">
        <v>23</v>
      </c>
      <c r="FQ18" s="168">
        <v>35</v>
      </c>
      <c r="FR18" s="168">
        <v>49</v>
      </c>
      <c r="FS18" s="168">
        <v>35</v>
      </c>
      <c r="FT18" s="168">
        <v>30</v>
      </c>
      <c r="FU18" s="168">
        <v>45</v>
      </c>
      <c r="FV18" s="168">
        <v>27</v>
      </c>
      <c r="FW18" s="168">
        <v>42</v>
      </c>
      <c r="FX18" s="168">
        <v>36</v>
      </c>
      <c r="FY18" s="168">
        <v>24</v>
      </c>
      <c r="FZ18" s="168">
        <v>24</v>
      </c>
      <c r="GA18" s="168">
        <v>77</v>
      </c>
      <c r="GB18" s="168">
        <v>0</v>
      </c>
      <c r="GC18" s="170">
        <f t="shared" si="9"/>
        <v>483</v>
      </c>
    </row>
    <row r="19" spans="1:185" ht="25.5" customHeight="1">
      <c r="A19" s="13" t="s">
        <v>119</v>
      </c>
      <c r="B19" s="482">
        <v>35</v>
      </c>
      <c r="C19" s="483">
        <v>20</v>
      </c>
      <c r="D19" s="483">
        <v>3</v>
      </c>
      <c r="E19" s="483">
        <v>2</v>
      </c>
      <c r="F19" s="483">
        <v>1</v>
      </c>
      <c r="G19" s="483">
        <v>3</v>
      </c>
      <c r="H19" s="483">
        <v>5</v>
      </c>
      <c r="I19" s="483">
        <v>2</v>
      </c>
      <c r="J19" s="483">
        <v>5</v>
      </c>
      <c r="K19" s="483">
        <v>5</v>
      </c>
      <c r="L19" s="483">
        <v>8</v>
      </c>
      <c r="M19" s="483">
        <v>6</v>
      </c>
      <c r="N19" s="483">
        <v>7</v>
      </c>
      <c r="O19" s="483">
        <v>8</v>
      </c>
      <c r="P19" s="483">
        <v>2</v>
      </c>
      <c r="Q19" s="483">
        <v>10</v>
      </c>
      <c r="R19" s="483">
        <v>13</v>
      </c>
      <c r="S19" s="483">
        <v>11</v>
      </c>
      <c r="T19" s="483">
        <v>26</v>
      </c>
      <c r="U19" s="483">
        <v>27</v>
      </c>
      <c r="V19" s="483">
        <v>215</v>
      </c>
      <c r="W19" s="483">
        <v>0</v>
      </c>
      <c r="X19" s="272">
        <f t="shared" si="0"/>
        <v>414</v>
      </c>
      <c r="Y19" s="164">
        <v>44</v>
      </c>
      <c r="Z19" s="134">
        <v>10</v>
      </c>
      <c r="AA19" s="134">
        <v>4</v>
      </c>
      <c r="AB19" s="134">
        <v>1</v>
      </c>
      <c r="AC19" s="134">
        <v>1</v>
      </c>
      <c r="AD19" s="134">
        <v>5</v>
      </c>
      <c r="AE19" s="134">
        <v>4</v>
      </c>
      <c r="AF19" s="134">
        <v>2</v>
      </c>
      <c r="AG19" s="134">
        <v>4</v>
      </c>
      <c r="AH19" s="134">
        <v>4</v>
      </c>
      <c r="AI19" s="134">
        <v>1</v>
      </c>
      <c r="AJ19" s="134">
        <v>3</v>
      </c>
      <c r="AK19" s="134">
        <v>3</v>
      </c>
      <c r="AL19" s="134">
        <v>10</v>
      </c>
      <c r="AM19" s="134">
        <v>9</v>
      </c>
      <c r="AN19" s="134">
        <v>14</v>
      </c>
      <c r="AO19" s="134">
        <v>24</v>
      </c>
      <c r="AP19" s="134">
        <v>14</v>
      </c>
      <c r="AQ19" s="134">
        <v>28</v>
      </c>
      <c r="AR19" s="134">
        <v>34</v>
      </c>
      <c r="AS19" s="134">
        <v>219</v>
      </c>
      <c r="AT19" s="134">
        <v>0</v>
      </c>
      <c r="AU19" s="134">
        <f t="shared" si="1"/>
        <v>438</v>
      </c>
      <c r="AV19" s="482">
        <v>24</v>
      </c>
      <c r="AW19" s="483">
        <v>13</v>
      </c>
      <c r="AX19" s="483">
        <v>1</v>
      </c>
      <c r="AY19" s="483">
        <v>0</v>
      </c>
      <c r="AZ19" s="483">
        <v>0</v>
      </c>
      <c r="BA19" s="483">
        <v>1</v>
      </c>
      <c r="BB19" s="483">
        <v>3</v>
      </c>
      <c r="BC19" s="483">
        <v>5</v>
      </c>
      <c r="BD19" s="483">
        <v>3</v>
      </c>
      <c r="BE19" s="483">
        <v>5</v>
      </c>
      <c r="BF19" s="483">
        <v>2</v>
      </c>
      <c r="BG19" s="483">
        <v>2</v>
      </c>
      <c r="BH19" s="483">
        <v>5</v>
      </c>
      <c r="BI19" s="483">
        <v>8</v>
      </c>
      <c r="BJ19" s="483">
        <v>12</v>
      </c>
      <c r="BK19" s="483">
        <v>5</v>
      </c>
      <c r="BL19" s="483">
        <v>16</v>
      </c>
      <c r="BM19" s="483">
        <v>8</v>
      </c>
      <c r="BN19" s="483">
        <v>18</v>
      </c>
      <c r="BO19" s="483">
        <v>36</v>
      </c>
      <c r="BP19" s="483">
        <v>170</v>
      </c>
      <c r="BQ19" s="483">
        <v>1</v>
      </c>
      <c r="BR19" s="272">
        <f t="shared" si="2"/>
        <v>338</v>
      </c>
      <c r="BS19" s="164">
        <v>37</v>
      </c>
      <c r="BT19" s="134">
        <v>4</v>
      </c>
      <c r="BU19" s="134">
        <v>2</v>
      </c>
      <c r="BV19" s="134">
        <v>1</v>
      </c>
      <c r="BW19" s="134">
        <v>1</v>
      </c>
      <c r="BX19" s="134">
        <v>5</v>
      </c>
      <c r="BY19" s="134">
        <v>1</v>
      </c>
      <c r="BZ19" s="134">
        <v>1</v>
      </c>
      <c r="CA19" s="134">
        <v>3</v>
      </c>
      <c r="CB19" s="134">
        <v>3</v>
      </c>
      <c r="CC19" s="134">
        <v>3</v>
      </c>
      <c r="CD19" s="134">
        <v>5</v>
      </c>
      <c r="CE19" s="134">
        <v>6</v>
      </c>
      <c r="CF19" s="134">
        <v>8</v>
      </c>
      <c r="CG19" s="134">
        <v>9</v>
      </c>
      <c r="CH19" s="134">
        <v>4</v>
      </c>
      <c r="CI19" s="134">
        <v>16</v>
      </c>
      <c r="CJ19" s="134">
        <v>13</v>
      </c>
      <c r="CK19" s="134">
        <v>25</v>
      </c>
      <c r="CL19" s="134">
        <v>33</v>
      </c>
      <c r="CM19" s="134">
        <v>177</v>
      </c>
      <c r="CN19" s="134">
        <v>0</v>
      </c>
      <c r="CO19" s="165">
        <f t="shared" si="3"/>
        <v>357</v>
      </c>
      <c r="CP19" s="482">
        <v>24</v>
      </c>
      <c r="CQ19" s="483">
        <v>9</v>
      </c>
      <c r="CR19" s="483">
        <v>3</v>
      </c>
      <c r="CS19" s="483">
        <v>1</v>
      </c>
      <c r="CT19" s="483">
        <v>0</v>
      </c>
      <c r="CU19" s="483">
        <v>3</v>
      </c>
      <c r="CV19" s="483">
        <v>4</v>
      </c>
      <c r="CW19" s="483">
        <v>3</v>
      </c>
      <c r="CX19" s="483">
        <v>3</v>
      </c>
      <c r="CY19" s="483">
        <v>3</v>
      </c>
      <c r="CZ19" s="483">
        <v>6</v>
      </c>
      <c r="DA19" s="483">
        <v>4</v>
      </c>
      <c r="DB19" s="483">
        <v>7</v>
      </c>
      <c r="DC19" s="483">
        <v>5</v>
      </c>
      <c r="DD19" s="483">
        <v>9</v>
      </c>
      <c r="DE19" s="483">
        <v>7</v>
      </c>
      <c r="DF19" s="483">
        <v>10</v>
      </c>
      <c r="DG19" s="483">
        <v>16</v>
      </c>
      <c r="DH19" s="483">
        <v>24</v>
      </c>
      <c r="DI19" s="483">
        <v>38</v>
      </c>
      <c r="DJ19" s="483">
        <v>200</v>
      </c>
      <c r="DK19" s="483">
        <v>0</v>
      </c>
      <c r="DL19" s="272">
        <f t="shared" si="4"/>
        <v>379</v>
      </c>
      <c r="DM19" s="164">
        <v>22</v>
      </c>
      <c r="DN19" s="134">
        <v>7</v>
      </c>
      <c r="DO19" s="134">
        <v>3</v>
      </c>
      <c r="DP19" s="134">
        <v>3</v>
      </c>
      <c r="DQ19" s="134">
        <v>3</v>
      </c>
      <c r="DR19" s="134">
        <v>4</v>
      </c>
      <c r="DS19" s="134">
        <v>3</v>
      </c>
      <c r="DT19" s="134">
        <v>2</v>
      </c>
      <c r="DU19" s="134">
        <v>3</v>
      </c>
      <c r="DV19" s="134">
        <v>3</v>
      </c>
      <c r="DW19" s="134">
        <v>6</v>
      </c>
      <c r="DX19" s="134">
        <v>5</v>
      </c>
      <c r="DY19" s="134">
        <v>7</v>
      </c>
      <c r="DZ19" s="134">
        <v>4</v>
      </c>
      <c r="EA19" s="134">
        <v>9</v>
      </c>
      <c r="EB19" s="134">
        <v>11</v>
      </c>
      <c r="EC19" s="134">
        <v>12</v>
      </c>
      <c r="ED19" s="134">
        <v>21</v>
      </c>
      <c r="EE19" s="134">
        <v>18</v>
      </c>
      <c r="EF19" s="134">
        <v>33</v>
      </c>
      <c r="EG19" s="134">
        <v>141</v>
      </c>
      <c r="EH19" s="134">
        <v>0</v>
      </c>
      <c r="EI19" s="165">
        <f t="shared" si="5"/>
        <v>320</v>
      </c>
      <c r="EJ19" s="482">
        <v>19</v>
      </c>
      <c r="EK19" s="483">
        <v>3</v>
      </c>
      <c r="EL19" s="483">
        <v>4</v>
      </c>
      <c r="EM19" s="483">
        <v>2</v>
      </c>
      <c r="EN19" s="483">
        <v>3</v>
      </c>
      <c r="EO19" s="483">
        <v>1</v>
      </c>
      <c r="EP19" s="483">
        <v>5</v>
      </c>
      <c r="EQ19" s="483">
        <v>5</v>
      </c>
      <c r="ER19" s="483">
        <v>1</v>
      </c>
      <c r="ES19" s="483">
        <v>3</v>
      </c>
      <c r="ET19" s="483">
        <v>3</v>
      </c>
      <c r="EU19" s="483">
        <v>6</v>
      </c>
      <c r="EV19" s="483">
        <v>3</v>
      </c>
      <c r="EW19" s="483">
        <v>8</v>
      </c>
      <c r="EX19" s="483">
        <v>10</v>
      </c>
      <c r="EY19" s="483">
        <v>6</v>
      </c>
      <c r="EZ19" s="483">
        <v>19</v>
      </c>
      <c r="FA19" s="483">
        <v>26</v>
      </c>
      <c r="FB19" s="483">
        <v>27</v>
      </c>
      <c r="FC19" s="483">
        <v>28</v>
      </c>
      <c r="FD19" s="483">
        <v>130</v>
      </c>
      <c r="FE19" s="483">
        <v>0</v>
      </c>
      <c r="FF19" s="272">
        <f t="shared" si="8"/>
        <v>312</v>
      </c>
      <c r="FG19" s="164">
        <v>11</v>
      </c>
      <c r="FH19" s="134">
        <v>5</v>
      </c>
      <c r="FI19" s="134">
        <v>2</v>
      </c>
      <c r="FJ19" s="134">
        <v>2</v>
      </c>
      <c r="FK19" s="134">
        <v>2</v>
      </c>
      <c r="FL19" s="134">
        <v>5</v>
      </c>
      <c r="FM19" s="134">
        <v>3</v>
      </c>
      <c r="FN19" s="134">
        <v>4</v>
      </c>
      <c r="FO19" s="134">
        <v>4</v>
      </c>
      <c r="FP19" s="134">
        <v>4</v>
      </c>
      <c r="FQ19" s="134">
        <v>4</v>
      </c>
      <c r="FR19" s="134">
        <v>6</v>
      </c>
      <c r="FS19" s="134">
        <v>8</v>
      </c>
      <c r="FT19" s="134">
        <v>6</v>
      </c>
      <c r="FU19" s="134">
        <v>9</v>
      </c>
      <c r="FV19" s="134">
        <v>15</v>
      </c>
      <c r="FW19" s="134">
        <v>19</v>
      </c>
      <c r="FX19" s="134">
        <v>20</v>
      </c>
      <c r="FY19" s="134">
        <v>24</v>
      </c>
      <c r="FZ19" s="134">
        <v>34</v>
      </c>
      <c r="GA19" s="134">
        <v>132</v>
      </c>
      <c r="GB19" s="134">
        <v>0</v>
      </c>
      <c r="GC19" s="165">
        <f t="shared" si="9"/>
        <v>319</v>
      </c>
    </row>
    <row r="20" spans="1:185" ht="18" customHeight="1">
      <c r="A20" s="11" t="s">
        <v>197</v>
      </c>
      <c r="B20" s="166">
        <v>27</v>
      </c>
      <c r="C20" s="168">
        <v>1</v>
      </c>
      <c r="D20" s="168">
        <v>2</v>
      </c>
      <c r="E20" s="168">
        <v>1</v>
      </c>
      <c r="F20" s="168">
        <v>0</v>
      </c>
      <c r="G20" s="168">
        <v>3</v>
      </c>
      <c r="H20" s="168">
        <v>2</v>
      </c>
      <c r="I20" s="168">
        <v>4</v>
      </c>
      <c r="J20" s="168">
        <v>3</v>
      </c>
      <c r="K20" s="168">
        <v>4</v>
      </c>
      <c r="L20" s="168">
        <v>0</v>
      </c>
      <c r="M20" s="168">
        <v>4</v>
      </c>
      <c r="N20" s="168">
        <v>5</v>
      </c>
      <c r="O20" s="168">
        <v>7</v>
      </c>
      <c r="P20" s="168">
        <v>7</v>
      </c>
      <c r="Q20" s="168">
        <v>13</v>
      </c>
      <c r="R20" s="168">
        <v>10</v>
      </c>
      <c r="S20" s="168">
        <v>12</v>
      </c>
      <c r="T20" s="168">
        <v>16</v>
      </c>
      <c r="U20" s="168">
        <v>20</v>
      </c>
      <c r="V20" s="168">
        <v>71</v>
      </c>
      <c r="W20" s="168">
        <v>0</v>
      </c>
      <c r="X20" s="170">
        <f t="shared" si="0"/>
        <v>212</v>
      </c>
      <c r="Y20" s="166">
        <v>20</v>
      </c>
      <c r="Z20" s="167">
        <v>1</v>
      </c>
      <c r="AA20" s="168">
        <v>0</v>
      </c>
      <c r="AB20" s="168">
        <v>2</v>
      </c>
      <c r="AC20" s="168">
        <v>1</v>
      </c>
      <c r="AD20" s="167">
        <v>2</v>
      </c>
      <c r="AE20" s="168">
        <v>2</v>
      </c>
      <c r="AF20" s="168">
        <v>2</v>
      </c>
      <c r="AG20" s="168">
        <v>0</v>
      </c>
      <c r="AH20" s="168">
        <v>2</v>
      </c>
      <c r="AI20" s="168">
        <v>2</v>
      </c>
      <c r="AJ20" s="168">
        <v>2</v>
      </c>
      <c r="AK20" s="168">
        <v>4</v>
      </c>
      <c r="AL20" s="168">
        <v>4</v>
      </c>
      <c r="AM20" s="168">
        <v>5</v>
      </c>
      <c r="AN20" s="168">
        <v>1</v>
      </c>
      <c r="AO20" s="168">
        <v>5</v>
      </c>
      <c r="AP20" s="168">
        <v>4</v>
      </c>
      <c r="AQ20" s="168">
        <v>12</v>
      </c>
      <c r="AR20" s="168">
        <v>6</v>
      </c>
      <c r="AS20" s="168">
        <v>42</v>
      </c>
      <c r="AT20" s="168">
        <v>1</v>
      </c>
      <c r="AU20" s="168">
        <f t="shared" si="1"/>
        <v>120</v>
      </c>
      <c r="AV20" s="166">
        <v>24</v>
      </c>
      <c r="AW20" s="168">
        <v>0</v>
      </c>
      <c r="AX20" s="168">
        <v>0</v>
      </c>
      <c r="AY20" s="168">
        <v>1</v>
      </c>
      <c r="AZ20" s="168">
        <v>0</v>
      </c>
      <c r="BA20" s="168">
        <v>0</v>
      </c>
      <c r="BB20" s="168">
        <v>0</v>
      </c>
      <c r="BC20" s="168">
        <v>6</v>
      </c>
      <c r="BD20" s="168">
        <v>1</v>
      </c>
      <c r="BE20" s="168">
        <v>0</v>
      </c>
      <c r="BF20" s="168">
        <v>0</v>
      </c>
      <c r="BG20" s="168">
        <v>1</v>
      </c>
      <c r="BH20" s="168">
        <v>5</v>
      </c>
      <c r="BI20" s="168">
        <v>1</v>
      </c>
      <c r="BJ20" s="168">
        <v>3</v>
      </c>
      <c r="BK20" s="168">
        <v>2</v>
      </c>
      <c r="BL20" s="168">
        <v>7</v>
      </c>
      <c r="BM20" s="168">
        <v>4</v>
      </c>
      <c r="BN20" s="168">
        <v>10</v>
      </c>
      <c r="BO20" s="168">
        <v>6</v>
      </c>
      <c r="BP20" s="168">
        <v>28</v>
      </c>
      <c r="BQ20" s="168">
        <v>0</v>
      </c>
      <c r="BR20" s="170">
        <f t="shared" si="2"/>
        <v>99</v>
      </c>
      <c r="BS20" s="166">
        <v>17</v>
      </c>
      <c r="BT20" s="167">
        <v>0</v>
      </c>
      <c r="BU20" s="168">
        <v>0</v>
      </c>
      <c r="BV20" s="167">
        <v>0</v>
      </c>
      <c r="BW20" s="168">
        <v>0</v>
      </c>
      <c r="BX20" s="168">
        <v>0</v>
      </c>
      <c r="BY20" s="168">
        <v>2</v>
      </c>
      <c r="BZ20" s="168">
        <v>0</v>
      </c>
      <c r="CA20" s="168">
        <v>0</v>
      </c>
      <c r="CB20" s="168">
        <v>2</v>
      </c>
      <c r="CC20" s="168">
        <v>0</v>
      </c>
      <c r="CD20" s="168">
        <v>0</v>
      </c>
      <c r="CE20" s="168">
        <v>1</v>
      </c>
      <c r="CF20" s="168">
        <v>2</v>
      </c>
      <c r="CG20" s="168">
        <v>2</v>
      </c>
      <c r="CH20" s="168">
        <v>2</v>
      </c>
      <c r="CI20" s="168">
        <v>2</v>
      </c>
      <c r="CJ20" s="168">
        <v>6</v>
      </c>
      <c r="CK20" s="168">
        <v>4</v>
      </c>
      <c r="CL20" s="168">
        <v>7</v>
      </c>
      <c r="CM20" s="168">
        <v>35</v>
      </c>
      <c r="CN20" s="168">
        <v>0</v>
      </c>
      <c r="CO20" s="170">
        <f t="shared" si="3"/>
        <v>82</v>
      </c>
      <c r="CP20" s="166">
        <v>11</v>
      </c>
      <c r="CQ20" s="168">
        <v>1</v>
      </c>
      <c r="CR20" s="168">
        <v>1</v>
      </c>
      <c r="CS20" s="168">
        <v>0</v>
      </c>
      <c r="CT20" s="168">
        <v>0</v>
      </c>
      <c r="CU20" s="168">
        <v>1</v>
      </c>
      <c r="CV20" s="168">
        <v>1</v>
      </c>
      <c r="CW20" s="168">
        <v>0</v>
      </c>
      <c r="CX20" s="168">
        <v>2</v>
      </c>
      <c r="CY20" s="168">
        <v>0</v>
      </c>
      <c r="CZ20" s="168">
        <v>2</v>
      </c>
      <c r="DA20" s="168">
        <v>2</v>
      </c>
      <c r="DB20" s="168">
        <v>1</v>
      </c>
      <c r="DC20" s="168">
        <v>1</v>
      </c>
      <c r="DD20" s="168">
        <v>3</v>
      </c>
      <c r="DE20" s="168">
        <v>1</v>
      </c>
      <c r="DF20" s="168">
        <v>1</v>
      </c>
      <c r="DG20" s="168">
        <v>1</v>
      </c>
      <c r="DH20" s="168">
        <v>5</v>
      </c>
      <c r="DI20" s="168">
        <v>6</v>
      </c>
      <c r="DJ20" s="168">
        <v>21</v>
      </c>
      <c r="DK20" s="168">
        <v>0</v>
      </c>
      <c r="DL20" s="170">
        <f t="shared" si="4"/>
        <v>61</v>
      </c>
      <c r="DM20" s="166">
        <v>9</v>
      </c>
      <c r="DN20" s="167">
        <v>0</v>
      </c>
      <c r="DO20" s="168">
        <v>0</v>
      </c>
      <c r="DP20" s="167">
        <v>0</v>
      </c>
      <c r="DQ20" s="168">
        <v>1</v>
      </c>
      <c r="DR20" s="168">
        <v>1</v>
      </c>
      <c r="DS20" s="168">
        <v>0</v>
      </c>
      <c r="DT20" s="168">
        <v>1</v>
      </c>
      <c r="DU20" s="168">
        <v>1</v>
      </c>
      <c r="DV20" s="168">
        <v>0</v>
      </c>
      <c r="DW20" s="168">
        <v>3</v>
      </c>
      <c r="DX20" s="168">
        <v>1</v>
      </c>
      <c r="DY20" s="168">
        <v>2</v>
      </c>
      <c r="DZ20" s="168">
        <v>1</v>
      </c>
      <c r="EA20" s="168">
        <v>1</v>
      </c>
      <c r="EB20" s="168">
        <v>1</v>
      </c>
      <c r="EC20" s="168">
        <v>6</v>
      </c>
      <c r="ED20" s="168">
        <v>3</v>
      </c>
      <c r="EE20" s="168">
        <v>2</v>
      </c>
      <c r="EF20" s="168">
        <v>3</v>
      </c>
      <c r="EG20" s="168">
        <v>28</v>
      </c>
      <c r="EH20" s="168">
        <v>0</v>
      </c>
      <c r="EI20" s="170">
        <f t="shared" si="5"/>
        <v>64</v>
      </c>
      <c r="EJ20" s="166">
        <v>10</v>
      </c>
      <c r="EK20" s="168">
        <v>1</v>
      </c>
      <c r="EL20" s="168">
        <v>1</v>
      </c>
      <c r="EM20" s="168">
        <v>0</v>
      </c>
      <c r="EN20" s="168">
        <v>0</v>
      </c>
      <c r="EO20" s="168">
        <v>0</v>
      </c>
      <c r="EP20" s="168">
        <v>0</v>
      </c>
      <c r="EQ20" s="168">
        <v>0</v>
      </c>
      <c r="ER20" s="168">
        <v>1</v>
      </c>
      <c r="ES20" s="168">
        <v>2</v>
      </c>
      <c r="ET20" s="168">
        <v>1</v>
      </c>
      <c r="EU20" s="168">
        <v>2</v>
      </c>
      <c r="EV20" s="168">
        <v>4</v>
      </c>
      <c r="EW20" s="168">
        <v>3</v>
      </c>
      <c r="EX20" s="168">
        <v>5</v>
      </c>
      <c r="EY20" s="168">
        <v>2</v>
      </c>
      <c r="EZ20" s="168">
        <v>5</v>
      </c>
      <c r="FA20" s="168">
        <v>6</v>
      </c>
      <c r="FB20" s="168">
        <v>11</v>
      </c>
      <c r="FC20" s="168">
        <v>6</v>
      </c>
      <c r="FD20" s="168">
        <v>22</v>
      </c>
      <c r="FE20" s="168">
        <v>1</v>
      </c>
      <c r="FF20" s="170">
        <f t="shared" si="8"/>
        <v>83</v>
      </c>
      <c r="FG20" s="166">
        <v>8</v>
      </c>
      <c r="FH20" s="167">
        <v>1</v>
      </c>
      <c r="FI20" s="168">
        <v>0</v>
      </c>
      <c r="FJ20" s="167">
        <v>1</v>
      </c>
      <c r="FK20" s="168">
        <v>0</v>
      </c>
      <c r="FL20" s="168">
        <v>0</v>
      </c>
      <c r="FM20" s="168">
        <v>0</v>
      </c>
      <c r="FN20" s="168">
        <v>1</v>
      </c>
      <c r="FO20" s="168">
        <v>0</v>
      </c>
      <c r="FP20" s="168">
        <v>0</v>
      </c>
      <c r="FQ20" s="168">
        <v>0</v>
      </c>
      <c r="FR20" s="168">
        <v>1</v>
      </c>
      <c r="FS20" s="168">
        <v>1</v>
      </c>
      <c r="FT20" s="168">
        <v>0</v>
      </c>
      <c r="FU20" s="168">
        <v>1</v>
      </c>
      <c r="FV20" s="168">
        <v>2</v>
      </c>
      <c r="FW20" s="168">
        <v>4</v>
      </c>
      <c r="FX20" s="168">
        <v>3</v>
      </c>
      <c r="FY20" s="168">
        <v>6</v>
      </c>
      <c r="FZ20" s="168">
        <v>3</v>
      </c>
      <c r="GA20" s="168">
        <v>18</v>
      </c>
      <c r="GB20" s="168">
        <v>0</v>
      </c>
      <c r="GC20" s="170">
        <f t="shared" si="9"/>
        <v>50</v>
      </c>
    </row>
    <row r="21" spans="1:185" ht="18" customHeight="1">
      <c r="A21" s="13" t="s">
        <v>198</v>
      </c>
      <c r="B21" s="482">
        <v>4</v>
      </c>
      <c r="C21" s="483">
        <v>1</v>
      </c>
      <c r="D21" s="483">
        <v>0</v>
      </c>
      <c r="E21" s="483">
        <v>0</v>
      </c>
      <c r="F21" s="483">
        <v>0</v>
      </c>
      <c r="G21" s="483">
        <v>1</v>
      </c>
      <c r="H21" s="483">
        <v>1</v>
      </c>
      <c r="I21" s="483">
        <v>0</v>
      </c>
      <c r="J21" s="483">
        <v>0</v>
      </c>
      <c r="K21" s="483">
        <v>1</v>
      </c>
      <c r="L21" s="483">
        <v>1</v>
      </c>
      <c r="M21" s="483">
        <v>2</v>
      </c>
      <c r="N21" s="483">
        <v>2</v>
      </c>
      <c r="O21" s="483">
        <v>4</v>
      </c>
      <c r="P21" s="483">
        <v>7</v>
      </c>
      <c r="Q21" s="483">
        <v>4</v>
      </c>
      <c r="R21" s="483">
        <v>18</v>
      </c>
      <c r="S21" s="483">
        <v>15</v>
      </c>
      <c r="T21" s="483">
        <v>17</v>
      </c>
      <c r="U21" s="483">
        <v>29</v>
      </c>
      <c r="V21" s="483">
        <v>69</v>
      </c>
      <c r="W21" s="483">
        <v>0</v>
      </c>
      <c r="X21" s="272">
        <f t="shared" si="0"/>
        <v>176</v>
      </c>
      <c r="Y21" s="164">
        <v>7</v>
      </c>
      <c r="Z21" s="134">
        <v>0</v>
      </c>
      <c r="AA21" s="134">
        <v>1</v>
      </c>
      <c r="AB21" s="134">
        <v>0</v>
      </c>
      <c r="AC21" s="134">
        <v>1</v>
      </c>
      <c r="AD21" s="134">
        <v>0</v>
      </c>
      <c r="AE21" s="134">
        <v>0</v>
      </c>
      <c r="AF21" s="134">
        <v>0</v>
      </c>
      <c r="AG21" s="134">
        <v>3</v>
      </c>
      <c r="AH21" s="134">
        <v>2</v>
      </c>
      <c r="AI21" s="134">
        <v>1</v>
      </c>
      <c r="AJ21" s="134">
        <v>6</v>
      </c>
      <c r="AK21" s="134">
        <v>3</v>
      </c>
      <c r="AL21" s="134">
        <v>2</v>
      </c>
      <c r="AM21" s="134">
        <v>9</v>
      </c>
      <c r="AN21" s="134">
        <v>12</v>
      </c>
      <c r="AO21" s="134">
        <v>20</v>
      </c>
      <c r="AP21" s="134">
        <v>18</v>
      </c>
      <c r="AQ21" s="134">
        <v>19</v>
      </c>
      <c r="AR21" s="134">
        <v>37</v>
      </c>
      <c r="AS21" s="134">
        <v>95</v>
      </c>
      <c r="AT21" s="134">
        <v>0</v>
      </c>
      <c r="AU21" s="134">
        <f t="shared" si="1"/>
        <v>236</v>
      </c>
      <c r="AV21" s="482">
        <v>6</v>
      </c>
      <c r="AW21" s="483">
        <v>0</v>
      </c>
      <c r="AX21" s="483">
        <v>1</v>
      </c>
      <c r="AY21" s="483">
        <v>1</v>
      </c>
      <c r="AZ21" s="483">
        <v>1</v>
      </c>
      <c r="BA21" s="483">
        <v>0</v>
      </c>
      <c r="BB21" s="483">
        <v>0</v>
      </c>
      <c r="BC21" s="483">
        <v>0</v>
      </c>
      <c r="BD21" s="483">
        <v>0</v>
      </c>
      <c r="BE21" s="483">
        <v>0</v>
      </c>
      <c r="BF21" s="483">
        <v>0</v>
      </c>
      <c r="BG21" s="483">
        <v>0</v>
      </c>
      <c r="BH21" s="483">
        <v>2</v>
      </c>
      <c r="BI21" s="483">
        <v>7</v>
      </c>
      <c r="BJ21" s="483">
        <v>4</v>
      </c>
      <c r="BK21" s="483">
        <v>15</v>
      </c>
      <c r="BL21" s="483">
        <v>16</v>
      </c>
      <c r="BM21" s="483">
        <v>16</v>
      </c>
      <c r="BN21" s="483">
        <v>18</v>
      </c>
      <c r="BO21" s="483">
        <v>31</v>
      </c>
      <c r="BP21" s="483">
        <v>79</v>
      </c>
      <c r="BQ21" s="483">
        <v>0</v>
      </c>
      <c r="BR21" s="272">
        <f t="shared" si="2"/>
        <v>197</v>
      </c>
      <c r="BS21" s="164">
        <v>2</v>
      </c>
      <c r="BT21" s="134">
        <v>0</v>
      </c>
      <c r="BU21" s="134">
        <v>0</v>
      </c>
      <c r="BV21" s="134">
        <v>2</v>
      </c>
      <c r="BW21" s="134">
        <v>0</v>
      </c>
      <c r="BX21" s="134">
        <v>0</v>
      </c>
      <c r="BY21" s="134">
        <v>1</v>
      </c>
      <c r="BZ21" s="134">
        <v>0</v>
      </c>
      <c r="CA21" s="134">
        <v>1</v>
      </c>
      <c r="CB21" s="134">
        <v>3</v>
      </c>
      <c r="CC21" s="134">
        <v>1</v>
      </c>
      <c r="CD21" s="134">
        <v>0</v>
      </c>
      <c r="CE21" s="134">
        <v>2</v>
      </c>
      <c r="CF21" s="134">
        <v>4</v>
      </c>
      <c r="CG21" s="134">
        <v>6</v>
      </c>
      <c r="CH21" s="134">
        <v>10</v>
      </c>
      <c r="CI21" s="134">
        <v>14</v>
      </c>
      <c r="CJ21" s="134">
        <v>12</v>
      </c>
      <c r="CK21" s="134">
        <v>31</v>
      </c>
      <c r="CL21" s="134">
        <v>26</v>
      </c>
      <c r="CM21" s="134">
        <v>97</v>
      </c>
      <c r="CN21" s="134">
        <v>0</v>
      </c>
      <c r="CO21" s="165">
        <f t="shared" si="3"/>
        <v>212</v>
      </c>
      <c r="CP21" s="482">
        <v>1</v>
      </c>
      <c r="CQ21" s="483">
        <v>1</v>
      </c>
      <c r="CR21" s="483">
        <v>0</v>
      </c>
      <c r="CS21" s="483">
        <v>0</v>
      </c>
      <c r="CT21" s="483">
        <v>0</v>
      </c>
      <c r="CU21" s="483">
        <v>0</v>
      </c>
      <c r="CV21" s="483">
        <v>1</v>
      </c>
      <c r="CW21" s="483">
        <v>0</v>
      </c>
      <c r="CX21" s="483">
        <v>0</v>
      </c>
      <c r="CY21" s="483">
        <v>1</v>
      </c>
      <c r="CZ21" s="483">
        <v>2</v>
      </c>
      <c r="DA21" s="483">
        <v>1</v>
      </c>
      <c r="DB21" s="483">
        <v>5</v>
      </c>
      <c r="DC21" s="483">
        <v>3</v>
      </c>
      <c r="DD21" s="483">
        <v>7</v>
      </c>
      <c r="DE21" s="483">
        <v>6</v>
      </c>
      <c r="DF21" s="483">
        <v>20</v>
      </c>
      <c r="DG21" s="483">
        <v>12</v>
      </c>
      <c r="DH21" s="483">
        <v>25</v>
      </c>
      <c r="DI21" s="483">
        <v>29</v>
      </c>
      <c r="DJ21" s="483">
        <v>104</v>
      </c>
      <c r="DK21" s="483">
        <v>0</v>
      </c>
      <c r="DL21" s="272">
        <f t="shared" si="4"/>
        <v>218</v>
      </c>
      <c r="DM21" s="164">
        <v>4</v>
      </c>
      <c r="DN21" s="134">
        <v>0</v>
      </c>
      <c r="DO21" s="134">
        <v>0</v>
      </c>
      <c r="DP21" s="134">
        <v>0</v>
      </c>
      <c r="DQ21" s="134">
        <v>0</v>
      </c>
      <c r="DR21" s="134">
        <v>1</v>
      </c>
      <c r="DS21" s="134">
        <v>2</v>
      </c>
      <c r="DT21" s="134">
        <v>0</v>
      </c>
      <c r="DU21" s="134">
        <v>1</v>
      </c>
      <c r="DV21" s="134">
        <v>0</v>
      </c>
      <c r="DW21" s="134">
        <v>1</v>
      </c>
      <c r="DX21" s="134">
        <v>4</v>
      </c>
      <c r="DY21" s="134">
        <v>2</v>
      </c>
      <c r="DZ21" s="134">
        <v>8</v>
      </c>
      <c r="EA21" s="134">
        <v>3</v>
      </c>
      <c r="EB21" s="134">
        <v>12</v>
      </c>
      <c r="EC21" s="134">
        <v>14</v>
      </c>
      <c r="ED21" s="134">
        <v>19</v>
      </c>
      <c r="EE21" s="134">
        <v>24</v>
      </c>
      <c r="EF21" s="134">
        <v>30</v>
      </c>
      <c r="EG21" s="134">
        <v>82</v>
      </c>
      <c r="EH21" s="134">
        <v>0</v>
      </c>
      <c r="EI21" s="165">
        <f t="shared" si="5"/>
        <v>207</v>
      </c>
      <c r="EJ21" s="482">
        <v>4</v>
      </c>
      <c r="EK21" s="483">
        <v>1</v>
      </c>
      <c r="EL21" s="483">
        <v>1</v>
      </c>
      <c r="EM21" s="483">
        <v>1</v>
      </c>
      <c r="EN21" s="483">
        <v>0</v>
      </c>
      <c r="EO21" s="483">
        <v>1</v>
      </c>
      <c r="EP21" s="483">
        <v>0</v>
      </c>
      <c r="EQ21" s="483">
        <v>0</v>
      </c>
      <c r="ER21" s="483">
        <v>0</v>
      </c>
      <c r="ES21" s="483">
        <v>2</v>
      </c>
      <c r="ET21" s="483">
        <v>4</v>
      </c>
      <c r="EU21" s="483">
        <v>2</v>
      </c>
      <c r="EV21" s="483">
        <v>4</v>
      </c>
      <c r="EW21" s="483">
        <v>6</v>
      </c>
      <c r="EX21" s="483">
        <v>9</v>
      </c>
      <c r="EY21" s="483">
        <v>19</v>
      </c>
      <c r="EZ21" s="483">
        <v>19</v>
      </c>
      <c r="FA21" s="483">
        <v>20</v>
      </c>
      <c r="FB21" s="483">
        <v>23</v>
      </c>
      <c r="FC21" s="483">
        <v>29</v>
      </c>
      <c r="FD21" s="483">
        <v>85</v>
      </c>
      <c r="FE21" s="483">
        <v>0</v>
      </c>
      <c r="FF21" s="272">
        <f t="shared" si="8"/>
        <v>230</v>
      </c>
      <c r="FG21" s="164">
        <v>2</v>
      </c>
      <c r="FH21" s="134">
        <v>2</v>
      </c>
      <c r="FI21" s="134">
        <v>1</v>
      </c>
      <c r="FJ21" s="134">
        <v>1</v>
      </c>
      <c r="FK21" s="134">
        <v>0</v>
      </c>
      <c r="FL21" s="134">
        <v>2</v>
      </c>
      <c r="FM21" s="134">
        <v>2</v>
      </c>
      <c r="FN21" s="134">
        <v>2</v>
      </c>
      <c r="FO21" s="134">
        <v>3</v>
      </c>
      <c r="FP21" s="134">
        <v>0</v>
      </c>
      <c r="FQ21" s="134">
        <v>2</v>
      </c>
      <c r="FR21" s="134">
        <v>2</v>
      </c>
      <c r="FS21" s="134">
        <v>3</v>
      </c>
      <c r="FT21" s="134">
        <v>5</v>
      </c>
      <c r="FU21" s="134">
        <v>7</v>
      </c>
      <c r="FV21" s="134">
        <v>13</v>
      </c>
      <c r="FW21" s="134">
        <v>17</v>
      </c>
      <c r="FX21" s="134">
        <v>19</v>
      </c>
      <c r="FY21" s="134">
        <v>30</v>
      </c>
      <c r="FZ21" s="134">
        <v>46</v>
      </c>
      <c r="GA21" s="134">
        <v>85</v>
      </c>
      <c r="GB21" s="134">
        <v>0</v>
      </c>
      <c r="GC21" s="165">
        <f t="shared" si="9"/>
        <v>244</v>
      </c>
    </row>
    <row r="22" spans="1:185" ht="18" customHeight="1">
      <c r="A22" s="11" t="s">
        <v>199</v>
      </c>
      <c r="B22" s="166">
        <v>4</v>
      </c>
      <c r="C22" s="168">
        <v>1</v>
      </c>
      <c r="D22" s="168">
        <v>0</v>
      </c>
      <c r="E22" s="168">
        <v>0</v>
      </c>
      <c r="F22" s="168">
        <v>1</v>
      </c>
      <c r="G22" s="168">
        <v>3</v>
      </c>
      <c r="H22" s="168">
        <v>1</v>
      </c>
      <c r="I22" s="168">
        <v>7</v>
      </c>
      <c r="J22" s="168">
        <v>2</v>
      </c>
      <c r="K22" s="168">
        <v>8</v>
      </c>
      <c r="L22" s="168">
        <v>7</v>
      </c>
      <c r="M22" s="168">
        <v>17</v>
      </c>
      <c r="N22" s="168">
        <v>9</v>
      </c>
      <c r="O22" s="168">
        <v>12</v>
      </c>
      <c r="P22" s="168">
        <v>9</v>
      </c>
      <c r="Q22" s="168">
        <v>16</v>
      </c>
      <c r="R22" s="168">
        <v>12</v>
      </c>
      <c r="S22" s="168">
        <v>14</v>
      </c>
      <c r="T22" s="168">
        <v>12</v>
      </c>
      <c r="U22" s="168">
        <v>10</v>
      </c>
      <c r="V22" s="168">
        <v>13</v>
      </c>
      <c r="W22" s="168">
        <v>1</v>
      </c>
      <c r="X22" s="170">
        <f t="shared" si="0"/>
        <v>159</v>
      </c>
      <c r="Y22" s="166">
        <v>1</v>
      </c>
      <c r="Z22" s="167">
        <v>0</v>
      </c>
      <c r="AA22" s="168">
        <v>0</v>
      </c>
      <c r="AB22" s="168">
        <v>0</v>
      </c>
      <c r="AC22" s="168">
        <v>0</v>
      </c>
      <c r="AD22" s="167">
        <v>1</v>
      </c>
      <c r="AE22" s="168">
        <v>2</v>
      </c>
      <c r="AF22" s="168">
        <v>5</v>
      </c>
      <c r="AG22" s="168">
        <v>9</v>
      </c>
      <c r="AH22" s="168">
        <v>8</v>
      </c>
      <c r="AI22" s="168">
        <v>11</v>
      </c>
      <c r="AJ22" s="168">
        <v>20</v>
      </c>
      <c r="AK22" s="168">
        <v>11</v>
      </c>
      <c r="AL22" s="168">
        <v>15</v>
      </c>
      <c r="AM22" s="168">
        <v>14</v>
      </c>
      <c r="AN22" s="168">
        <v>19</v>
      </c>
      <c r="AO22" s="168">
        <v>17</v>
      </c>
      <c r="AP22" s="168">
        <v>16</v>
      </c>
      <c r="AQ22" s="168">
        <v>14</v>
      </c>
      <c r="AR22" s="168">
        <v>13</v>
      </c>
      <c r="AS22" s="168">
        <v>22</v>
      </c>
      <c r="AT22" s="168">
        <v>0</v>
      </c>
      <c r="AU22" s="168">
        <f t="shared" si="1"/>
        <v>198</v>
      </c>
      <c r="AV22" s="166">
        <v>3</v>
      </c>
      <c r="AW22" s="168">
        <v>0</v>
      </c>
      <c r="AX22" s="168">
        <v>0</v>
      </c>
      <c r="AY22" s="168">
        <v>0</v>
      </c>
      <c r="AZ22" s="168">
        <v>0</v>
      </c>
      <c r="BA22" s="168">
        <v>1</v>
      </c>
      <c r="BB22" s="168">
        <v>1</v>
      </c>
      <c r="BC22" s="168">
        <v>5</v>
      </c>
      <c r="BD22" s="168">
        <v>9</v>
      </c>
      <c r="BE22" s="168">
        <v>10</v>
      </c>
      <c r="BF22" s="168">
        <v>10</v>
      </c>
      <c r="BG22" s="168">
        <v>7</v>
      </c>
      <c r="BH22" s="168">
        <v>13</v>
      </c>
      <c r="BI22" s="168">
        <v>10</v>
      </c>
      <c r="BJ22" s="168">
        <v>10</v>
      </c>
      <c r="BK22" s="168">
        <v>10</v>
      </c>
      <c r="BL22" s="168">
        <v>12</v>
      </c>
      <c r="BM22" s="168">
        <v>12</v>
      </c>
      <c r="BN22" s="168">
        <v>17</v>
      </c>
      <c r="BO22" s="168">
        <v>16</v>
      </c>
      <c r="BP22" s="168">
        <v>13</v>
      </c>
      <c r="BQ22" s="168">
        <v>0</v>
      </c>
      <c r="BR22" s="170">
        <f t="shared" si="2"/>
        <v>159</v>
      </c>
      <c r="BS22" s="166">
        <v>1</v>
      </c>
      <c r="BT22" s="167">
        <v>0</v>
      </c>
      <c r="BU22" s="168">
        <v>0</v>
      </c>
      <c r="BV22" s="167">
        <v>0</v>
      </c>
      <c r="BW22" s="168">
        <v>0</v>
      </c>
      <c r="BX22" s="168">
        <v>0</v>
      </c>
      <c r="BY22" s="168">
        <v>0</v>
      </c>
      <c r="BZ22" s="168">
        <v>4</v>
      </c>
      <c r="CA22" s="168">
        <v>12</v>
      </c>
      <c r="CB22" s="168">
        <v>12</v>
      </c>
      <c r="CC22" s="168">
        <v>5</v>
      </c>
      <c r="CD22" s="168">
        <v>9</v>
      </c>
      <c r="CE22" s="168">
        <v>13</v>
      </c>
      <c r="CF22" s="168">
        <v>15</v>
      </c>
      <c r="CG22" s="168">
        <v>13</v>
      </c>
      <c r="CH22" s="168">
        <v>22</v>
      </c>
      <c r="CI22" s="168">
        <v>13</v>
      </c>
      <c r="CJ22" s="168">
        <v>10</v>
      </c>
      <c r="CK22" s="168">
        <v>20</v>
      </c>
      <c r="CL22" s="168">
        <v>8</v>
      </c>
      <c r="CM22" s="168">
        <v>11</v>
      </c>
      <c r="CN22" s="168">
        <v>0</v>
      </c>
      <c r="CO22" s="170">
        <f t="shared" si="3"/>
        <v>168</v>
      </c>
      <c r="CP22" s="166">
        <v>2</v>
      </c>
      <c r="CQ22" s="168">
        <v>1</v>
      </c>
      <c r="CR22" s="168">
        <v>0</v>
      </c>
      <c r="CS22" s="168">
        <v>0</v>
      </c>
      <c r="CT22" s="168">
        <v>0</v>
      </c>
      <c r="CU22" s="168">
        <v>0</v>
      </c>
      <c r="CV22" s="168">
        <v>1</v>
      </c>
      <c r="CW22" s="168">
        <v>2</v>
      </c>
      <c r="CX22" s="168">
        <v>9</v>
      </c>
      <c r="CY22" s="168">
        <v>7</v>
      </c>
      <c r="CZ22" s="168">
        <v>11</v>
      </c>
      <c r="DA22" s="168">
        <v>10</v>
      </c>
      <c r="DB22" s="168">
        <v>13</v>
      </c>
      <c r="DC22" s="168">
        <v>14</v>
      </c>
      <c r="DD22" s="168">
        <v>18</v>
      </c>
      <c r="DE22" s="168">
        <v>15</v>
      </c>
      <c r="DF22" s="168">
        <v>23</v>
      </c>
      <c r="DG22" s="168">
        <v>19</v>
      </c>
      <c r="DH22" s="168">
        <v>12</v>
      </c>
      <c r="DI22" s="168">
        <v>16</v>
      </c>
      <c r="DJ22" s="168">
        <v>23</v>
      </c>
      <c r="DK22" s="168">
        <v>0</v>
      </c>
      <c r="DL22" s="170">
        <f t="shared" si="4"/>
        <v>196</v>
      </c>
      <c r="DM22" s="166">
        <v>1</v>
      </c>
      <c r="DN22" s="167">
        <v>1</v>
      </c>
      <c r="DO22" s="168">
        <v>0</v>
      </c>
      <c r="DP22" s="167">
        <v>0</v>
      </c>
      <c r="DQ22" s="168">
        <v>0</v>
      </c>
      <c r="DR22" s="168">
        <v>1</v>
      </c>
      <c r="DS22" s="168">
        <v>2</v>
      </c>
      <c r="DT22" s="168">
        <v>3</v>
      </c>
      <c r="DU22" s="168">
        <v>17</v>
      </c>
      <c r="DV22" s="168">
        <v>9</v>
      </c>
      <c r="DW22" s="168">
        <v>11</v>
      </c>
      <c r="DX22" s="168">
        <v>14</v>
      </c>
      <c r="DY22" s="168">
        <v>8</v>
      </c>
      <c r="DZ22" s="168">
        <v>14</v>
      </c>
      <c r="EA22" s="168">
        <v>13</v>
      </c>
      <c r="EB22" s="168">
        <v>21</v>
      </c>
      <c r="EC22" s="168">
        <v>14</v>
      </c>
      <c r="ED22" s="168">
        <v>22</v>
      </c>
      <c r="EE22" s="168">
        <v>14</v>
      </c>
      <c r="EF22" s="168">
        <v>7</v>
      </c>
      <c r="EG22" s="168">
        <v>9</v>
      </c>
      <c r="EH22" s="168">
        <v>0</v>
      </c>
      <c r="EI22" s="170">
        <f t="shared" si="5"/>
        <v>181</v>
      </c>
      <c r="EJ22" s="166">
        <v>2</v>
      </c>
      <c r="EK22" s="168">
        <v>0</v>
      </c>
      <c r="EL22" s="168">
        <v>0</v>
      </c>
      <c r="EM22" s="168">
        <v>0</v>
      </c>
      <c r="EN22" s="168">
        <v>1</v>
      </c>
      <c r="EO22" s="168">
        <v>0</v>
      </c>
      <c r="EP22" s="168">
        <v>0</v>
      </c>
      <c r="EQ22" s="168">
        <v>2</v>
      </c>
      <c r="ER22" s="168">
        <v>10</v>
      </c>
      <c r="ES22" s="168">
        <v>16</v>
      </c>
      <c r="ET22" s="168">
        <v>16</v>
      </c>
      <c r="EU22" s="168">
        <v>16</v>
      </c>
      <c r="EV22" s="168">
        <v>17</v>
      </c>
      <c r="EW22" s="168">
        <v>10</v>
      </c>
      <c r="EX22" s="168">
        <v>16</v>
      </c>
      <c r="EY22" s="168">
        <v>18</v>
      </c>
      <c r="EZ22" s="168">
        <v>20</v>
      </c>
      <c r="FA22" s="168">
        <v>27</v>
      </c>
      <c r="FB22" s="168">
        <v>9</v>
      </c>
      <c r="FC22" s="168">
        <v>11</v>
      </c>
      <c r="FD22" s="168">
        <v>17</v>
      </c>
      <c r="FE22" s="168">
        <v>0</v>
      </c>
      <c r="FF22" s="170">
        <f t="shared" si="8"/>
        <v>208</v>
      </c>
      <c r="FG22" s="166">
        <v>0</v>
      </c>
      <c r="FH22" s="167">
        <v>2</v>
      </c>
      <c r="FI22" s="168">
        <v>1</v>
      </c>
      <c r="FJ22" s="167">
        <v>1</v>
      </c>
      <c r="FK22" s="168">
        <v>0</v>
      </c>
      <c r="FL22" s="168">
        <v>1</v>
      </c>
      <c r="FM22" s="168">
        <v>0</v>
      </c>
      <c r="FN22" s="168">
        <v>4</v>
      </c>
      <c r="FO22" s="168">
        <v>16</v>
      </c>
      <c r="FP22" s="168">
        <v>18</v>
      </c>
      <c r="FQ22" s="168">
        <v>20</v>
      </c>
      <c r="FR22" s="168">
        <v>17</v>
      </c>
      <c r="FS22" s="168">
        <v>28</v>
      </c>
      <c r="FT22" s="168">
        <v>20</v>
      </c>
      <c r="FU22" s="168">
        <v>18</v>
      </c>
      <c r="FV22" s="168">
        <v>18</v>
      </c>
      <c r="FW22" s="168">
        <v>16</v>
      </c>
      <c r="FX22" s="168">
        <v>22</v>
      </c>
      <c r="FY22" s="168">
        <v>16</v>
      </c>
      <c r="FZ22" s="168">
        <v>12</v>
      </c>
      <c r="GA22" s="168">
        <v>8</v>
      </c>
      <c r="GB22" s="168">
        <v>0</v>
      </c>
      <c r="GC22" s="170">
        <f t="shared" si="9"/>
        <v>238</v>
      </c>
    </row>
    <row r="23" spans="1:185" ht="25.5" customHeight="1">
      <c r="A23" s="13" t="s">
        <v>200</v>
      </c>
      <c r="B23" s="482">
        <v>0</v>
      </c>
      <c r="C23" s="483">
        <v>0</v>
      </c>
      <c r="D23" s="483">
        <v>0</v>
      </c>
      <c r="E23" s="483">
        <v>0</v>
      </c>
      <c r="F23" s="483">
        <v>0</v>
      </c>
      <c r="G23" s="483">
        <v>0</v>
      </c>
      <c r="H23" s="483">
        <v>1</v>
      </c>
      <c r="I23" s="483">
        <v>14</v>
      </c>
      <c r="J23" s="483">
        <v>20</v>
      </c>
      <c r="K23" s="483">
        <v>15</v>
      </c>
      <c r="L23" s="483">
        <v>18</v>
      </c>
      <c r="M23" s="483">
        <v>19</v>
      </c>
      <c r="N23" s="483">
        <v>5</v>
      </c>
      <c r="O23" s="483">
        <v>3</v>
      </c>
      <c r="P23" s="483">
        <v>0</v>
      </c>
      <c r="Q23" s="483">
        <v>0</v>
      </c>
      <c r="R23" s="483">
        <v>0</v>
      </c>
      <c r="S23" s="483">
        <v>0</v>
      </c>
      <c r="T23" s="483">
        <v>0</v>
      </c>
      <c r="U23" s="483">
        <v>0</v>
      </c>
      <c r="V23" s="483">
        <v>0</v>
      </c>
      <c r="W23" s="483">
        <v>0</v>
      </c>
      <c r="X23" s="272">
        <f t="shared" si="0"/>
        <v>95</v>
      </c>
      <c r="Y23" s="164">
        <v>0</v>
      </c>
      <c r="Z23" s="134">
        <v>0</v>
      </c>
      <c r="AA23" s="134">
        <v>0</v>
      </c>
      <c r="AB23" s="134">
        <v>0</v>
      </c>
      <c r="AC23" s="134">
        <v>0</v>
      </c>
      <c r="AD23" s="134">
        <v>0</v>
      </c>
      <c r="AE23" s="134">
        <v>0</v>
      </c>
      <c r="AF23" s="134">
        <v>10</v>
      </c>
      <c r="AG23" s="134">
        <v>21</v>
      </c>
      <c r="AH23" s="134">
        <v>22</v>
      </c>
      <c r="AI23" s="134">
        <v>20</v>
      </c>
      <c r="AJ23" s="134">
        <v>18</v>
      </c>
      <c r="AK23" s="134">
        <v>2</v>
      </c>
      <c r="AL23" s="134">
        <v>1</v>
      </c>
      <c r="AM23" s="134">
        <v>2</v>
      </c>
      <c r="AN23" s="134">
        <v>0</v>
      </c>
      <c r="AO23" s="134">
        <v>0</v>
      </c>
      <c r="AP23" s="134">
        <v>0</v>
      </c>
      <c r="AQ23" s="134">
        <v>0</v>
      </c>
      <c r="AR23" s="134">
        <v>0</v>
      </c>
      <c r="AS23" s="134">
        <v>0</v>
      </c>
      <c r="AT23" s="134">
        <v>0</v>
      </c>
      <c r="AU23" s="134">
        <f t="shared" si="1"/>
        <v>96</v>
      </c>
      <c r="AV23" s="482">
        <v>0</v>
      </c>
      <c r="AW23" s="483">
        <v>0</v>
      </c>
      <c r="AX23" s="483">
        <v>0</v>
      </c>
      <c r="AY23" s="483">
        <v>0</v>
      </c>
      <c r="AZ23" s="483">
        <v>0</v>
      </c>
      <c r="BA23" s="483">
        <v>0</v>
      </c>
      <c r="BB23" s="483">
        <v>0</v>
      </c>
      <c r="BC23" s="483">
        <v>6</v>
      </c>
      <c r="BD23" s="483">
        <v>18</v>
      </c>
      <c r="BE23" s="483">
        <v>13</v>
      </c>
      <c r="BF23" s="483">
        <v>16</v>
      </c>
      <c r="BG23" s="483">
        <v>10</v>
      </c>
      <c r="BH23" s="483">
        <v>14</v>
      </c>
      <c r="BI23" s="483">
        <v>1</v>
      </c>
      <c r="BJ23" s="483">
        <v>0</v>
      </c>
      <c r="BK23" s="483">
        <v>0</v>
      </c>
      <c r="BL23" s="483">
        <v>0</v>
      </c>
      <c r="BM23" s="483">
        <v>0</v>
      </c>
      <c r="BN23" s="483">
        <v>0</v>
      </c>
      <c r="BO23" s="483">
        <v>0</v>
      </c>
      <c r="BP23" s="483">
        <v>0</v>
      </c>
      <c r="BQ23" s="483">
        <v>0</v>
      </c>
      <c r="BR23" s="272">
        <f t="shared" si="2"/>
        <v>78</v>
      </c>
      <c r="BS23" s="164">
        <v>0</v>
      </c>
      <c r="BT23" s="134">
        <v>0</v>
      </c>
      <c r="BU23" s="134">
        <v>0</v>
      </c>
      <c r="BV23" s="134">
        <v>0</v>
      </c>
      <c r="BW23" s="134">
        <v>0</v>
      </c>
      <c r="BX23" s="134">
        <v>0</v>
      </c>
      <c r="BY23" s="134">
        <v>1</v>
      </c>
      <c r="BZ23" s="134">
        <v>17</v>
      </c>
      <c r="CA23" s="134">
        <v>14</v>
      </c>
      <c r="CB23" s="134">
        <v>8</v>
      </c>
      <c r="CC23" s="134">
        <v>16</v>
      </c>
      <c r="CD23" s="134">
        <v>15</v>
      </c>
      <c r="CE23" s="134">
        <v>7</v>
      </c>
      <c r="CF23" s="134">
        <v>1</v>
      </c>
      <c r="CG23" s="134">
        <v>0</v>
      </c>
      <c r="CH23" s="134">
        <v>0</v>
      </c>
      <c r="CI23" s="134">
        <v>0</v>
      </c>
      <c r="CJ23" s="134">
        <v>0</v>
      </c>
      <c r="CK23" s="134">
        <v>0</v>
      </c>
      <c r="CL23" s="134">
        <v>0</v>
      </c>
      <c r="CM23" s="134">
        <v>0</v>
      </c>
      <c r="CN23" s="134">
        <v>0</v>
      </c>
      <c r="CO23" s="165">
        <f t="shared" si="3"/>
        <v>79</v>
      </c>
      <c r="CP23" s="482">
        <v>0</v>
      </c>
      <c r="CQ23" s="483">
        <v>0</v>
      </c>
      <c r="CR23" s="483">
        <v>0</v>
      </c>
      <c r="CS23" s="483">
        <v>0</v>
      </c>
      <c r="CT23" s="483">
        <v>0</v>
      </c>
      <c r="CU23" s="483">
        <v>0</v>
      </c>
      <c r="CV23" s="483">
        <v>1</v>
      </c>
      <c r="CW23" s="483">
        <v>11</v>
      </c>
      <c r="CX23" s="483">
        <v>14</v>
      </c>
      <c r="CY23" s="483">
        <v>18</v>
      </c>
      <c r="CZ23" s="483">
        <v>9</v>
      </c>
      <c r="DA23" s="483">
        <v>13</v>
      </c>
      <c r="DB23" s="483">
        <v>5</v>
      </c>
      <c r="DC23" s="483">
        <v>2</v>
      </c>
      <c r="DD23" s="483">
        <v>0</v>
      </c>
      <c r="DE23" s="483">
        <v>0</v>
      </c>
      <c r="DF23" s="483">
        <v>0</v>
      </c>
      <c r="DG23" s="483">
        <v>0</v>
      </c>
      <c r="DH23" s="483">
        <v>0</v>
      </c>
      <c r="DI23" s="483">
        <v>0</v>
      </c>
      <c r="DJ23" s="483">
        <v>0</v>
      </c>
      <c r="DK23" s="483">
        <v>0</v>
      </c>
      <c r="DL23" s="272">
        <f t="shared" si="4"/>
        <v>73</v>
      </c>
      <c r="DM23" s="164">
        <v>0</v>
      </c>
      <c r="DN23" s="134">
        <v>0</v>
      </c>
      <c r="DO23" s="134">
        <v>0</v>
      </c>
      <c r="DP23" s="134">
        <v>0</v>
      </c>
      <c r="DQ23" s="134">
        <v>0</v>
      </c>
      <c r="DR23" s="134">
        <v>0</v>
      </c>
      <c r="DS23" s="134">
        <v>2</v>
      </c>
      <c r="DT23" s="134">
        <v>10</v>
      </c>
      <c r="DU23" s="134">
        <v>13</v>
      </c>
      <c r="DV23" s="134">
        <v>19</v>
      </c>
      <c r="DW23" s="134">
        <v>15</v>
      </c>
      <c r="DX23" s="134">
        <v>15</v>
      </c>
      <c r="DY23" s="134">
        <v>4</v>
      </c>
      <c r="DZ23" s="134">
        <v>3</v>
      </c>
      <c r="EA23" s="134">
        <v>0</v>
      </c>
      <c r="EB23" s="134">
        <v>0</v>
      </c>
      <c r="EC23" s="134">
        <v>0</v>
      </c>
      <c r="ED23" s="134">
        <v>0</v>
      </c>
      <c r="EE23" s="134">
        <v>0</v>
      </c>
      <c r="EF23" s="134">
        <v>0</v>
      </c>
      <c r="EG23" s="134">
        <v>0</v>
      </c>
      <c r="EH23" s="134">
        <v>0</v>
      </c>
      <c r="EI23" s="165">
        <f t="shared" si="5"/>
        <v>81</v>
      </c>
      <c r="EJ23" s="482">
        <v>0</v>
      </c>
      <c r="EK23" s="483">
        <v>0</v>
      </c>
      <c r="EL23" s="483">
        <v>0</v>
      </c>
      <c r="EM23" s="483">
        <v>0</v>
      </c>
      <c r="EN23" s="483">
        <v>0</v>
      </c>
      <c r="EO23" s="483">
        <v>0</v>
      </c>
      <c r="EP23" s="483">
        <v>1</v>
      </c>
      <c r="EQ23" s="483">
        <v>12</v>
      </c>
      <c r="ER23" s="483">
        <v>20</v>
      </c>
      <c r="ES23" s="483">
        <v>28</v>
      </c>
      <c r="ET23" s="483">
        <v>51</v>
      </c>
      <c r="EU23" s="483">
        <v>32</v>
      </c>
      <c r="EV23" s="483">
        <v>21</v>
      </c>
      <c r="EW23" s="483">
        <v>1</v>
      </c>
      <c r="EX23" s="483">
        <v>0</v>
      </c>
      <c r="EY23" s="483">
        <v>0</v>
      </c>
      <c r="EZ23" s="483">
        <v>0</v>
      </c>
      <c r="FA23" s="483">
        <v>0</v>
      </c>
      <c r="FB23" s="483">
        <v>0</v>
      </c>
      <c r="FC23" s="483">
        <v>0</v>
      </c>
      <c r="FD23" s="483">
        <v>0</v>
      </c>
      <c r="FE23" s="483">
        <v>0</v>
      </c>
      <c r="FF23" s="271">
        <f>+SUM(EJ23:FE23)</f>
        <v>166</v>
      </c>
      <c r="FG23" s="164">
        <v>0</v>
      </c>
      <c r="FH23" s="134">
        <v>0</v>
      </c>
      <c r="FI23" s="134">
        <v>0</v>
      </c>
      <c r="FJ23" s="134">
        <v>0</v>
      </c>
      <c r="FK23" s="134">
        <v>0</v>
      </c>
      <c r="FL23" s="134">
        <v>0</v>
      </c>
      <c r="FM23" s="134">
        <v>1</v>
      </c>
      <c r="FN23" s="134">
        <v>6</v>
      </c>
      <c r="FO23" s="134">
        <v>16</v>
      </c>
      <c r="FP23" s="134">
        <v>14</v>
      </c>
      <c r="FQ23" s="134">
        <v>25</v>
      </c>
      <c r="FR23" s="134">
        <v>15</v>
      </c>
      <c r="FS23" s="134">
        <v>10</v>
      </c>
      <c r="FT23" s="134">
        <v>1</v>
      </c>
      <c r="FU23" s="134">
        <v>0</v>
      </c>
      <c r="FV23" s="134">
        <v>0</v>
      </c>
      <c r="FW23" s="134">
        <v>0</v>
      </c>
      <c r="FX23" s="134">
        <v>0</v>
      </c>
      <c r="FY23" s="134">
        <v>0</v>
      </c>
      <c r="FZ23" s="134">
        <v>0</v>
      </c>
      <c r="GA23" s="134">
        <v>0</v>
      </c>
      <c r="GB23" s="134">
        <v>0</v>
      </c>
      <c r="GC23" s="165">
        <f>+SUM(FG23:GB23)</f>
        <v>88</v>
      </c>
    </row>
    <row r="24" spans="1:185" ht="18" customHeight="1">
      <c r="A24" s="11" t="s">
        <v>201</v>
      </c>
      <c r="B24" s="166">
        <v>18</v>
      </c>
      <c r="C24" s="168">
        <v>7</v>
      </c>
      <c r="D24" s="168">
        <v>1</v>
      </c>
      <c r="E24" s="168">
        <v>1</v>
      </c>
      <c r="F24" s="168">
        <v>0</v>
      </c>
      <c r="G24" s="168">
        <v>3</v>
      </c>
      <c r="H24" s="168">
        <v>1</v>
      </c>
      <c r="I24" s="168">
        <v>0</v>
      </c>
      <c r="J24" s="168">
        <v>0</v>
      </c>
      <c r="K24" s="168">
        <v>0</v>
      </c>
      <c r="L24" s="168">
        <v>0</v>
      </c>
      <c r="M24" s="168">
        <v>1</v>
      </c>
      <c r="N24" s="168">
        <v>2</v>
      </c>
      <c r="O24" s="168">
        <v>0</v>
      </c>
      <c r="P24" s="168">
        <v>5</v>
      </c>
      <c r="Q24" s="168">
        <v>2</v>
      </c>
      <c r="R24" s="168">
        <v>0</v>
      </c>
      <c r="S24" s="168">
        <v>6</v>
      </c>
      <c r="T24" s="168">
        <v>3</v>
      </c>
      <c r="U24" s="168">
        <v>10</v>
      </c>
      <c r="V24" s="168">
        <v>28</v>
      </c>
      <c r="W24" s="168">
        <v>0</v>
      </c>
      <c r="X24" s="170">
        <f t="shared" si="0"/>
        <v>88</v>
      </c>
      <c r="Y24" s="166">
        <v>17</v>
      </c>
      <c r="Z24" s="167">
        <v>9</v>
      </c>
      <c r="AA24" s="168">
        <v>4</v>
      </c>
      <c r="AB24" s="168">
        <v>0</v>
      </c>
      <c r="AC24" s="168">
        <v>0</v>
      </c>
      <c r="AD24" s="167">
        <v>0</v>
      </c>
      <c r="AE24" s="168">
        <v>0</v>
      </c>
      <c r="AF24" s="168">
        <v>2</v>
      </c>
      <c r="AG24" s="168">
        <v>3</v>
      </c>
      <c r="AH24" s="168">
        <v>1</v>
      </c>
      <c r="AI24" s="168">
        <v>2</v>
      </c>
      <c r="AJ24" s="168">
        <v>1</v>
      </c>
      <c r="AK24" s="168">
        <v>2</v>
      </c>
      <c r="AL24" s="168">
        <v>1</v>
      </c>
      <c r="AM24" s="168">
        <v>3</v>
      </c>
      <c r="AN24" s="168">
        <v>4</v>
      </c>
      <c r="AO24" s="168">
        <v>3</v>
      </c>
      <c r="AP24" s="168">
        <v>6</v>
      </c>
      <c r="AQ24" s="168">
        <v>5</v>
      </c>
      <c r="AR24" s="168">
        <v>8</v>
      </c>
      <c r="AS24" s="168">
        <v>32</v>
      </c>
      <c r="AT24" s="168">
        <v>0</v>
      </c>
      <c r="AU24" s="168">
        <f t="shared" si="1"/>
        <v>103</v>
      </c>
      <c r="AV24" s="166">
        <v>17</v>
      </c>
      <c r="AW24" s="168">
        <v>4</v>
      </c>
      <c r="AX24" s="168">
        <v>2</v>
      </c>
      <c r="AY24" s="168">
        <v>1</v>
      </c>
      <c r="AZ24" s="168">
        <v>1</v>
      </c>
      <c r="BA24" s="168">
        <v>6</v>
      </c>
      <c r="BB24" s="168">
        <v>0</v>
      </c>
      <c r="BC24" s="168">
        <v>0</v>
      </c>
      <c r="BD24" s="168">
        <v>0</v>
      </c>
      <c r="BE24" s="168">
        <v>0</v>
      </c>
      <c r="BF24" s="168">
        <v>1</v>
      </c>
      <c r="BG24" s="168">
        <v>0</v>
      </c>
      <c r="BH24" s="168">
        <v>2</v>
      </c>
      <c r="BI24" s="168">
        <v>1</v>
      </c>
      <c r="BJ24" s="168">
        <v>1</v>
      </c>
      <c r="BK24" s="168">
        <v>4</v>
      </c>
      <c r="BL24" s="168">
        <v>3</v>
      </c>
      <c r="BM24" s="168">
        <v>10</v>
      </c>
      <c r="BN24" s="168">
        <v>11</v>
      </c>
      <c r="BO24" s="168">
        <v>5</v>
      </c>
      <c r="BP24" s="168">
        <v>34</v>
      </c>
      <c r="BQ24" s="168">
        <v>0</v>
      </c>
      <c r="BR24" s="170">
        <f t="shared" si="2"/>
        <v>103</v>
      </c>
      <c r="BS24" s="166">
        <v>19</v>
      </c>
      <c r="BT24" s="167">
        <v>7</v>
      </c>
      <c r="BU24" s="168">
        <v>1</v>
      </c>
      <c r="BV24" s="167">
        <v>3</v>
      </c>
      <c r="BW24" s="168">
        <v>2</v>
      </c>
      <c r="BX24" s="168">
        <v>4</v>
      </c>
      <c r="BY24" s="168">
        <v>2</v>
      </c>
      <c r="BZ24" s="168">
        <v>0</v>
      </c>
      <c r="CA24" s="168">
        <v>1</v>
      </c>
      <c r="CB24" s="168">
        <v>2</v>
      </c>
      <c r="CC24" s="168">
        <v>1</v>
      </c>
      <c r="CD24" s="168">
        <v>2</v>
      </c>
      <c r="CE24" s="168">
        <v>2</v>
      </c>
      <c r="CF24" s="168">
        <v>3</v>
      </c>
      <c r="CG24" s="168">
        <v>2</v>
      </c>
      <c r="CH24" s="168">
        <v>3</v>
      </c>
      <c r="CI24" s="168">
        <v>9</v>
      </c>
      <c r="CJ24" s="168">
        <v>10</v>
      </c>
      <c r="CK24" s="168">
        <v>9</v>
      </c>
      <c r="CL24" s="168">
        <v>5</v>
      </c>
      <c r="CM24" s="168">
        <v>27</v>
      </c>
      <c r="CN24" s="168">
        <v>1</v>
      </c>
      <c r="CO24" s="170">
        <f t="shared" si="3"/>
        <v>115</v>
      </c>
      <c r="CP24" s="166">
        <v>15</v>
      </c>
      <c r="CQ24" s="168">
        <v>10</v>
      </c>
      <c r="CR24" s="168">
        <v>3</v>
      </c>
      <c r="CS24" s="168">
        <v>3</v>
      </c>
      <c r="CT24" s="168">
        <v>1</v>
      </c>
      <c r="CU24" s="168">
        <v>1</v>
      </c>
      <c r="CV24" s="168">
        <v>1</v>
      </c>
      <c r="CW24" s="168">
        <v>1</v>
      </c>
      <c r="CX24" s="168">
        <v>2</v>
      </c>
      <c r="CY24" s="168">
        <v>0</v>
      </c>
      <c r="CZ24" s="168">
        <v>3</v>
      </c>
      <c r="DA24" s="168">
        <v>1</v>
      </c>
      <c r="DB24" s="168">
        <v>2</v>
      </c>
      <c r="DC24" s="168">
        <v>3</v>
      </c>
      <c r="DD24" s="168">
        <v>4</v>
      </c>
      <c r="DE24" s="168">
        <v>8</v>
      </c>
      <c r="DF24" s="168">
        <v>5</v>
      </c>
      <c r="DG24" s="168">
        <v>9</v>
      </c>
      <c r="DH24" s="168">
        <v>8</v>
      </c>
      <c r="DI24" s="168">
        <v>12</v>
      </c>
      <c r="DJ24" s="168">
        <v>37</v>
      </c>
      <c r="DK24" s="168">
        <v>0</v>
      </c>
      <c r="DL24" s="170">
        <f t="shared" si="4"/>
        <v>129</v>
      </c>
      <c r="DM24" s="166">
        <v>16</v>
      </c>
      <c r="DN24" s="167">
        <v>2</v>
      </c>
      <c r="DO24" s="168">
        <v>1</v>
      </c>
      <c r="DP24" s="167">
        <v>3</v>
      </c>
      <c r="DQ24" s="168">
        <v>1</v>
      </c>
      <c r="DR24" s="168">
        <v>2</v>
      </c>
      <c r="DS24" s="168">
        <v>0</v>
      </c>
      <c r="DT24" s="168">
        <v>2</v>
      </c>
      <c r="DU24" s="168">
        <v>1</v>
      </c>
      <c r="DV24" s="168">
        <v>1</v>
      </c>
      <c r="DW24" s="168">
        <v>1</v>
      </c>
      <c r="DX24" s="168">
        <v>3</v>
      </c>
      <c r="DY24" s="168">
        <v>3</v>
      </c>
      <c r="DZ24" s="168">
        <v>4</v>
      </c>
      <c r="EA24" s="168">
        <v>5</v>
      </c>
      <c r="EB24" s="168">
        <v>8</v>
      </c>
      <c r="EC24" s="168">
        <v>3</v>
      </c>
      <c r="ED24" s="168">
        <v>7</v>
      </c>
      <c r="EE24" s="168">
        <v>10</v>
      </c>
      <c r="EF24" s="168">
        <v>10</v>
      </c>
      <c r="EG24" s="168">
        <v>43</v>
      </c>
      <c r="EH24" s="168">
        <v>0</v>
      </c>
      <c r="EI24" s="170">
        <f t="shared" si="5"/>
        <v>126</v>
      </c>
      <c r="EJ24" s="166">
        <v>14</v>
      </c>
      <c r="EK24" s="168">
        <v>1</v>
      </c>
      <c r="EL24" s="168">
        <v>2</v>
      </c>
      <c r="EM24" s="168">
        <v>1</v>
      </c>
      <c r="EN24" s="168">
        <v>1</v>
      </c>
      <c r="EO24" s="168">
        <v>0</v>
      </c>
      <c r="EP24" s="168">
        <v>0</v>
      </c>
      <c r="EQ24" s="168">
        <v>0</v>
      </c>
      <c r="ER24" s="168">
        <v>1</v>
      </c>
      <c r="ES24" s="168">
        <v>0</v>
      </c>
      <c r="ET24" s="168">
        <v>2</v>
      </c>
      <c r="EU24" s="168">
        <v>4</v>
      </c>
      <c r="EV24" s="168">
        <v>4</v>
      </c>
      <c r="EW24" s="168">
        <v>2</v>
      </c>
      <c r="EX24" s="168">
        <v>3</v>
      </c>
      <c r="EY24" s="168">
        <v>5</v>
      </c>
      <c r="EZ24" s="168">
        <v>5</v>
      </c>
      <c r="FA24" s="168">
        <v>10</v>
      </c>
      <c r="FB24" s="168">
        <v>13</v>
      </c>
      <c r="FC24" s="168">
        <v>7</v>
      </c>
      <c r="FD24" s="168">
        <v>24</v>
      </c>
      <c r="FE24" s="168">
        <v>0</v>
      </c>
      <c r="FF24" s="170">
        <f t="shared" si="8"/>
        <v>99</v>
      </c>
      <c r="FG24" s="166">
        <v>11</v>
      </c>
      <c r="FH24" s="167">
        <v>11</v>
      </c>
      <c r="FI24" s="168">
        <v>3</v>
      </c>
      <c r="FJ24" s="167">
        <v>2</v>
      </c>
      <c r="FK24" s="168">
        <v>3</v>
      </c>
      <c r="FL24" s="168">
        <v>0</v>
      </c>
      <c r="FM24" s="168">
        <v>1</v>
      </c>
      <c r="FN24" s="168">
        <v>3</v>
      </c>
      <c r="FO24" s="168">
        <v>0</v>
      </c>
      <c r="FP24" s="168">
        <v>2</v>
      </c>
      <c r="FQ24" s="168">
        <v>1</v>
      </c>
      <c r="FR24" s="168">
        <v>1</v>
      </c>
      <c r="FS24" s="168">
        <v>1</v>
      </c>
      <c r="FT24" s="168">
        <v>3</v>
      </c>
      <c r="FU24" s="168">
        <v>1</v>
      </c>
      <c r="FV24" s="168">
        <v>8</v>
      </c>
      <c r="FW24" s="168">
        <v>9</v>
      </c>
      <c r="FX24" s="168">
        <v>6</v>
      </c>
      <c r="FY24" s="168">
        <v>9</v>
      </c>
      <c r="FZ24" s="168">
        <v>13</v>
      </c>
      <c r="GA24" s="168">
        <v>41</v>
      </c>
      <c r="GB24" s="168">
        <v>0</v>
      </c>
      <c r="GC24" s="170">
        <f t="shared" ref="GC24:GC25" si="10">+SUM(FG24:GB24)</f>
        <v>129</v>
      </c>
    </row>
    <row r="25" spans="1:185" ht="18" customHeight="1">
      <c r="A25" s="13" t="s">
        <v>120</v>
      </c>
      <c r="B25" s="482">
        <v>5</v>
      </c>
      <c r="C25" s="483">
        <v>3</v>
      </c>
      <c r="D25" s="483">
        <v>2</v>
      </c>
      <c r="E25" s="483">
        <v>2</v>
      </c>
      <c r="F25" s="483">
        <v>0</v>
      </c>
      <c r="G25" s="483">
        <v>1</v>
      </c>
      <c r="H25" s="483">
        <v>2</v>
      </c>
      <c r="I25" s="483">
        <v>3</v>
      </c>
      <c r="J25" s="483">
        <v>0</v>
      </c>
      <c r="K25" s="483">
        <v>1</v>
      </c>
      <c r="L25" s="483">
        <v>3</v>
      </c>
      <c r="M25" s="483">
        <v>2</v>
      </c>
      <c r="N25" s="483">
        <v>1</v>
      </c>
      <c r="O25" s="483">
        <v>1</v>
      </c>
      <c r="P25" s="483">
        <v>2</v>
      </c>
      <c r="Q25" s="483">
        <v>4</v>
      </c>
      <c r="R25" s="483">
        <v>3</v>
      </c>
      <c r="S25" s="483">
        <v>2</v>
      </c>
      <c r="T25" s="483">
        <v>1</v>
      </c>
      <c r="U25" s="483">
        <v>0</v>
      </c>
      <c r="V25" s="483">
        <v>0</v>
      </c>
      <c r="W25" s="483">
        <v>0</v>
      </c>
      <c r="X25" s="272">
        <f t="shared" si="0"/>
        <v>38</v>
      </c>
      <c r="Y25" s="164">
        <v>9</v>
      </c>
      <c r="Z25" s="134">
        <v>1</v>
      </c>
      <c r="AA25" s="134">
        <v>2</v>
      </c>
      <c r="AB25" s="134">
        <v>0</v>
      </c>
      <c r="AC25" s="134">
        <v>0</v>
      </c>
      <c r="AD25" s="134">
        <v>1</v>
      </c>
      <c r="AE25" s="134">
        <v>2</v>
      </c>
      <c r="AF25" s="134">
        <v>1</v>
      </c>
      <c r="AG25" s="134">
        <v>1</v>
      </c>
      <c r="AH25" s="134">
        <v>2</v>
      </c>
      <c r="AI25" s="134">
        <v>1</v>
      </c>
      <c r="AJ25" s="134">
        <v>0</v>
      </c>
      <c r="AK25" s="134">
        <v>0</v>
      </c>
      <c r="AL25" s="134">
        <v>4</v>
      </c>
      <c r="AM25" s="134">
        <v>2</v>
      </c>
      <c r="AN25" s="134">
        <v>3</v>
      </c>
      <c r="AO25" s="134">
        <v>5</v>
      </c>
      <c r="AP25" s="134">
        <v>4</v>
      </c>
      <c r="AQ25" s="134">
        <v>1</v>
      </c>
      <c r="AR25" s="134">
        <v>1</v>
      </c>
      <c r="AS25" s="134">
        <v>1</v>
      </c>
      <c r="AT25" s="134">
        <v>0</v>
      </c>
      <c r="AU25" s="134">
        <f t="shared" si="1"/>
        <v>41</v>
      </c>
      <c r="AV25" s="482">
        <v>10</v>
      </c>
      <c r="AW25" s="483">
        <v>2</v>
      </c>
      <c r="AX25" s="483">
        <v>0</v>
      </c>
      <c r="AY25" s="483">
        <v>0</v>
      </c>
      <c r="AZ25" s="483">
        <v>0</v>
      </c>
      <c r="BA25" s="483">
        <v>2</v>
      </c>
      <c r="BB25" s="483">
        <v>1</v>
      </c>
      <c r="BC25" s="483">
        <v>3</v>
      </c>
      <c r="BD25" s="483">
        <v>1</v>
      </c>
      <c r="BE25" s="483">
        <v>2</v>
      </c>
      <c r="BF25" s="483">
        <v>0</v>
      </c>
      <c r="BG25" s="483">
        <v>0</v>
      </c>
      <c r="BH25" s="483">
        <v>4</v>
      </c>
      <c r="BI25" s="483">
        <v>1</v>
      </c>
      <c r="BJ25" s="483">
        <v>0</v>
      </c>
      <c r="BK25" s="483">
        <v>5</v>
      </c>
      <c r="BL25" s="483">
        <v>3</v>
      </c>
      <c r="BM25" s="483">
        <v>5</v>
      </c>
      <c r="BN25" s="483">
        <v>0</v>
      </c>
      <c r="BO25" s="483">
        <v>1</v>
      </c>
      <c r="BP25" s="483">
        <v>0</v>
      </c>
      <c r="BQ25" s="483">
        <v>0</v>
      </c>
      <c r="BR25" s="272">
        <f t="shared" si="2"/>
        <v>40</v>
      </c>
      <c r="BS25" s="164">
        <v>9</v>
      </c>
      <c r="BT25" s="134">
        <v>2</v>
      </c>
      <c r="BU25" s="134">
        <v>3</v>
      </c>
      <c r="BV25" s="134">
        <v>3</v>
      </c>
      <c r="BW25" s="134">
        <v>0</v>
      </c>
      <c r="BX25" s="134">
        <v>2</v>
      </c>
      <c r="BY25" s="134">
        <v>2</v>
      </c>
      <c r="BZ25" s="134">
        <v>2</v>
      </c>
      <c r="CA25" s="134">
        <v>3</v>
      </c>
      <c r="CB25" s="134">
        <v>0</v>
      </c>
      <c r="CC25" s="134">
        <v>0</v>
      </c>
      <c r="CD25" s="134">
        <v>2</v>
      </c>
      <c r="CE25" s="134">
        <v>5</v>
      </c>
      <c r="CF25" s="134">
        <v>4</v>
      </c>
      <c r="CG25" s="134">
        <v>4</v>
      </c>
      <c r="CH25" s="134">
        <v>3</v>
      </c>
      <c r="CI25" s="134">
        <v>4</v>
      </c>
      <c r="CJ25" s="134">
        <v>5</v>
      </c>
      <c r="CK25" s="134">
        <v>3</v>
      </c>
      <c r="CL25" s="134">
        <v>3</v>
      </c>
      <c r="CM25" s="134">
        <v>2</v>
      </c>
      <c r="CN25" s="134">
        <v>0</v>
      </c>
      <c r="CO25" s="165">
        <f t="shared" si="3"/>
        <v>61</v>
      </c>
      <c r="CP25" s="482">
        <v>1</v>
      </c>
      <c r="CQ25" s="483">
        <v>1</v>
      </c>
      <c r="CR25" s="483">
        <v>1</v>
      </c>
      <c r="CS25" s="483">
        <v>2</v>
      </c>
      <c r="CT25" s="483">
        <v>0</v>
      </c>
      <c r="CU25" s="483">
        <v>0</v>
      </c>
      <c r="CV25" s="483">
        <v>0</v>
      </c>
      <c r="CW25" s="483">
        <v>6</v>
      </c>
      <c r="CX25" s="483">
        <v>4</v>
      </c>
      <c r="CY25" s="483">
        <v>2</v>
      </c>
      <c r="CZ25" s="483">
        <v>2</v>
      </c>
      <c r="DA25" s="483">
        <v>4</v>
      </c>
      <c r="DB25" s="483">
        <v>1</v>
      </c>
      <c r="DC25" s="483">
        <v>1</v>
      </c>
      <c r="DD25" s="483">
        <v>5</v>
      </c>
      <c r="DE25" s="483">
        <v>1</v>
      </c>
      <c r="DF25" s="483">
        <v>3</v>
      </c>
      <c r="DG25" s="483">
        <v>4</v>
      </c>
      <c r="DH25" s="483">
        <v>1</v>
      </c>
      <c r="DI25" s="483">
        <v>1</v>
      </c>
      <c r="DJ25" s="483">
        <v>0</v>
      </c>
      <c r="DK25" s="483">
        <v>0</v>
      </c>
      <c r="DL25" s="272">
        <f t="shared" si="4"/>
        <v>40</v>
      </c>
      <c r="DM25" s="164">
        <v>6</v>
      </c>
      <c r="DN25" s="134">
        <v>0</v>
      </c>
      <c r="DO25" s="134">
        <v>0</v>
      </c>
      <c r="DP25" s="134">
        <v>0</v>
      </c>
      <c r="DQ25" s="134">
        <v>0</v>
      </c>
      <c r="DR25" s="134">
        <v>5</v>
      </c>
      <c r="DS25" s="134">
        <v>0</v>
      </c>
      <c r="DT25" s="134">
        <v>1</v>
      </c>
      <c r="DU25" s="134">
        <v>3</v>
      </c>
      <c r="DV25" s="134">
        <v>4</v>
      </c>
      <c r="DW25" s="134">
        <v>2</v>
      </c>
      <c r="DX25" s="134">
        <v>1</v>
      </c>
      <c r="DY25" s="134">
        <v>1</v>
      </c>
      <c r="DZ25" s="134">
        <v>1</v>
      </c>
      <c r="EA25" s="134">
        <v>2</v>
      </c>
      <c r="EB25" s="134">
        <v>3</v>
      </c>
      <c r="EC25" s="134">
        <v>6</v>
      </c>
      <c r="ED25" s="134">
        <v>3</v>
      </c>
      <c r="EE25" s="134">
        <v>2</v>
      </c>
      <c r="EF25" s="134">
        <v>1</v>
      </c>
      <c r="EG25" s="134">
        <v>2</v>
      </c>
      <c r="EH25" s="134">
        <v>0</v>
      </c>
      <c r="EI25" s="165">
        <f t="shared" si="5"/>
        <v>43</v>
      </c>
      <c r="EJ25" s="482">
        <v>5</v>
      </c>
      <c r="EK25" s="483">
        <v>3</v>
      </c>
      <c r="EL25" s="483">
        <v>1</v>
      </c>
      <c r="EM25" s="483">
        <v>2</v>
      </c>
      <c r="EN25" s="483">
        <v>4</v>
      </c>
      <c r="EO25" s="483">
        <v>2</v>
      </c>
      <c r="EP25" s="483">
        <v>0</v>
      </c>
      <c r="EQ25" s="483">
        <v>1</v>
      </c>
      <c r="ER25" s="483">
        <v>3</v>
      </c>
      <c r="ES25" s="483">
        <v>3</v>
      </c>
      <c r="ET25" s="483">
        <v>2</v>
      </c>
      <c r="EU25" s="483">
        <v>4</v>
      </c>
      <c r="EV25" s="483">
        <v>1</v>
      </c>
      <c r="EW25" s="483">
        <v>4</v>
      </c>
      <c r="EX25" s="483">
        <v>2</v>
      </c>
      <c r="EY25" s="483">
        <v>2</v>
      </c>
      <c r="EZ25" s="483">
        <v>6</v>
      </c>
      <c r="FA25" s="483">
        <v>2</v>
      </c>
      <c r="FB25" s="483">
        <v>9</v>
      </c>
      <c r="FC25" s="483">
        <v>4</v>
      </c>
      <c r="FD25" s="483">
        <v>1</v>
      </c>
      <c r="FE25" s="483">
        <v>0</v>
      </c>
      <c r="FF25" s="272">
        <f t="shared" si="8"/>
        <v>61</v>
      </c>
      <c r="FG25" s="164">
        <v>4</v>
      </c>
      <c r="FH25" s="134">
        <v>1</v>
      </c>
      <c r="FI25" s="134">
        <v>2</v>
      </c>
      <c r="FJ25" s="134">
        <v>1</v>
      </c>
      <c r="FK25" s="134">
        <v>1</v>
      </c>
      <c r="FL25" s="134">
        <v>2</v>
      </c>
      <c r="FM25" s="134">
        <v>1</v>
      </c>
      <c r="FN25" s="134">
        <v>4</v>
      </c>
      <c r="FO25" s="134">
        <v>2</v>
      </c>
      <c r="FP25" s="134">
        <v>5</v>
      </c>
      <c r="FQ25" s="134">
        <v>4</v>
      </c>
      <c r="FR25" s="134">
        <v>2</v>
      </c>
      <c r="FS25" s="134">
        <v>3</v>
      </c>
      <c r="FT25" s="134">
        <v>5</v>
      </c>
      <c r="FU25" s="134">
        <v>2</v>
      </c>
      <c r="FV25" s="134">
        <v>4</v>
      </c>
      <c r="FW25" s="134">
        <v>3</v>
      </c>
      <c r="FX25" s="134">
        <v>7</v>
      </c>
      <c r="FY25" s="134">
        <v>7</v>
      </c>
      <c r="FZ25" s="134">
        <v>3</v>
      </c>
      <c r="GA25" s="134">
        <v>3</v>
      </c>
      <c r="GB25" s="134">
        <v>0</v>
      </c>
      <c r="GC25" s="165">
        <f t="shared" si="10"/>
        <v>66</v>
      </c>
    </row>
    <row r="26" spans="1:185" ht="18" customHeight="1">
      <c r="A26" s="11" t="s">
        <v>576</v>
      </c>
      <c r="B26" s="166" t="s">
        <v>539</v>
      </c>
      <c r="C26" s="168" t="s">
        <v>539</v>
      </c>
      <c r="D26" s="168" t="s">
        <v>539</v>
      </c>
      <c r="E26" s="168" t="s">
        <v>539</v>
      </c>
      <c r="F26" s="168" t="s">
        <v>539</v>
      </c>
      <c r="G26" s="168" t="s">
        <v>539</v>
      </c>
      <c r="H26" s="168" t="s">
        <v>539</v>
      </c>
      <c r="I26" s="168" t="s">
        <v>539</v>
      </c>
      <c r="J26" s="168" t="s">
        <v>539</v>
      </c>
      <c r="K26" s="168" t="s">
        <v>539</v>
      </c>
      <c r="L26" s="168" t="s">
        <v>539</v>
      </c>
      <c r="M26" s="168" t="s">
        <v>539</v>
      </c>
      <c r="N26" s="168" t="s">
        <v>539</v>
      </c>
      <c r="O26" s="168" t="s">
        <v>539</v>
      </c>
      <c r="P26" s="168" t="s">
        <v>539</v>
      </c>
      <c r="Q26" s="168" t="s">
        <v>539</v>
      </c>
      <c r="R26" s="168" t="s">
        <v>539</v>
      </c>
      <c r="S26" s="168" t="s">
        <v>539</v>
      </c>
      <c r="T26" s="168" t="s">
        <v>539</v>
      </c>
      <c r="U26" s="168" t="s">
        <v>539</v>
      </c>
      <c r="V26" s="168" t="s">
        <v>539</v>
      </c>
      <c r="W26" s="168" t="s">
        <v>539</v>
      </c>
      <c r="X26" s="170" t="s">
        <v>539</v>
      </c>
      <c r="Y26" s="166" t="s">
        <v>539</v>
      </c>
      <c r="Z26" s="167" t="s">
        <v>539</v>
      </c>
      <c r="AA26" s="168" t="s">
        <v>539</v>
      </c>
      <c r="AB26" s="168" t="s">
        <v>539</v>
      </c>
      <c r="AC26" s="168" t="s">
        <v>539</v>
      </c>
      <c r="AD26" s="167" t="s">
        <v>539</v>
      </c>
      <c r="AE26" s="168" t="s">
        <v>539</v>
      </c>
      <c r="AF26" s="168" t="s">
        <v>539</v>
      </c>
      <c r="AG26" s="168" t="s">
        <v>539</v>
      </c>
      <c r="AH26" s="168" t="s">
        <v>539</v>
      </c>
      <c r="AI26" s="168" t="s">
        <v>539</v>
      </c>
      <c r="AJ26" s="168" t="s">
        <v>539</v>
      </c>
      <c r="AK26" s="168" t="s">
        <v>539</v>
      </c>
      <c r="AL26" s="168" t="s">
        <v>539</v>
      </c>
      <c r="AM26" s="168" t="s">
        <v>539</v>
      </c>
      <c r="AN26" s="168" t="s">
        <v>539</v>
      </c>
      <c r="AO26" s="168" t="s">
        <v>539</v>
      </c>
      <c r="AP26" s="168" t="s">
        <v>539</v>
      </c>
      <c r="AQ26" s="168" t="s">
        <v>539</v>
      </c>
      <c r="AR26" s="168" t="s">
        <v>539</v>
      </c>
      <c r="AS26" s="168" t="s">
        <v>539</v>
      </c>
      <c r="AT26" s="168" t="s">
        <v>539</v>
      </c>
      <c r="AU26" s="168" t="s">
        <v>539</v>
      </c>
      <c r="AV26" s="166" t="s">
        <v>539</v>
      </c>
      <c r="AW26" s="168" t="s">
        <v>539</v>
      </c>
      <c r="AX26" s="168" t="s">
        <v>539</v>
      </c>
      <c r="AY26" s="168" t="s">
        <v>539</v>
      </c>
      <c r="AZ26" s="168" t="s">
        <v>539</v>
      </c>
      <c r="BA26" s="168" t="s">
        <v>539</v>
      </c>
      <c r="BB26" s="168" t="s">
        <v>539</v>
      </c>
      <c r="BC26" s="168" t="s">
        <v>539</v>
      </c>
      <c r="BD26" s="168" t="s">
        <v>539</v>
      </c>
      <c r="BE26" s="168" t="s">
        <v>539</v>
      </c>
      <c r="BF26" s="168" t="s">
        <v>539</v>
      </c>
      <c r="BG26" s="168" t="s">
        <v>539</v>
      </c>
      <c r="BH26" s="168" t="s">
        <v>539</v>
      </c>
      <c r="BI26" s="168" t="s">
        <v>539</v>
      </c>
      <c r="BJ26" s="168" t="s">
        <v>539</v>
      </c>
      <c r="BK26" s="168" t="s">
        <v>539</v>
      </c>
      <c r="BL26" s="168" t="s">
        <v>539</v>
      </c>
      <c r="BM26" s="168" t="s">
        <v>539</v>
      </c>
      <c r="BN26" s="168" t="s">
        <v>539</v>
      </c>
      <c r="BO26" s="168" t="s">
        <v>539</v>
      </c>
      <c r="BP26" s="168" t="s">
        <v>539</v>
      </c>
      <c r="BQ26" s="168" t="s">
        <v>539</v>
      </c>
      <c r="BR26" s="170" t="s">
        <v>539</v>
      </c>
      <c r="BS26" s="166" t="s">
        <v>539</v>
      </c>
      <c r="BT26" s="167" t="s">
        <v>539</v>
      </c>
      <c r="BU26" s="168" t="s">
        <v>539</v>
      </c>
      <c r="BV26" s="167" t="s">
        <v>539</v>
      </c>
      <c r="BW26" s="168" t="s">
        <v>539</v>
      </c>
      <c r="BX26" s="168" t="s">
        <v>539</v>
      </c>
      <c r="BY26" s="168" t="s">
        <v>539</v>
      </c>
      <c r="BZ26" s="168" t="s">
        <v>539</v>
      </c>
      <c r="CA26" s="168" t="s">
        <v>539</v>
      </c>
      <c r="CB26" s="168" t="s">
        <v>539</v>
      </c>
      <c r="CC26" s="168" t="s">
        <v>539</v>
      </c>
      <c r="CD26" s="168" t="s">
        <v>539</v>
      </c>
      <c r="CE26" s="168" t="s">
        <v>539</v>
      </c>
      <c r="CF26" s="168" t="s">
        <v>539</v>
      </c>
      <c r="CG26" s="168" t="s">
        <v>539</v>
      </c>
      <c r="CH26" s="168" t="s">
        <v>539</v>
      </c>
      <c r="CI26" s="168" t="s">
        <v>539</v>
      </c>
      <c r="CJ26" s="168" t="s">
        <v>539</v>
      </c>
      <c r="CK26" s="168" t="s">
        <v>539</v>
      </c>
      <c r="CL26" s="168" t="s">
        <v>539</v>
      </c>
      <c r="CM26" s="168" t="s">
        <v>539</v>
      </c>
      <c r="CN26" s="168" t="s">
        <v>539</v>
      </c>
      <c r="CO26" s="170" t="s">
        <v>539</v>
      </c>
      <c r="CP26" s="166" t="s">
        <v>539</v>
      </c>
      <c r="CQ26" s="168" t="s">
        <v>539</v>
      </c>
      <c r="CR26" s="168" t="s">
        <v>539</v>
      </c>
      <c r="CS26" s="168" t="s">
        <v>539</v>
      </c>
      <c r="CT26" s="168" t="s">
        <v>539</v>
      </c>
      <c r="CU26" s="168" t="s">
        <v>539</v>
      </c>
      <c r="CV26" s="168" t="s">
        <v>539</v>
      </c>
      <c r="CW26" s="168" t="s">
        <v>539</v>
      </c>
      <c r="CX26" s="168" t="s">
        <v>539</v>
      </c>
      <c r="CY26" s="168" t="s">
        <v>539</v>
      </c>
      <c r="CZ26" s="168" t="s">
        <v>539</v>
      </c>
      <c r="DA26" s="168" t="s">
        <v>539</v>
      </c>
      <c r="DB26" s="168" t="s">
        <v>539</v>
      </c>
      <c r="DC26" s="168" t="s">
        <v>539</v>
      </c>
      <c r="DD26" s="168" t="s">
        <v>539</v>
      </c>
      <c r="DE26" s="168" t="s">
        <v>539</v>
      </c>
      <c r="DF26" s="168" t="s">
        <v>539</v>
      </c>
      <c r="DG26" s="168" t="s">
        <v>539</v>
      </c>
      <c r="DH26" s="168" t="s">
        <v>539</v>
      </c>
      <c r="DI26" s="168" t="s">
        <v>539</v>
      </c>
      <c r="DJ26" s="168" t="s">
        <v>539</v>
      </c>
      <c r="DK26" s="168" t="s">
        <v>539</v>
      </c>
      <c r="DL26" s="170" t="s">
        <v>539</v>
      </c>
      <c r="DM26" s="166">
        <v>1</v>
      </c>
      <c r="DN26" s="167">
        <v>1</v>
      </c>
      <c r="DO26" s="168">
        <v>0</v>
      </c>
      <c r="DP26" s="167">
        <v>1</v>
      </c>
      <c r="DQ26" s="168">
        <v>0</v>
      </c>
      <c r="DR26" s="168">
        <v>1</v>
      </c>
      <c r="DS26" s="168">
        <v>0</v>
      </c>
      <c r="DT26" s="168">
        <v>2</v>
      </c>
      <c r="DU26" s="168">
        <v>14</v>
      </c>
      <c r="DV26" s="168">
        <v>14</v>
      </c>
      <c r="DW26" s="168">
        <v>31</v>
      </c>
      <c r="DX26" s="168">
        <v>54</v>
      </c>
      <c r="DY26" s="168">
        <v>69</v>
      </c>
      <c r="DZ26" s="168">
        <v>81</v>
      </c>
      <c r="EA26" s="168">
        <v>152</v>
      </c>
      <c r="EB26" s="168">
        <v>219</v>
      </c>
      <c r="EC26" s="168">
        <v>309</v>
      </c>
      <c r="ED26" s="168">
        <v>345</v>
      </c>
      <c r="EE26" s="168">
        <v>334</v>
      </c>
      <c r="EF26" s="168">
        <v>329</v>
      </c>
      <c r="EG26" s="168">
        <v>541</v>
      </c>
      <c r="EH26" s="168">
        <v>0</v>
      </c>
      <c r="EI26" s="170">
        <f t="shared" si="5"/>
        <v>2498</v>
      </c>
      <c r="EJ26" s="166">
        <v>11</v>
      </c>
      <c r="EK26" s="168">
        <v>2</v>
      </c>
      <c r="EL26" s="168">
        <v>4</v>
      </c>
      <c r="EM26" s="168">
        <v>3</v>
      </c>
      <c r="EN26" s="168">
        <v>3</v>
      </c>
      <c r="EO26" s="168">
        <v>2</v>
      </c>
      <c r="EP26" s="168">
        <v>7</v>
      </c>
      <c r="EQ26" s="168">
        <v>16</v>
      </c>
      <c r="ER26" s="168">
        <v>51</v>
      </c>
      <c r="ES26" s="168">
        <v>112</v>
      </c>
      <c r="ET26" s="168">
        <v>261</v>
      </c>
      <c r="EU26" s="168">
        <v>430</v>
      </c>
      <c r="EV26" s="168">
        <v>622</v>
      </c>
      <c r="EW26" s="168">
        <v>821</v>
      </c>
      <c r="EX26" s="168">
        <v>1036</v>
      </c>
      <c r="EY26" s="168">
        <v>1396</v>
      </c>
      <c r="EZ26" s="168">
        <v>1802</v>
      </c>
      <c r="FA26" s="168">
        <v>1934</v>
      </c>
      <c r="FB26" s="168">
        <v>1843</v>
      </c>
      <c r="FC26" s="168">
        <v>1460</v>
      </c>
      <c r="FD26" s="168">
        <v>2451</v>
      </c>
      <c r="FE26" s="168">
        <v>0</v>
      </c>
      <c r="FF26" s="170">
        <f>+SUM(EJ26:FE26)</f>
        <v>14267</v>
      </c>
      <c r="FG26" s="166">
        <v>17</v>
      </c>
      <c r="FH26" s="167">
        <v>2</v>
      </c>
      <c r="FI26" s="168">
        <v>1</v>
      </c>
      <c r="FJ26" s="167">
        <v>3</v>
      </c>
      <c r="FK26" s="168">
        <v>2</v>
      </c>
      <c r="FL26" s="168">
        <v>6</v>
      </c>
      <c r="FM26" s="168">
        <v>6</v>
      </c>
      <c r="FN26" s="168">
        <v>7</v>
      </c>
      <c r="FO26" s="168">
        <v>13</v>
      </c>
      <c r="FP26" s="168">
        <v>21</v>
      </c>
      <c r="FQ26" s="168">
        <v>30</v>
      </c>
      <c r="FR26" s="168">
        <v>39</v>
      </c>
      <c r="FS26" s="168">
        <v>49</v>
      </c>
      <c r="FT26" s="168">
        <v>71</v>
      </c>
      <c r="FU26" s="168">
        <v>118</v>
      </c>
      <c r="FV26" s="168">
        <v>154</v>
      </c>
      <c r="FW26" s="168">
        <v>223</v>
      </c>
      <c r="FX26" s="168">
        <v>301</v>
      </c>
      <c r="FY26" s="168">
        <v>350</v>
      </c>
      <c r="FZ26" s="168">
        <v>400</v>
      </c>
      <c r="GA26" s="168">
        <v>1266</v>
      </c>
      <c r="GB26" s="168">
        <v>0</v>
      </c>
      <c r="GC26" s="170">
        <f>+SUM(FG26:GB26)</f>
        <v>3079</v>
      </c>
    </row>
    <row r="27" spans="1:185" ht="33" customHeight="1">
      <c r="A27" s="13" t="s">
        <v>553</v>
      </c>
      <c r="B27" s="482">
        <v>49</v>
      </c>
      <c r="C27" s="483">
        <v>2</v>
      </c>
      <c r="D27" s="483">
        <v>1</v>
      </c>
      <c r="E27" s="483">
        <v>0</v>
      </c>
      <c r="F27" s="483">
        <v>0</v>
      </c>
      <c r="G27" s="483">
        <v>7</v>
      </c>
      <c r="H27" s="483">
        <v>3</v>
      </c>
      <c r="I27" s="483">
        <v>14</v>
      </c>
      <c r="J27" s="483">
        <v>22</v>
      </c>
      <c r="K27" s="483">
        <v>19</v>
      </c>
      <c r="L27" s="483">
        <v>24</v>
      </c>
      <c r="M27" s="483">
        <v>39</v>
      </c>
      <c r="N27" s="483">
        <v>45</v>
      </c>
      <c r="O27" s="483">
        <v>53</v>
      </c>
      <c r="P27" s="483">
        <v>99</v>
      </c>
      <c r="Q27" s="483">
        <v>136</v>
      </c>
      <c r="R27" s="483">
        <v>137</v>
      </c>
      <c r="S27" s="483">
        <v>193</v>
      </c>
      <c r="T27" s="483">
        <v>255</v>
      </c>
      <c r="U27" s="483">
        <v>324</v>
      </c>
      <c r="V27" s="483">
        <v>1303</v>
      </c>
      <c r="W27" s="483">
        <v>5</v>
      </c>
      <c r="X27" s="272">
        <f t="shared" si="0"/>
        <v>2730</v>
      </c>
      <c r="Y27" s="164">
        <v>49</v>
      </c>
      <c r="Z27" s="134">
        <v>5</v>
      </c>
      <c r="AA27" s="134">
        <v>5</v>
      </c>
      <c r="AB27" s="134">
        <v>1</v>
      </c>
      <c r="AC27" s="134">
        <v>0</v>
      </c>
      <c r="AD27" s="134">
        <v>10</v>
      </c>
      <c r="AE27" s="134">
        <v>8</v>
      </c>
      <c r="AF27" s="134">
        <v>23</v>
      </c>
      <c r="AG27" s="134">
        <v>18</v>
      </c>
      <c r="AH27" s="134">
        <v>31</v>
      </c>
      <c r="AI27" s="134">
        <v>23</v>
      </c>
      <c r="AJ27" s="134">
        <v>45</v>
      </c>
      <c r="AK27" s="134">
        <v>39</v>
      </c>
      <c r="AL27" s="134">
        <v>59</v>
      </c>
      <c r="AM27" s="134">
        <v>103</v>
      </c>
      <c r="AN27" s="134">
        <v>131</v>
      </c>
      <c r="AO27" s="134">
        <v>165</v>
      </c>
      <c r="AP27" s="134">
        <v>185</v>
      </c>
      <c r="AQ27" s="134">
        <v>248</v>
      </c>
      <c r="AR27" s="134">
        <v>307</v>
      </c>
      <c r="AS27" s="134">
        <v>1204</v>
      </c>
      <c r="AT27" s="134">
        <v>5</v>
      </c>
      <c r="AU27" s="134">
        <f t="shared" si="1"/>
        <v>2664</v>
      </c>
      <c r="AV27" s="482">
        <v>31</v>
      </c>
      <c r="AW27" s="483">
        <v>4</v>
      </c>
      <c r="AX27" s="483">
        <v>2</v>
      </c>
      <c r="AY27" s="483">
        <v>2</v>
      </c>
      <c r="AZ27" s="483">
        <v>0</v>
      </c>
      <c r="BA27" s="483">
        <v>4</v>
      </c>
      <c r="BB27" s="483">
        <v>3</v>
      </c>
      <c r="BC27" s="483">
        <v>10</v>
      </c>
      <c r="BD27" s="483">
        <v>28</v>
      </c>
      <c r="BE27" s="483">
        <v>23</v>
      </c>
      <c r="BF27" s="483">
        <v>19</v>
      </c>
      <c r="BG27" s="483">
        <v>24</v>
      </c>
      <c r="BH27" s="483">
        <v>40</v>
      </c>
      <c r="BI27" s="483">
        <v>51</v>
      </c>
      <c r="BJ27" s="483">
        <v>78</v>
      </c>
      <c r="BK27" s="483">
        <v>113</v>
      </c>
      <c r="BL27" s="483">
        <v>151</v>
      </c>
      <c r="BM27" s="483">
        <v>166</v>
      </c>
      <c r="BN27" s="483">
        <v>229</v>
      </c>
      <c r="BO27" s="483">
        <v>246</v>
      </c>
      <c r="BP27" s="483">
        <v>1057</v>
      </c>
      <c r="BQ27" s="483">
        <v>5</v>
      </c>
      <c r="BR27" s="272">
        <f t="shared" si="2"/>
        <v>2286</v>
      </c>
      <c r="BS27" s="164">
        <v>39</v>
      </c>
      <c r="BT27" s="134">
        <v>4</v>
      </c>
      <c r="BU27" s="134">
        <v>3</v>
      </c>
      <c r="BV27" s="134">
        <v>3</v>
      </c>
      <c r="BW27" s="134">
        <v>3</v>
      </c>
      <c r="BX27" s="134">
        <v>4</v>
      </c>
      <c r="BY27" s="134">
        <v>6</v>
      </c>
      <c r="BZ27" s="134">
        <v>12</v>
      </c>
      <c r="CA27" s="134">
        <v>22</v>
      </c>
      <c r="CB27" s="134">
        <v>22</v>
      </c>
      <c r="CC27" s="134">
        <v>22</v>
      </c>
      <c r="CD27" s="134">
        <v>34</v>
      </c>
      <c r="CE27" s="134">
        <v>41</v>
      </c>
      <c r="CF27" s="134">
        <v>54</v>
      </c>
      <c r="CG27" s="134">
        <v>103</v>
      </c>
      <c r="CH27" s="134">
        <v>133</v>
      </c>
      <c r="CI27" s="134">
        <v>172</v>
      </c>
      <c r="CJ27" s="134">
        <v>169</v>
      </c>
      <c r="CK27" s="134">
        <v>213</v>
      </c>
      <c r="CL27" s="134">
        <v>236</v>
      </c>
      <c r="CM27" s="134">
        <v>1141</v>
      </c>
      <c r="CN27" s="134">
        <v>2</v>
      </c>
      <c r="CO27" s="165">
        <f t="shared" si="3"/>
        <v>2438</v>
      </c>
      <c r="CP27" s="482">
        <v>36</v>
      </c>
      <c r="CQ27" s="483">
        <v>6</v>
      </c>
      <c r="CR27" s="483">
        <v>3</v>
      </c>
      <c r="CS27" s="483">
        <v>3</v>
      </c>
      <c r="CT27" s="483">
        <v>1</v>
      </c>
      <c r="CU27" s="483">
        <v>12</v>
      </c>
      <c r="CV27" s="483">
        <v>4</v>
      </c>
      <c r="CW27" s="483">
        <v>15</v>
      </c>
      <c r="CX27" s="483">
        <v>24</v>
      </c>
      <c r="CY27" s="483">
        <v>19</v>
      </c>
      <c r="CZ27" s="483">
        <v>26</v>
      </c>
      <c r="DA27" s="483">
        <v>30</v>
      </c>
      <c r="DB27" s="483">
        <v>51</v>
      </c>
      <c r="DC27" s="483">
        <v>50</v>
      </c>
      <c r="DD27" s="483">
        <v>82</v>
      </c>
      <c r="DE27" s="483">
        <v>101</v>
      </c>
      <c r="DF27" s="483">
        <v>166</v>
      </c>
      <c r="DG27" s="483">
        <v>164</v>
      </c>
      <c r="DH27" s="483">
        <v>192</v>
      </c>
      <c r="DI27" s="483">
        <v>218</v>
      </c>
      <c r="DJ27" s="483">
        <v>1015</v>
      </c>
      <c r="DK27" s="483">
        <v>4</v>
      </c>
      <c r="DL27" s="272">
        <f t="shared" si="4"/>
        <v>2222</v>
      </c>
      <c r="DM27" s="164">
        <v>20</v>
      </c>
      <c r="DN27" s="134">
        <v>5</v>
      </c>
      <c r="DO27" s="134">
        <v>5</v>
      </c>
      <c r="DP27" s="134">
        <v>2</v>
      </c>
      <c r="DQ27" s="134">
        <v>0</v>
      </c>
      <c r="DR27" s="134">
        <v>3</v>
      </c>
      <c r="DS27" s="134">
        <v>7</v>
      </c>
      <c r="DT27" s="134">
        <v>9</v>
      </c>
      <c r="DU27" s="134">
        <v>25</v>
      </c>
      <c r="DV27" s="134">
        <v>17</v>
      </c>
      <c r="DW27" s="134">
        <v>25</v>
      </c>
      <c r="DX27" s="134">
        <v>39</v>
      </c>
      <c r="DY27" s="134">
        <v>43</v>
      </c>
      <c r="DZ27" s="134">
        <v>69</v>
      </c>
      <c r="EA27" s="134">
        <v>96</v>
      </c>
      <c r="EB27" s="134">
        <v>134</v>
      </c>
      <c r="EC27" s="134">
        <v>173</v>
      </c>
      <c r="ED27" s="134">
        <v>208</v>
      </c>
      <c r="EE27" s="134">
        <v>232</v>
      </c>
      <c r="EF27" s="134">
        <v>290</v>
      </c>
      <c r="EG27" s="134">
        <v>1163</v>
      </c>
      <c r="EH27" s="134">
        <v>2</v>
      </c>
      <c r="EI27" s="165">
        <f t="shared" si="5"/>
        <v>2567</v>
      </c>
      <c r="EJ27" s="482">
        <v>50</v>
      </c>
      <c r="EK27" s="483">
        <v>3</v>
      </c>
      <c r="EL27" s="483">
        <v>4</v>
      </c>
      <c r="EM27" s="483">
        <v>2</v>
      </c>
      <c r="EN27" s="483">
        <v>2</v>
      </c>
      <c r="EO27" s="483">
        <v>5</v>
      </c>
      <c r="EP27" s="483">
        <v>8</v>
      </c>
      <c r="EQ27" s="483">
        <v>16</v>
      </c>
      <c r="ER27" s="483">
        <v>29</v>
      </c>
      <c r="ES27" s="483">
        <v>22</v>
      </c>
      <c r="ET27" s="483">
        <v>44</v>
      </c>
      <c r="EU27" s="483">
        <v>50</v>
      </c>
      <c r="EV27" s="483">
        <v>77</v>
      </c>
      <c r="EW27" s="483">
        <v>100</v>
      </c>
      <c r="EX27" s="483">
        <v>134</v>
      </c>
      <c r="EY27" s="483">
        <v>212</v>
      </c>
      <c r="EZ27" s="483">
        <v>284</v>
      </c>
      <c r="FA27" s="483">
        <v>294</v>
      </c>
      <c r="FB27" s="483">
        <v>348</v>
      </c>
      <c r="FC27" s="483">
        <v>402</v>
      </c>
      <c r="FD27" s="483">
        <v>1653</v>
      </c>
      <c r="FE27" s="483">
        <v>4</v>
      </c>
      <c r="FF27" s="272">
        <f t="shared" ref="FF27:FF28" si="11">+SUM(EJ27:FE27)</f>
        <v>3743</v>
      </c>
      <c r="FG27" s="164">
        <v>42</v>
      </c>
      <c r="FH27" s="134">
        <v>6</v>
      </c>
      <c r="FI27" s="134">
        <v>1</v>
      </c>
      <c r="FJ27" s="134">
        <v>3</v>
      </c>
      <c r="FK27" s="134">
        <v>8</v>
      </c>
      <c r="FL27" s="134">
        <v>7</v>
      </c>
      <c r="FM27" s="134">
        <v>3</v>
      </c>
      <c r="FN27" s="134">
        <v>22</v>
      </c>
      <c r="FO27" s="134">
        <v>28</v>
      </c>
      <c r="FP27" s="134">
        <v>41</v>
      </c>
      <c r="FQ27" s="134">
        <v>44</v>
      </c>
      <c r="FR27" s="134">
        <v>40</v>
      </c>
      <c r="FS27" s="134">
        <v>66</v>
      </c>
      <c r="FT27" s="134">
        <v>86</v>
      </c>
      <c r="FU27" s="134">
        <v>123</v>
      </c>
      <c r="FV27" s="134">
        <v>166</v>
      </c>
      <c r="FW27" s="134">
        <v>245</v>
      </c>
      <c r="FX27" s="134">
        <v>291</v>
      </c>
      <c r="FY27" s="134">
        <v>301</v>
      </c>
      <c r="FZ27" s="134">
        <v>383</v>
      </c>
      <c r="GA27" s="134">
        <v>1622</v>
      </c>
      <c r="GB27" s="134">
        <v>4</v>
      </c>
      <c r="GC27" s="165">
        <f t="shared" ref="GC27:GC28" si="12">+SUM(FG27:GB27)</f>
        <v>3532</v>
      </c>
    </row>
    <row r="28" spans="1:185" ht="18" customHeight="1">
      <c r="A28" s="11" t="s">
        <v>554</v>
      </c>
      <c r="B28" s="166">
        <v>52</v>
      </c>
      <c r="C28" s="168">
        <v>16</v>
      </c>
      <c r="D28" s="168">
        <v>8</v>
      </c>
      <c r="E28" s="168">
        <v>6</v>
      </c>
      <c r="F28" s="168">
        <v>6</v>
      </c>
      <c r="G28" s="168">
        <v>22</v>
      </c>
      <c r="H28" s="168">
        <v>39</v>
      </c>
      <c r="I28" s="168">
        <v>107</v>
      </c>
      <c r="J28" s="168">
        <v>138</v>
      </c>
      <c r="K28" s="168">
        <v>112</v>
      </c>
      <c r="L28" s="168">
        <v>107</v>
      </c>
      <c r="M28" s="168">
        <v>133</v>
      </c>
      <c r="N28" s="168">
        <v>146</v>
      </c>
      <c r="O28" s="168">
        <v>190</v>
      </c>
      <c r="P28" s="168">
        <v>254</v>
      </c>
      <c r="Q28" s="168">
        <v>300</v>
      </c>
      <c r="R28" s="168">
        <v>306</v>
      </c>
      <c r="S28" s="168">
        <v>243</v>
      </c>
      <c r="T28" s="168">
        <v>281</v>
      </c>
      <c r="U28" s="168">
        <v>271</v>
      </c>
      <c r="V28" s="168">
        <v>574</v>
      </c>
      <c r="W28" s="168">
        <v>7</v>
      </c>
      <c r="X28" s="170">
        <f t="shared" si="0"/>
        <v>3318</v>
      </c>
      <c r="Y28" s="166">
        <v>37</v>
      </c>
      <c r="Z28" s="167">
        <v>12</v>
      </c>
      <c r="AA28" s="168">
        <v>8</v>
      </c>
      <c r="AB28" s="168">
        <v>7</v>
      </c>
      <c r="AC28" s="168">
        <v>5</v>
      </c>
      <c r="AD28" s="167">
        <v>26</v>
      </c>
      <c r="AE28" s="168">
        <v>50</v>
      </c>
      <c r="AF28" s="168">
        <v>131</v>
      </c>
      <c r="AG28" s="168">
        <v>144</v>
      </c>
      <c r="AH28" s="168">
        <v>124</v>
      </c>
      <c r="AI28" s="168">
        <v>118</v>
      </c>
      <c r="AJ28" s="168">
        <v>141</v>
      </c>
      <c r="AK28" s="168">
        <v>170</v>
      </c>
      <c r="AL28" s="168">
        <v>202</v>
      </c>
      <c r="AM28" s="168">
        <v>272</v>
      </c>
      <c r="AN28" s="168">
        <v>310</v>
      </c>
      <c r="AO28" s="168">
        <v>312</v>
      </c>
      <c r="AP28" s="168">
        <v>317</v>
      </c>
      <c r="AQ28" s="168">
        <v>290</v>
      </c>
      <c r="AR28" s="168">
        <v>340</v>
      </c>
      <c r="AS28" s="168">
        <v>716</v>
      </c>
      <c r="AT28" s="168">
        <v>7</v>
      </c>
      <c r="AU28" s="168">
        <f t="shared" si="1"/>
        <v>3739</v>
      </c>
      <c r="AV28" s="166">
        <v>34</v>
      </c>
      <c r="AW28" s="168">
        <v>7</v>
      </c>
      <c r="AX28" s="168">
        <v>9</v>
      </c>
      <c r="AY28" s="168">
        <v>5</v>
      </c>
      <c r="AZ28" s="168">
        <v>3</v>
      </c>
      <c r="BA28" s="168">
        <v>26</v>
      </c>
      <c r="BB28" s="168">
        <v>45</v>
      </c>
      <c r="BC28" s="168">
        <v>118</v>
      </c>
      <c r="BD28" s="168">
        <v>133</v>
      </c>
      <c r="BE28" s="168">
        <v>91</v>
      </c>
      <c r="BF28" s="168">
        <v>114</v>
      </c>
      <c r="BG28" s="168">
        <v>123</v>
      </c>
      <c r="BH28" s="168">
        <v>131</v>
      </c>
      <c r="BI28" s="168">
        <v>174</v>
      </c>
      <c r="BJ28" s="168">
        <v>215</v>
      </c>
      <c r="BK28" s="168">
        <v>272</v>
      </c>
      <c r="BL28" s="168">
        <v>268</v>
      </c>
      <c r="BM28" s="168">
        <v>278</v>
      </c>
      <c r="BN28" s="168">
        <v>265</v>
      </c>
      <c r="BO28" s="168">
        <v>272</v>
      </c>
      <c r="BP28" s="168">
        <v>635</v>
      </c>
      <c r="BQ28" s="168">
        <v>6</v>
      </c>
      <c r="BR28" s="170">
        <f t="shared" si="2"/>
        <v>3224</v>
      </c>
      <c r="BS28" s="166">
        <v>38</v>
      </c>
      <c r="BT28" s="167">
        <v>7</v>
      </c>
      <c r="BU28" s="168">
        <v>9</v>
      </c>
      <c r="BV28" s="167">
        <v>5</v>
      </c>
      <c r="BW28" s="168">
        <v>7</v>
      </c>
      <c r="BX28" s="168">
        <v>22</v>
      </c>
      <c r="BY28" s="168">
        <v>38</v>
      </c>
      <c r="BZ28" s="168">
        <v>137</v>
      </c>
      <c r="CA28" s="168">
        <v>157</v>
      </c>
      <c r="CB28" s="168">
        <v>134</v>
      </c>
      <c r="CC28" s="168">
        <v>123</v>
      </c>
      <c r="CD28" s="168">
        <v>149</v>
      </c>
      <c r="CE28" s="168">
        <v>154</v>
      </c>
      <c r="CF28" s="168">
        <v>223</v>
      </c>
      <c r="CG28" s="168">
        <v>238</v>
      </c>
      <c r="CH28" s="168">
        <v>312</v>
      </c>
      <c r="CI28" s="168">
        <v>276</v>
      </c>
      <c r="CJ28" s="168">
        <v>300</v>
      </c>
      <c r="CK28" s="168">
        <v>295</v>
      </c>
      <c r="CL28" s="168">
        <v>303</v>
      </c>
      <c r="CM28" s="168">
        <v>764</v>
      </c>
      <c r="CN28" s="168">
        <v>3</v>
      </c>
      <c r="CO28" s="170">
        <f t="shared" si="3"/>
        <v>3694</v>
      </c>
      <c r="CP28" s="166">
        <v>39</v>
      </c>
      <c r="CQ28" s="168">
        <v>19</v>
      </c>
      <c r="CR28" s="168">
        <v>7</v>
      </c>
      <c r="CS28" s="168">
        <v>6</v>
      </c>
      <c r="CT28" s="168">
        <v>5</v>
      </c>
      <c r="CU28" s="168">
        <v>24</v>
      </c>
      <c r="CV28" s="168">
        <v>61</v>
      </c>
      <c r="CW28" s="168">
        <v>152</v>
      </c>
      <c r="CX28" s="168">
        <v>156</v>
      </c>
      <c r="CY28" s="168">
        <v>137</v>
      </c>
      <c r="CZ28" s="168">
        <v>114</v>
      </c>
      <c r="DA28" s="168">
        <v>150</v>
      </c>
      <c r="DB28" s="168">
        <v>170</v>
      </c>
      <c r="DC28" s="168">
        <v>177</v>
      </c>
      <c r="DD28" s="168">
        <v>285</v>
      </c>
      <c r="DE28" s="168">
        <v>308</v>
      </c>
      <c r="DF28" s="168">
        <v>312</v>
      </c>
      <c r="DG28" s="168">
        <v>327</v>
      </c>
      <c r="DH28" s="168">
        <v>298</v>
      </c>
      <c r="DI28" s="168">
        <v>294</v>
      </c>
      <c r="DJ28" s="168">
        <v>741</v>
      </c>
      <c r="DK28" s="168">
        <v>2</v>
      </c>
      <c r="DL28" s="170">
        <f t="shared" si="4"/>
        <v>3784</v>
      </c>
      <c r="DM28" s="166">
        <v>25</v>
      </c>
      <c r="DN28" s="167">
        <v>12</v>
      </c>
      <c r="DO28" s="168">
        <v>11</v>
      </c>
      <c r="DP28" s="167">
        <v>4</v>
      </c>
      <c r="DQ28" s="168">
        <v>7</v>
      </c>
      <c r="DR28" s="168">
        <v>27</v>
      </c>
      <c r="DS28" s="168">
        <v>54</v>
      </c>
      <c r="DT28" s="168">
        <v>133</v>
      </c>
      <c r="DU28" s="168">
        <v>169</v>
      </c>
      <c r="DV28" s="168">
        <v>142</v>
      </c>
      <c r="DW28" s="168">
        <v>133</v>
      </c>
      <c r="DX28" s="168">
        <v>163</v>
      </c>
      <c r="DY28" s="168">
        <v>178</v>
      </c>
      <c r="DZ28" s="168">
        <v>212</v>
      </c>
      <c r="EA28" s="168">
        <v>273</v>
      </c>
      <c r="EB28" s="168">
        <v>296</v>
      </c>
      <c r="EC28" s="168">
        <v>380</v>
      </c>
      <c r="ED28" s="168">
        <v>360</v>
      </c>
      <c r="EE28" s="168">
        <v>332</v>
      </c>
      <c r="EF28" s="168">
        <v>326</v>
      </c>
      <c r="EG28" s="168">
        <v>801</v>
      </c>
      <c r="EH28" s="168">
        <v>4</v>
      </c>
      <c r="EI28" s="170">
        <f t="shared" si="5"/>
        <v>4042</v>
      </c>
      <c r="EJ28" s="166">
        <v>23</v>
      </c>
      <c r="EK28" s="168">
        <v>9</v>
      </c>
      <c r="EL28" s="168">
        <v>7</v>
      </c>
      <c r="EM28" s="168">
        <v>10</v>
      </c>
      <c r="EN28" s="168">
        <v>3</v>
      </c>
      <c r="EO28" s="168">
        <v>22</v>
      </c>
      <c r="EP28" s="168">
        <v>47</v>
      </c>
      <c r="EQ28" s="168">
        <v>155</v>
      </c>
      <c r="ER28" s="168">
        <v>182</v>
      </c>
      <c r="ES28" s="168">
        <v>171</v>
      </c>
      <c r="ET28" s="168">
        <v>176</v>
      </c>
      <c r="EU28" s="168">
        <v>220</v>
      </c>
      <c r="EV28" s="168">
        <v>226</v>
      </c>
      <c r="EW28" s="168">
        <v>312</v>
      </c>
      <c r="EX28" s="168">
        <v>383</v>
      </c>
      <c r="EY28" s="168">
        <v>494</v>
      </c>
      <c r="EZ28" s="168">
        <v>545</v>
      </c>
      <c r="FA28" s="168">
        <v>565</v>
      </c>
      <c r="FB28" s="168">
        <v>497</v>
      </c>
      <c r="FC28" s="168">
        <v>500</v>
      </c>
      <c r="FD28" s="168">
        <v>1154</v>
      </c>
      <c r="FE28" s="168">
        <v>6</v>
      </c>
      <c r="FF28" s="170">
        <f t="shared" si="11"/>
        <v>5707</v>
      </c>
      <c r="FG28" s="166">
        <v>34</v>
      </c>
      <c r="FH28" s="167">
        <v>7</v>
      </c>
      <c r="FI28" s="168">
        <v>4</v>
      </c>
      <c r="FJ28" s="167">
        <v>5</v>
      </c>
      <c r="FK28" s="168">
        <v>3</v>
      </c>
      <c r="FL28" s="168">
        <v>17</v>
      </c>
      <c r="FM28" s="168">
        <v>62</v>
      </c>
      <c r="FN28" s="168">
        <v>163</v>
      </c>
      <c r="FO28" s="168">
        <v>207</v>
      </c>
      <c r="FP28" s="168">
        <v>175</v>
      </c>
      <c r="FQ28" s="168">
        <v>149</v>
      </c>
      <c r="FR28" s="168">
        <v>152</v>
      </c>
      <c r="FS28" s="168">
        <v>194</v>
      </c>
      <c r="FT28" s="168">
        <v>207</v>
      </c>
      <c r="FU28" s="168">
        <v>268</v>
      </c>
      <c r="FV28" s="168">
        <v>315</v>
      </c>
      <c r="FW28" s="168">
        <v>354</v>
      </c>
      <c r="FX28" s="168">
        <v>371</v>
      </c>
      <c r="FY28" s="168">
        <v>371</v>
      </c>
      <c r="FZ28" s="168">
        <v>390</v>
      </c>
      <c r="GA28" s="168">
        <v>934</v>
      </c>
      <c r="GB28" s="168">
        <v>1</v>
      </c>
      <c r="GC28" s="170">
        <f t="shared" si="12"/>
        <v>4383</v>
      </c>
    </row>
    <row r="29" spans="1:185" s="239" customFormat="1" ht="24.95" customHeight="1">
      <c r="A29" s="202" t="s">
        <v>36</v>
      </c>
      <c r="B29" s="512">
        <f t="shared" ref="B29:W29" si="13">+SUM(B8:B28)</f>
        <v>1649</v>
      </c>
      <c r="C29" s="511">
        <f t="shared" si="13"/>
        <v>123</v>
      </c>
      <c r="D29" s="511">
        <f t="shared" si="13"/>
        <v>58</v>
      </c>
      <c r="E29" s="511">
        <f t="shared" si="13"/>
        <v>45</v>
      </c>
      <c r="F29" s="511">
        <f t="shared" si="13"/>
        <v>25</v>
      </c>
      <c r="G29" s="511">
        <f t="shared" si="13"/>
        <v>130</v>
      </c>
      <c r="H29" s="511">
        <f t="shared" si="13"/>
        <v>177</v>
      </c>
      <c r="I29" s="511">
        <f t="shared" si="13"/>
        <v>525</v>
      </c>
      <c r="J29" s="511">
        <f t="shared" si="13"/>
        <v>640</v>
      </c>
      <c r="K29" s="511">
        <f t="shared" si="13"/>
        <v>558</v>
      </c>
      <c r="L29" s="511">
        <f t="shared" si="13"/>
        <v>576</v>
      </c>
      <c r="M29" s="511">
        <f t="shared" si="13"/>
        <v>703</v>
      </c>
      <c r="N29" s="511">
        <f t="shared" si="13"/>
        <v>792</v>
      </c>
      <c r="O29" s="511">
        <f t="shared" si="13"/>
        <v>1053</v>
      </c>
      <c r="P29" s="511">
        <f t="shared" si="13"/>
        <v>1418</v>
      </c>
      <c r="Q29" s="511">
        <f t="shared" si="13"/>
        <v>1878</v>
      </c>
      <c r="R29" s="511">
        <f t="shared" si="13"/>
        <v>2219</v>
      </c>
      <c r="S29" s="511">
        <f t="shared" si="13"/>
        <v>2355</v>
      </c>
      <c r="T29" s="511">
        <f t="shared" si="13"/>
        <v>2665</v>
      </c>
      <c r="U29" s="511">
        <f t="shared" si="13"/>
        <v>2883</v>
      </c>
      <c r="V29" s="511">
        <f t="shared" si="13"/>
        <v>8135</v>
      </c>
      <c r="W29" s="511">
        <f t="shared" si="13"/>
        <v>34</v>
      </c>
      <c r="X29" s="50">
        <f>+SUM(B29:W29)</f>
        <v>28641</v>
      </c>
      <c r="Y29" s="23">
        <f t="shared" ref="Y29:AT29" si="14">+SUM(Y8:Y28)</f>
        <v>1522</v>
      </c>
      <c r="Z29" s="24">
        <f t="shared" si="14"/>
        <v>114</v>
      </c>
      <c r="AA29" s="24">
        <f t="shared" si="14"/>
        <v>69</v>
      </c>
      <c r="AB29" s="24">
        <f t="shared" si="14"/>
        <v>47</v>
      </c>
      <c r="AC29" s="24">
        <f t="shared" si="14"/>
        <v>36</v>
      </c>
      <c r="AD29" s="24">
        <f t="shared" si="14"/>
        <v>153</v>
      </c>
      <c r="AE29" s="24">
        <f t="shared" si="14"/>
        <v>198</v>
      </c>
      <c r="AF29" s="24">
        <f t="shared" si="14"/>
        <v>545</v>
      </c>
      <c r="AG29" s="24">
        <f t="shared" si="14"/>
        <v>692</v>
      </c>
      <c r="AH29" s="24">
        <f t="shared" si="14"/>
        <v>648</v>
      </c>
      <c r="AI29" s="24">
        <f t="shared" si="14"/>
        <v>659</v>
      </c>
      <c r="AJ29" s="24">
        <f t="shared" si="14"/>
        <v>751</v>
      </c>
      <c r="AK29" s="24">
        <f t="shared" si="14"/>
        <v>832</v>
      </c>
      <c r="AL29" s="24">
        <f t="shared" si="14"/>
        <v>1129</v>
      </c>
      <c r="AM29" s="24">
        <f t="shared" si="14"/>
        <v>1598</v>
      </c>
      <c r="AN29" s="24">
        <f t="shared" si="14"/>
        <v>1977</v>
      </c>
      <c r="AO29" s="24">
        <f t="shared" si="14"/>
        <v>2371</v>
      </c>
      <c r="AP29" s="24">
        <f t="shared" si="14"/>
        <v>2654</v>
      </c>
      <c r="AQ29" s="24">
        <f t="shared" si="14"/>
        <v>2953</v>
      </c>
      <c r="AR29" s="24">
        <f t="shared" si="14"/>
        <v>3355</v>
      </c>
      <c r="AS29" s="24">
        <f t="shared" si="14"/>
        <v>8964</v>
      </c>
      <c r="AT29" s="24">
        <f t="shared" si="14"/>
        <v>48</v>
      </c>
      <c r="AU29" s="24">
        <f>+SUM(Y29:AT29)</f>
        <v>31315</v>
      </c>
      <c r="AV29" s="512">
        <f t="shared" ref="AV29:BQ29" si="15">+SUM(AV8:AV28)</f>
        <v>1461</v>
      </c>
      <c r="AW29" s="511">
        <f t="shared" si="15"/>
        <v>109</v>
      </c>
      <c r="AX29" s="511">
        <f t="shared" si="15"/>
        <v>52</v>
      </c>
      <c r="AY29" s="511">
        <f t="shared" si="15"/>
        <v>32</v>
      </c>
      <c r="AZ29" s="511">
        <f t="shared" si="15"/>
        <v>24</v>
      </c>
      <c r="BA29" s="511">
        <f t="shared" si="15"/>
        <v>115</v>
      </c>
      <c r="BB29" s="511">
        <f t="shared" si="15"/>
        <v>170</v>
      </c>
      <c r="BC29" s="511">
        <f t="shared" si="15"/>
        <v>486</v>
      </c>
      <c r="BD29" s="511">
        <f t="shared" si="15"/>
        <v>642</v>
      </c>
      <c r="BE29" s="511">
        <f t="shared" si="15"/>
        <v>580</v>
      </c>
      <c r="BF29" s="511">
        <f t="shared" si="15"/>
        <v>589</v>
      </c>
      <c r="BG29" s="511">
        <f t="shared" si="15"/>
        <v>711</v>
      </c>
      <c r="BH29" s="511">
        <f t="shared" si="15"/>
        <v>753</v>
      </c>
      <c r="BI29" s="511">
        <f t="shared" si="15"/>
        <v>1033</v>
      </c>
      <c r="BJ29" s="511">
        <f t="shared" si="15"/>
        <v>1418</v>
      </c>
      <c r="BK29" s="511">
        <f t="shared" si="15"/>
        <v>1898</v>
      </c>
      <c r="BL29" s="511">
        <f t="shared" si="15"/>
        <v>2274</v>
      </c>
      <c r="BM29" s="511">
        <f t="shared" si="15"/>
        <v>2523</v>
      </c>
      <c r="BN29" s="511">
        <f t="shared" si="15"/>
        <v>2855</v>
      </c>
      <c r="BO29" s="511">
        <f t="shared" si="15"/>
        <v>3021</v>
      </c>
      <c r="BP29" s="511">
        <f t="shared" si="15"/>
        <v>8246</v>
      </c>
      <c r="BQ29" s="511">
        <f t="shared" si="15"/>
        <v>29</v>
      </c>
      <c r="BR29" s="50">
        <f>+SUM(AV29:BQ29)</f>
        <v>29021</v>
      </c>
      <c r="BS29" s="23">
        <f t="shared" ref="BS29:CN29" si="16">+SUM(BS8:BS28)</f>
        <v>1477</v>
      </c>
      <c r="BT29" s="24">
        <f t="shared" si="16"/>
        <v>113</v>
      </c>
      <c r="BU29" s="24">
        <f t="shared" si="16"/>
        <v>56</v>
      </c>
      <c r="BV29" s="24">
        <f t="shared" si="16"/>
        <v>50</v>
      </c>
      <c r="BW29" s="24">
        <f t="shared" si="16"/>
        <v>32</v>
      </c>
      <c r="BX29" s="24">
        <f t="shared" si="16"/>
        <v>130</v>
      </c>
      <c r="BY29" s="24">
        <f t="shared" si="16"/>
        <v>166</v>
      </c>
      <c r="BZ29" s="24">
        <f t="shared" si="16"/>
        <v>457</v>
      </c>
      <c r="CA29" s="24">
        <f t="shared" si="16"/>
        <v>651</v>
      </c>
      <c r="CB29" s="24">
        <f t="shared" si="16"/>
        <v>612</v>
      </c>
      <c r="CC29" s="24">
        <f t="shared" si="16"/>
        <v>595</v>
      </c>
      <c r="CD29" s="24">
        <f t="shared" si="16"/>
        <v>683</v>
      </c>
      <c r="CE29" s="24">
        <f t="shared" si="16"/>
        <v>803</v>
      </c>
      <c r="CF29" s="24">
        <f t="shared" si="16"/>
        <v>1074</v>
      </c>
      <c r="CG29" s="24">
        <f t="shared" si="16"/>
        <v>1499</v>
      </c>
      <c r="CH29" s="24">
        <f t="shared" si="16"/>
        <v>2025</v>
      </c>
      <c r="CI29" s="24">
        <f t="shared" si="16"/>
        <v>2462</v>
      </c>
      <c r="CJ29" s="24">
        <f t="shared" si="16"/>
        <v>2806</v>
      </c>
      <c r="CK29" s="24">
        <f t="shared" si="16"/>
        <v>3008</v>
      </c>
      <c r="CL29" s="24">
        <f t="shared" si="16"/>
        <v>3216</v>
      </c>
      <c r="CM29" s="24">
        <f t="shared" si="16"/>
        <v>9321</v>
      </c>
      <c r="CN29" s="24">
        <f t="shared" si="16"/>
        <v>22</v>
      </c>
      <c r="CO29" s="25">
        <f>+SUM(BS29:CN29)</f>
        <v>31258</v>
      </c>
      <c r="CP29" s="512">
        <f t="shared" ref="CP29:DK29" si="17">+SUM(CP8:CP28)</f>
        <v>1308</v>
      </c>
      <c r="CQ29" s="511">
        <f t="shared" si="17"/>
        <v>130</v>
      </c>
      <c r="CR29" s="511">
        <f t="shared" si="17"/>
        <v>60</v>
      </c>
      <c r="CS29" s="511">
        <f t="shared" si="17"/>
        <v>57</v>
      </c>
      <c r="CT29" s="511">
        <f t="shared" si="17"/>
        <v>36</v>
      </c>
      <c r="CU29" s="511">
        <f t="shared" si="17"/>
        <v>133</v>
      </c>
      <c r="CV29" s="511">
        <f t="shared" si="17"/>
        <v>177</v>
      </c>
      <c r="CW29" s="511">
        <f t="shared" si="17"/>
        <v>520</v>
      </c>
      <c r="CX29" s="511">
        <f t="shared" si="17"/>
        <v>723</v>
      </c>
      <c r="CY29" s="511">
        <f t="shared" si="17"/>
        <v>645</v>
      </c>
      <c r="CZ29" s="511">
        <f t="shared" si="17"/>
        <v>637</v>
      </c>
      <c r="DA29" s="511">
        <f t="shared" si="17"/>
        <v>813</v>
      </c>
      <c r="DB29" s="511">
        <f t="shared" si="17"/>
        <v>896</v>
      </c>
      <c r="DC29" s="511">
        <f t="shared" si="17"/>
        <v>1094</v>
      </c>
      <c r="DD29" s="511">
        <f t="shared" si="17"/>
        <v>1575</v>
      </c>
      <c r="DE29" s="511">
        <f t="shared" si="17"/>
        <v>2049</v>
      </c>
      <c r="DF29" s="511">
        <f t="shared" si="17"/>
        <v>2671</v>
      </c>
      <c r="DG29" s="511">
        <f t="shared" si="17"/>
        <v>2953</v>
      </c>
      <c r="DH29" s="511">
        <f t="shared" si="17"/>
        <v>3166</v>
      </c>
      <c r="DI29" s="511">
        <f t="shared" si="17"/>
        <v>3328</v>
      </c>
      <c r="DJ29" s="511">
        <f t="shared" si="17"/>
        <v>9370</v>
      </c>
      <c r="DK29" s="511">
        <f t="shared" si="17"/>
        <v>21</v>
      </c>
      <c r="DL29" s="50">
        <f>+SUM(CP29:DK29)</f>
        <v>32362</v>
      </c>
      <c r="DM29" s="23">
        <f t="shared" ref="DM29:EH29" si="18">+SUM(DM8:DM28)</f>
        <v>1257</v>
      </c>
      <c r="DN29" s="24">
        <f t="shared" si="18"/>
        <v>81</v>
      </c>
      <c r="DO29" s="24">
        <f t="shared" si="18"/>
        <v>53</v>
      </c>
      <c r="DP29" s="24">
        <f t="shared" si="18"/>
        <v>44</v>
      </c>
      <c r="DQ29" s="24">
        <f t="shared" si="18"/>
        <v>33</v>
      </c>
      <c r="DR29" s="24">
        <f t="shared" si="18"/>
        <v>132</v>
      </c>
      <c r="DS29" s="24">
        <f t="shared" si="18"/>
        <v>150</v>
      </c>
      <c r="DT29" s="24">
        <f t="shared" si="18"/>
        <v>451</v>
      </c>
      <c r="DU29" s="24">
        <f t="shared" si="18"/>
        <v>678</v>
      </c>
      <c r="DV29" s="24">
        <f t="shared" si="18"/>
        <v>650</v>
      </c>
      <c r="DW29" s="24">
        <f t="shared" si="18"/>
        <v>727</v>
      </c>
      <c r="DX29" s="24">
        <f t="shared" si="18"/>
        <v>880</v>
      </c>
      <c r="DY29" s="24">
        <f t="shared" si="18"/>
        <v>1012</v>
      </c>
      <c r="DZ29" s="24">
        <f t="shared" si="18"/>
        <v>1214</v>
      </c>
      <c r="EA29" s="24">
        <f t="shared" si="18"/>
        <v>1769</v>
      </c>
      <c r="EB29" s="24">
        <f t="shared" si="18"/>
        <v>2368</v>
      </c>
      <c r="EC29" s="24">
        <f t="shared" si="18"/>
        <v>3062</v>
      </c>
      <c r="ED29" s="24">
        <f t="shared" si="18"/>
        <v>3484</v>
      </c>
      <c r="EE29" s="24">
        <f t="shared" si="18"/>
        <v>3579</v>
      </c>
      <c r="EF29" s="24">
        <f t="shared" si="18"/>
        <v>3805</v>
      </c>
      <c r="EG29" s="24">
        <f t="shared" si="18"/>
        <v>9813</v>
      </c>
      <c r="EH29" s="24">
        <f t="shared" si="18"/>
        <v>21</v>
      </c>
      <c r="EI29" s="25">
        <f>+SUM(DM29:EH29)</f>
        <v>35263</v>
      </c>
      <c r="EJ29" s="512">
        <f t="shared" ref="EJ29:FE29" si="19">+SUM(EJ8:EJ28)</f>
        <v>1409</v>
      </c>
      <c r="EK29" s="511">
        <f t="shared" si="19"/>
        <v>79</v>
      </c>
      <c r="EL29" s="511">
        <f t="shared" si="19"/>
        <v>56</v>
      </c>
      <c r="EM29" s="511">
        <f t="shared" si="19"/>
        <v>49</v>
      </c>
      <c r="EN29" s="511">
        <f t="shared" si="19"/>
        <v>40</v>
      </c>
      <c r="EO29" s="511">
        <f t="shared" si="19"/>
        <v>122</v>
      </c>
      <c r="EP29" s="511">
        <f t="shared" si="19"/>
        <v>163</v>
      </c>
      <c r="EQ29" s="511">
        <f t="shared" si="19"/>
        <v>527</v>
      </c>
      <c r="ER29" s="511">
        <f t="shared" si="19"/>
        <v>764</v>
      </c>
      <c r="ES29" s="511">
        <f t="shared" si="19"/>
        <v>870</v>
      </c>
      <c r="ET29" s="511">
        <f t="shared" si="19"/>
        <v>1128</v>
      </c>
      <c r="EU29" s="511">
        <f t="shared" si="19"/>
        <v>1439</v>
      </c>
      <c r="EV29" s="511">
        <f t="shared" si="19"/>
        <v>1772</v>
      </c>
      <c r="EW29" s="511">
        <f t="shared" si="19"/>
        <v>2214</v>
      </c>
      <c r="EX29" s="511">
        <f t="shared" si="19"/>
        <v>2866</v>
      </c>
      <c r="EY29" s="511">
        <f t="shared" si="19"/>
        <v>4074</v>
      </c>
      <c r="EZ29" s="511">
        <f t="shared" si="19"/>
        <v>5162</v>
      </c>
      <c r="FA29" s="511">
        <f t="shared" si="19"/>
        <v>5663</v>
      </c>
      <c r="FB29" s="511">
        <f t="shared" si="19"/>
        <v>5694</v>
      </c>
      <c r="FC29" s="511">
        <f t="shared" si="19"/>
        <v>5435</v>
      </c>
      <c r="FD29" s="511">
        <f t="shared" si="19"/>
        <v>13522</v>
      </c>
      <c r="FE29" s="511">
        <f t="shared" si="19"/>
        <v>27</v>
      </c>
      <c r="FF29" s="50">
        <f>+SUM(EJ29:FE29)</f>
        <v>53075</v>
      </c>
      <c r="FG29" s="23">
        <f t="shared" ref="FG29:GB29" si="20">+SUM(FG8:FG28)</f>
        <v>1272</v>
      </c>
      <c r="FH29" s="24">
        <f t="shared" si="20"/>
        <v>97</v>
      </c>
      <c r="FI29" s="24">
        <f t="shared" si="20"/>
        <v>61</v>
      </c>
      <c r="FJ29" s="24">
        <f t="shared" si="20"/>
        <v>50</v>
      </c>
      <c r="FK29" s="24">
        <f t="shared" si="20"/>
        <v>42</v>
      </c>
      <c r="FL29" s="24">
        <f t="shared" si="20"/>
        <v>142</v>
      </c>
      <c r="FM29" s="24">
        <f t="shared" si="20"/>
        <v>196</v>
      </c>
      <c r="FN29" s="24">
        <f t="shared" si="20"/>
        <v>538</v>
      </c>
      <c r="FO29" s="24">
        <f t="shared" si="20"/>
        <v>703</v>
      </c>
      <c r="FP29" s="24">
        <f t="shared" si="20"/>
        <v>776</v>
      </c>
      <c r="FQ29" s="24">
        <f t="shared" si="20"/>
        <v>790</v>
      </c>
      <c r="FR29" s="24">
        <f t="shared" si="20"/>
        <v>881</v>
      </c>
      <c r="FS29" s="24">
        <f t="shared" si="20"/>
        <v>1063</v>
      </c>
      <c r="FT29" s="24">
        <f t="shared" si="20"/>
        <v>1271</v>
      </c>
      <c r="FU29" s="24">
        <f t="shared" si="20"/>
        <v>1808</v>
      </c>
      <c r="FV29" s="24">
        <f t="shared" si="20"/>
        <v>2435</v>
      </c>
      <c r="FW29" s="24">
        <f t="shared" si="20"/>
        <v>3283</v>
      </c>
      <c r="FX29" s="24">
        <f t="shared" si="20"/>
        <v>3901</v>
      </c>
      <c r="FY29" s="24">
        <f t="shared" si="20"/>
        <v>4109</v>
      </c>
      <c r="FZ29" s="24">
        <f t="shared" si="20"/>
        <v>4512</v>
      </c>
      <c r="GA29" s="24">
        <f t="shared" si="20"/>
        <v>12713</v>
      </c>
      <c r="GB29" s="24">
        <f t="shared" si="20"/>
        <v>21</v>
      </c>
      <c r="GC29" s="25">
        <f>+SUM(FG29:GB29)</f>
        <v>40664</v>
      </c>
    </row>
    <row r="30" spans="1:185" ht="4.5" customHeight="1">
      <c r="B30" s="92"/>
      <c r="D30" s="92"/>
      <c r="F30" s="92"/>
      <c r="X30" s="117"/>
      <c r="Y30" s="92"/>
      <c r="AA30" s="92"/>
      <c r="AB30" s="92"/>
      <c r="AC30" s="92"/>
      <c r="AE30" s="92"/>
      <c r="AU30" s="117"/>
      <c r="AV30" s="92"/>
      <c r="AX30" s="92"/>
      <c r="AZ30" s="92"/>
      <c r="BR30" s="117"/>
      <c r="BS30" s="92"/>
      <c r="BU30" s="92"/>
      <c r="BW30" s="92"/>
      <c r="CO30" s="117"/>
      <c r="CP30" s="92"/>
      <c r="CR30" s="92"/>
      <c r="CT30" s="92"/>
      <c r="DL30" s="117"/>
      <c r="DM30" s="92"/>
      <c r="DO30" s="92"/>
      <c r="DQ30" s="92"/>
      <c r="EI30" s="117"/>
      <c r="EJ30" s="92"/>
      <c r="EL30" s="92"/>
      <c r="EN30" s="92"/>
      <c r="FF30" s="117"/>
      <c r="FG30" s="92"/>
      <c r="FI30" s="92"/>
      <c r="FK30" s="92"/>
      <c r="GC30" s="117"/>
    </row>
    <row r="31" spans="1:185" s="384" customFormat="1" ht="12" customHeight="1">
      <c r="A31" s="815" t="s">
        <v>520</v>
      </c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5"/>
      <c r="AJ31" s="815"/>
      <c r="AK31" s="815"/>
      <c r="AL31" s="815"/>
      <c r="AM31" s="815"/>
      <c r="AN31" s="815"/>
      <c r="AO31" s="815"/>
      <c r="AP31" s="815"/>
      <c r="AQ31" s="815"/>
      <c r="AR31" s="815"/>
      <c r="AS31" s="815"/>
      <c r="AT31" s="815"/>
      <c r="AU31" s="815"/>
      <c r="AV31" s="386"/>
      <c r="AW31" s="386"/>
      <c r="AX31" s="386"/>
      <c r="AY31" s="386"/>
      <c r="AZ31" s="386"/>
      <c r="BA31" s="386"/>
      <c r="BB31" s="386"/>
      <c r="BC31" s="386"/>
      <c r="BD31" s="386"/>
      <c r="BE31" s="386"/>
      <c r="BF31" s="386"/>
      <c r="BG31" s="386"/>
      <c r="BH31" s="386"/>
      <c r="BI31" s="386"/>
      <c r="BJ31" s="386"/>
      <c r="BK31" s="386"/>
      <c r="BL31" s="386"/>
      <c r="BM31" s="386"/>
      <c r="BN31" s="386"/>
      <c r="BO31" s="386"/>
      <c r="BP31" s="386"/>
      <c r="BQ31" s="386"/>
      <c r="BR31" s="386"/>
      <c r="BS31" s="386"/>
      <c r="BT31" s="386"/>
      <c r="BU31" s="386"/>
      <c r="BV31" s="386"/>
      <c r="BW31" s="386"/>
      <c r="BX31" s="386"/>
      <c r="BY31" s="386"/>
      <c r="BZ31" s="386"/>
      <c r="CA31" s="386"/>
      <c r="CB31" s="386"/>
      <c r="CC31" s="386"/>
      <c r="CD31" s="386"/>
      <c r="CE31" s="386"/>
      <c r="CF31" s="386"/>
      <c r="CG31" s="386"/>
      <c r="CH31" s="386"/>
      <c r="CI31" s="386"/>
      <c r="CJ31" s="386"/>
      <c r="CK31" s="386"/>
      <c r="CL31" s="386"/>
      <c r="CM31" s="386"/>
      <c r="CN31" s="386"/>
      <c r="CO31" s="386"/>
      <c r="CP31" s="386"/>
      <c r="CQ31" s="386"/>
      <c r="CR31" s="386"/>
      <c r="CS31" s="386"/>
      <c r="CT31" s="386"/>
      <c r="CU31" s="386"/>
      <c r="CV31" s="386"/>
      <c r="CW31" s="386"/>
      <c r="CX31" s="386"/>
      <c r="CY31" s="386"/>
      <c r="CZ31" s="386"/>
      <c r="DA31" s="386"/>
      <c r="DB31" s="386"/>
      <c r="DC31" s="386"/>
      <c r="DD31" s="386"/>
      <c r="DE31" s="386"/>
      <c r="DF31" s="386"/>
      <c r="DG31" s="386"/>
      <c r="DH31" s="386"/>
      <c r="DI31" s="386"/>
      <c r="DJ31" s="386"/>
      <c r="DK31" s="386"/>
      <c r="DL31" s="386"/>
      <c r="DM31" s="386"/>
      <c r="DN31" s="386"/>
      <c r="DO31" s="386"/>
      <c r="DP31" s="386"/>
      <c r="DQ31" s="386"/>
      <c r="DR31" s="386"/>
      <c r="DS31" s="386"/>
      <c r="DT31" s="386"/>
      <c r="DU31" s="386"/>
      <c r="DV31" s="386"/>
      <c r="DW31" s="386"/>
      <c r="DX31" s="386"/>
      <c r="DY31" s="386"/>
      <c r="DZ31" s="386"/>
      <c r="EA31" s="386"/>
      <c r="EB31" s="386"/>
      <c r="EC31" s="386"/>
      <c r="ED31" s="386"/>
      <c r="EE31" s="386"/>
      <c r="EF31" s="386"/>
      <c r="EG31" s="386"/>
      <c r="EH31" s="386"/>
      <c r="EI31" s="386"/>
      <c r="EJ31" s="386"/>
      <c r="EK31" s="386"/>
      <c r="EL31" s="386"/>
      <c r="EM31" s="386"/>
      <c r="EN31" s="386"/>
      <c r="EO31" s="386"/>
      <c r="EP31" s="386"/>
      <c r="EQ31" s="386"/>
      <c r="ER31" s="386"/>
      <c r="ES31" s="386"/>
      <c r="ET31" s="386"/>
      <c r="EU31" s="386"/>
      <c r="EV31" s="386"/>
      <c r="EW31" s="386"/>
      <c r="EX31" s="386"/>
      <c r="EY31" s="386"/>
      <c r="EZ31" s="386"/>
      <c r="FA31" s="386"/>
      <c r="FB31" s="386"/>
      <c r="FC31" s="386"/>
      <c r="FD31" s="386"/>
      <c r="FE31" s="386"/>
      <c r="FF31" s="386"/>
      <c r="FG31" s="386"/>
      <c r="FH31" s="386"/>
      <c r="FI31" s="386"/>
      <c r="FJ31" s="386"/>
      <c r="FK31" s="386"/>
      <c r="FL31" s="386"/>
      <c r="FM31" s="386"/>
      <c r="FN31" s="386"/>
      <c r="FO31" s="386"/>
      <c r="FP31" s="386"/>
      <c r="FQ31" s="386"/>
      <c r="FR31" s="386"/>
      <c r="FS31" s="386"/>
      <c r="FT31" s="386"/>
      <c r="FU31" s="386"/>
      <c r="FV31" s="386"/>
      <c r="FW31" s="386"/>
      <c r="FX31" s="386"/>
      <c r="FY31" s="386"/>
      <c r="FZ31" s="386"/>
      <c r="GA31" s="386"/>
      <c r="GB31" s="386"/>
      <c r="GC31" s="386"/>
    </row>
    <row r="32" spans="1:185" ht="18" customHeight="1">
      <c r="A32" s="918" t="s">
        <v>623</v>
      </c>
      <c r="B32" s="918"/>
      <c r="C32" s="918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918"/>
      <c r="O32" s="918"/>
      <c r="P32" s="918"/>
      <c r="Q32" s="918"/>
      <c r="R32" s="918"/>
      <c r="S32" s="918"/>
      <c r="T32" s="918"/>
      <c r="U32" s="918"/>
      <c r="V32" s="918"/>
      <c r="W32" s="918"/>
      <c r="X32" s="918"/>
      <c r="Y32" s="918"/>
      <c r="Z32" s="918"/>
      <c r="AA32" s="918"/>
      <c r="AB32" s="918"/>
      <c r="AC32" s="918"/>
      <c r="AD32" s="918"/>
      <c r="AE32" s="918"/>
      <c r="AF32" s="918"/>
      <c r="AG32" s="918"/>
      <c r="AH32" s="918"/>
      <c r="AI32" s="918"/>
      <c r="AJ32" s="918"/>
      <c r="AK32" s="918"/>
      <c r="AL32" s="918"/>
      <c r="AM32" s="918"/>
      <c r="AN32" s="918"/>
      <c r="AO32" s="918"/>
      <c r="AP32" s="918"/>
      <c r="AQ32" s="918"/>
      <c r="AR32" s="918"/>
      <c r="AS32" s="918"/>
      <c r="AT32" s="918"/>
      <c r="AU32" s="918"/>
      <c r="AV32" s="918"/>
    </row>
    <row r="33" spans="1:162" ht="14.25" customHeight="1">
      <c r="A33" s="664" t="s">
        <v>560</v>
      </c>
      <c r="FF33" s="717"/>
    </row>
    <row r="34" spans="1:162" ht="10.5" customHeight="1"/>
    <row r="35" spans="1:162" ht="10.5" customHeight="1"/>
    <row r="36" spans="1:162" ht="10.5" customHeight="1"/>
    <row r="37" spans="1:162" ht="10.5" customHeight="1"/>
    <row r="38" spans="1:162" ht="10.5" customHeight="1"/>
    <row r="39" spans="1:162" ht="10.5" customHeight="1"/>
    <row r="40" spans="1:162" ht="10.5" customHeight="1"/>
    <row r="41" spans="1:162" ht="10.5" customHeight="1"/>
    <row r="42" spans="1:162" ht="10.5" customHeight="1"/>
    <row r="43" spans="1:162" ht="10.5" customHeight="1"/>
    <row r="44" spans="1:162" ht="10.5" customHeight="1"/>
    <row r="45" spans="1:162" ht="10.5" customHeight="1"/>
    <row r="46" spans="1:162" ht="10.5" customHeight="1"/>
    <row r="47" spans="1:162" ht="10.5" customHeight="1"/>
    <row r="48" spans="1:162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</sheetData>
  <mergeCells count="15">
    <mergeCell ref="A32:AV32"/>
    <mergeCell ref="A2:AU2"/>
    <mergeCell ref="A3:AU3"/>
    <mergeCell ref="A4:B4"/>
    <mergeCell ref="A5:A7"/>
    <mergeCell ref="B6:X6"/>
    <mergeCell ref="Y6:AU6"/>
    <mergeCell ref="FG6:GC6"/>
    <mergeCell ref="B5:GC5"/>
    <mergeCell ref="EJ6:FF6"/>
    <mergeCell ref="DM6:EI6"/>
    <mergeCell ref="A31:AU31"/>
    <mergeCell ref="AV6:BR6"/>
    <mergeCell ref="BS6:CO6"/>
    <mergeCell ref="CP6:DL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AG2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W17" sqref="W17"/>
    </sheetView>
  </sheetViews>
  <sheetFormatPr baseColWidth="10" defaultColWidth="11.42578125" defaultRowHeight="18" customHeight="1"/>
  <cols>
    <col min="1" max="1" width="18.7109375" style="119" customWidth="1"/>
    <col min="2" max="4" width="8.7109375" style="243" customWidth="1"/>
    <col min="5" max="5" width="8.7109375" style="244" customWidth="1"/>
    <col min="6" max="7" width="8.7109375" style="243" customWidth="1"/>
    <col min="8" max="8" width="8.7109375" style="245" customWidth="1"/>
    <col min="9" max="12" width="8.7109375" style="243" customWidth="1"/>
    <col min="13" max="33" width="8.7109375" style="242" customWidth="1"/>
    <col min="34" max="16384" width="11.42578125" style="95"/>
  </cols>
  <sheetData>
    <row r="1" spans="1:33" s="264" customFormat="1" ht="18" customHeight="1">
      <c r="A1" s="844" t="s">
        <v>271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</row>
    <row r="2" spans="1:33" s="264" customFormat="1" ht="18" customHeight="1">
      <c r="A2" s="825" t="s">
        <v>397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</row>
    <row r="3" spans="1:33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</row>
    <row r="4" spans="1:33" ht="3.95" customHeight="1">
      <c r="A4" s="845"/>
      <c r="B4" s="845"/>
      <c r="C4" s="845"/>
      <c r="D4" s="845"/>
      <c r="E4" s="845"/>
      <c r="F4" s="845"/>
      <c r="G4" s="845"/>
      <c r="H4" s="845"/>
      <c r="I4" s="241"/>
      <c r="J4" s="241"/>
      <c r="K4" s="241"/>
      <c r="L4" s="241"/>
    </row>
    <row r="5" spans="1:33" ht="18" customHeight="1">
      <c r="A5" s="821" t="s">
        <v>0</v>
      </c>
      <c r="B5" s="828" t="s">
        <v>530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30"/>
    </row>
    <row r="6" spans="1:33" ht="18" customHeight="1">
      <c r="A6" s="822"/>
      <c r="B6" s="812">
        <v>2015</v>
      </c>
      <c r="C6" s="813"/>
      <c r="D6" s="813"/>
      <c r="E6" s="813"/>
      <c r="F6" s="803">
        <v>2016</v>
      </c>
      <c r="G6" s="804"/>
      <c r="H6" s="804"/>
      <c r="I6" s="804"/>
      <c r="J6" s="812">
        <v>2017</v>
      </c>
      <c r="K6" s="813"/>
      <c r="L6" s="813"/>
      <c r="M6" s="813"/>
      <c r="N6" s="803">
        <v>2018</v>
      </c>
      <c r="O6" s="804"/>
      <c r="P6" s="804"/>
      <c r="Q6" s="804"/>
      <c r="R6" s="812">
        <v>2019</v>
      </c>
      <c r="S6" s="836"/>
      <c r="T6" s="836"/>
      <c r="U6" s="851"/>
      <c r="V6" s="891">
        <v>2020</v>
      </c>
      <c r="W6" s="891"/>
      <c r="X6" s="891"/>
      <c r="Y6" s="891"/>
      <c r="Z6" s="812">
        <v>2021</v>
      </c>
      <c r="AA6" s="836"/>
      <c r="AB6" s="836"/>
      <c r="AC6" s="851"/>
      <c r="AD6" s="891">
        <v>2022</v>
      </c>
      <c r="AE6" s="891"/>
      <c r="AF6" s="891"/>
      <c r="AG6" s="891"/>
    </row>
    <row r="7" spans="1:33" ht="18" customHeight="1">
      <c r="A7" s="823"/>
      <c r="B7" s="456" t="s">
        <v>37</v>
      </c>
      <c r="C7" s="457" t="s">
        <v>38</v>
      </c>
      <c r="D7" s="458" t="s">
        <v>39</v>
      </c>
      <c r="E7" s="459" t="s">
        <v>34</v>
      </c>
      <c r="F7" s="460" t="s">
        <v>37</v>
      </c>
      <c r="G7" s="461" t="s">
        <v>38</v>
      </c>
      <c r="H7" s="461" t="s">
        <v>39</v>
      </c>
      <c r="I7" s="462" t="s">
        <v>34</v>
      </c>
      <c r="J7" s="456" t="s">
        <v>37</v>
      </c>
      <c r="K7" s="457" t="s">
        <v>38</v>
      </c>
      <c r="L7" s="458" t="s">
        <v>39</v>
      </c>
      <c r="M7" s="459" t="s">
        <v>34</v>
      </c>
      <c r="N7" s="460" t="s">
        <v>37</v>
      </c>
      <c r="O7" s="461" t="s">
        <v>38</v>
      </c>
      <c r="P7" s="461" t="s">
        <v>39</v>
      </c>
      <c r="Q7" s="462" t="s">
        <v>34</v>
      </c>
      <c r="R7" s="456" t="s">
        <v>37</v>
      </c>
      <c r="S7" s="457" t="s">
        <v>38</v>
      </c>
      <c r="T7" s="458" t="s">
        <v>39</v>
      </c>
      <c r="U7" s="459" t="s">
        <v>34</v>
      </c>
      <c r="V7" s="460" t="s">
        <v>37</v>
      </c>
      <c r="W7" s="461" t="s">
        <v>38</v>
      </c>
      <c r="X7" s="461" t="s">
        <v>39</v>
      </c>
      <c r="Y7" s="462" t="s">
        <v>34</v>
      </c>
      <c r="Z7" s="456" t="s">
        <v>37</v>
      </c>
      <c r="AA7" s="457" t="s">
        <v>38</v>
      </c>
      <c r="AB7" s="458" t="s">
        <v>39</v>
      </c>
      <c r="AC7" s="459" t="s">
        <v>34</v>
      </c>
      <c r="AD7" s="460" t="s">
        <v>37</v>
      </c>
      <c r="AE7" s="461" t="s">
        <v>38</v>
      </c>
      <c r="AF7" s="461" t="s">
        <v>39</v>
      </c>
      <c r="AG7" s="462" t="s">
        <v>34</v>
      </c>
    </row>
    <row r="8" spans="1:33" ht="18" customHeight="1">
      <c r="A8" s="12" t="s">
        <v>8</v>
      </c>
      <c r="B8" s="54">
        <v>648</v>
      </c>
      <c r="C8" s="55">
        <v>401</v>
      </c>
      <c r="D8" s="55">
        <v>0</v>
      </c>
      <c r="E8" s="56">
        <f>SUM(B8:D8)</f>
        <v>1049</v>
      </c>
      <c r="F8" s="52">
        <v>699</v>
      </c>
      <c r="G8" s="53">
        <v>449</v>
      </c>
      <c r="H8" s="53">
        <v>0</v>
      </c>
      <c r="I8" s="56">
        <f>SUM(F8:H8)</f>
        <v>1148</v>
      </c>
      <c r="J8" s="54">
        <v>654</v>
      </c>
      <c r="K8" s="55">
        <v>420</v>
      </c>
      <c r="L8" s="55">
        <v>2</v>
      </c>
      <c r="M8" s="56">
        <f>SUM(J8:L8)</f>
        <v>1076</v>
      </c>
      <c r="N8" s="52">
        <v>668</v>
      </c>
      <c r="O8" s="53">
        <v>484</v>
      </c>
      <c r="P8" s="53">
        <v>2</v>
      </c>
      <c r="Q8" s="56">
        <f>SUM(N8:P8)</f>
        <v>1154</v>
      </c>
      <c r="R8" s="54">
        <v>732</v>
      </c>
      <c r="S8" s="55">
        <v>475</v>
      </c>
      <c r="T8" s="55">
        <v>0</v>
      </c>
      <c r="U8" s="56">
        <f>SUM(R8:T8)</f>
        <v>1207</v>
      </c>
      <c r="V8" s="52">
        <v>795</v>
      </c>
      <c r="W8" s="53">
        <v>518</v>
      </c>
      <c r="X8" s="53">
        <v>0</v>
      </c>
      <c r="Y8" s="56">
        <f>SUM(V8:X8)</f>
        <v>1313</v>
      </c>
      <c r="Z8" s="54">
        <v>1036</v>
      </c>
      <c r="AA8" s="55">
        <v>747</v>
      </c>
      <c r="AB8" s="55">
        <v>0</v>
      </c>
      <c r="AC8" s="56">
        <f>SUM(Z8:AB8)</f>
        <v>1783</v>
      </c>
      <c r="AD8" s="52">
        <v>874</v>
      </c>
      <c r="AE8" s="53">
        <v>587</v>
      </c>
      <c r="AF8" s="53">
        <v>0</v>
      </c>
      <c r="AG8" s="56">
        <f>SUM(AD8:AF8)</f>
        <v>1461</v>
      </c>
    </row>
    <row r="9" spans="1:33" ht="18" customHeight="1">
      <c r="A9" s="13" t="s">
        <v>9</v>
      </c>
      <c r="B9" s="61">
        <v>860</v>
      </c>
      <c r="C9" s="62">
        <v>552</v>
      </c>
      <c r="D9" s="62">
        <v>1</v>
      </c>
      <c r="E9" s="63">
        <f t="shared" ref="E9:E26" si="0">SUM(B9:D9)</f>
        <v>1413</v>
      </c>
      <c r="F9" s="58">
        <v>933</v>
      </c>
      <c r="G9" s="59">
        <v>634</v>
      </c>
      <c r="H9" s="59">
        <v>0</v>
      </c>
      <c r="I9" s="60">
        <f t="shared" ref="I9:I26" si="1">SUM(F9:H9)</f>
        <v>1567</v>
      </c>
      <c r="J9" s="61">
        <v>856</v>
      </c>
      <c r="K9" s="62">
        <v>572</v>
      </c>
      <c r="L9" s="62">
        <v>1</v>
      </c>
      <c r="M9" s="63">
        <f t="shared" ref="M9:M26" si="2">SUM(J9:L9)</f>
        <v>1429</v>
      </c>
      <c r="N9" s="58">
        <v>869</v>
      </c>
      <c r="O9" s="59">
        <v>568</v>
      </c>
      <c r="P9" s="59">
        <v>0</v>
      </c>
      <c r="Q9" s="60">
        <f t="shared" ref="Q9:Q26" si="3">SUM(N9:P9)</f>
        <v>1437</v>
      </c>
      <c r="R9" s="61">
        <v>1061</v>
      </c>
      <c r="S9" s="62">
        <v>638</v>
      </c>
      <c r="T9" s="62">
        <v>0</v>
      </c>
      <c r="U9" s="63">
        <f t="shared" ref="U9:U26" si="4">SUM(R9:T9)</f>
        <v>1699</v>
      </c>
      <c r="V9" s="58">
        <v>965</v>
      </c>
      <c r="W9" s="59">
        <v>665</v>
      </c>
      <c r="X9" s="59">
        <v>0</v>
      </c>
      <c r="Y9" s="60">
        <f t="shared" ref="Y9:Y26" si="5">SUM(V9:X9)</f>
        <v>1630</v>
      </c>
      <c r="Z9" s="61">
        <v>1584</v>
      </c>
      <c r="AA9" s="62">
        <v>1006</v>
      </c>
      <c r="AB9" s="62">
        <v>1</v>
      </c>
      <c r="AC9" s="63">
        <f t="shared" ref="AC9:AC26" si="6">SUM(Z9:AB9)</f>
        <v>2591</v>
      </c>
      <c r="AD9" s="58">
        <v>1312</v>
      </c>
      <c r="AE9" s="59">
        <v>827</v>
      </c>
      <c r="AF9" s="59">
        <v>0</v>
      </c>
      <c r="AG9" s="60">
        <f t="shared" ref="AG9:AG26" si="7">SUM(AD9:AF9)</f>
        <v>2139</v>
      </c>
    </row>
    <row r="10" spans="1:33" ht="18" customHeight="1">
      <c r="A10" s="12" t="s">
        <v>10</v>
      </c>
      <c r="B10" s="54">
        <v>952</v>
      </c>
      <c r="C10" s="55">
        <v>747</v>
      </c>
      <c r="D10" s="55">
        <v>0</v>
      </c>
      <c r="E10" s="57">
        <f t="shared" si="0"/>
        <v>1699</v>
      </c>
      <c r="F10" s="54">
        <v>1097</v>
      </c>
      <c r="G10" s="55">
        <v>751</v>
      </c>
      <c r="H10" s="55">
        <v>1</v>
      </c>
      <c r="I10" s="57">
        <f t="shared" si="1"/>
        <v>1849</v>
      </c>
      <c r="J10" s="54">
        <v>991</v>
      </c>
      <c r="K10" s="55">
        <v>725</v>
      </c>
      <c r="L10" s="55">
        <v>0</v>
      </c>
      <c r="M10" s="57">
        <f t="shared" si="2"/>
        <v>1716</v>
      </c>
      <c r="N10" s="54">
        <v>1104</v>
      </c>
      <c r="O10" s="55">
        <v>831</v>
      </c>
      <c r="P10" s="55">
        <v>0</v>
      </c>
      <c r="Q10" s="57">
        <f t="shared" si="3"/>
        <v>1935</v>
      </c>
      <c r="R10" s="54">
        <v>1082</v>
      </c>
      <c r="S10" s="55">
        <v>817</v>
      </c>
      <c r="T10" s="55">
        <v>1</v>
      </c>
      <c r="U10" s="57">
        <f t="shared" si="4"/>
        <v>1900</v>
      </c>
      <c r="V10" s="54">
        <v>1161</v>
      </c>
      <c r="W10" s="55">
        <v>810</v>
      </c>
      <c r="X10" s="55">
        <v>1</v>
      </c>
      <c r="Y10" s="57">
        <f t="shared" si="5"/>
        <v>1972</v>
      </c>
      <c r="Z10" s="54">
        <v>1536</v>
      </c>
      <c r="AA10" s="55">
        <v>1162</v>
      </c>
      <c r="AB10" s="55">
        <v>0</v>
      </c>
      <c r="AC10" s="57">
        <f t="shared" si="6"/>
        <v>2698</v>
      </c>
      <c r="AD10" s="54">
        <v>1376</v>
      </c>
      <c r="AE10" s="55">
        <v>945</v>
      </c>
      <c r="AF10" s="55">
        <v>0</v>
      </c>
      <c r="AG10" s="57">
        <f t="shared" si="7"/>
        <v>2321</v>
      </c>
    </row>
    <row r="11" spans="1:33" ht="18" customHeight="1">
      <c r="A11" s="13" t="s">
        <v>11</v>
      </c>
      <c r="B11" s="61">
        <v>536</v>
      </c>
      <c r="C11" s="62">
        <v>455</v>
      </c>
      <c r="D11" s="62">
        <v>0</v>
      </c>
      <c r="E11" s="63">
        <f t="shared" si="0"/>
        <v>991</v>
      </c>
      <c r="F11" s="58">
        <v>595</v>
      </c>
      <c r="G11" s="59">
        <v>483</v>
      </c>
      <c r="H11" s="59">
        <v>0</v>
      </c>
      <c r="I11" s="60">
        <f t="shared" si="1"/>
        <v>1078</v>
      </c>
      <c r="J11" s="61">
        <v>575</v>
      </c>
      <c r="K11" s="62">
        <v>473</v>
      </c>
      <c r="L11" s="62">
        <v>0</v>
      </c>
      <c r="M11" s="63">
        <f t="shared" si="2"/>
        <v>1048</v>
      </c>
      <c r="N11" s="58">
        <v>632</v>
      </c>
      <c r="O11" s="59">
        <v>475</v>
      </c>
      <c r="P11" s="59">
        <v>0</v>
      </c>
      <c r="Q11" s="60">
        <f t="shared" si="3"/>
        <v>1107</v>
      </c>
      <c r="R11" s="61">
        <v>622</v>
      </c>
      <c r="S11" s="62">
        <v>464</v>
      </c>
      <c r="T11" s="62">
        <v>0</v>
      </c>
      <c r="U11" s="63">
        <f t="shared" si="4"/>
        <v>1086</v>
      </c>
      <c r="V11" s="58">
        <v>711</v>
      </c>
      <c r="W11" s="59">
        <v>521</v>
      </c>
      <c r="X11" s="59">
        <v>0</v>
      </c>
      <c r="Y11" s="60">
        <f t="shared" si="5"/>
        <v>1232</v>
      </c>
      <c r="Z11" s="61">
        <v>981</v>
      </c>
      <c r="AA11" s="62">
        <v>792</v>
      </c>
      <c r="AB11" s="62">
        <v>0</v>
      </c>
      <c r="AC11" s="63">
        <f t="shared" si="6"/>
        <v>1773</v>
      </c>
      <c r="AD11" s="58">
        <v>807</v>
      </c>
      <c r="AE11" s="59">
        <v>625</v>
      </c>
      <c r="AF11" s="59">
        <v>0</v>
      </c>
      <c r="AG11" s="60">
        <f t="shared" si="7"/>
        <v>1432</v>
      </c>
    </row>
    <row r="12" spans="1:33" ht="18" customHeight="1">
      <c r="A12" s="12" t="s">
        <v>12</v>
      </c>
      <c r="B12" s="54">
        <v>1225</v>
      </c>
      <c r="C12" s="55">
        <v>838</v>
      </c>
      <c r="D12" s="55">
        <v>0</v>
      </c>
      <c r="E12" s="57">
        <f t="shared" si="0"/>
        <v>2063</v>
      </c>
      <c r="F12" s="54">
        <v>1245</v>
      </c>
      <c r="G12" s="55">
        <v>969</v>
      </c>
      <c r="H12" s="55">
        <v>0</v>
      </c>
      <c r="I12" s="57">
        <f t="shared" si="1"/>
        <v>2214</v>
      </c>
      <c r="J12" s="54">
        <v>1137</v>
      </c>
      <c r="K12" s="55">
        <v>859</v>
      </c>
      <c r="L12" s="55">
        <v>1</v>
      </c>
      <c r="M12" s="57">
        <f t="shared" si="2"/>
        <v>1997</v>
      </c>
      <c r="N12" s="54">
        <v>1310</v>
      </c>
      <c r="O12" s="55">
        <v>921</v>
      </c>
      <c r="P12" s="55">
        <v>2</v>
      </c>
      <c r="Q12" s="57">
        <f t="shared" si="3"/>
        <v>2233</v>
      </c>
      <c r="R12" s="54">
        <v>1297</v>
      </c>
      <c r="S12" s="55">
        <v>949</v>
      </c>
      <c r="T12" s="55">
        <v>0</v>
      </c>
      <c r="U12" s="57">
        <f t="shared" si="4"/>
        <v>2246</v>
      </c>
      <c r="V12" s="54">
        <v>1402</v>
      </c>
      <c r="W12" s="55">
        <v>956</v>
      </c>
      <c r="X12" s="55">
        <v>0</v>
      </c>
      <c r="Y12" s="57">
        <f t="shared" si="5"/>
        <v>2358</v>
      </c>
      <c r="Z12" s="54">
        <v>2240</v>
      </c>
      <c r="AA12" s="55">
        <v>1548</v>
      </c>
      <c r="AB12" s="55">
        <v>1</v>
      </c>
      <c r="AC12" s="57">
        <f t="shared" si="6"/>
        <v>3789</v>
      </c>
      <c r="AD12" s="54">
        <v>1652</v>
      </c>
      <c r="AE12" s="55">
        <v>1203</v>
      </c>
      <c r="AF12" s="55">
        <v>0</v>
      </c>
      <c r="AG12" s="57">
        <f t="shared" si="7"/>
        <v>2855</v>
      </c>
    </row>
    <row r="13" spans="1:33" ht="18" customHeight="1">
      <c r="A13" s="13" t="s">
        <v>13</v>
      </c>
      <c r="B13" s="61">
        <v>338</v>
      </c>
      <c r="C13" s="62">
        <v>278</v>
      </c>
      <c r="D13" s="62">
        <v>0</v>
      </c>
      <c r="E13" s="63">
        <f t="shared" si="0"/>
        <v>616</v>
      </c>
      <c r="F13" s="58">
        <v>396</v>
      </c>
      <c r="G13" s="59">
        <v>310</v>
      </c>
      <c r="H13" s="59">
        <v>0</v>
      </c>
      <c r="I13" s="60">
        <f t="shared" si="1"/>
        <v>706</v>
      </c>
      <c r="J13" s="61">
        <v>362</v>
      </c>
      <c r="K13" s="62">
        <v>282</v>
      </c>
      <c r="L13" s="62">
        <v>0</v>
      </c>
      <c r="M13" s="63">
        <f t="shared" si="2"/>
        <v>644</v>
      </c>
      <c r="N13" s="58">
        <v>415</v>
      </c>
      <c r="O13" s="59">
        <v>302</v>
      </c>
      <c r="P13" s="59">
        <v>1</v>
      </c>
      <c r="Q13" s="60">
        <f t="shared" si="3"/>
        <v>718</v>
      </c>
      <c r="R13" s="61">
        <v>409</v>
      </c>
      <c r="S13" s="62">
        <v>256</v>
      </c>
      <c r="T13" s="62">
        <v>0</v>
      </c>
      <c r="U13" s="63">
        <f t="shared" si="4"/>
        <v>665</v>
      </c>
      <c r="V13" s="58">
        <v>455</v>
      </c>
      <c r="W13" s="59">
        <v>323</v>
      </c>
      <c r="X13" s="59">
        <v>1</v>
      </c>
      <c r="Y13" s="60">
        <f t="shared" si="5"/>
        <v>779</v>
      </c>
      <c r="Z13" s="61">
        <v>612</v>
      </c>
      <c r="AA13" s="62">
        <v>416</v>
      </c>
      <c r="AB13" s="62">
        <v>0</v>
      </c>
      <c r="AC13" s="63">
        <f t="shared" si="6"/>
        <v>1028</v>
      </c>
      <c r="AD13" s="58">
        <v>505</v>
      </c>
      <c r="AE13" s="59">
        <v>375</v>
      </c>
      <c r="AF13" s="59">
        <v>0</v>
      </c>
      <c r="AG13" s="60">
        <f t="shared" si="7"/>
        <v>880</v>
      </c>
    </row>
    <row r="14" spans="1:33" ht="18" customHeight="1">
      <c r="A14" s="12" t="s">
        <v>14</v>
      </c>
      <c r="B14" s="54">
        <v>1169</v>
      </c>
      <c r="C14" s="55">
        <v>830</v>
      </c>
      <c r="D14" s="55">
        <v>2</v>
      </c>
      <c r="E14" s="57">
        <f t="shared" si="0"/>
        <v>2001</v>
      </c>
      <c r="F14" s="54">
        <v>1268</v>
      </c>
      <c r="G14" s="55">
        <v>887</v>
      </c>
      <c r="H14" s="55">
        <v>0</v>
      </c>
      <c r="I14" s="57">
        <f t="shared" si="1"/>
        <v>2155</v>
      </c>
      <c r="J14" s="54">
        <v>1134</v>
      </c>
      <c r="K14" s="55">
        <v>824</v>
      </c>
      <c r="L14" s="55">
        <v>0</v>
      </c>
      <c r="M14" s="57">
        <f t="shared" si="2"/>
        <v>1958</v>
      </c>
      <c r="N14" s="54">
        <v>1244</v>
      </c>
      <c r="O14" s="55">
        <v>874</v>
      </c>
      <c r="P14" s="55">
        <v>0</v>
      </c>
      <c r="Q14" s="57">
        <f t="shared" si="3"/>
        <v>2118</v>
      </c>
      <c r="R14" s="54">
        <v>1364</v>
      </c>
      <c r="S14" s="55">
        <v>886</v>
      </c>
      <c r="T14" s="55">
        <v>0</v>
      </c>
      <c r="U14" s="57">
        <f t="shared" si="4"/>
        <v>2250</v>
      </c>
      <c r="V14" s="54">
        <v>1400</v>
      </c>
      <c r="W14" s="55">
        <v>950</v>
      </c>
      <c r="X14" s="55">
        <v>1</v>
      </c>
      <c r="Y14" s="57">
        <f t="shared" si="5"/>
        <v>2351</v>
      </c>
      <c r="Z14" s="54">
        <v>2273</v>
      </c>
      <c r="AA14" s="55">
        <v>1638</v>
      </c>
      <c r="AB14" s="55">
        <v>0</v>
      </c>
      <c r="AC14" s="57">
        <f t="shared" si="6"/>
        <v>3911</v>
      </c>
      <c r="AD14" s="54">
        <v>1685</v>
      </c>
      <c r="AE14" s="55">
        <v>1178</v>
      </c>
      <c r="AF14" s="55">
        <v>0</v>
      </c>
      <c r="AG14" s="57">
        <f t="shared" si="7"/>
        <v>2863</v>
      </c>
    </row>
    <row r="15" spans="1:33" ht="18" customHeight="1">
      <c r="A15" s="13" t="s">
        <v>15</v>
      </c>
      <c r="B15" s="61">
        <v>315</v>
      </c>
      <c r="C15" s="62">
        <v>271</v>
      </c>
      <c r="D15" s="62">
        <v>0</v>
      </c>
      <c r="E15" s="63">
        <f t="shared" si="0"/>
        <v>586</v>
      </c>
      <c r="F15" s="58">
        <v>401</v>
      </c>
      <c r="G15" s="59">
        <v>283</v>
      </c>
      <c r="H15" s="59">
        <v>0</v>
      </c>
      <c r="I15" s="60">
        <f t="shared" si="1"/>
        <v>684</v>
      </c>
      <c r="J15" s="61">
        <v>359</v>
      </c>
      <c r="K15" s="62">
        <v>266</v>
      </c>
      <c r="L15" s="62">
        <v>0</v>
      </c>
      <c r="M15" s="63">
        <f t="shared" si="2"/>
        <v>625</v>
      </c>
      <c r="N15" s="58">
        <v>380</v>
      </c>
      <c r="O15" s="59">
        <v>300</v>
      </c>
      <c r="P15" s="59">
        <v>0</v>
      </c>
      <c r="Q15" s="60">
        <f t="shared" si="3"/>
        <v>680</v>
      </c>
      <c r="R15" s="61">
        <v>410</v>
      </c>
      <c r="S15" s="62">
        <v>282</v>
      </c>
      <c r="T15" s="62">
        <v>0</v>
      </c>
      <c r="U15" s="63">
        <f t="shared" si="4"/>
        <v>692</v>
      </c>
      <c r="V15" s="58">
        <v>469</v>
      </c>
      <c r="W15" s="59">
        <v>324</v>
      </c>
      <c r="X15" s="59">
        <v>0</v>
      </c>
      <c r="Y15" s="60">
        <f t="shared" si="5"/>
        <v>793</v>
      </c>
      <c r="Z15" s="61">
        <v>630</v>
      </c>
      <c r="AA15" s="62">
        <v>447</v>
      </c>
      <c r="AB15" s="62">
        <v>0</v>
      </c>
      <c r="AC15" s="63">
        <f t="shared" si="6"/>
        <v>1077</v>
      </c>
      <c r="AD15" s="58">
        <v>530</v>
      </c>
      <c r="AE15" s="59">
        <v>383</v>
      </c>
      <c r="AF15" s="59">
        <v>0</v>
      </c>
      <c r="AG15" s="60">
        <f t="shared" si="7"/>
        <v>913</v>
      </c>
    </row>
    <row r="16" spans="1:33" ht="18" customHeight="1">
      <c r="A16" s="11" t="s">
        <v>16</v>
      </c>
      <c r="B16" s="54">
        <v>791</v>
      </c>
      <c r="C16" s="55">
        <v>618</v>
      </c>
      <c r="D16" s="55">
        <v>0</v>
      </c>
      <c r="E16" s="57">
        <f t="shared" si="0"/>
        <v>1409</v>
      </c>
      <c r="F16" s="54">
        <v>887</v>
      </c>
      <c r="G16" s="55">
        <v>684</v>
      </c>
      <c r="H16" s="55">
        <v>0</v>
      </c>
      <c r="I16" s="57">
        <f t="shared" si="1"/>
        <v>1571</v>
      </c>
      <c r="J16" s="54">
        <v>821</v>
      </c>
      <c r="K16" s="55">
        <v>672</v>
      </c>
      <c r="L16" s="55">
        <v>0</v>
      </c>
      <c r="M16" s="57">
        <f t="shared" si="2"/>
        <v>1493</v>
      </c>
      <c r="N16" s="54">
        <v>893</v>
      </c>
      <c r="O16" s="55">
        <v>652</v>
      </c>
      <c r="P16" s="55">
        <v>1</v>
      </c>
      <c r="Q16" s="57">
        <f t="shared" si="3"/>
        <v>1546</v>
      </c>
      <c r="R16" s="54">
        <v>867</v>
      </c>
      <c r="S16" s="55">
        <v>688</v>
      </c>
      <c r="T16" s="55">
        <v>0</v>
      </c>
      <c r="U16" s="57">
        <f t="shared" si="4"/>
        <v>1555</v>
      </c>
      <c r="V16" s="54">
        <v>905</v>
      </c>
      <c r="W16" s="55">
        <v>712</v>
      </c>
      <c r="X16" s="55">
        <v>0</v>
      </c>
      <c r="Y16" s="57">
        <f t="shared" si="5"/>
        <v>1617</v>
      </c>
      <c r="Z16" s="54">
        <v>1319</v>
      </c>
      <c r="AA16" s="55">
        <v>1005</v>
      </c>
      <c r="AB16" s="55">
        <v>0</v>
      </c>
      <c r="AC16" s="57">
        <f t="shared" si="6"/>
        <v>2324</v>
      </c>
      <c r="AD16" s="54">
        <v>1097</v>
      </c>
      <c r="AE16" s="55">
        <v>889</v>
      </c>
      <c r="AF16" s="55">
        <v>0</v>
      </c>
      <c r="AG16" s="57">
        <f t="shared" si="7"/>
        <v>1986</v>
      </c>
    </row>
    <row r="17" spans="1:33" ht="18" customHeight="1">
      <c r="A17" s="13" t="s">
        <v>17</v>
      </c>
      <c r="B17" s="61">
        <v>1581</v>
      </c>
      <c r="C17" s="62">
        <v>1059</v>
      </c>
      <c r="D17" s="62">
        <v>2</v>
      </c>
      <c r="E17" s="63">
        <f t="shared" si="0"/>
        <v>2642</v>
      </c>
      <c r="F17" s="58">
        <v>1727</v>
      </c>
      <c r="G17" s="59">
        <v>1141</v>
      </c>
      <c r="H17" s="59">
        <v>0</v>
      </c>
      <c r="I17" s="60">
        <f t="shared" si="1"/>
        <v>2868</v>
      </c>
      <c r="J17" s="61">
        <v>1642</v>
      </c>
      <c r="K17" s="62">
        <v>1071</v>
      </c>
      <c r="L17" s="62">
        <v>2</v>
      </c>
      <c r="M17" s="63">
        <f t="shared" si="2"/>
        <v>2715</v>
      </c>
      <c r="N17" s="58">
        <v>1651</v>
      </c>
      <c r="O17" s="59">
        <v>1063</v>
      </c>
      <c r="P17" s="59">
        <v>0</v>
      </c>
      <c r="Q17" s="60">
        <f t="shared" si="3"/>
        <v>2714</v>
      </c>
      <c r="R17" s="61">
        <v>1827</v>
      </c>
      <c r="S17" s="62">
        <v>1119</v>
      </c>
      <c r="T17" s="62">
        <v>4</v>
      </c>
      <c r="U17" s="63">
        <f t="shared" si="4"/>
        <v>2950</v>
      </c>
      <c r="V17" s="58">
        <v>2134</v>
      </c>
      <c r="W17" s="59">
        <v>1324</v>
      </c>
      <c r="X17" s="59">
        <v>3</v>
      </c>
      <c r="Y17" s="60">
        <f t="shared" si="5"/>
        <v>3461</v>
      </c>
      <c r="Z17" s="61">
        <v>3198</v>
      </c>
      <c r="AA17" s="62">
        <v>2224</v>
      </c>
      <c r="AB17" s="62">
        <v>1</v>
      </c>
      <c r="AC17" s="63">
        <f t="shared" si="6"/>
        <v>5423</v>
      </c>
      <c r="AD17" s="58">
        <v>2324</v>
      </c>
      <c r="AE17" s="59">
        <v>1544</v>
      </c>
      <c r="AF17" s="59">
        <v>2</v>
      </c>
      <c r="AG17" s="60">
        <f t="shared" si="7"/>
        <v>3870</v>
      </c>
    </row>
    <row r="18" spans="1:33" ht="18" customHeight="1">
      <c r="A18" s="11" t="s">
        <v>18</v>
      </c>
      <c r="B18" s="54">
        <v>4678</v>
      </c>
      <c r="C18" s="55">
        <v>3680</v>
      </c>
      <c r="D18" s="55">
        <v>6</v>
      </c>
      <c r="E18" s="57">
        <f t="shared" si="0"/>
        <v>8364</v>
      </c>
      <c r="F18" s="54">
        <v>5062</v>
      </c>
      <c r="G18" s="55">
        <v>4098</v>
      </c>
      <c r="H18" s="55">
        <v>4</v>
      </c>
      <c r="I18" s="57">
        <f t="shared" si="1"/>
        <v>9164</v>
      </c>
      <c r="J18" s="54">
        <v>4739</v>
      </c>
      <c r="K18" s="55">
        <v>3832</v>
      </c>
      <c r="L18" s="55">
        <v>4</v>
      </c>
      <c r="M18" s="57">
        <f t="shared" si="2"/>
        <v>8575</v>
      </c>
      <c r="N18" s="54">
        <v>5059</v>
      </c>
      <c r="O18" s="55">
        <v>4203</v>
      </c>
      <c r="P18" s="55">
        <v>1</v>
      </c>
      <c r="Q18" s="57">
        <f t="shared" si="3"/>
        <v>9263</v>
      </c>
      <c r="R18" s="54">
        <v>5388</v>
      </c>
      <c r="S18" s="55">
        <v>4264</v>
      </c>
      <c r="T18" s="55">
        <v>5</v>
      </c>
      <c r="U18" s="57">
        <f t="shared" si="4"/>
        <v>9657</v>
      </c>
      <c r="V18" s="54">
        <v>5939</v>
      </c>
      <c r="W18" s="55">
        <v>4804</v>
      </c>
      <c r="X18" s="55">
        <v>6</v>
      </c>
      <c r="Y18" s="57">
        <f t="shared" si="5"/>
        <v>10749</v>
      </c>
      <c r="Z18" s="54">
        <v>9265</v>
      </c>
      <c r="AA18" s="55">
        <v>7414</v>
      </c>
      <c r="AB18" s="55">
        <v>7</v>
      </c>
      <c r="AC18" s="57">
        <f t="shared" si="6"/>
        <v>16686</v>
      </c>
      <c r="AD18" s="54">
        <v>6489</v>
      </c>
      <c r="AE18" s="55">
        <v>5585</v>
      </c>
      <c r="AF18" s="55">
        <v>5</v>
      </c>
      <c r="AG18" s="57">
        <f t="shared" si="7"/>
        <v>12079</v>
      </c>
    </row>
    <row r="19" spans="1:33" ht="18" customHeight="1">
      <c r="A19" s="13" t="s">
        <v>19</v>
      </c>
      <c r="B19" s="61">
        <v>273</v>
      </c>
      <c r="C19" s="62">
        <v>170</v>
      </c>
      <c r="D19" s="62">
        <v>0</v>
      </c>
      <c r="E19" s="63">
        <f t="shared" si="0"/>
        <v>443</v>
      </c>
      <c r="F19" s="58">
        <v>284</v>
      </c>
      <c r="G19" s="59">
        <v>197</v>
      </c>
      <c r="H19" s="59">
        <v>0</v>
      </c>
      <c r="I19" s="60">
        <f t="shared" si="1"/>
        <v>481</v>
      </c>
      <c r="J19" s="61">
        <v>254</v>
      </c>
      <c r="K19" s="62">
        <v>206</v>
      </c>
      <c r="L19" s="62">
        <v>0</v>
      </c>
      <c r="M19" s="63">
        <f t="shared" si="2"/>
        <v>460</v>
      </c>
      <c r="N19" s="58">
        <v>274</v>
      </c>
      <c r="O19" s="59">
        <v>230</v>
      </c>
      <c r="P19" s="59">
        <v>0</v>
      </c>
      <c r="Q19" s="60">
        <f t="shared" si="3"/>
        <v>504</v>
      </c>
      <c r="R19" s="61">
        <v>323</v>
      </c>
      <c r="S19" s="62">
        <v>217</v>
      </c>
      <c r="T19" s="62">
        <v>0</v>
      </c>
      <c r="U19" s="63">
        <f t="shared" si="4"/>
        <v>540</v>
      </c>
      <c r="V19" s="58">
        <v>303</v>
      </c>
      <c r="W19" s="59">
        <v>212</v>
      </c>
      <c r="X19" s="59">
        <v>0</v>
      </c>
      <c r="Y19" s="60">
        <f t="shared" si="5"/>
        <v>515</v>
      </c>
      <c r="Z19" s="61">
        <v>450</v>
      </c>
      <c r="AA19" s="62">
        <v>312</v>
      </c>
      <c r="AB19" s="62">
        <v>0</v>
      </c>
      <c r="AC19" s="63">
        <f t="shared" si="6"/>
        <v>762</v>
      </c>
      <c r="AD19" s="58">
        <v>389</v>
      </c>
      <c r="AE19" s="59">
        <v>310</v>
      </c>
      <c r="AF19" s="59">
        <v>1</v>
      </c>
      <c r="AG19" s="60">
        <f t="shared" si="7"/>
        <v>700</v>
      </c>
    </row>
    <row r="20" spans="1:33" ht="18" customHeight="1">
      <c r="A20" s="11" t="s">
        <v>20</v>
      </c>
      <c r="B20" s="54">
        <v>448</v>
      </c>
      <c r="C20" s="55">
        <v>280</v>
      </c>
      <c r="D20" s="55">
        <v>0</v>
      </c>
      <c r="E20" s="57">
        <f t="shared" si="0"/>
        <v>728</v>
      </c>
      <c r="F20" s="54">
        <v>475</v>
      </c>
      <c r="G20" s="55">
        <v>312</v>
      </c>
      <c r="H20" s="55">
        <v>0</v>
      </c>
      <c r="I20" s="57">
        <f t="shared" si="1"/>
        <v>787</v>
      </c>
      <c r="J20" s="54">
        <v>492</v>
      </c>
      <c r="K20" s="55">
        <v>314</v>
      </c>
      <c r="L20" s="55">
        <v>0</v>
      </c>
      <c r="M20" s="57">
        <f t="shared" si="2"/>
        <v>806</v>
      </c>
      <c r="N20" s="54">
        <v>538</v>
      </c>
      <c r="O20" s="55">
        <v>340</v>
      </c>
      <c r="P20" s="55">
        <v>0</v>
      </c>
      <c r="Q20" s="57">
        <f t="shared" si="3"/>
        <v>878</v>
      </c>
      <c r="R20" s="54">
        <v>553</v>
      </c>
      <c r="S20" s="55">
        <v>333</v>
      </c>
      <c r="T20" s="55">
        <v>0</v>
      </c>
      <c r="U20" s="57">
        <f t="shared" si="4"/>
        <v>886</v>
      </c>
      <c r="V20" s="54">
        <v>579</v>
      </c>
      <c r="W20" s="55">
        <v>329</v>
      </c>
      <c r="X20" s="55">
        <v>0</v>
      </c>
      <c r="Y20" s="57">
        <f t="shared" si="5"/>
        <v>908</v>
      </c>
      <c r="Z20" s="54">
        <v>751</v>
      </c>
      <c r="AA20" s="55">
        <v>495</v>
      </c>
      <c r="AB20" s="55">
        <v>0</v>
      </c>
      <c r="AC20" s="57">
        <f t="shared" si="6"/>
        <v>1246</v>
      </c>
      <c r="AD20" s="54">
        <v>620</v>
      </c>
      <c r="AE20" s="55">
        <v>371</v>
      </c>
      <c r="AF20" s="55">
        <v>0</v>
      </c>
      <c r="AG20" s="57">
        <f t="shared" si="7"/>
        <v>991</v>
      </c>
    </row>
    <row r="21" spans="1:33" ht="18" customHeight="1">
      <c r="A21" s="13" t="s">
        <v>21</v>
      </c>
      <c r="B21" s="61">
        <v>292</v>
      </c>
      <c r="C21" s="62">
        <v>177</v>
      </c>
      <c r="D21" s="62">
        <v>0</v>
      </c>
      <c r="E21" s="63">
        <f t="shared" si="0"/>
        <v>469</v>
      </c>
      <c r="F21" s="58">
        <v>339</v>
      </c>
      <c r="G21" s="59">
        <v>171</v>
      </c>
      <c r="H21" s="59">
        <v>0</v>
      </c>
      <c r="I21" s="60">
        <f t="shared" si="1"/>
        <v>510</v>
      </c>
      <c r="J21" s="61">
        <v>297</v>
      </c>
      <c r="K21" s="62">
        <v>177</v>
      </c>
      <c r="L21" s="62">
        <v>1</v>
      </c>
      <c r="M21" s="63">
        <f t="shared" si="2"/>
        <v>475</v>
      </c>
      <c r="N21" s="58">
        <v>310</v>
      </c>
      <c r="O21" s="59">
        <v>161</v>
      </c>
      <c r="P21" s="59">
        <v>0</v>
      </c>
      <c r="Q21" s="60">
        <f t="shared" si="3"/>
        <v>471</v>
      </c>
      <c r="R21" s="61">
        <v>344</v>
      </c>
      <c r="S21" s="62">
        <v>180</v>
      </c>
      <c r="T21" s="62">
        <v>0</v>
      </c>
      <c r="U21" s="63">
        <f t="shared" si="4"/>
        <v>524</v>
      </c>
      <c r="V21" s="58">
        <v>373</v>
      </c>
      <c r="W21" s="59">
        <v>211</v>
      </c>
      <c r="X21" s="59">
        <v>0</v>
      </c>
      <c r="Y21" s="60">
        <f t="shared" si="5"/>
        <v>584</v>
      </c>
      <c r="Z21" s="61">
        <v>524</v>
      </c>
      <c r="AA21" s="62">
        <v>294</v>
      </c>
      <c r="AB21" s="62">
        <v>0</v>
      </c>
      <c r="AC21" s="63">
        <f t="shared" si="6"/>
        <v>818</v>
      </c>
      <c r="AD21" s="58">
        <v>517</v>
      </c>
      <c r="AE21" s="59">
        <v>246</v>
      </c>
      <c r="AF21" s="59">
        <v>0</v>
      </c>
      <c r="AG21" s="60">
        <f t="shared" si="7"/>
        <v>763</v>
      </c>
    </row>
    <row r="22" spans="1:33" ht="18" customHeight="1">
      <c r="A22" s="11" t="s">
        <v>22</v>
      </c>
      <c r="B22" s="54">
        <v>294</v>
      </c>
      <c r="C22" s="55">
        <v>155</v>
      </c>
      <c r="D22" s="55">
        <v>0</v>
      </c>
      <c r="E22" s="57">
        <f t="shared" si="0"/>
        <v>449</v>
      </c>
      <c r="F22" s="54">
        <v>298</v>
      </c>
      <c r="G22" s="55">
        <v>187</v>
      </c>
      <c r="H22" s="55">
        <v>0</v>
      </c>
      <c r="I22" s="57">
        <f t="shared" si="1"/>
        <v>485</v>
      </c>
      <c r="J22" s="54">
        <v>280</v>
      </c>
      <c r="K22" s="55">
        <v>191</v>
      </c>
      <c r="L22" s="55">
        <v>1</v>
      </c>
      <c r="M22" s="57">
        <f t="shared" si="2"/>
        <v>472</v>
      </c>
      <c r="N22" s="54">
        <v>341</v>
      </c>
      <c r="O22" s="55">
        <v>198</v>
      </c>
      <c r="P22" s="55">
        <v>0</v>
      </c>
      <c r="Q22" s="57">
        <f t="shared" si="3"/>
        <v>539</v>
      </c>
      <c r="R22" s="54">
        <v>325</v>
      </c>
      <c r="S22" s="55">
        <v>208</v>
      </c>
      <c r="T22" s="55">
        <v>1</v>
      </c>
      <c r="U22" s="57">
        <f t="shared" si="4"/>
        <v>534</v>
      </c>
      <c r="V22" s="54">
        <v>321</v>
      </c>
      <c r="W22" s="55">
        <v>238</v>
      </c>
      <c r="X22" s="55">
        <v>0</v>
      </c>
      <c r="Y22" s="57">
        <f t="shared" si="5"/>
        <v>559</v>
      </c>
      <c r="Z22" s="54">
        <v>520</v>
      </c>
      <c r="AA22" s="55">
        <v>419</v>
      </c>
      <c r="AB22" s="55">
        <v>0</v>
      </c>
      <c r="AC22" s="57">
        <f t="shared" si="6"/>
        <v>939</v>
      </c>
      <c r="AD22" s="54">
        <v>379</v>
      </c>
      <c r="AE22" s="55">
        <v>254</v>
      </c>
      <c r="AF22" s="55">
        <v>0</v>
      </c>
      <c r="AG22" s="57">
        <f t="shared" si="7"/>
        <v>633</v>
      </c>
    </row>
    <row r="23" spans="1:33" ht="18" customHeight="1">
      <c r="A23" s="13" t="s">
        <v>23</v>
      </c>
      <c r="B23" s="61">
        <v>159</v>
      </c>
      <c r="C23" s="62">
        <v>119</v>
      </c>
      <c r="D23" s="62">
        <v>0</v>
      </c>
      <c r="E23" s="63">
        <f t="shared" si="0"/>
        <v>278</v>
      </c>
      <c r="F23" s="58">
        <v>193</v>
      </c>
      <c r="G23" s="59">
        <v>126</v>
      </c>
      <c r="H23" s="59">
        <v>0</v>
      </c>
      <c r="I23" s="60">
        <f t="shared" si="1"/>
        <v>319</v>
      </c>
      <c r="J23" s="61">
        <v>187</v>
      </c>
      <c r="K23" s="62">
        <v>113</v>
      </c>
      <c r="L23" s="62">
        <v>0</v>
      </c>
      <c r="M23" s="63">
        <f t="shared" si="2"/>
        <v>300</v>
      </c>
      <c r="N23" s="58">
        <v>169</v>
      </c>
      <c r="O23" s="59">
        <v>111</v>
      </c>
      <c r="P23" s="59">
        <v>0</v>
      </c>
      <c r="Q23" s="60">
        <f t="shared" si="3"/>
        <v>280</v>
      </c>
      <c r="R23" s="61">
        <v>165</v>
      </c>
      <c r="S23" s="62">
        <v>138</v>
      </c>
      <c r="T23" s="62">
        <v>0</v>
      </c>
      <c r="U23" s="63">
        <f t="shared" si="4"/>
        <v>303</v>
      </c>
      <c r="V23" s="58">
        <v>174</v>
      </c>
      <c r="W23" s="59">
        <v>122</v>
      </c>
      <c r="X23" s="59">
        <v>0</v>
      </c>
      <c r="Y23" s="60">
        <f t="shared" si="5"/>
        <v>296</v>
      </c>
      <c r="Z23" s="61">
        <v>241</v>
      </c>
      <c r="AA23" s="62">
        <v>168</v>
      </c>
      <c r="AB23" s="62">
        <v>0</v>
      </c>
      <c r="AC23" s="63">
        <f t="shared" si="6"/>
        <v>409</v>
      </c>
      <c r="AD23" s="58">
        <v>224</v>
      </c>
      <c r="AE23" s="59">
        <v>183</v>
      </c>
      <c r="AF23" s="59">
        <v>0</v>
      </c>
      <c r="AG23" s="60">
        <f t="shared" si="7"/>
        <v>407</v>
      </c>
    </row>
    <row r="24" spans="1:33" ht="18" customHeight="1">
      <c r="A24" s="11" t="s">
        <v>24</v>
      </c>
      <c r="B24" s="54">
        <v>47</v>
      </c>
      <c r="C24" s="55">
        <v>20</v>
      </c>
      <c r="D24" s="55">
        <v>0</v>
      </c>
      <c r="E24" s="57">
        <f t="shared" si="0"/>
        <v>67</v>
      </c>
      <c r="F24" s="54">
        <v>43</v>
      </c>
      <c r="G24" s="55">
        <v>28</v>
      </c>
      <c r="H24" s="55">
        <v>0</v>
      </c>
      <c r="I24" s="57">
        <f t="shared" si="1"/>
        <v>71</v>
      </c>
      <c r="J24" s="54">
        <v>44</v>
      </c>
      <c r="K24" s="55">
        <v>33</v>
      </c>
      <c r="L24" s="55">
        <v>0</v>
      </c>
      <c r="M24" s="57">
        <f t="shared" si="2"/>
        <v>77</v>
      </c>
      <c r="N24" s="54">
        <v>59</v>
      </c>
      <c r="O24" s="55">
        <v>33</v>
      </c>
      <c r="P24" s="55">
        <v>0</v>
      </c>
      <c r="Q24" s="57">
        <f t="shared" si="3"/>
        <v>92</v>
      </c>
      <c r="R24" s="54">
        <v>55</v>
      </c>
      <c r="S24" s="55">
        <v>36</v>
      </c>
      <c r="T24" s="55">
        <v>0</v>
      </c>
      <c r="U24" s="57">
        <f t="shared" si="4"/>
        <v>91</v>
      </c>
      <c r="V24" s="54">
        <v>69</v>
      </c>
      <c r="W24" s="55">
        <v>30</v>
      </c>
      <c r="X24" s="55">
        <v>0</v>
      </c>
      <c r="Y24" s="57">
        <f t="shared" si="5"/>
        <v>99</v>
      </c>
      <c r="Z24" s="54">
        <v>85</v>
      </c>
      <c r="AA24" s="55">
        <v>51</v>
      </c>
      <c r="AB24" s="55">
        <v>0</v>
      </c>
      <c r="AC24" s="57">
        <f t="shared" si="6"/>
        <v>136</v>
      </c>
      <c r="AD24" s="54">
        <v>80</v>
      </c>
      <c r="AE24" s="55">
        <v>54</v>
      </c>
      <c r="AF24" s="55">
        <v>0</v>
      </c>
      <c r="AG24" s="57">
        <f t="shared" si="7"/>
        <v>134</v>
      </c>
    </row>
    <row r="25" spans="1:33" ht="18" customHeight="1">
      <c r="A25" s="13" t="s">
        <v>25</v>
      </c>
      <c r="B25" s="61">
        <v>1662</v>
      </c>
      <c r="C25" s="62">
        <v>1649</v>
      </c>
      <c r="D25" s="62">
        <v>1</v>
      </c>
      <c r="E25" s="63">
        <f t="shared" si="0"/>
        <v>3312</v>
      </c>
      <c r="F25" s="58">
        <v>1809</v>
      </c>
      <c r="G25" s="59">
        <v>1795</v>
      </c>
      <c r="H25" s="59">
        <v>1</v>
      </c>
      <c r="I25" s="60">
        <f t="shared" si="1"/>
        <v>3605</v>
      </c>
      <c r="J25" s="61">
        <v>1527</v>
      </c>
      <c r="K25" s="62">
        <v>1573</v>
      </c>
      <c r="L25" s="62">
        <v>0</v>
      </c>
      <c r="M25" s="63">
        <f t="shared" si="2"/>
        <v>3100</v>
      </c>
      <c r="N25" s="58">
        <v>1758</v>
      </c>
      <c r="O25" s="59">
        <v>1771</v>
      </c>
      <c r="P25" s="59">
        <v>2</v>
      </c>
      <c r="Q25" s="60">
        <f t="shared" si="3"/>
        <v>3531</v>
      </c>
      <c r="R25" s="61">
        <v>1839</v>
      </c>
      <c r="S25" s="62">
        <v>1671</v>
      </c>
      <c r="T25" s="62">
        <v>0</v>
      </c>
      <c r="U25" s="63">
        <f t="shared" si="4"/>
        <v>3510</v>
      </c>
      <c r="V25" s="58">
        <v>2097</v>
      </c>
      <c r="W25" s="59">
        <v>1911</v>
      </c>
      <c r="X25" s="59">
        <v>2</v>
      </c>
      <c r="Y25" s="60">
        <f t="shared" si="5"/>
        <v>4010</v>
      </c>
      <c r="Z25" s="61">
        <v>2975</v>
      </c>
      <c r="AA25" s="62">
        <v>2672</v>
      </c>
      <c r="AB25" s="62">
        <v>0</v>
      </c>
      <c r="AC25" s="63">
        <f t="shared" si="6"/>
        <v>5647</v>
      </c>
      <c r="AD25" s="58">
        <v>2083</v>
      </c>
      <c r="AE25" s="59">
        <v>2125</v>
      </c>
      <c r="AF25" s="59">
        <v>0</v>
      </c>
      <c r="AG25" s="60">
        <f t="shared" si="7"/>
        <v>4208</v>
      </c>
    </row>
    <row r="26" spans="1:33" ht="18" customHeight="1">
      <c r="A26" s="11" t="s">
        <v>26</v>
      </c>
      <c r="B26" s="54">
        <v>45</v>
      </c>
      <c r="C26" s="55">
        <v>17</v>
      </c>
      <c r="D26" s="55">
        <v>0</v>
      </c>
      <c r="E26" s="57">
        <f t="shared" si="0"/>
        <v>62</v>
      </c>
      <c r="F26" s="54">
        <v>41</v>
      </c>
      <c r="G26" s="55">
        <v>12</v>
      </c>
      <c r="H26" s="55">
        <v>0</v>
      </c>
      <c r="I26" s="57">
        <f t="shared" si="1"/>
        <v>53</v>
      </c>
      <c r="J26" s="54">
        <v>38</v>
      </c>
      <c r="K26" s="55">
        <v>17</v>
      </c>
      <c r="L26" s="55">
        <v>0</v>
      </c>
      <c r="M26" s="57">
        <f t="shared" si="2"/>
        <v>55</v>
      </c>
      <c r="N26" s="54">
        <v>34</v>
      </c>
      <c r="O26" s="55">
        <v>24</v>
      </c>
      <c r="P26" s="55">
        <v>0</v>
      </c>
      <c r="Q26" s="57">
        <f t="shared" si="3"/>
        <v>58</v>
      </c>
      <c r="R26" s="54">
        <v>45</v>
      </c>
      <c r="S26" s="55">
        <v>22</v>
      </c>
      <c r="T26" s="55">
        <v>0</v>
      </c>
      <c r="U26" s="57">
        <f t="shared" si="4"/>
        <v>67</v>
      </c>
      <c r="V26" s="54">
        <v>27</v>
      </c>
      <c r="W26" s="55">
        <v>10</v>
      </c>
      <c r="X26" s="55">
        <v>0</v>
      </c>
      <c r="Y26" s="57">
        <f t="shared" si="5"/>
        <v>37</v>
      </c>
      <c r="Z26" s="54">
        <v>23</v>
      </c>
      <c r="AA26" s="55">
        <v>12</v>
      </c>
      <c r="AB26" s="55">
        <v>0</v>
      </c>
      <c r="AC26" s="57">
        <f t="shared" si="6"/>
        <v>35</v>
      </c>
      <c r="AD26" s="54">
        <v>24</v>
      </c>
      <c r="AE26" s="55">
        <v>5</v>
      </c>
      <c r="AF26" s="55">
        <v>0</v>
      </c>
      <c r="AG26" s="57">
        <f t="shared" si="7"/>
        <v>29</v>
      </c>
    </row>
    <row r="27" spans="1:33" ht="24.95" customHeight="1">
      <c r="A27" s="91" t="s">
        <v>36</v>
      </c>
      <c r="B27" s="70">
        <f t="shared" ref="B27:U27" si="8">+SUM(B8:B26)</f>
        <v>16313</v>
      </c>
      <c r="C27" s="71">
        <f t="shared" si="8"/>
        <v>12316</v>
      </c>
      <c r="D27" s="71">
        <f t="shared" si="8"/>
        <v>12</v>
      </c>
      <c r="E27" s="72">
        <f t="shared" si="8"/>
        <v>28641</v>
      </c>
      <c r="F27" s="73">
        <f t="shared" si="8"/>
        <v>17792</v>
      </c>
      <c r="G27" s="74">
        <f t="shared" si="8"/>
        <v>13517</v>
      </c>
      <c r="H27" s="74">
        <f t="shared" si="8"/>
        <v>6</v>
      </c>
      <c r="I27" s="75">
        <f t="shared" si="8"/>
        <v>31315</v>
      </c>
      <c r="J27" s="70">
        <f t="shared" si="8"/>
        <v>16389</v>
      </c>
      <c r="K27" s="71">
        <f t="shared" si="8"/>
        <v>12620</v>
      </c>
      <c r="L27" s="71">
        <f t="shared" si="8"/>
        <v>12</v>
      </c>
      <c r="M27" s="72">
        <f t="shared" si="8"/>
        <v>29021</v>
      </c>
      <c r="N27" s="73">
        <f t="shared" si="8"/>
        <v>17708</v>
      </c>
      <c r="O27" s="74">
        <f t="shared" si="8"/>
        <v>13541</v>
      </c>
      <c r="P27" s="74">
        <f t="shared" si="8"/>
        <v>9</v>
      </c>
      <c r="Q27" s="75">
        <f t="shared" si="8"/>
        <v>31258</v>
      </c>
      <c r="R27" s="70">
        <f t="shared" si="8"/>
        <v>18708</v>
      </c>
      <c r="S27" s="71">
        <f t="shared" si="8"/>
        <v>13643</v>
      </c>
      <c r="T27" s="71">
        <f t="shared" si="8"/>
        <v>11</v>
      </c>
      <c r="U27" s="72">
        <f t="shared" si="8"/>
        <v>32362</v>
      </c>
      <c r="V27" s="73">
        <f>+SUM(V8:V26)</f>
        <v>20279</v>
      </c>
      <c r="W27" s="74">
        <f>+SUM(W8:W26)</f>
        <v>14970</v>
      </c>
      <c r="X27" s="74">
        <f>+SUM(X8:X26)</f>
        <v>14</v>
      </c>
      <c r="Y27" s="75">
        <f>+SUM(Y8:Y26)</f>
        <v>35263</v>
      </c>
      <c r="Z27" s="70">
        <f t="shared" ref="Z27:AC27" si="9">+SUM(Z8:Z26)</f>
        <v>30243</v>
      </c>
      <c r="AA27" s="71">
        <f t="shared" si="9"/>
        <v>22822</v>
      </c>
      <c r="AB27" s="71">
        <f t="shared" si="9"/>
        <v>10</v>
      </c>
      <c r="AC27" s="72">
        <f t="shared" si="9"/>
        <v>53075</v>
      </c>
      <c r="AD27" s="73">
        <f>+SUM(AD8:AD26)</f>
        <v>22967</v>
      </c>
      <c r="AE27" s="74">
        <f>+SUM(AE8:AE26)</f>
        <v>17689</v>
      </c>
      <c r="AF27" s="74">
        <f>+SUM(AF8:AF26)</f>
        <v>8</v>
      </c>
      <c r="AG27" s="75">
        <f>+SUM(AG8:AG26)</f>
        <v>40664</v>
      </c>
    </row>
    <row r="28" spans="1:33" ht="5.25" customHeight="1">
      <c r="H28" s="240"/>
      <c r="I28" s="240"/>
      <c r="J28" s="240"/>
    </row>
    <row r="29" spans="1:33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</row>
  </sheetData>
  <mergeCells count="15">
    <mergeCell ref="A1:U1"/>
    <mergeCell ref="A2:U2"/>
    <mergeCell ref="A3:U3"/>
    <mergeCell ref="A4:H4"/>
    <mergeCell ref="A5:A7"/>
    <mergeCell ref="B6:E6"/>
    <mergeCell ref="F6:I6"/>
    <mergeCell ref="J6:M6"/>
    <mergeCell ref="N6:Q6"/>
    <mergeCell ref="R6:U6"/>
    <mergeCell ref="AD6:AG6"/>
    <mergeCell ref="B5:AG5"/>
    <mergeCell ref="Z6:AC6"/>
    <mergeCell ref="V6:Y6"/>
    <mergeCell ref="A29:L29"/>
  </mergeCells>
  <pageMargins left="0.70866141732283472" right="0.31496062992125984" top="1.1811023622047245" bottom="0.35433070866141736" header="0.31496062992125984" footer="0.31496062992125984"/>
  <pageSetup paperSize="9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AG40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2" sqref="A2:U2"/>
    </sheetView>
  </sheetViews>
  <sheetFormatPr baseColWidth="10" defaultColWidth="11.42578125" defaultRowHeight="18" customHeight="1"/>
  <cols>
    <col min="1" max="1" width="40.7109375" style="119" customWidth="1"/>
    <col min="2" max="4" width="8.7109375" style="243" customWidth="1"/>
    <col min="5" max="5" width="8.7109375" style="244" customWidth="1"/>
    <col min="6" max="7" width="8.7109375" style="243" customWidth="1"/>
    <col min="8" max="8" width="8.7109375" style="245" customWidth="1"/>
    <col min="9" max="12" width="8.7109375" style="243" customWidth="1"/>
    <col min="13" max="33" width="8.7109375" style="242" customWidth="1"/>
    <col min="34" max="16384" width="11.42578125" style="95"/>
  </cols>
  <sheetData>
    <row r="1" spans="1:33" s="264" customFormat="1" ht="18" customHeight="1">
      <c r="A1" s="844" t="s">
        <v>481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</row>
    <row r="2" spans="1:33" s="264" customFormat="1" ht="18" customHeight="1">
      <c r="A2" s="825" t="s">
        <v>403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</row>
    <row r="3" spans="1:33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</row>
    <row r="4" spans="1:33" ht="3.95" customHeight="1">
      <c r="A4" s="845"/>
      <c r="B4" s="845"/>
      <c r="C4" s="845"/>
      <c r="D4" s="845"/>
      <c r="E4" s="845"/>
      <c r="F4" s="845"/>
      <c r="G4" s="845"/>
      <c r="H4" s="845"/>
      <c r="I4" s="241"/>
      <c r="J4" s="241"/>
      <c r="K4" s="241"/>
      <c r="L4" s="241"/>
    </row>
    <row r="5" spans="1:33" ht="18" customHeight="1">
      <c r="A5" s="821" t="s">
        <v>63</v>
      </c>
      <c r="B5" s="828" t="s">
        <v>530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30"/>
    </row>
    <row r="6" spans="1:33" ht="18" customHeight="1">
      <c r="A6" s="822"/>
      <c r="B6" s="812">
        <v>2015</v>
      </c>
      <c r="C6" s="813"/>
      <c r="D6" s="813"/>
      <c r="E6" s="813"/>
      <c r="F6" s="803">
        <v>2016</v>
      </c>
      <c r="G6" s="804"/>
      <c r="H6" s="804"/>
      <c r="I6" s="804"/>
      <c r="J6" s="812">
        <v>2017</v>
      </c>
      <c r="K6" s="813"/>
      <c r="L6" s="813"/>
      <c r="M6" s="813"/>
      <c r="N6" s="803">
        <v>2018</v>
      </c>
      <c r="O6" s="804"/>
      <c r="P6" s="804"/>
      <c r="Q6" s="804"/>
      <c r="R6" s="812">
        <v>2019</v>
      </c>
      <c r="S6" s="836"/>
      <c r="T6" s="836"/>
      <c r="U6" s="851"/>
      <c r="V6" s="891">
        <v>2020</v>
      </c>
      <c r="W6" s="891"/>
      <c r="X6" s="891"/>
      <c r="Y6" s="891"/>
      <c r="Z6" s="812">
        <v>2021</v>
      </c>
      <c r="AA6" s="836"/>
      <c r="AB6" s="836"/>
      <c r="AC6" s="851"/>
      <c r="AD6" s="891">
        <v>2022</v>
      </c>
      <c r="AE6" s="891"/>
      <c r="AF6" s="891"/>
      <c r="AG6" s="891"/>
    </row>
    <row r="7" spans="1:33" ht="18" customHeight="1">
      <c r="A7" s="823"/>
      <c r="B7" s="456" t="s">
        <v>37</v>
      </c>
      <c r="C7" s="457" t="s">
        <v>38</v>
      </c>
      <c r="D7" s="458" t="s">
        <v>378</v>
      </c>
      <c r="E7" s="459" t="s">
        <v>34</v>
      </c>
      <c r="F7" s="460" t="s">
        <v>37</v>
      </c>
      <c r="G7" s="461" t="s">
        <v>38</v>
      </c>
      <c r="H7" s="461" t="s">
        <v>378</v>
      </c>
      <c r="I7" s="462" t="s">
        <v>34</v>
      </c>
      <c r="J7" s="456" t="s">
        <v>37</v>
      </c>
      <c r="K7" s="457" t="s">
        <v>38</v>
      </c>
      <c r="L7" s="458" t="s">
        <v>378</v>
      </c>
      <c r="M7" s="459" t="s">
        <v>34</v>
      </c>
      <c r="N7" s="460" t="s">
        <v>37</v>
      </c>
      <c r="O7" s="461" t="s">
        <v>38</v>
      </c>
      <c r="P7" s="461" t="s">
        <v>378</v>
      </c>
      <c r="Q7" s="462" t="s">
        <v>34</v>
      </c>
      <c r="R7" s="456" t="s">
        <v>37</v>
      </c>
      <c r="S7" s="457" t="s">
        <v>38</v>
      </c>
      <c r="T7" s="458" t="s">
        <v>378</v>
      </c>
      <c r="U7" s="459" t="s">
        <v>34</v>
      </c>
      <c r="V7" s="460" t="s">
        <v>37</v>
      </c>
      <c r="W7" s="461" t="s">
        <v>38</v>
      </c>
      <c r="X7" s="461" t="s">
        <v>378</v>
      </c>
      <c r="Y7" s="462" t="s">
        <v>34</v>
      </c>
      <c r="Z7" s="456" t="s">
        <v>37</v>
      </c>
      <c r="AA7" s="457" t="s">
        <v>38</v>
      </c>
      <c r="AB7" s="458" t="s">
        <v>378</v>
      </c>
      <c r="AC7" s="459" t="s">
        <v>34</v>
      </c>
      <c r="AD7" s="460" t="s">
        <v>37</v>
      </c>
      <c r="AE7" s="461" t="s">
        <v>38</v>
      </c>
      <c r="AF7" s="461" t="s">
        <v>378</v>
      </c>
      <c r="AG7" s="462" t="s">
        <v>34</v>
      </c>
    </row>
    <row r="8" spans="1:33" ht="21.75" customHeight="1">
      <c r="A8" s="12" t="s">
        <v>579</v>
      </c>
      <c r="B8" s="54">
        <v>2787</v>
      </c>
      <c r="C8" s="55">
        <v>2311</v>
      </c>
      <c r="D8" s="55">
        <v>0</v>
      </c>
      <c r="E8" s="56">
        <f>SUM(B8:D8)</f>
        <v>5098</v>
      </c>
      <c r="F8" s="52">
        <v>3302</v>
      </c>
      <c r="G8" s="53">
        <v>2622</v>
      </c>
      <c r="H8" s="53">
        <v>0</v>
      </c>
      <c r="I8" s="56">
        <f>SUM(F8:H8)</f>
        <v>5924</v>
      </c>
      <c r="J8" s="54">
        <v>3007</v>
      </c>
      <c r="K8" s="55">
        <v>2498</v>
      </c>
      <c r="L8" s="55">
        <v>0</v>
      </c>
      <c r="M8" s="56">
        <f>SUM(J8:L8)</f>
        <v>5505</v>
      </c>
      <c r="N8" s="52">
        <v>3402</v>
      </c>
      <c r="O8" s="53">
        <v>2666</v>
      </c>
      <c r="P8" s="53">
        <v>0</v>
      </c>
      <c r="Q8" s="56">
        <f>SUM(N8:P8)</f>
        <v>6068</v>
      </c>
      <c r="R8" s="54">
        <v>3553</v>
      </c>
      <c r="S8" s="55">
        <v>2732</v>
      </c>
      <c r="T8" s="55">
        <v>0</v>
      </c>
      <c r="U8" s="56">
        <f>SUM(R8:T8)</f>
        <v>6285</v>
      </c>
      <c r="V8" s="52">
        <v>3646</v>
      </c>
      <c r="W8" s="53">
        <v>2870</v>
      </c>
      <c r="X8" s="53">
        <v>0</v>
      </c>
      <c r="Y8" s="56">
        <f>SUM(V8:X8)</f>
        <v>6516</v>
      </c>
      <c r="Z8" s="54">
        <v>4315</v>
      </c>
      <c r="AA8" s="55">
        <v>3318</v>
      </c>
      <c r="AB8" s="55">
        <v>0</v>
      </c>
      <c r="AC8" s="56">
        <f>SUM(Z8:AB8)</f>
        <v>7633</v>
      </c>
      <c r="AD8" s="52">
        <v>4393</v>
      </c>
      <c r="AE8" s="53">
        <v>3356</v>
      </c>
      <c r="AF8" s="53">
        <v>0</v>
      </c>
      <c r="AG8" s="56">
        <f>SUM(AD8:AF8)</f>
        <v>7749</v>
      </c>
    </row>
    <row r="9" spans="1:33" ht="18" customHeight="1">
      <c r="A9" s="13" t="s">
        <v>113</v>
      </c>
      <c r="B9" s="61">
        <v>2414</v>
      </c>
      <c r="C9" s="62">
        <v>2040</v>
      </c>
      <c r="D9" s="62">
        <v>0</v>
      </c>
      <c r="E9" s="63">
        <f t="shared" ref="E9:E28" si="0">SUM(B9:D9)</f>
        <v>4454</v>
      </c>
      <c r="F9" s="58">
        <v>2398</v>
      </c>
      <c r="G9" s="59">
        <v>2165</v>
      </c>
      <c r="H9" s="59">
        <v>0</v>
      </c>
      <c r="I9" s="60">
        <f t="shared" ref="I9:I28" si="1">SUM(F9:H9)</f>
        <v>4563</v>
      </c>
      <c r="J9" s="61">
        <v>2521</v>
      </c>
      <c r="K9" s="62">
        <v>2215</v>
      </c>
      <c r="L9" s="62">
        <v>0</v>
      </c>
      <c r="M9" s="63">
        <f t="shared" ref="M9:M28" si="2">SUM(J9:L9)</f>
        <v>4736</v>
      </c>
      <c r="N9" s="58">
        <v>2532</v>
      </c>
      <c r="O9" s="59">
        <v>2299</v>
      </c>
      <c r="P9" s="59">
        <v>0</v>
      </c>
      <c r="Q9" s="60">
        <f t="shared" ref="Q9:Q28" si="3">SUM(N9:P9)</f>
        <v>4831</v>
      </c>
      <c r="R9" s="61">
        <v>2795</v>
      </c>
      <c r="S9" s="62">
        <v>2323</v>
      </c>
      <c r="T9" s="62">
        <v>0</v>
      </c>
      <c r="U9" s="63">
        <f t="shared" ref="U9:U28" si="4">SUM(R9:T9)</f>
        <v>5118</v>
      </c>
      <c r="V9" s="58">
        <v>2691</v>
      </c>
      <c r="W9" s="59">
        <v>2478</v>
      </c>
      <c r="X9" s="59">
        <v>0</v>
      </c>
      <c r="Y9" s="60">
        <f t="shared" ref="Y9:Y28" si="5">SUM(V9:X9)</f>
        <v>5169</v>
      </c>
      <c r="Z9" s="61">
        <v>2596</v>
      </c>
      <c r="AA9" s="62">
        <v>2421</v>
      </c>
      <c r="AB9" s="62">
        <v>0</v>
      </c>
      <c r="AC9" s="63">
        <f t="shared" ref="AC9:AC26" si="6">SUM(Z9:AB9)</f>
        <v>5017</v>
      </c>
      <c r="AD9" s="58">
        <v>2479</v>
      </c>
      <c r="AE9" s="59">
        <v>2243</v>
      </c>
      <c r="AF9" s="59">
        <v>0</v>
      </c>
      <c r="AG9" s="60">
        <f t="shared" ref="AG9:AG28" si="7">SUM(AD9:AF9)</f>
        <v>4722</v>
      </c>
    </row>
    <row r="10" spans="1:33" ht="18" customHeight="1">
      <c r="A10" s="12" t="s">
        <v>162</v>
      </c>
      <c r="B10" s="54">
        <v>1019</v>
      </c>
      <c r="C10" s="55">
        <v>1309</v>
      </c>
      <c r="D10" s="55">
        <v>0</v>
      </c>
      <c r="E10" s="57">
        <f t="shared" si="0"/>
        <v>2328</v>
      </c>
      <c r="F10" s="54">
        <v>1112</v>
      </c>
      <c r="G10" s="55">
        <v>1426</v>
      </c>
      <c r="H10" s="55">
        <v>0</v>
      </c>
      <c r="I10" s="57">
        <f t="shared" si="1"/>
        <v>2538</v>
      </c>
      <c r="J10" s="54">
        <v>931</v>
      </c>
      <c r="K10" s="55">
        <v>1246</v>
      </c>
      <c r="L10" s="55">
        <v>0</v>
      </c>
      <c r="M10" s="57">
        <f t="shared" si="2"/>
        <v>2177</v>
      </c>
      <c r="N10" s="54">
        <v>1037</v>
      </c>
      <c r="O10" s="55">
        <v>1355</v>
      </c>
      <c r="P10" s="55">
        <v>0</v>
      </c>
      <c r="Q10" s="57">
        <f t="shared" si="3"/>
        <v>2392</v>
      </c>
      <c r="R10" s="54">
        <v>1187</v>
      </c>
      <c r="S10" s="55">
        <v>1442</v>
      </c>
      <c r="T10" s="55">
        <v>0</v>
      </c>
      <c r="U10" s="57">
        <f t="shared" si="4"/>
        <v>2629</v>
      </c>
      <c r="V10" s="54">
        <v>1379</v>
      </c>
      <c r="W10" s="55">
        <v>1543</v>
      </c>
      <c r="X10" s="55">
        <v>0</v>
      </c>
      <c r="Y10" s="57">
        <f t="shared" si="5"/>
        <v>2922</v>
      </c>
      <c r="Z10" s="54">
        <v>1503</v>
      </c>
      <c r="AA10" s="55">
        <v>1698</v>
      </c>
      <c r="AB10" s="55">
        <v>0</v>
      </c>
      <c r="AC10" s="57">
        <f t="shared" si="6"/>
        <v>3201</v>
      </c>
      <c r="AD10" s="54">
        <v>1207</v>
      </c>
      <c r="AE10" s="55">
        <v>1545</v>
      </c>
      <c r="AF10" s="55">
        <v>0</v>
      </c>
      <c r="AG10" s="57">
        <f t="shared" si="7"/>
        <v>2752</v>
      </c>
    </row>
    <row r="11" spans="1:33" ht="27.75" customHeight="1">
      <c r="A11" s="13" t="s">
        <v>193</v>
      </c>
      <c r="B11" s="61">
        <v>1249</v>
      </c>
      <c r="C11" s="62">
        <v>891</v>
      </c>
      <c r="D11" s="62">
        <v>0</v>
      </c>
      <c r="E11" s="63">
        <f t="shared" si="0"/>
        <v>2140</v>
      </c>
      <c r="F11" s="58">
        <v>1678</v>
      </c>
      <c r="G11" s="59">
        <v>1228</v>
      </c>
      <c r="H11" s="59">
        <v>0</v>
      </c>
      <c r="I11" s="60">
        <f t="shared" si="1"/>
        <v>2906</v>
      </c>
      <c r="J11" s="61">
        <v>1462</v>
      </c>
      <c r="K11" s="62">
        <v>1082</v>
      </c>
      <c r="L11" s="62">
        <v>0</v>
      </c>
      <c r="M11" s="63">
        <f t="shared" si="2"/>
        <v>2544</v>
      </c>
      <c r="N11" s="58">
        <v>1793</v>
      </c>
      <c r="O11" s="59">
        <v>1241</v>
      </c>
      <c r="P11" s="59">
        <v>0</v>
      </c>
      <c r="Q11" s="60">
        <f t="shared" si="3"/>
        <v>3034</v>
      </c>
      <c r="R11" s="61">
        <v>1874</v>
      </c>
      <c r="S11" s="62">
        <v>1420</v>
      </c>
      <c r="T11" s="62">
        <v>0</v>
      </c>
      <c r="U11" s="63">
        <f t="shared" si="4"/>
        <v>3294</v>
      </c>
      <c r="V11" s="58">
        <v>1794</v>
      </c>
      <c r="W11" s="59">
        <v>1127</v>
      </c>
      <c r="X11" s="59">
        <v>0</v>
      </c>
      <c r="Y11" s="60">
        <f t="shared" si="5"/>
        <v>2921</v>
      </c>
      <c r="Z11" s="61">
        <v>2388</v>
      </c>
      <c r="AA11" s="62">
        <v>1724</v>
      </c>
      <c r="AB11" s="62">
        <v>0</v>
      </c>
      <c r="AC11" s="63">
        <f t="shared" si="6"/>
        <v>4112</v>
      </c>
      <c r="AD11" s="58">
        <v>3004</v>
      </c>
      <c r="AE11" s="59">
        <v>2248</v>
      </c>
      <c r="AF11" s="59">
        <v>0</v>
      </c>
      <c r="AG11" s="60">
        <f t="shared" si="7"/>
        <v>5252</v>
      </c>
    </row>
    <row r="12" spans="1:33" ht="18" customHeight="1">
      <c r="A12" s="12" t="s">
        <v>115</v>
      </c>
      <c r="B12" s="54">
        <v>1054</v>
      </c>
      <c r="C12" s="55">
        <v>1047</v>
      </c>
      <c r="D12" s="55">
        <v>0</v>
      </c>
      <c r="E12" s="57">
        <f t="shared" si="0"/>
        <v>2101</v>
      </c>
      <c r="F12" s="54">
        <v>1171</v>
      </c>
      <c r="G12" s="55">
        <v>1129</v>
      </c>
      <c r="H12" s="55">
        <v>0</v>
      </c>
      <c r="I12" s="57">
        <f t="shared" si="1"/>
        <v>2300</v>
      </c>
      <c r="J12" s="54">
        <v>1224</v>
      </c>
      <c r="K12" s="55">
        <v>1144</v>
      </c>
      <c r="L12" s="55">
        <v>0</v>
      </c>
      <c r="M12" s="57">
        <f t="shared" si="2"/>
        <v>2368</v>
      </c>
      <c r="N12" s="54">
        <v>1283</v>
      </c>
      <c r="O12" s="55">
        <v>1248</v>
      </c>
      <c r="P12" s="55">
        <v>0</v>
      </c>
      <c r="Q12" s="57">
        <f t="shared" si="3"/>
        <v>2531</v>
      </c>
      <c r="R12" s="54">
        <v>1325</v>
      </c>
      <c r="S12" s="55">
        <v>1174</v>
      </c>
      <c r="T12" s="55">
        <v>0</v>
      </c>
      <c r="U12" s="57">
        <f t="shared" si="4"/>
        <v>2499</v>
      </c>
      <c r="V12" s="54">
        <v>1345</v>
      </c>
      <c r="W12" s="55">
        <v>1215</v>
      </c>
      <c r="X12" s="55">
        <v>0</v>
      </c>
      <c r="Y12" s="57">
        <f t="shared" si="5"/>
        <v>2560</v>
      </c>
      <c r="Z12" s="54">
        <v>1438</v>
      </c>
      <c r="AA12" s="55">
        <v>1364</v>
      </c>
      <c r="AB12" s="55">
        <v>0</v>
      </c>
      <c r="AC12" s="57">
        <f t="shared" si="6"/>
        <v>2802</v>
      </c>
      <c r="AD12" s="54">
        <v>1416</v>
      </c>
      <c r="AE12" s="55">
        <v>1367</v>
      </c>
      <c r="AF12" s="55">
        <v>0</v>
      </c>
      <c r="AG12" s="57">
        <f t="shared" si="7"/>
        <v>2783</v>
      </c>
    </row>
    <row r="13" spans="1:33" ht="18" customHeight="1">
      <c r="A13" s="13" t="s">
        <v>116</v>
      </c>
      <c r="B13" s="61">
        <v>1610</v>
      </c>
      <c r="C13" s="62">
        <v>432</v>
      </c>
      <c r="D13" s="62">
        <v>0</v>
      </c>
      <c r="E13" s="63">
        <f t="shared" si="0"/>
        <v>2042</v>
      </c>
      <c r="F13" s="58">
        <v>1650</v>
      </c>
      <c r="G13" s="59">
        <v>500</v>
      </c>
      <c r="H13" s="59">
        <v>0</v>
      </c>
      <c r="I13" s="60">
        <f t="shared" si="1"/>
        <v>2150</v>
      </c>
      <c r="J13" s="61">
        <v>1603</v>
      </c>
      <c r="K13" s="62">
        <v>443</v>
      </c>
      <c r="L13" s="62">
        <v>0</v>
      </c>
      <c r="M13" s="63">
        <f t="shared" si="2"/>
        <v>2046</v>
      </c>
      <c r="N13" s="58">
        <v>1590</v>
      </c>
      <c r="O13" s="59">
        <v>443</v>
      </c>
      <c r="P13" s="59">
        <v>0</v>
      </c>
      <c r="Q13" s="60">
        <f t="shared" si="3"/>
        <v>2033</v>
      </c>
      <c r="R13" s="61">
        <v>1751</v>
      </c>
      <c r="S13" s="62">
        <v>415</v>
      </c>
      <c r="T13" s="62">
        <v>0</v>
      </c>
      <c r="U13" s="63">
        <f t="shared" si="4"/>
        <v>2166</v>
      </c>
      <c r="V13" s="58">
        <v>1571</v>
      </c>
      <c r="W13" s="59">
        <v>347</v>
      </c>
      <c r="X13" s="59">
        <v>0</v>
      </c>
      <c r="Y13" s="60">
        <f t="shared" si="5"/>
        <v>1918</v>
      </c>
      <c r="Z13" s="61">
        <v>1849</v>
      </c>
      <c r="AA13" s="62">
        <v>393</v>
      </c>
      <c r="AB13" s="62">
        <v>0</v>
      </c>
      <c r="AC13" s="63">
        <f t="shared" si="6"/>
        <v>2242</v>
      </c>
      <c r="AD13" s="58">
        <v>1715</v>
      </c>
      <c r="AE13" s="59">
        <v>460</v>
      </c>
      <c r="AF13" s="59">
        <v>0</v>
      </c>
      <c r="AG13" s="60">
        <f t="shared" si="7"/>
        <v>2175</v>
      </c>
    </row>
    <row r="14" spans="1:33" ht="18" customHeight="1">
      <c r="A14" s="12" t="s">
        <v>117</v>
      </c>
      <c r="B14" s="54">
        <v>503</v>
      </c>
      <c r="C14" s="55">
        <v>361</v>
      </c>
      <c r="D14" s="55">
        <v>0</v>
      </c>
      <c r="E14" s="57">
        <f t="shared" si="0"/>
        <v>864</v>
      </c>
      <c r="F14" s="54">
        <v>493</v>
      </c>
      <c r="G14" s="55">
        <v>438</v>
      </c>
      <c r="H14" s="55">
        <v>0</v>
      </c>
      <c r="I14" s="57">
        <f t="shared" si="1"/>
        <v>931</v>
      </c>
      <c r="J14" s="54">
        <v>473</v>
      </c>
      <c r="K14" s="55">
        <v>413</v>
      </c>
      <c r="L14" s="55">
        <v>0</v>
      </c>
      <c r="M14" s="57">
        <f t="shared" si="2"/>
        <v>886</v>
      </c>
      <c r="N14" s="54">
        <v>525</v>
      </c>
      <c r="O14" s="55">
        <v>425</v>
      </c>
      <c r="P14" s="55">
        <v>0</v>
      </c>
      <c r="Q14" s="57">
        <f t="shared" si="3"/>
        <v>950</v>
      </c>
      <c r="R14" s="54">
        <v>575</v>
      </c>
      <c r="S14" s="55">
        <v>464</v>
      </c>
      <c r="T14" s="55">
        <v>0</v>
      </c>
      <c r="U14" s="57">
        <f t="shared" si="4"/>
        <v>1039</v>
      </c>
      <c r="V14" s="54">
        <v>516</v>
      </c>
      <c r="W14" s="55">
        <v>456</v>
      </c>
      <c r="X14" s="55">
        <v>0</v>
      </c>
      <c r="Y14" s="57">
        <f t="shared" si="5"/>
        <v>972</v>
      </c>
      <c r="Z14" s="54">
        <v>506</v>
      </c>
      <c r="AA14" s="55">
        <v>414</v>
      </c>
      <c r="AB14" s="55">
        <v>0</v>
      </c>
      <c r="AC14" s="57">
        <f t="shared" si="6"/>
        <v>920</v>
      </c>
      <c r="AD14" s="54">
        <v>523</v>
      </c>
      <c r="AE14" s="55">
        <v>488</v>
      </c>
      <c r="AF14" s="55">
        <v>0</v>
      </c>
      <c r="AG14" s="57">
        <f t="shared" si="7"/>
        <v>1011</v>
      </c>
    </row>
    <row r="15" spans="1:33" ht="18" customHeight="1">
      <c r="A15" s="13" t="s">
        <v>118</v>
      </c>
      <c r="B15" s="61">
        <v>453</v>
      </c>
      <c r="C15" s="62">
        <v>345</v>
      </c>
      <c r="D15" s="62">
        <v>1</v>
      </c>
      <c r="E15" s="63">
        <f t="shared" si="0"/>
        <v>799</v>
      </c>
      <c r="F15" s="58">
        <v>441</v>
      </c>
      <c r="G15" s="59">
        <v>338</v>
      </c>
      <c r="H15" s="59">
        <v>1</v>
      </c>
      <c r="I15" s="60">
        <f t="shared" si="1"/>
        <v>780</v>
      </c>
      <c r="J15" s="61">
        <v>443</v>
      </c>
      <c r="K15" s="62">
        <v>308</v>
      </c>
      <c r="L15" s="62">
        <v>1</v>
      </c>
      <c r="M15" s="63">
        <f t="shared" si="2"/>
        <v>752</v>
      </c>
      <c r="N15" s="58">
        <v>431</v>
      </c>
      <c r="O15" s="59">
        <v>328</v>
      </c>
      <c r="P15" s="59">
        <v>1</v>
      </c>
      <c r="Q15" s="60">
        <f t="shared" si="3"/>
        <v>760</v>
      </c>
      <c r="R15" s="61">
        <v>389</v>
      </c>
      <c r="S15" s="62">
        <v>288</v>
      </c>
      <c r="T15" s="62">
        <v>0</v>
      </c>
      <c r="U15" s="63">
        <f t="shared" si="4"/>
        <v>677</v>
      </c>
      <c r="V15" s="58">
        <v>383</v>
      </c>
      <c r="W15" s="59">
        <v>294</v>
      </c>
      <c r="X15" s="59">
        <v>1</v>
      </c>
      <c r="Y15" s="60">
        <f t="shared" si="5"/>
        <v>678</v>
      </c>
      <c r="Z15" s="61">
        <v>423</v>
      </c>
      <c r="AA15" s="62">
        <v>314</v>
      </c>
      <c r="AB15" s="62">
        <v>2</v>
      </c>
      <c r="AC15" s="63">
        <f t="shared" si="6"/>
        <v>739</v>
      </c>
      <c r="AD15" s="58">
        <v>369</v>
      </c>
      <c r="AE15" s="59">
        <v>296</v>
      </c>
      <c r="AF15" s="59">
        <v>3</v>
      </c>
      <c r="AG15" s="60">
        <f t="shared" si="7"/>
        <v>668</v>
      </c>
    </row>
    <row r="16" spans="1:33" ht="27.75" customHeight="1">
      <c r="A16" s="11" t="s">
        <v>194</v>
      </c>
      <c r="B16" s="54">
        <v>306</v>
      </c>
      <c r="C16" s="55">
        <v>286</v>
      </c>
      <c r="D16" s="55">
        <v>11</v>
      </c>
      <c r="E16" s="57">
        <f t="shared" si="0"/>
        <v>603</v>
      </c>
      <c r="F16" s="54">
        <v>275</v>
      </c>
      <c r="G16" s="55">
        <v>242</v>
      </c>
      <c r="H16" s="55">
        <v>5</v>
      </c>
      <c r="I16" s="57">
        <f t="shared" si="1"/>
        <v>522</v>
      </c>
      <c r="J16" s="54">
        <v>292</v>
      </c>
      <c r="K16" s="55">
        <v>257</v>
      </c>
      <c r="L16" s="55">
        <v>11</v>
      </c>
      <c r="M16" s="57">
        <f t="shared" si="2"/>
        <v>560</v>
      </c>
      <c r="N16" s="54">
        <v>304</v>
      </c>
      <c r="O16" s="55">
        <v>234</v>
      </c>
      <c r="P16" s="55">
        <v>7</v>
      </c>
      <c r="Q16" s="57">
        <f t="shared" si="3"/>
        <v>545</v>
      </c>
      <c r="R16" s="54">
        <v>274</v>
      </c>
      <c r="S16" s="55">
        <v>220</v>
      </c>
      <c r="T16" s="55">
        <v>10</v>
      </c>
      <c r="U16" s="57">
        <f t="shared" si="4"/>
        <v>504</v>
      </c>
      <c r="V16" s="54">
        <v>267</v>
      </c>
      <c r="W16" s="55">
        <v>224</v>
      </c>
      <c r="X16" s="55">
        <v>13</v>
      </c>
      <c r="Y16" s="57">
        <f t="shared" si="5"/>
        <v>504</v>
      </c>
      <c r="Z16" s="54">
        <v>280</v>
      </c>
      <c r="AA16" s="55">
        <v>240</v>
      </c>
      <c r="AB16" s="55">
        <v>8</v>
      </c>
      <c r="AC16" s="57">
        <f t="shared" si="6"/>
        <v>528</v>
      </c>
      <c r="AD16" s="54">
        <v>225</v>
      </c>
      <c r="AE16" s="55">
        <v>194</v>
      </c>
      <c r="AF16" s="55">
        <v>5</v>
      </c>
      <c r="AG16" s="57">
        <f t="shared" si="7"/>
        <v>424</v>
      </c>
    </row>
    <row r="17" spans="1:33" ht="18" customHeight="1">
      <c r="A17" s="13" t="s">
        <v>195</v>
      </c>
      <c r="B17" s="61">
        <v>502</v>
      </c>
      <c r="C17" s="62">
        <v>63</v>
      </c>
      <c r="D17" s="62">
        <v>0</v>
      </c>
      <c r="E17" s="63">
        <f t="shared" si="0"/>
        <v>565</v>
      </c>
      <c r="F17" s="58">
        <v>561</v>
      </c>
      <c r="G17" s="59">
        <v>63</v>
      </c>
      <c r="H17" s="59">
        <v>0</v>
      </c>
      <c r="I17" s="60">
        <f t="shared" si="1"/>
        <v>624</v>
      </c>
      <c r="J17" s="61">
        <v>449</v>
      </c>
      <c r="K17" s="62">
        <v>64</v>
      </c>
      <c r="L17" s="62">
        <v>0</v>
      </c>
      <c r="M17" s="63">
        <f t="shared" si="2"/>
        <v>513</v>
      </c>
      <c r="N17" s="58">
        <v>409</v>
      </c>
      <c r="O17" s="59">
        <v>71</v>
      </c>
      <c r="P17" s="59">
        <v>0</v>
      </c>
      <c r="Q17" s="60">
        <f t="shared" si="3"/>
        <v>480</v>
      </c>
      <c r="R17" s="61">
        <v>528</v>
      </c>
      <c r="S17" s="62">
        <v>60</v>
      </c>
      <c r="T17" s="62">
        <v>0</v>
      </c>
      <c r="U17" s="63">
        <f t="shared" si="4"/>
        <v>588</v>
      </c>
      <c r="V17" s="58">
        <v>429</v>
      </c>
      <c r="W17" s="59">
        <v>60</v>
      </c>
      <c r="X17" s="59">
        <v>0</v>
      </c>
      <c r="Y17" s="60">
        <f t="shared" si="5"/>
        <v>489</v>
      </c>
      <c r="Z17" s="61">
        <v>463</v>
      </c>
      <c r="AA17" s="62">
        <v>67</v>
      </c>
      <c r="AB17" s="62">
        <v>0</v>
      </c>
      <c r="AC17" s="63">
        <f t="shared" si="6"/>
        <v>530</v>
      </c>
      <c r="AD17" s="58">
        <v>445</v>
      </c>
      <c r="AE17" s="59">
        <v>72</v>
      </c>
      <c r="AF17" s="59">
        <v>0</v>
      </c>
      <c r="AG17" s="60">
        <f t="shared" si="7"/>
        <v>517</v>
      </c>
    </row>
    <row r="18" spans="1:33" ht="27.75" customHeight="1">
      <c r="A18" s="11" t="s">
        <v>196</v>
      </c>
      <c r="B18" s="54">
        <v>244</v>
      </c>
      <c r="C18" s="55">
        <v>173</v>
      </c>
      <c r="D18" s="55">
        <v>0</v>
      </c>
      <c r="E18" s="57">
        <f t="shared" si="0"/>
        <v>417</v>
      </c>
      <c r="F18" s="54">
        <v>265</v>
      </c>
      <c r="G18" s="55">
        <v>177</v>
      </c>
      <c r="H18" s="55">
        <v>0</v>
      </c>
      <c r="I18" s="57">
        <f t="shared" si="1"/>
        <v>442</v>
      </c>
      <c r="J18" s="54">
        <v>244</v>
      </c>
      <c r="K18" s="55">
        <v>166</v>
      </c>
      <c r="L18" s="55">
        <v>0</v>
      </c>
      <c r="M18" s="57">
        <f t="shared" si="2"/>
        <v>410</v>
      </c>
      <c r="N18" s="54">
        <v>270</v>
      </c>
      <c r="O18" s="55">
        <v>158</v>
      </c>
      <c r="P18" s="55">
        <v>0</v>
      </c>
      <c r="Q18" s="57">
        <f t="shared" si="3"/>
        <v>428</v>
      </c>
      <c r="R18" s="54">
        <v>283</v>
      </c>
      <c r="S18" s="55">
        <v>178</v>
      </c>
      <c r="T18" s="55">
        <v>0</v>
      </c>
      <c r="U18" s="57">
        <f t="shared" si="4"/>
        <v>461</v>
      </c>
      <c r="V18" s="54">
        <v>321</v>
      </c>
      <c r="W18" s="55">
        <v>164</v>
      </c>
      <c r="X18" s="55">
        <v>0</v>
      </c>
      <c r="Y18" s="57">
        <f t="shared" si="5"/>
        <v>485</v>
      </c>
      <c r="Z18" s="54">
        <v>295</v>
      </c>
      <c r="AA18" s="55">
        <v>180</v>
      </c>
      <c r="AB18" s="55">
        <v>0</v>
      </c>
      <c r="AC18" s="57">
        <f t="shared" si="6"/>
        <v>475</v>
      </c>
      <c r="AD18" s="54">
        <v>300</v>
      </c>
      <c r="AE18" s="55">
        <v>183</v>
      </c>
      <c r="AF18" s="55">
        <v>0</v>
      </c>
      <c r="AG18" s="57">
        <f t="shared" si="7"/>
        <v>483</v>
      </c>
    </row>
    <row r="19" spans="1:33" ht="27.75" customHeight="1">
      <c r="A19" s="13" t="s">
        <v>119</v>
      </c>
      <c r="B19" s="61">
        <v>206</v>
      </c>
      <c r="C19" s="62">
        <v>208</v>
      </c>
      <c r="D19" s="62">
        <v>0</v>
      </c>
      <c r="E19" s="63">
        <f t="shared" si="0"/>
        <v>414</v>
      </c>
      <c r="F19" s="58">
        <v>219</v>
      </c>
      <c r="G19" s="59">
        <v>219</v>
      </c>
      <c r="H19" s="59">
        <v>0</v>
      </c>
      <c r="I19" s="60">
        <f t="shared" si="1"/>
        <v>438</v>
      </c>
      <c r="J19" s="61">
        <v>171</v>
      </c>
      <c r="K19" s="62">
        <v>167</v>
      </c>
      <c r="L19" s="62">
        <v>0</v>
      </c>
      <c r="M19" s="63">
        <f t="shared" si="2"/>
        <v>338</v>
      </c>
      <c r="N19" s="58">
        <v>195</v>
      </c>
      <c r="O19" s="59">
        <v>162</v>
      </c>
      <c r="P19" s="59">
        <v>0</v>
      </c>
      <c r="Q19" s="60">
        <f t="shared" si="3"/>
        <v>357</v>
      </c>
      <c r="R19" s="61">
        <v>195</v>
      </c>
      <c r="S19" s="62">
        <v>184</v>
      </c>
      <c r="T19" s="62">
        <v>0</v>
      </c>
      <c r="U19" s="63">
        <f t="shared" si="4"/>
        <v>379</v>
      </c>
      <c r="V19" s="58">
        <v>160</v>
      </c>
      <c r="W19" s="59">
        <v>160</v>
      </c>
      <c r="X19" s="59">
        <v>0</v>
      </c>
      <c r="Y19" s="60">
        <f t="shared" si="5"/>
        <v>320</v>
      </c>
      <c r="Z19" s="61">
        <v>173</v>
      </c>
      <c r="AA19" s="62">
        <v>139</v>
      </c>
      <c r="AB19" s="62">
        <v>0</v>
      </c>
      <c r="AC19" s="63">
        <f t="shared" si="6"/>
        <v>312</v>
      </c>
      <c r="AD19" s="58">
        <v>153</v>
      </c>
      <c r="AE19" s="59">
        <v>166</v>
      </c>
      <c r="AF19" s="59">
        <v>0</v>
      </c>
      <c r="AG19" s="60">
        <f t="shared" si="7"/>
        <v>319</v>
      </c>
    </row>
    <row r="20" spans="1:33" ht="18" customHeight="1">
      <c r="A20" s="11" t="s">
        <v>197</v>
      </c>
      <c r="B20" s="54">
        <v>115</v>
      </c>
      <c r="C20" s="55">
        <v>97</v>
      </c>
      <c r="D20" s="55">
        <v>0</v>
      </c>
      <c r="E20" s="57">
        <f t="shared" si="0"/>
        <v>212</v>
      </c>
      <c r="F20" s="54">
        <v>62</v>
      </c>
      <c r="G20" s="55">
        <v>58</v>
      </c>
      <c r="H20" s="55">
        <v>0</v>
      </c>
      <c r="I20" s="57">
        <f t="shared" si="1"/>
        <v>120</v>
      </c>
      <c r="J20" s="54">
        <v>56</v>
      </c>
      <c r="K20" s="55">
        <v>43</v>
      </c>
      <c r="L20" s="55">
        <v>0</v>
      </c>
      <c r="M20" s="57">
        <f t="shared" si="2"/>
        <v>99</v>
      </c>
      <c r="N20" s="54">
        <v>39</v>
      </c>
      <c r="O20" s="55">
        <v>43</v>
      </c>
      <c r="P20" s="55">
        <v>0</v>
      </c>
      <c r="Q20" s="57">
        <f t="shared" si="3"/>
        <v>82</v>
      </c>
      <c r="R20" s="54">
        <v>31</v>
      </c>
      <c r="S20" s="55">
        <v>30</v>
      </c>
      <c r="T20" s="55">
        <v>0</v>
      </c>
      <c r="U20" s="57">
        <f t="shared" si="4"/>
        <v>61</v>
      </c>
      <c r="V20" s="54">
        <v>31</v>
      </c>
      <c r="W20" s="55">
        <v>33</v>
      </c>
      <c r="X20" s="55">
        <v>0</v>
      </c>
      <c r="Y20" s="57">
        <f t="shared" si="5"/>
        <v>64</v>
      </c>
      <c r="Z20" s="54">
        <v>46</v>
      </c>
      <c r="AA20" s="55">
        <v>37</v>
      </c>
      <c r="AB20" s="55">
        <v>0</v>
      </c>
      <c r="AC20" s="57">
        <f t="shared" si="6"/>
        <v>83</v>
      </c>
      <c r="AD20" s="54">
        <v>22</v>
      </c>
      <c r="AE20" s="55">
        <v>28</v>
      </c>
      <c r="AF20" s="55">
        <v>0</v>
      </c>
      <c r="AG20" s="57">
        <f t="shared" si="7"/>
        <v>50</v>
      </c>
    </row>
    <row r="21" spans="1:33" ht="18" customHeight="1">
      <c r="A21" s="13" t="s">
        <v>198</v>
      </c>
      <c r="B21" s="61">
        <v>85</v>
      </c>
      <c r="C21" s="62">
        <v>91</v>
      </c>
      <c r="D21" s="62">
        <v>0</v>
      </c>
      <c r="E21" s="63">
        <f t="shared" si="0"/>
        <v>176</v>
      </c>
      <c r="F21" s="58">
        <v>127</v>
      </c>
      <c r="G21" s="59">
        <v>109</v>
      </c>
      <c r="H21" s="59">
        <v>0</v>
      </c>
      <c r="I21" s="60">
        <f t="shared" si="1"/>
        <v>236</v>
      </c>
      <c r="J21" s="61">
        <v>109</v>
      </c>
      <c r="K21" s="62">
        <v>88</v>
      </c>
      <c r="L21" s="62">
        <v>0</v>
      </c>
      <c r="M21" s="63">
        <f t="shared" si="2"/>
        <v>197</v>
      </c>
      <c r="N21" s="58">
        <v>106</v>
      </c>
      <c r="O21" s="59">
        <v>106</v>
      </c>
      <c r="P21" s="59">
        <v>0</v>
      </c>
      <c r="Q21" s="60">
        <f t="shared" si="3"/>
        <v>212</v>
      </c>
      <c r="R21" s="61">
        <v>106</v>
      </c>
      <c r="S21" s="62">
        <v>112</v>
      </c>
      <c r="T21" s="62">
        <v>0</v>
      </c>
      <c r="U21" s="63">
        <f t="shared" si="4"/>
        <v>218</v>
      </c>
      <c r="V21" s="58">
        <v>116</v>
      </c>
      <c r="W21" s="59">
        <v>91</v>
      </c>
      <c r="X21" s="59">
        <v>0</v>
      </c>
      <c r="Y21" s="60">
        <f t="shared" si="5"/>
        <v>207</v>
      </c>
      <c r="Z21" s="61">
        <v>120</v>
      </c>
      <c r="AA21" s="62">
        <v>110</v>
      </c>
      <c r="AB21" s="62">
        <v>0</v>
      </c>
      <c r="AC21" s="63">
        <f t="shared" si="6"/>
        <v>230</v>
      </c>
      <c r="AD21" s="58">
        <v>118</v>
      </c>
      <c r="AE21" s="59">
        <v>126</v>
      </c>
      <c r="AF21" s="59">
        <v>0</v>
      </c>
      <c r="AG21" s="60">
        <f t="shared" si="7"/>
        <v>244</v>
      </c>
    </row>
    <row r="22" spans="1:33" ht="18" customHeight="1">
      <c r="A22" s="11" t="s">
        <v>199</v>
      </c>
      <c r="B22" s="54">
        <v>122</v>
      </c>
      <c r="C22" s="55">
        <v>37</v>
      </c>
      <c r="D22" s="55">
        <v>0</v>
      </c>
      <c r="E22" s="57">
        <f t="shared" si="0"/>
        <v>159</v>
      </c>
      <c r="F22" s="54">
        <v>150</v>
      </c>
      <c r="G22" s="55">
        <v>48</v>
      </c>
      <c r="H22" s="55">
        <v>0</v>
      </c>
      <c r="I22" s="57">
        <f t="shared" si="1"/>
        <v>198</v>
      </c>
      <c r="J22" s="54">
        <v>117</v>
      </c>
      <c r="K22" s="55">
        <v>42</v>
      </c>
      <c r="L22" s="55">
        <v>0</v>
      </c>
      <c r="M22" s="57">
        <f t="shared" si="2"/>
        <v>159</v>
      </c>
      <c r="N22" s="54">
        <v>132</v>
      </c>
      <c r="O22" s="55">
        <v>36</v>
      </c>
      <c r="P22" s="55">
        <v>0</v>
      </c>
      <c r="Q22" s="57">
        <f t="shared" si="3"/>
        <v>168</v>
      </c>
      <c r="R22" s="54">
        <v>141</v>
      </c>
      <c r="S22" s="55">
        <v>55</v>
      </c>
      <c r="T22" s="55">
        <v>0</v>
      </c>
      <c r="U22" s="57">
        <f t="shared" si="4"/>
        <v>196</v>
      </c>
      <c r="V22" s="54">
        <v>135</v>
      </c>
      <c r="W22" s="55">
        <v>46</v>
      </c>
      <c r="X22" s="55">
        <v>0</v>
      </c>
      <c r="Y22" s="57">
        <f t="shared" si="5"/>
        <v>181</v>
      </c>
      <c r="Z22" s="54">
        <v>158</v>
      </c>
      <c r="AA22" s="55">
        <v>50</v>
      </c>
      <c r="AB22" s="55">
        <v>0</v>
      </c>
      <c r="AC22" s="57">
        <f t="shared" si="6"/>
        <v>208</v>
      </c>
      <c r="AD22" s="54">
        <v>197</v>
      </c>
      <c r="AE22" s="55">
        <v>41</v>
      </c>
      <c r="AF22" s="55">
        <v>0</v>
      </c>
      <c r="AG22" s="57">
        <f t="shared" si="7"/>
        <v>238</v>
      </c>
    </row>
    <row r="23" spans="1:33" ht="27.75" customHeight="1">
      <c r="A23" s="13" t="s">
        <v>200</v>
      </c>
      <c r="B23" s="61">
        <v>0</v>
      </c>
      <c r="C23" s="62">
        <v>95</v>
      </c>
      <c r="D23" s="62">
        <v>0</v>
      </c>
      <c r="E23" s="63">
        <f t="shared" si="0"/>
        <v>95</v>
      </c>
      <c r="F23" s="58">
        <v>0</v>
      </c>
      <c r="G23" s="59">
        <v>96</v>
      </c>
      <c r="H23" s="59">
        <v>0</v>
      </c>
      <c r="I23" s="60">
        <f t="shared" si="1"/>
        <v>96</v>
      </c>
      <c r="J23" s="61">
        <v>0</v>
      </c>
      <c r="K23" s="62">
        <v>78</v>
      </c>
      <c r="L23" s="62">
        <v>0</v>
      </c>
      <c r="M23" s="63">
        <f t="shared" si="2"/>
        <v>78</v>
      </c>
      <c r="N23" s="58">
        <v>0</v>
      </c>
      <c r="O23" s="59">
        <v>79</v>
      </c>
      <c r="P23" s="59">
        <v>0</v>
      </c>
      <c r="Q23" s="60">
        <f t="shared" si="3"/>
        <v>79</v>
      </c>
      <c r="R23" s="61">
        <v>0</v>
      </c>
      <c r="S23" s="62">
        <v>73</v>
      </c>
      <c r="T23" s="62">
        <v>0</v>
      </c>
      <c r="U23" s="63">
        <f t="shared" si="4"/>
        <v>73</v>
      </c>
      <c r="V23" s="58">
        <v>0</v>
      </c>
      <c r="W23" s="59">
        <v>81</v>
      </c>
      <c r="X23" s="59">
        <v>0</v>
      </c>
      <c r="Y23" s="60">
        <f t="shared" si="5"/>
        <v>81</v>
      </c>
      <c r="Z23" s="61">
        <v>0</v>
      </c>
      <c r="AA23" s="62">
        <v>166</v>
      </c>
      <c r="AB23" s="62">
        <v>0</v>
      </c>
      <c r="AC23" s="63">
        <f t="shared" si="6"/>
        <v>166</v>
      </c>
      <c r="AD23" s="58">
        <v>0</v>
      </c>
      <c r="AE23" s="59">
        <v>88</v>
      </c>
      <c r="AF23" s="59">
        <v>0</v>
      </c>
      <c r="AG23" s="60">
        <f t="shared" si="7"/>
        <v>88</v>
      </c>
    </row>
    <row r="24" spans="1:33" ht="18" customHeight="1">
      <c r="A24" s="11" t="s">
        <v>201</v>
      </c>
      <c r="B24" s="54">
        <v>37</v>
      </c>
      <c r="C24" s="55">
        <v>51</v>
      </c>
      <c r="D24" s="55">
        <v>0</v>
      </c>
      <c r="E24" s="57">
        <f t="shared" si="0"/>
        <v>88</v>
      </c>
      <c r="F24" s="54">
        <v>48</v>
      </c>
      <c r="G24" s="55">
        <v>55</v>
      </c>
      <c r="H24" s="55">
        <v>0</v>
      </c>
      <c r="I24" s="57">
        <f t="shared" si="1"/>
        <v>103</v>
      </c>
      <c r="J24" s="54">
        <v>49</v>
      </c>
      <c r="K24" s="55">
        <v>54</v>
      </c>
      <c r="L24" s="55">
        <v>0</v>
      </c>
      <c r="M24" s="57">
        <f t="shared" si="2"/>
        <v>103</v>
      </c>
      <c r="N24" s="54">
        <v>63</v>
      </c>
      <c r="O24" s="55">
        <v>52</v>
      </c>
      <c r="P24" s="55">
        <v>0</v>
      </c>
      <c r="Q24" s="57">
        <f t="shared" si="3"/>
        <v>115</v>
      </c>
      <c r="R24" s="54">
        <v>67</v>
      </c>
      <c r="S24" s="55">
        <v>62</v>
      </c>
      <c r="T24" s="55">
        <v>0</v>
      </c>
      <c r="U24" s="57">
        <f t="shared" si="4"/>
        <v>129</v>
      </c>
      <c r="V24" s="54">
        <v>55</v>
      </c>
      <c r="W24" s="55">
        <v>71</v>
      </c>
      <c r="X24" s="55">
        <v>0</v>
      </c>
      <c r="Y24" s="57">
        <f t="shared" si="5"/>
        <v>126</v>
      </c>
      <c r="Z24" s="54">
        <v>54</v>
      </c>
      <c r="AA24" s="55">
        <v>45</v>
      </c>
      <c r="AB24" s="55">
        <v>0</v>
      </c>
      <c r="AC24" s="57">
        <f t="shared" si="6"/>
        <v>99</v>
      </c>
      <c r="AD24" s="54">
        <v>64</v>
      </c>
      <c r="AE24" s="55">
        <v>65</v>
      </c>
      <c r="AF24" s="55">
        <v>0</v>
      </c>
      <c r="AG24" s="57">
        <f t="shared" si="7"/>
        <v>129</v>
      </c>
    </row>
    <row r="25" spans="1:33" ht="27.75" customHeight="1">
      <c r="A25" s="13" t="s">
        <v>120</v>
      </c>
      <c r="B25" s="61">
        <v>20</v>
      </c>
      <c r="C25" s="62">
        <v>18</v>
      </c>
      <c r="D25" s="62">
        <v>0</v>
      </c>
      <c r="E25" s="63">
        <f t="shared" si="0"/>
        <v>38</v>
      </c>
      <c r="F25" s="58">
        <v>24</v>
      </c>
      <c r="G25" s="59">
        <v>17</v>
      </c>
      <c r="H25" s="59">
        <v>0</v>
      </c>
      <c r="I25" s="60">
        <f t="shared" si="1"/>
        <v>41</v>
      </c>
      <c r="J25" s="61">
        <v>22</v>
      </c>
      <c r="K25" s="62">
        <v>18</v>
      </c>
      <c r="L25" s="62">
        <v>0</v>
      </c>
      <c r="M25" s="63">
        <f t="shared" si="2"/>
        <v>40</v>
      </c>
      <c r="N25" s="58">
        <v>33</v>
      </c>
      <c r="O25" s="59">
        <v>28</v>
      </c>
      <c r="P25" s="59">
        <v>0</v>
      </c>
      <c r="Q25" s="60">
        <f t="shared" si="3"/>
        <v>61</v>
      </c>
      <c r="R25" s="61">
        <v>24</v>
      </c>
      <c r="S25" s="62">
        <v>16</v>
      </c>
      <c r="T25" s="62">
        <v>0</v>
      </c>
      <c r="U25" s="63">
        <f t="shared" si="4"/>
        <v>40</v>
      </c>
      <c r="V25" s="58">
        <v>17</v>
      </c>
      <c r="W25" s="59">
        <v>26</v>
      </c>
      <c r="X25" s="59">
        <v>0</v>
      </c>
      <c r="Y25" s="60">
        <f t="shared" si="5"/>
        <v>43</v>
      </c>
      <c r="Z25" s="61">
        <v>37</v>
      </c>
      <c r="AA25" s="62">
        <v>24</v>
      </c>
      <c r="AB25" s="62">
        <v>0</v>
      </c>
      <c r="AC25" s="63">
        <f t="shared" si="6"/>
        <v>61</v>
      </c>
      <c r="AD25" s="58">
        <v>36</v>
      </c>
      <c r="AE25" s="59">
        <v>30</v>
      </c>
      <c r="AF25" s="59">
        <v>0</v>
      </c>
      <c r="AG25" s="60">
        <f t="shared" si="7"/>
        <v>66</v>
      </c>
    </row>
    <row r="26" spans="1:33" ht="18" customHeight="1">
      <c r="A26" s="11" t="s">
        <v>577</v>
      </c>
      <c r="B26" s="54" t="s">
        <v>539</v>
      </c>
      <c r="C26" s="55" t="s">
        <v>539</v>
      </c>
      <c r="D26" s="55" t="s">
        <v>539</v>
      </c>
      <c r="E26" s="57" t="s">
        <v>539</v>
      </c>
      <c r="F26" s="54" t="s">
        <v>539</v>
      </c>
      <c r="G26" s="55" t="s">
        <v>539</v>
      </c>
      <c r="H26" s="55" t="s">
        <v>539</v>
      </c>
      <c r="I26" s="57" t="s">
        <v>539</v>
      </c>
      <c r="J26" s="54" t="s">
        <v>539</v>
      </c>
      <c r="K26" s="55" t="s">
        <v>539</v>
      </c>
      <c r="L26" s="55" t="s">
        <v>539</v>
      </c>
      <c r="M26" s="57" t="s">
        <v>539</v>
      </c>
      <c r="N26" s="54" t="s">
        <v>539</v>
      </c>
      <c r="O26" s="55" t="s">
        <v>539</v>
      </c>
      <c r="P26" s="55" t="s">
        <v>539</v>
      </c>
      <c r="Q26" s="57" t="s">
        <v>539</v>
      </c>
      <c r="R26" s="54" t="s">
        <v>539</v>
      </c>
      <c r="S26" s="55" t="s">
        <v>539</v>
      </c>
      <c r="T26" s="55" t="s">
        <v>539</v>
      </c>
      <c r="U26" s="57" t="s">
        <v>539</v>
      </c>
      <c r="V26" s="54">
        <v>1510</v>
      </c>
      <c r="W26" s="55">
        <v>988</v>
      </c>
      <c r="X26" s="55">
        <v>0</v>
      </c>
      <c r="Y26" s="57">
        <f t="shared" si="5"/>
        <v>2498</v>
      </c>
      <c r="Z26" s="54">
        <v>8123</v>
      </c>
      <c r="AA26" s="55">
        <v>6144</v>
      </c>
      <c r="AB26" s="55">
        <v>0</v>
      </c>
      <c r="AC26" s="57">
        <f t="shared" si="6"/>
        <v>14267</v>
      </c>
      <c r="AD26" s="54">
        <v>1711</v>
      </c>
      <c r="AE26" s="55">
        <v>1368</v>
      </c>
      <c r="AF26" s="55">
        <v>0</v>
      </c>
      <c r="AG26" s="57">
        <f t="shared" si="7"/>
        <v>3079</v>
      </c>
    </row>
    <row r="27" spans="1:33" ht="33" customHeight="1">
      <c r="A27" s="13" t="s">
        <v>553</v>
      </c>
      <c r="B27" s="61">
        <v>1526</v>
      </c>
      <c r="C27" s="62">
        <v>1204</v>
      </c>
      <c r="D27" s="62">
        <v>0</v>
      </c>
      <c r="E27" s="63">
        <f t="shared" si="0"/>
        <v>2730</v>
      </c>
      <c r="F27" s="58">
        <v>1482</v>
      </c>
      <c r="G27" s="59">
        <v>1182</v>
      </c>
      <c r="H27" s="59">
        <v>0</v>
      </c>
      <c r="I27" s="60">
        <f t="shared" si="1"/>
        <v>2664</v>
      </c>
      <c r="J27" s="61">
        <v>1251</v>
      </c>
      <c r="K27" s="62">
        <v>1035</v>
      </c>
      <c r="L27" s="62">
        <v>0</v>
      </c>
      <c r="M27" s="63">
        <f t="shared" si="2"/>
        <v>2286</v>
      </c>
      <c r="N27" s="58">
        <v>1310</v>
      </c>
      <c r="O27" s="59">
        <v>1127</v>
      </c>
      <c r="P27" s="59">
        <v>1</v>
      </c>
      <c r="Q27" s="60">
        <f t="shared" si="3"/>
        <v>2438</v>
      </c>
      <c r="R27" s="61">
        <v>1220</v>
      </c>
      <c r="S27" s="62">
        <v>1001</v>
      </c>
      <c r="T27" s="62">
        <v>1</v>
      </c>
      <c r="U27" s="63">
        <f t="shared" si="4"/>
        <v>2222</v>
      </c>
      <c r="V27" s="58">
        <v>1428</v>
      </c>
      <c r="W27" s="59">
        <v>1139</v>
      </c>
      <c r="X27" s="59">
        <v>0</v>
      </c>
      <c r="Y27" s="60">
        <f t="shared" si="5"/>
        <v>2567</v>
      </c>
      <c r="Z27" s="61">
        <v>2103</v>
      </c>
      <c r="AA27" s="62">
        <v>1640</v>
      </c>
      <c r="AB27" s="62">
        <v>0</v>
      </c>
      <c r="AC27" s="63">
        <f t="shared" ref="AC27:AC28" si="8">SUM(Z27:AB27)</f>
        <v>3743</v>
      </c>
      <c r="AD27" s="58">
        <v>1947</v>
      </c>
      <c r="AE27" s="59">
        <v>1585</v>
      </c>
      <c r="AF27" s="59">
        <v>0</v>
      </c>
      <c r="AG27" s="60">
        <f t="shared" si="7"/>
        <v>3532</v>
      </c>
    </row>
    <row r="28" spans="1:33" ht="18" customHeight="1">
      <c r="A28" s="11" t="s">
        <v>554</v>
      </c>
      <c r="B28" s="54">
        <v>2061</v>
      </c>
      <c r="C28" s="55">
        <v>1257</v>
      </c>
      <c r="D28" s="55">
        <v>0</v>
      </c>
      <c r="E28" s="57">
        <f t="shared" si="0"/>
        <v>3318</v>
      </c>
      <c r="F28" s="54">
        <v>2334</v>
      </c>
      <c r="G28" s="55">
        <v>1405</v>
      </c>
      <c r="H28" s="55">
        <v>0</v>
      </c>
      <c r="I28" s="57">
        <f t="shared" si="1"/>
        <v>3739</v>
      </c>
      <c r="J28" s="54">
        <v>1965</v>
      </c>
      <c r="K28" s="55">
        <v>1259</v>
      </c>
      <c r="L28" s="55">
        <v>0</v>
      </c>
      <c r="M28" s="57">
        <f t="shared" si="2"/>
        <v>3224</v>
      </c>
      <c r="N28" s="54">
        <v>2254</v>
      </c>
      <c r="O28" s="55">
        <v>1440</v>
      </c>
      <c r="P28" s="55">
        <v>0</v>
      </c>
      <c r="Q28" s="57">
        <f t="shared" si="3"/>
        <v>3694</v>
      </c>
      <c r="R28" s="54">
        <v>2390</v>
      </c>
      <c r="S28" s="55">
        <v>1394</v>
      </c>
      <c r="T28" s="55">
        <v>0</v>
      </c>
      <c r="U28" s="57">
        <f t="shared" si="4"/>
        <v>3784</v>
      </c>
      <c r="V28" s="54">
        <v>2485</v>
      </c>
      <c r="W28" s="55">
        <v>1557</v>
      </c>
      <c r="X28" s="55">
        <v>0</v>
      </c>
      <c r="Y28" s="57">
        <f t="shared" si="5"/>
        <v>4042</v>
      </c>
      <c r="Z28" s="54">
        <v>3373</v>
      </c>
      <c r="AA28" s="55">
        <v>2334</v>
      </c>
      <c r="AB28" s="55">
        <v>0</v>
      </c>
      <c r="AC28" s="57">
        <f t="shared" si="8"/>
        <v>5707</v>
      </c>
      <c r="AD28" s="54">
        <v>2643</v>
      </c>
      <c r="AE28" s="55">
        <v>1740</v>
      </c>
      <c r="AF28" s="55">
        <v>0</v>
      </c>
      <c r="AG28" s="57">
        <f t="shared" si="7"/>
        <v>4383</v>
      </c>
    </row>
    <row r="29" spans="1:33" ht="24.95" customHeight="1">
      <c r="A29" s="91" t="s">
        <v>36</v>
      </c>
      <c r="B29" s="70">
        <f t="shared" ref="B29:Y29" si="9">+SUM(B8:B28)</f>
        <v>16313</v>
      </c>
      <c r="C29" s="71">
        <f t="shared" si="9"/>
        <v>12316</v>
      </c>
      <c r="D29" s="71">
        <f t="shared" si="9"/>
        <v>12</v>
      </c>
      <c r="E29" s="72">
        <f t="shared" si="9"/>
        <v>28641</v>
      </c>
      <c r="F29" s="73">
        <f t="shared" si="9"/>
        <v>17792</v>
      </c>
      <c r="G29" s="74">
        <f t="shared" si="9"/>
        <v>13517</v>
      </c>
      <c r="H29" s="74">
        <f t="shared" si="9"/>
        <v>6</v>
      </c>
      <c r="I29" s="75">
        <f t="shared" si="9"/>
        <v>31315</v>
      </c>
      <c r="J29" s="70">
        <f t="shared" si="9"/>
        <v>16389</v>
      </c>
      <c r="K29" s="71">
        <f t="shared" si="9"/>
        <v>12620</v>
      </c>
      <c r="L29" s="71">
        <f t="shared" si="9"/>
        <v>12</v>
      </c>
      <c r="M29" s="72">
        <f t="shared" si="9"/>
        <v>29021</v>
      </c>
      <c r="N29" s="73">
        <f t="shared" si="9"/>
        <v>17708</v>
      </c>
      <c r="O29" s="74">
        <f t="shared" si="9"/>
        <v>13541</v>
      </c>
      <c r="P29" s="74">
        <f t="shared" si="9"/>
        <v>9</v>
      </c>
      <c r="Q29" s="75">
        <f t="shared" si="9"/>
        <v>31258</v>
      </c>
      <c r="R29" s="70">
        <f t="shared" si="9"/>
        <v>18708</v>
      </c>
      <c r="S29" s="71">
        <f t="shared" si="9"/>
        <v>13643</v>
      </c>
      <c r="T29" s="71">
        <f t="shared" si="9"/>
        <v>11</v>
      </c>
      <c r="U29" s="72">
        <f t="shared" si="9"/>
        <v>32362</v>
      </c>
      <c r="V29" s="73">
        <f t="shared" si="9"/>
        <v>20279</v>
      </c>
      <c r="W29" s="74">
        <f t="shared" si="9"/>
        <v>14970</v>
      </c>
      <c r="X29" s="74">
        <f t="shared" si="9"/>
        <v>14</v>
      </c>
      <c r="Y29" s="75">
        <f t="shared" si="9"/>
        <v>35263</v>
      </c>
      <c r="Z29" s="70">
        <f t="shared" ref="Z29:AG29" si="10">+SUM(Z8:Z28)</f>
        <v>30243</v>
      </c>
      <c r="AA29" s="71">
        <f t="shared" si="10"/>
        <v>22822</v>
      </c>
      <c r="AB29" s="71">
        <f t="shared" si="10"/>
        <v>10</v>
      </c>
      <c r="AC29" s="72">
        <f t="shared" si="10"/>
        <v>53075</v>
      </c>
      <c r="AD29" s="73">
        <f t="shared" si="10"/>
        <v>22967</v>
      </c>
      <c r="AE29" s="74">
        <f t="shared" si="10"/>
        <v>17689</v>
      </c>
      <c r="AF29" s="74">
        <f t="shared" si="10"/>
        <v>8</v>
      </c>
      <c r="AG29" s="75">
        <f t="shared" si="10"/>
        <v>40664</v>
      </c>
    </row>
    <row r="30" spans="1:33" ht="6" customHeight="1">
      <c r="H30" s="240"/>
      <c r="I30" s="240"/>
      <c r="J30" s="240"/>
    </row>
    <row r="31" spans="1:33" s="402" customFormat="1" ht="12" customHeight="1">
      <c r="A31" s="815" t="s">
        <v>520</v>
      </c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</row>
    <row r="32" spans="1:33" ht="16.5" customHeight="1">
      <c r="A32" s="918" t="s">
        <v>623</v>
      </c>
      <c r="B32" s="918"/>
      <c r="C32" s="918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918"/>
      <c r="O32" s="918"/>
      <c r="P32" s="918"/>
      <c r="Q32" s="918"/>
      <c r="R32" s="918"/>
      <c r="S32" s="918"/>
      <c r="T32" s="918"/>
      <c r="U32" s="918"/>
      <c r="V32" s="918"/>
      <c r="W32" s="918"/>
      <c r="X32" s="918"/>
      <c r="Y32" s="918"/>
      <c r="Z32" s="918"/>
      <c r="AA32" s="918"/>
      <c r="AB32" s="918"/>
      <c r="AC32" s="918"/>
      <c r="AD32" s="918"/>
      <c r="AE32" s="918"/>
      <c r="AF32" s="918"/>
      <c r="AG32" s="918"/>
    </row>
    <row r="33" spans="1:29" ht="11.25" customHeight="1">
      <c r="A33" s="664" t="s">
        <v>560</v>
      </c>
      <c r="AC33" s="716"/>
    </row>
    <row r="34" spans="1:29" ht="11.25" customHeight="1"/>
    <row r="35" spans="1:29" ht="11.25" customHeight="1"/>
    <row r="36" spans="1:29" ht="11.25" customHeight="1"/>
    <row r="37" spans="1:29" ht="11.25" customHeight="1"/>
    <row r="38" spans="1:29" ht="11.25" customHeight="1"/>
    <row r="40" spans="1:29" ht="18" customHeight="1">
      <c r="AC40" s="716"/>
    </row>
  </sheetData>
  <mergeCells count="16">
    <mergeCell ref="A1:U1"/>
    <mergeCell ref="A2:U2"/>
    <mergeCell ref="A3:U3"/>
    <mergeCell ref="N6:Q6"/>
    <mergeCell ref="R6:U6"/>
    <mergeCell ref="A4:H4"/>
    <mergeCell ref="B6:E6"/>
    <mergeCell ref="F6:I6"/>
    <mergeCell ref="J6:M6"/>
    <mergeCell ref="A32:AG32"/>
    <mergeCell ref="AD6:AG6"/>
    <mergeCell ref="B5:AG5"/>
    <mergeCell ref="Z6:AC6"/>
    <mergeCell ref="V6:Y6"/>
    <mergeCell ref="A31:L31"/>
    <mergeCell ref="A5:A7"/>
  </mergeCells>
  <pageMargins left="0.70866141732283472" right="0.31496062992125984" top="1.1811023622047245" bottom="0.35433070866141736" header="0.31496062992125984" footer="0.31496062992125984"/>
  <pageSetup paperSize="9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AG5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A35" sqref="AA35"/>
    </sheetView>
  </sheetViews>
  <sheetFormatPr baseColWidth="10" defaultColWidth="11.42578125" defaultRowHeight="18" customHeight="1"/>
  <cols>
    <col min="1" max="1" width="12.85546875" style="97" customWidth="1"/>
    <col min="2" max="2" width="8.7109375" style="121" customWidth="1"/>
    <col min="3" max="5" width="8.7109375" style="97" customWidth="1"/>
    <col min="6" max="6" width="8.7109375" style="120" customWidth="1"/>
    <col min="7" max="9" width="8.7109375" style="97" customWidth="1"/>
    <col min="10" max="10" width="8.7109375" style="121" customWidth="1"/>
    <col min="11" max="13" width="8.7109375" style="97" customWidth="1"/>
    <col min="14" max="14" width="8.7109375" style="120" customWidth="1"/>
    <col min="15" max="17" width="8.7109375" style="97" customWidth="1"/>
    <col min="18" max="18" width="8.7109375" style="121" customWidth="1"/>
    <col min="19" max="21" width="8.7109375" style="97" customWidth="1"/>
    <col min="22" max="22" width="8.7109375" style="120" customWidth="1"/>
    <col min="23" max="25" width="8.7109375" style="97" customWidth="1"/>
    <col min="26" max="26" width="8.7109375" style="121" customWidth="1"/>
    <col min="27" max="29" width="8.7109375" style="97" customWidth="1"/>
    <col min="30" max="30" width="8.7109375" style="120" customWidth="1"/>
    <col min="31" max="33" width="8.7109375" style="97" customWidth="1"/>
    <col min="34" max="16384" width="11.42578125" style="95"/>
  </cols>
  <sheetData>
    <row r="1" spans="1:33" s="264" customFormat="1" ht="18" customHeight="1">
      <c r="A1" s="844" t="s">
        <v>482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</row>
    <row r="2" spans="1:33" s="264" customFormat="1" ht="18" customHeight="1">
      <c r="A2" s="825" t="s">
        <v>401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</row>
    <row r="3" spans="1:33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</row>
    <row r="4" spans="1:33" ht="3.95" customHeight="1">
      <c r="A4" s="845"/>
      <c r="B4" s="845"/>
      <c r="C4" s="96"/>
      <c r="D4" s="96"/>
      <c r="E4" s="96"/>
      <c r="F4" s="98"/>
      <c r="G4" s="96"/>
      <c r="H4" s="96"/>
      <c r="I4" s="96"/>
      <c r="J4" s="95"/>
      <c r="K4" s="96"/>
      <c r="L4" s="96"/>
      <c r="M4" s="96"/>
      <c r="N4" s="98"/>
      <c r="O4" s="96"/>
      <c r="P4" s="96"/>
      <c r="Q4" s="96"/>
      <c r="R4" s="95"/>
      <c r="S4" s="96"/>
      <c r="T4" s="96"/>
      <c r="U4" s="96"/>
      <c r="V4" s="98"/>
      <c r="W4" s="96"/>
      <c r="X4" s="96"/>
      <c r="Y4" s="96"/>
      <c r="Z4" s="95"/>
      <c r="AA4" s="96"/>
      <c r="AB4" s="96"/>
      <c r="AC4" s="96"/>
      <c r="AD4" s="98"/>
      <c r="AE4" s="96"/>
      <c r="AF4" s="96"/>
      <c r="AG4" s="96"/>
    </row>
    <row r="5" spans="1:33" ht="18" customHeight="1">
      <c r="A5" s="821" t="s">
        <v>46</v>
      </c>
      <c r="B5" s="828" t="s">
        <v>530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30"/>
    </row>
    <row r="6" spans="1:33" ht="18" customHeight="1">
      <c r="A6" s="822"/>
      <c r="B6" s="812">
        <v>2015</v>
      </c>
      <c r="C6" s="836"/>
      <c r="D6" s="836"/>
      <c r="E6" s="851"/>
      <c r="F6" s="804">
        <v>2016</v>
      </c>
      <c r="G6" s="804"/>
      <c r="H6" s="804"/>
      <c r="I6" s="804"/>
      <c r="J6" s="812">
        <v>2017</v>
      </c>
      <c r="K6" s="836"/>
      <c r="L6" s="836"/>
      <c r="M6" s="851"/>
      <c r="N6" s="804">
        <v>2018</v>
      </c>
      <c r="O6" s="804"/>
      <c r="P6" s="804"/>
      <c r="Q6" s="804"/>
      <c r="R6" s="812">
        <v>2019</v>
      </c>
      <c r="S6" s="836"/>
      <c r="T6" s="836"/>
      <c r="U6" s="851"/>
      <c r="V6" s="891">
        <v>2020</v>
      </c>
      <c r="W6" s="891"/>
      <c r="X6" s="891"/>
      <c r="Y6" s="891"/>
      <c r="Z6" s="812">
        <v>2021</v>
      </c>
      <c r="AA6" s="836"/>
      <c r="AB6" s="836"/>
      <c r="AC6" s="851"/>
      <c r="AD6" s="891">
        <v>2022</v>
      </c>
      <c r="AE6" s="891"/>
      <c r="AF6" s="891"/>
      <c r="AG6" s="891"/>
    </row>
    <row r="7" spans="1:33" ht="18" customHeight="1">
      <c r="A7" s="823"/>
      <c r="B7" s="372" t="s">
        <v>37</v>
      </c>
      <c r="C7" s="375" t="s">
        <v>38</v>
      </c>
      <c r="D7" s="376" t="s">
        <v>39</v>
      </c>
      <c r="E7" s="509" t="s">
        <v>34</v>
      </c>
      <c r="F7" s="79" t="s">
        <v>37</v>
      </c>
      <c r="G7" s="81" t="s">
        <v>38</v>
      </c>
      <c r="H7" s="80" t="s">
        <v>39</v>
      </c>
      <c r="I7" s="8" t="s">
        <v>34</v>
      </c>
      <c r="J7" s="372" t="s">
        <v>37</v>
      </c>
      <c r="K7" s="375" t="s">
        <v>38</v>
      </c>
      <c r="L7" s="376" t="s">
        <v>39</v>
      </c>
      <c r="M7" s="509" t="s">
        <v>34</v>
      </c>
      <c r="N7" s="79" t="s">
        <v>37</v>
      </c>
      <c r="O7" s="81" t="s">
        <v>38</v>
      </c>
      <c r="P7" s="80" t="s">
        <v>39</v>
      </c>
      <c r="Q7" s="8" t="s">
        <v>34</v>
      </c>
      <c r="R7" s="372" t="s">
        <v>37</v>
      </c>
      <c r="S7" s="375" t="s">
        <v>38</v>
      </c>
      <c r="T7" s="376" t="s">
        <v>39</v>
      </c>
      <c r="U7" s="509" t="s">
        <v>34</v>
      </c>
      <c r="V7" s="587" t="s">
        <v>37</v>
      </c>
      <c r="W7" s="596" t="s">
        <v>38</v>
      </c>
      <c r="X7" s="598" t="s">
        <v>39</v>
      </c>
      <c r="Y7" s="606" t="s">
        <v>34</v>
      </c>
      <c r="Z7" s="675" t="s">
        <v>37</v>
      </c>
      <c r="AA7" s="682" t="s">
        <v>38</v>
      </c>
      <c r="AB7" s="683" t="s">
        <v>39</v>
      </c>
      <c r="AC7" s="689" t="s">
        <v>34</v>
      </c>
      <c r="AD7" s="722" t="s">
        <v>37</v>
      </c>
      <c r="AE7" s="734" t="s">
        <v>38</v>
      </c>
      <c r="AF7" s="735" t="s">
        <v>39</v>
      </c>
      <c r="AG7" s="745" t="s">
        <v>34</v>
      </c>
    </row>
    <row r="8" spans="1:33" ht="18" customHeight="1">
      <c r="A8" s="246" t="s">
        <v>243</v>
      </c>
      <c r="B8" s="99">
        <v>896</v>
      </c>
      <c r="C8" s="105">
        <v>741</v>
      </c>
      <c r="D8" s="105">
        <v>12</v>
      </c>
      <c r="E8" s="169">
        <f t="shared" ref="E8:E29" si="0">B8+C8+D8</f>
        <v>1649</v>
      </c>
      <c r="F8" s="99">
        <v>838</v>
      </c>
      <c r="G8" s="105">
        <v>678</v>
      </c>
      <c r="H8" s="105">
        <v>6</v>
      </c>
      <c r="I8" s="169">
        <f t="shared" ref="I8:I29" si="1">F8+G8+H8</f>
        <v>1522</v>
      </c>
      <c r="J8" s="99">
        <v>821</v>
      </c>
      <c r="K8" s="105">
        <v>628</v>
      </c>
      <c r="L8" s="105">
        <v>12</v>
      </c>
      <c r="M8" s="169">
        <f t="shared" ref="M8:M29" si="2">J8+K8+L8</f>
        <v>1461</v>
      </c>
      <c r="N8" s="99">
        <v>821</v>
      </c>
      <c r="O8" s="105">
        <v>647</v>
      </c>
      <c r="P8" s="105">
        <v>9</v>
      </c>
      <c r="Q8" s="169">
        <f t="shared" ref="Q8:Q29" si="3">N8+O8+P8</f>
        <v>1477</v>
      </c>
      <c r="R8" s="99">
        <v>753</v>
      </c>
      <c r="S8" s="105">
        <v>544</v>
      </c>
      <c r="T8" s="105">
        <v>11</v>
      </c>
      <c r="U8" s="169">
        <f t="shared" ref="U8:U29" si="4">R8+S8+T8</f>
        <v>1308</v>
      </c>
      <c r="V8" s="99">
        <v>687</v>
      </c>
      <c r="W8" s="105">
        <v>556</v>
      </c>
      <c r="X8" s="105">
        <v>14</v>
      </c>
      <c r="Y8" s="169">
        <f t="shared" ref="Y8:Y29" si="5">V8+W8+X8</f>
        <v>1257</v>
      </c>
      <c r="Z8" s="99">
        <v>788</v>
      </c>
      <c r="AA8" s="105">
        <v>611</v>
      </c>
      <c r="AB8" s="105">
        <v>10</v>
      </c>
      <c r="AC8" s="169">
        <f t="shared" ref="AC8:AC29" si="6">Z8+AA8+AB8</f>
        <v>1409</v>
      </c>
      <c r="AD8" s="99">
        <v>689</v>
      </c>
      <c r="AE8" s="105">
        <v>575</v>
      </c>
      <c r="AF8" s="105">
        <v>8</v>
      </c>
      <c r="AG8" s="169">
        <f t="shared" ref="AG8:AG29" si="7">AD8+AE8+AF8</f>
        <v>1272</v>
      </c>
    </row>
    <row r="9" spans="1:33" ht="18" customHeight="1">
      <c r="A9" s="247" t="s">
        <v>40</v>
      </c>
      <c r="B9" s="108">
        <v>60</v>
      </c>
      <c r="C9" s="110">
        <v>63</v>
      </c>
      <c r="D9" s="110">
        <v>0</v>
      </c>
      <c r="E9" s="272">
        <f t="shared" si="0"/>
        <v>123</v>
      </c>
      <c r="F9" s="113">
        <v>62</v>
      </c>
      <c r="G9" s="115">
        <v>52</v>
      </c>
      <c r="H9" s="115">
        <v>0</v>
      </c>
      <c r="I9" s="233">
        <f t="shared" si="1"/>
        <v>114</v>
      </c>
      <c r="J9" s="108">
        <v>52</v>
      </c>
      <c r="K9" s="110">
        <v>57</v>
      </c>
      <c r="L9" s="110">
        <v>0</v>
      </c>
      <c r="M9" s="272">
        <f t="shared" si="2"/>
        <v>109</v>
      </c>
      <c r="N9" s="113">
        <v>70</v>
      </c>
      <c r="O9" s="115">
        <v>43</v>
      </c>
      <c r="P9" s="115">
        <v>0</v>
      </c>
      <c r="Q9" s="233">
        <f t="shared" si="3"/>
        <v>113</v>
      </c>
      <c r="R9" s="108">
        <v>68</v>
      </c>
      <c r="S9" s="110">
        <v>62</v>
      </c>
      <c r="T9" s="110">
        <v>0</v>
      </c>
      <c r="U9" s="272">
        <f t="shared" si="4"/>
        <v>130</v>
      </c>
      <c r="V9" s="113">
        <v>45</v>
      </c>
      <c r="W9" s="115">
        <v>36</v>
      </c>
      <c r="X9" s="115">
        <v>0</v>
      </c>
      <c r="Y9" s="233">
        <f t="shared" si="5"/>
        <v>81</v>
      </c>
      <c r="Z9" s="108">
        <v>41</v>
      </c>
      <c r="AA9" s="110">
        <v>38</v>
      </c>
      <c r="AB9" s="110">
        <v>0</v>
      </c>
      <c r="AC9" s="272">
        <f t="shared" si="6"/>
        <v>79</v>
      </c>
      <c r="AD9" s="113">
        <v>49</v>
      </c>
      <c r="AE9" s="115">
        <v>48</v>
      </c>
      <c r="AF9" s="115">
        <v>0</v>
      </c>
      <c r="AG9" s="233">
        <f t="shared" si="7"/>
        <v>97</v>
      </c>
    </row>
    <row r="10" spans="1:33" ht="18" customHeight="1">
      <c r="A10" s="246" t="s">
        <v>41</v>
      </c>
      <c r="B10" s="99">
        <v>29</v>
      </c>
      <c r="C10" s="105">
        <v>29</v>
      </c>
      <c r="D10" s="105">
        <v>0</v>
      </c>
      <c r="E10" s="169">
        <f t="shared" si="0"/>
        <v>58</v>
      </c>
      <c r="F10" s="99">
        <v>35</v>
      </c>
      <c r="G10" s="105">
        <v>34</v>
      </c>
      <c r="H10" s="105">
        <v>0</v>
      </c>
      <c r="I10" s="169">
        <f t="shared" si="1"/>
        <v>69</v>
      </c>
      <c r="J10" s="99">
        <v>26</v>
      </c>
      <c r="K10" s="105">
        <v>26</v>
      </c>
      <c r="L10" s="105">
        <v>0</v>
      </c>
      <c r="M10" s="169">
        <f t="shared" si="2"/>
        <v>52</v>
      </c>
      <c r="N10" s="99">
        <v>29</v>
      </c>
      <c r="O10" s="105">
        <v>27</v>
      </c>
      <c r="P10" s="105">
        <v>0</v>
      </c>
      <c r="Q10" s="169">
        <f t="shared" si="3"/>
        <v>56</v>
      </c>
      <c r="R10" s="99">
        <v>36</v>
      </c>
      <c r="S10" s="105">
        <v>24</v>
      </c>
      <c r="T10" s="105">
        <v>0</v>
      </c>
      <c r="U10" s="169">
        <f t="shared" si="4"/>
        <v>60</v>
      </c>
      <c r="V10" s="99">
        <v>26</v>
      </c>
      <c r="W10" s="105">
        <v>27</v>
      </c>
      <c r="X10" s="105">
        <v>0</v>
      </c>
      <c r="Y10" s="169">
        <f t="shared" si="5"/>
        <v>53</v>
      </c>
      <c r="Z10" s="99">
        <v>30</v>
      </c>
      <c r="AA10" s="105">
        <v>26</v>
      </c>
      <c r="AB10" s="105">
        <v>0</v>
      </c>
      <c r="AC10" s="169">
        <f t="shared" si="6"/>
        <v>56</v>
      </c>
      <c r="AD10" s="99">
        <v>34</v>
      </c>
      <c r="AE10" s="105">
        <v>27</v>
      </c>
      <c r="AF10" s="105">
        <v>0</v>
      </c>
      <c r="AG10" s="169">
        <f t="shared" si="7"/>
        <v>61</v>
      </c>
    </row>
    <row r="11" spans="1:33" ht="18" customHeight="1">
      <c r="A11" s="247" t="s">
        <v>42</v>
      </c>
      <c r="B11" s="108">
        <v>27</v>
      </c>
      <c r="C11" s="110">
        <v>18</v>
      </c>
      <c r="D11" s="110">
        <v>0</v>
      </c>
      <c r="E11" s="272">
        <f t="shared" si="0"/>
        <v>45</v>
      </c>
      <c r="F11" s="113">
        <v>28</v>
      </c>
      <c r="G11" s="115">
        <v>19</v>
      </c>
      <c r="H11" s="115">
        <v>0</v>
      </c>
      <c r="I11" s="233">
        <f t="shared" si="1"/>
        <v>47</v>
      </c>
      <c r="J11" s="108">
        <v>18</v>
      </c>
      <c r="K11" s="110">
        <v>14</v>
      </c>
      <c r="L11" s="110">
        <v>0</v>
      </c>
      <c r="M11" s="272">
        <f t="shared" si="2"/>
        <v>32</v>
      </c>
      <c r="N11" s="113">
        <v>27</v>
      </c>
      <c r="O11" s="115">
        <v>23</v>
      </c>
      <c r="P11" s="115">
        <v>0</v>
      </c>
      <c r="Q11" s="233">
        <f t="shared" si="3"/>
        <v>50</v>
      </c>
      <c r="R11" s="108">
        <v>33</v>
      </c>
      <c r="S11" s="110">
        <v>24</v>
      </c>
      <c r="T11" s="110">
        <v>0</v>
      </c>
      <c r="U11" s="272">
        <f t="shared" si="4"/>
        <v>57</v>
      </c>
      <c r="V11" s="113">
        <v>19</v>
      </c>
      <c r="W11" s="115">
        <v>25</v>
      </c>
      <c r="X11" s="115">
        <v>0</v>
      </c>
      <c r="Y11" s="233">
        <f t="shared" si="5"/>
        <v>44</v>
      </c>
      <c r="Z11" s="108">
        <v>28</v>
      </c>
      <c r="AA11" s="110">
        <v>21</v>
      </c>
      <c r="AB11" s="110">
        <v>0</v>
      </c>
      <c r="AC11" s="272">
        <f t="shared" si="6"/>
        <v>49</v>
      </c>
      <c r="AD11" s="113">
        <v>29</v>
      </c>
      <c r="AE11" s="115">
        <v>21</v>
      </c>
      <c r="AF11" s="115">
        <v>0</v>
      </c>
      <c r="AG11" s="233">
        <f t="shared" si="7"/>
        <v>50</v>
      </c>
    </row>
    <row r="12" spans="1:33" ht="18" customHeight="1">
      <c r="A12" s="246" t="s">
        <v>43</v>
      </c>
      <c r="B12" s="99">
        <v>15</v>
      </c>
      <c r="C12" s="105">
        <v>10</v>
      </c>
      <c r="D12" s="105">
        <v>0</v>
      </c>
      <c r="E12" s="169">
        <f t="shared" si="0"/>
        <v>25</v>
      </c>
      <c r="F12" s="99">
        <v>27</v>
      </c>
      <c r="G12" s="105">
        <v>9</v>
      </c>
      <c r="H12" s="105">
        <v>0</v>
      </c>
      <c r="I12" s="169">
        <f t="shared" si="1"/>
        <v>36</v>
      </c>
      <c r="J12" s="99">
        <v>15</v>
      </c>
      <c r="K12" s="105">
        <v>9</v>
      </c>
      <c r="L12" s="105">
        <v>0</v>
      </c>
      <c r="M12" s="169">
        <f t="shared" si="2"/>
        <v>24</v>
      </c>
      <c r="N12" s="99">
        <v>18</v>
      </c>
      <c r="O12" s="105">
        <v>14</v>
      </c>
      <c r="P12" s="105">
        <v>0</v>
      </c>
      <c r="Q12" s="169">
        <f t="shared" si="3"/>
        <v>32</v>
      </c>
      <c r="R12" s="99">
        <v>17</v>
      </c>
      <c r="S12" s="105">
        <v>19</v>
      </c>
      <c r="T12" s="105">
        <v>0</v>
      </c>
      <c r="U12" s="169">
        <f t="shared" si="4"/>
        <v>36</v>
      </c>
      <c r="V12" s="99">
        <v>18</v>
      </c>
      <c r="W12" s="105">
        <v>15</v>
      </c>
      <c r="X12" s="105">
        <v>0</v>
      </c>
      <c r="Y12" s="169">
        <f t="shared" si="5"/>
        <v>33</v>
      </c>
      <c r="Z12" s="99">
        <v>23</v>
      </c>
      <c r="AA12" s="105">
        <v>17</v>
      </c>
      <c r="AB12" s="105">
        <v>0</v>
      </c>
      <c r="AC12" s="169">
        <f t="shared" si="6"/>
        <v>40</v>
      </c>
      <c r="AD12" s="99">
        <v>20</v>
      </c>
      <c r="AE12" s="105">
        <v>22</v>
      </c>
      <c r="AF12" s="105">
        <v>0</v>
      </c>
      <c r="AG12" s="169">
        <f t="shared" si="7"/>
        <v>42</v>
      </c>
    </row>
    <row r="13" spans="1:33" ht="18" customHeight="1">
      <c r="A13" s="247" t="s">
        <v>47</v>
      </c>
      <c r="B13" s="108">
        <v>75</v>
      </c>
      <c r="C13" s="110">
        <v>55</v>
      </c>
      <c r="D13" s="110">
        <v>0</v>
      </c>
      <c r="E13" s="272">
        <f t="shared" si="0"/>
        <v>130</v>
      </c>
      <c r="F13" s="113">
        <v>89</v>
      </c>
      <c r="G13" s="115">
        <v>64</v>
      </c>
      <c r="H13" s="115">
        <v>0</v>
      </c>
      <c r="I13" s="233">
        <f t="shared" si="1"/>
        <v>153</v>
      </c>
      <c r="J13" s="108">
        <v>65</v>
      </c>
      <c r="K13" s="110">
        <v>50</v>
      </c>
      <c r="L13" s="110">
        <v>0</v>
      </c>
      <c r="M13" s="272">
        <f t="shared" si="2"/>
        <v>115</v>
      </c>
      <c r="N13" s="113">
        <v>71</v>
      </c>
      <c r="O13" s="115">
        <v>59</v>
      </c>
      <c r="P13" s="115">
        <v>0</v>
      </c>
      <c r="Q13" s="233">
        <f t="shared" si="3"/>
        <v>130</v>
      </c>
      <c r="R13" s="108">
        <v>72</v>
      </c>
      <c r="S13" s="110">
        <v>61</v>
      </c>
      <c r="T13" s="110">
        <v>0</v>
      </c>
      <c r="U13" s="272">
        <f t="shared" si="4"/>
        <v>133</v>
      </c>
      <c r="V13" s="113">
        <v>68</v>
      </c>
      <c r="W13" s="115">
        <v>64</v>
      </c>
      <c r="X13" s="115">
        <v>0</v>
      </c>
      <c r="Y13" s="233">
        <f t="shared" si="5"/>
        <v>132</v>
      </c>
      <c r="Z13" s="108">
        <v>61</v>
      </c>
      <c r="AA13" s="110">
        <v>61</v>
      </c>
      <c r="AB13" s="110">
        <v>0</v>
      </c>
      <c r="AC13" s="272">
        <f t="shared" si="6"/>
        <v>122</v>
      </c>
      <c r="AD13" s="113">
        <v>70</v>
      </c>
      <c r="AE13" s="115">
        <v>72</v>
      </c>
      <c r="AF13" s="115">
        <v>0</v>
      </c>
      <c r="AG13" s="233">
        <f t="shared" si="7"/>
        <v>142</v>
      </c>
    </row>
    <row r="14" spans="1:33" ht="18" customHeight="1">
      <c r="A14" s="246" t="s">
        <v>48</v>
      </c>
      <c r="B14" s="99">
        <v>95</v>
      </c>
      <c r="C14" s="105">
        <v>82</v>
      </c>
      <c r="D14" s="105">
        <v>0</v>
      </c>
      <c r="E14" s="169">
        <f t="shared" si="0"/>
        <v>177</v>
      </c>
      <c r="F14" s="99">
        <v>118</v>
      </c>
      <c r="G14" s="105">
        <v>80</v>
      </c>
      <c r="H14" s="105">
        <v>0</v>
      </c>
      <c r="I14" s="169">
        <f t="shared" si="1"/>
        <v>198</v>
      </c>
      <c r="J14" s="99">
        <v>106</v>
      </c>
      <c r="K14" s="105">
        <v>64</v>
      </c>
      <c r="L14" s="105">
        <v>0</v>
      </c>
      <c r="M14" s="169">
        <f t="shared" si="2"/>
        <v>170</v>
      </c>
      <c r="N14" s="99">
        <v>95</v>
      </c>
      <c r="O14" s="105">
        <v>71</v>
      </c>
      <c r="P14" s="105">
        <v>0</v>
      </c>
      <c r="Q14" s="169">
        <f t="shared" si="3"/>
        <v>166</v>
      </c>
      <c r="R14" s="99">
        <v>113</v>
      </c>
      <c r="S14" s="105">
        <v>64</v>
      </c>
      <c r="T14" s="105">
        <v>0</v>
      </c>
      <c r="U14" s="169">
        <f t="shared" si="4"/>
        <v>177</v>
      </c>
      <c r="V14" s="99">
        <v>79</v>
      </c>
      <c r="W14" s="105">
        <v>71</v>
      </c>
      <c r="X14" s="105">
        <v>0</v>
      </c>
      <c r="Y14" s="169">
        <f t="shared" si="5"/>
        <v>150</v>
      </c>
      <c r="Z14" s="99">
        <v>85</v>
      </c>
      <c r="AA14" s="105">
        <v>78</v>
      </c>
      <c r="AB14" s="105">
        <v>0</v>
      </c>
      <c r="AC14" s="169">
        <f t="shared" si="6"/>
        <v>163</v>
      </c>
      <c r="AD14" s="99">
        <v>111</v>
      </c>
      <c r="AE14" s="105">
        <v>85</v>
      </c>
      <c r="AF14" s="105">
        <v>0</v>
      </c>
      <c r="AG14" s="169">
        <f t="shared" si="7"/>
        <v>196</v>
      </c>
    </row>
    <row r="15" spans="1:33" ht="18" customHeight="1">
      <c r="A15" s="247" t="s">
        <v>49</v>
      </c>
      <c r="B15" s="108">
        <v>379</v>
      </c>
      <c r="C15" s="110">
        <v>146</v>
      </c>
      <c r="D15" s="110">
        <v>0</v>
      </c>
      <c r="E15" s="272">
        <f t="shared" si="0"/>
        <v>525</v>
      </c>
      <c r="F15" s="113">
        <v>396</v>
      </c>
      <c r="G15" s="115">
        <v>149</v>
      </c>
      <c r="H15" s="115">
        <v>0</v>
      </c>
      <c r="I15" s="233">
        <f t="shared" si="1"/>
        <v>545</v>
      </c>
      <c r="J15" s="108">
        <v>345</v>
      </c>
      <c r="K15" s="110">
        <v>141</v>
      </c>
      <c r="L15" s="110">
        <v>0</v>
      </c>
      <c r="M15" s="272">
        <f t="shared" si="2"/>
        <v>486</v>
      </c>
      <c r="N15" s="113">
        <v>319</v>
      </c>
      <c r="O15" s="115">
        <v>138</v>
      </c>
      <c r="P15" s="115">
        <v>0</v>
      </c>
      <c r="Q15" s="233">
        <f t="shared" si="3"/>
        <v>457</v>
      </c>
      <c r="R15" s="108">
        <v>378</v>
      </c>
      <c r="S15" s="110">
        <v>142</v>
      </c>
      <c r="T15" s="110">
        <v>0</v>
      </c>
      <c r="U15" s="272">
        <f t="shared" si="4"/>
        <v>520</v>
      </c>
      <c r="V15" s="113">
        <v>307</v>
      </c>
      <c r="W15" s="115">
        <v>144</v>
      </c>
      <c r="X15" s="115">
        <v>0</v>
      </c>
      <c r="Y15" s="233">
        <f t="shared" si="5"/>
        <v>451</v>
      </c>
      <c r="Z15" s="108">
        <v>385</v>
      </c>
      <c r="AA15" s="110">
        <v>142</v>
      </c>
      <c r="AB15" s="110">
        <v>0</v>
      </c>
      <c r="AC15" s="272">
        <f t="shared" si="6"/>
        <v>527</v>
      </c>
      <c r="AD15" s="113">
        <v>385</v>
      </c>
      <c r="AE15" s="115">
        <v>153</v>
      </c>
      <c r="AF15" s="115">
        <v>0</v>
      </c>
      <c r="AG15" s="233">
        <f t="shared" si="7"/>
        <v>538</v>
      </c>
    </row>
    <row r="16" spans="1:33" ht="18" customHeight="1">
      <c r="A16" s="248" t="s">
        <v>50</v>
      </c>
      <c r="B16" s="99">
        <v>499</v>
      </c>
      <c r="C16" s="105">
        <v>141</v>
      </c>
      <c r="D16" s="105">
        <v>0</v>
      </c>
      <c r="E16" s="169">
        <f t="shared" si="0"/>
        <v>640</v>
      </c>
      <c r="F16" s="99">
        <v>512</v>
      </c>
      <c r="G16" s="105">
        <v>180</v>
      </c>
      <c r="H16" s="105">
        <v>0</v>
      </c>
      <c r="I16" s="169">
        <f t="shared" si="1"/>
        <v>692</v>
      </c>
      <c r="J16" s="99">
        <v>484</v>
      </c>
      <c r="K16" s="105">
        <v>158</v>
      </c>
      <c r="L16" s="105">
        <v>0</v>
      </c>
      <c r="M16" s="169">
        <f t="shared" si="2"/>
        <v>642</v>
      </c>
      <c r="N16" s="99">
        <v>487</v>
      </c>
      <c r="O16" s="105">
        <v>164</v>
      </c>
      <c r="P16" s="105">
        <v>0</v>
      </c>
      <c r="Q16" s="169">
        <f t="shared" si="3"/>
        <v>651</v>
      </c>
      <c r="R16" s="99">
        <v>550</v>
      </c>
      <c r="S16" s="105">
        <v>173</v>
      </c>
      <c r="T16" s="105">
        <v>0</v>
      </c>
      <c r="U16" s="169">
        <f t="shared" si="4"/>
        <v>723</v>
      </c>
      <c r="V16" s="99">
        <v>506</v>
      </c>
      <c r="W16" s="105">
        <v>172</v>
      </c>
      <c r="X16" s="105">
        <v>0</v>
      </c>
      <c r="Y16" s="169">
        <f t="shared" si="5"/>
        <v>678</v>
      </c>
      <c r="Z16" s="99">
        <v>533</v>
      </c>
      <c r="AA16" s="105">
        <v>231</v>
      </c>
      <c r="AB16" s="105">
        <v>0</v>
      </c>
      <c r="AC16" s="169">
        <f t="shared" si="6"/>
        <v>764</v>
      </c>
      <c r="AD16" s="99">
        <v>527</v>
      </c>
      <c r="AE16" s="105">
        <v>176</v>
      </c>
      <c r="AF16" s="105">
        <v>0</v>
      </c>
      <c r="AG16" s="169">
        <f t="shared" si="7"/>
        <v>703</v>
      </c>
    </row>
    <row r="17" spans="1:33" ht="18" customHeight="1">
      <c r="A17" s="247" t="s">
        <v>51</v>
      </c>
      <c r="B17" s="108">
        <v>417</v>
      </c>
      <c r="C17" s="110">
        <v>141</v>
      </c>
      <c r="D17" s="110">
        <v>0</v>
      </c>
      <c r="E17" s="272">
        <f t="shared" si="0"/>
        <v>558</v>
      </c>
      <c r="F17" s="113">
        <v>460</v>
      </c>
      <c r="G17" s="115">
        <v>188</v>
      </c>
      <c r="H17" s="115">
        <v>0</v>
      </c>
      <c r="I17" s="233">
        <f t="shared" si="1"/>
        <v>648</v>
      </c>
      <c r="J17" s="108">
        <v>430</v>
      </c>
      <c r="K17" s="110">
        <v>150</v>
      </c>
      <c r="L17" s="110">
        <v>0</v>
      </c>
      <c r="M17" s="272">
        <f t="shared" si="2"/>
        <v>580</v>
      </c>
      <c r="N17" s="113">
        <v>453</v>
      </c>
      <c r="O17" s="115">
        <v>159</v>
      </c>
      <c r="P17" s="115">
        <v>0</v>
      </c>
      <c r="Q17" s="233">
        <f t="shared" si="3"/>
        <v>612</v>
      </c>
      <c r="R17" s="108">
        <v>450</v>
      </c>
      <c r="S17" s="110">
        <v>195</v>
      </c>
      <c r="T17" s="110">
        <v>0</v>
      </c>
      <c r="U17" s="272">
        <f t="shared" si="4"/>
        <v>645</v>
      </c>
      <c r="V17" s="113">
        <v>486</v>
      </c>
      <c r="W17" s="115">
        <v>164</v>
      </c>
      <c r="X17" s="115">
        <v>0</v>
      </c>
      <c r="Y17" s="233">
        <f t="shared" si="5"/>
        <v>650</v>
      </c>
      <c r="Z17" s="108">
        <v>621</v>
      </c>
      <c r="AA17" s="110">
        <v>249</v>
      </c>
      <c r="AB17" s="110">
        <v>0</v>
      </c>
      <c r="AC17" s="272">
        <f t="shared" si="6"/>
        <v>870</v>
      </c>
      <c r="AD17" s="113">
        <v>572</v>
      </c>
      <c r="AE17" s="115">
        <v>204</v>
      </c>
      <c r="AF17" s="115">
        <v>0</v>
      </c>
      <c r="AG17" s="233">
        <f t="shared" si="7"/>
        <v>776</v>
      </c>
    </row>
    <row r="18" spans="1:33" ht="18" customHeight="1">
      <c r="A18" s="248" t="s">
        <v>52</v>
      </c>
      <c r="B18" s="99">
        <v>404</v>
      </c>
      <c r="C18" s="105">
        <v>172</v>
      </c>
      <c r="D18" s="105">
        <v>0</v>
      </c>
      <c r="E18" s="169">
        <f t="shared" si="0"/>
        <v>576</v>
      </c>
      <c r="F18" s="99">
        <v>448</v>
      </c>
      <c r="G18" s="105">
        <v>211</v>
      </c>
      <c r="H18" s="105">
        <v>0</v>
      </c>
      <c r="I18" s="169">
        <f t="shared" si="1"/>
        <v>659</v>
      </c>
      <c r="J18" s="99">
        <v>406</v>
      </c>
      <c r="K18" s="105">
        <v>183</v>
      </c>
      <c r="L18" s="105">
        <v>0</v>
      </c>
      <c r="M18" s="169">
        <f t="shared" si="2"/>
        <v>589</v>
      </c>
      <c r="N18" s="99">
        <v>395</v>
      </c>
      <c r="O18" s="105">
        <v>200</v>
      </c>
      <c r="P18" s="105">
        <v>0</v>
      </c>
      <c r="Q18" s="169">
        <f t="shared" si="3"/>
        <v>595</v>
      </c>
      <c r="R18" s="99">
        <v>443</v>
      </c>
      <c r="S18" s="105">
        <v>194</v>
      </c>
      <c r="T18" s="105">
        <v>0</v>
      </c>
      <c r="U18" s="169">
        <f t="shared" si="4"/>
        <v>637</v>
      </c>
      <c r="V18" s="99">
        <v>503</v>
      </c>
      <c r="W18" s="105">
        <v>224</v>
      </c>
      <c r="X18" s="105">
        <v>0</v>
      </c>
      <c r="Y18" s="169">
        <f t="shared" si="5"/>
        <v>727</v>
      </c>
      <c r="Z18" s="99">
        <v>736</v>
      </c>
      <c r="AA18" s="105">
        <v>392</v>
      </c>
      <c r="AB18" s="105">
        <v>0</v>
      </c>
      <c r="AC18" s="169">
        <f t="shared" si="6"/>
        <v>1128</v>
      </c>
      <c r="AD18" s="99">
        <v>527</v>
      </c>
      <c r="AE18" s="105">
        <v>263</v>
      </c>
      <c r="AF18" s="105">
        <v>0</v>
      </c>
      <c r="AG18" s="169">
        <f t="shared" si="7"/>
        <v>790</v>
      </c>
    </row>
    <row r="19" spans="1:33" ht="18" customHeight="1">
      <c r="A19" s="247" t="s">
        <v>53</v>
      </c>
      <c r="B19" s="108">
        <v>450</v>
      </c>
      <c r="C19" s="110">
        <v>253</v>
      </c>
      <c r="D19" s="110">
        <v>0</v>
      </c>
      <c r="E19" s="272">
        <f t="shared" si="0"/>
        <v>703</v>
      </c>
      <c r="F19" s="113">
        <v>488</v>
      </c>
      <c r="G19" s="115">
        <v>263</v>
      </c>
      <c r="H19" s="115">
        <v>0</v>
      </c>
      <c r="I19" s="233">
        <f t="shared" si="1"/>
        <v>751</v>
      </c>
      <c r="J19" s="108">
        <v>457</v>
      </c>
      <c r="K19" s="110">
        <v>254</v>
      </c>
      <c r="L19" s="110">
        <v>0</v>
      </c>
      <c r="M19" s="272">
        <f t="shared" si="2"/>
        <v>711</v>
      </c>
      <c r="N19" s="113">
        <v>441</v>
      </c>
      <c r="O19" s="115">
        <v>242</v>
      </c>
      <c r="P19" s="115">
        <v>0</v>
      </c>
      <c r="Q19" s="233">
        <f t="shared" si="3"/>
        <v>683</v>
      </c>
      <c r="R19" s="108">
        <v>539</v>
      </c>
      <c r="S19" s="110">
        <v>274</v>
      </c>
      <c r="T19" s="110">
        <v>0</v>
      </c>
      <c r="U19" s="272">
        <f t="shared" si="4"/>
        <v>813</v>
      </c>
      <c r="V19" s="113">
        <v>562</v>
      </c>
      <c r="W19" s="115">
        <v>318</v>
      </c>
      <c r="X19" s="115">
        <v>0</v>
      </c>
      <c r="Y19" s="233">
        <f t="shared" si="5"/>
        <v>880</v>
      </c>
      <c r="Z19" s="108">
        <v>925</v>
      </c>
      <c r="AA19" s="110">
        <v>514</v>
      </c>
      <c r="AB19" s="110">
        <v>0</v>
      </c>
      <c r="AC19" s="272">
        <f t="shared" si="6"/>
        <v>1439</v>
      </c>
      <c r="AD19" s="113">
        <v>603</v>
      </c>
      <c r="AE19" s="115">
        <v>278</v>
      </c>
      <c r="AF19" s="115">
        <v>0</v>
      </c>
      <c r="AG19" s="233">
        <f t="shared" si="7"/>
        <v>881</v>
      </c>
    </row>
    <row r="20" spans="1:33" ht="18" customHeight="1">
      <c r="A20" s="248" t="s">
        <v>54</v>
      </c>
      <c r="B20" s="99">
        <v>525</v>
      </c>
      <c r="C20" s="105">
        <v>267</v>
      </c>
      <c r="D20" s="105">
        <v>0</v>
      </c>
      <c r="E20" s="169">
        <f t="shared" si="0"/>
        <v>792</v>
      </c>
      <c r="F20" s="99">
        <v>553</v>
      </c>
      <c r="G20" s="105">
        <v>279</v>
      </c>
      <c r="H20" s="105">
        <v>0</v>
      </c>
      <c r="I20" s="169">
        <f t="shared" si="1"/>
        <v>832</v>
      </c>
      <c r="J20" s="99">
        <v>461</v>
      </c>
      <c r="K20" s="105">
        <v>292</v>
      </c>
      <c r="L20" s="105">
        <v>0</v>
      </c>
      <c r="M20" s="169">
        <f t="shared" si="2"/>
        <v>753</v>
      </c>
      <c r="N20" s="99">
        <v>502</v>
      </c>
      <c r="O20" s="105">
        <v>301</v>
      </c>
      <c r="P20" s="105">
        <v>0</v>
      </c>
      <c r="Q20" s="169">
        <f t="shared" si="3"/>
        <v>803</v>
      </c>
      <c r="R20" s="99">
        <v>586</v>
      </c>
      <c r="S20" s="105">
        <v>310</v>
      </c>
      <c r="T20" s="105">
        <v>0</v>
      </c>
      <c r="U20" s="169">
        <f t="shared" si="4"/>
        <v>896</v>
      </c>
      <c r="V20" s="99">
        <v>642</v>
      </c>
      <c r="W20" s="105">
        <v>370</v>
      </c>
      <c r="X20" s="105">
        <v>0</v>
      </c>
      <c r="Y20" s="169">
        <f t="shared" si="5"/>
        <v>1012</v>
      </c>
      <c r="Z20" s="99">
        <v>1104</v>
      </c>
      <c r="AA20" s="105">
        <v>668</v>
      </c>
      <c r="AB20" s="105">
        <v>0</v>
      </c>
      <c r="AC20" s="169">
        <f t="shared" si="6"/>
        <v>1772</v>
      </c>
      <c r="AD20" s="99">
        <v>675</v>
      </c>
      <c r="AE20" s="105">
        <v>388</v>
      </c>
      <c r="AF20" s="105">
        <v>0</v>
      </c>
      <c r="AG20" s="169">
        <f t="shared" si="7"/>
        <v>1063</v>
      </c>
    </row>
    <row r="21" spans="1:33" ht="18" customHeight="1">
      <c r="A21" s="247" t="s">
        <v>55</v>
      </c>
      <c r="B21" s="108">
        <v>695</v>
      </c>
      <c r="C21" s="110">
        <v>358</v>
      </c>
      <c r="D21" s="110">
        <v>0</v>
      </c>
      <c r="E21" s="272">
        <f t="shared" si="0"/>
        <v>1053</v>
      </c>
      <c r="F21" s="113">
        <v>714</v>
      </c>
      <c r="G21" s="115">
        <v>415</v>
      </c>
      <c r="H21" s="115">
        <v>0</v>
      </c>
      <c r="I21" s="233">
        <f t="shared" si="1"/>
        <v>1129</v>
      </c>
      <c r="J21" s="108">
        <v>654</v>
      </c>
      <c r="K21" s="110">
        <v>379</v>
      </c>
      <c r="L21" s="110">
        <v>0</v>
      </c>
      <c r="M21" s="272">
        <f t="shared" si="2"/>
        <v>1033</v>
      </c>
      <c r="N21" s="113">
        <v>680</v>
      </c>
      <c r="O21" s="115">
        <v>394</v>
      </c>
      <c r="P21" s="115">
        <v>0</v>
      </c>
      <c r="Q21" s="233">
        <f t="shared" si="3"/>
        <v>1074</v>
      </c>
      <c r="R21" s="108">
        <v>681</v>
      </c>
      <c r="S21" s="110">
        <v>413</v>
      </c>
      <c r="T21" s="110">
        <v>0</v>
      </c>
      <c r="U21" s="272">
        <f t="shared" si="4"/>
        <v>1094</v>
      </c>
      <c r="V21" s="113">
        <v>772</v>
      </c>
      <c r="W21" s="115">
        <v>442</v>
      </c>
      <c r="X21" s="115">
        <v>0</v>
      </c>
      <c r="Y21" s="233">
        <f t="shared" si="5"/>
        <v>1214</v>
      </c>
      <c r="Z21" s="108">
        <v>1377</v>
      </c>
      <c r="AA21" s="110">
        <v>837</v>
      </c>
      <c r="AB21" s="110">
        <v>0</v>
      </c>
      <c r="AC21" s="272">
        <f t="shared" si="6"/>
        <v>2214</v>
      </c>
      <c r="AD21" s="113">
        <v>808</v>
      </c>
      <c r="AE21" s="115">
        <v>463</v>
      </c>
      <c r="AF21" s="115">
        <v>0</v>
      </c>
      <c r="AG21" s="233">
        <f t="shared" si="7"/>
        <v>1271</v>
      </c>
    </row>
    <row r="22" spans="1:33" ht="18" customHeight="1">
      <c r="A22" s="248" t="s">
        <v>56</v>
      </c>
      <c r="B22" s="99">
        <v>927</v>
      </c>
      <c r="C22" s="105">
        <v>491</v>
      </c>
      <c r="D22" s="105">
        <v>0</v>
      </c>
      <c r="E22" s="169">
        <f t="shared" si="0"/>
        <v>1418</v>
      </c>
      <c r="F22" s="99">
        <v>1024</v>
      </c>
      <c r="G22" s="105">
        <v>574</v>
      </c>
      <c r="H22" s="105">
        <v>0</v>
      </c>
      <c r="I22" s="169">
        <f t="shared" si="1"/>
        <v>1598</v>
      </c>
      <c r="J22" s="99">
        <v>877</v>
      </c>
      <c r="K22" s="105">
        <v>541</v>
      </c>
      <c r="L22" s="105">
        <v>0</v>
      </c>
      <c r="M22" s="169">
        <f t="shared" si="2"/>
        <v>1418</v>
      </c>
      <c r="N22" s="99">
        <v>972</v>
      </c>
      <c r="O22" s="105">
        <v>527</v>
      </c>
      <c r="P22" s="105">
        <v>0</v>
      </c>
      <c r="Q22" s="169">
        <f t="shared" si="3"/>
        <v>1499</v>
      </c>
      <c r="R22" s="99">
        <v>1011</v>
      </c>
      <c r="S22" s="105">
        <v>564</v>
      </c>
      <c r="T22" s="105">
        <v>0</v>
      </c>
      <c r="U22" s="169">
        <f t="shared" si="4"/>
        <v>1575</v>
      </c>
      <c r="V22" s="99">
        <v>1135</v>
      </c>
      <c r="W22" s="105">
        <v>634</v>
      </c>
      <c r="X22" s="105">
        <v>0</v>
      </c>
      <c r="Y22" s="169">
        <f t="shared" si="5"/>
        <v>1769</v>
      </c>
      <c r="Z22" s="99">
        <v>1760</v>
      </c>
      <c r="AA22" s="105">
        <v>1106</v>
      </c>
      <c r="AB22" s="105">
        <v>0</v>
      </c>
      <c r="AC22" s="169">
        <f t="shared" si="6"/>
        <v>2866</v>
      </c>
      <c r="AD22" s="99">
        <v>1151</v>
      </c>
      <c r="AE22" s="105">
        <v>657</v>
      </c>
      <c r="AF22" s="105">
        <v>0</v>
      </c>
      <c r="AG22" s="169">
        <f t="shared" si="7"/>
        <v>1808</v>
      </c>
    </row>
    <row r="23" spans="1:33" ht="18" customHeight="1">
      <c r="A23" s="247" t="s">
        <v>57</v>
      </c>
      <c r="B23" s="108">
        <v>1203</v>
      </c>
      <c r="C23" s="110">
        <v>675</v>
      </c>
      <c r="D23" s="110">
        <v>0</v>
      </c>
      <c r="E23" s="272">
        <f t="shared" si="0"/>
        <v>1878</v>
      </c>
      <c r="F23" s="113">
        <v>1253</v>
      </c>
      <c r="G23" s="115">
        <v>724</v>
      </c>
      <c r="H23" s="115">
        <v>0</v>
      </c>
      <c r="I23" s="233">
        <f t="shared" si="1"/>
        <v>1977</v>
      </c>
      <c r="J23" s="108">
        <v>1221</v>
      </c>
      <c r="K23" s="110">
        <v>677</v>
      </c>
      <c r="L23" s="110">
        <v>0</v>
      </c>
      <c r="M23" s="272">
        <f t="shared" si="2"/>
        <v>1898</v>
      </c>
      <c r="N23" s="113">
        <v>1306</v>
      </c>
      <c r="O23" s="115">
        <v>719</v>
      </c>
      <c r="P23" s="115">
        <v>0</v>
      </c>
      <c r="Q23" s="233">
        <f t="shared" si="3"/>
        <v>2025</v>
      </c>
      <c r="R23" s="108">
        <v>1290</v>
      </c>
      <c r="S23" s="110">
        <v>759</v>
      </c>
      <c r="T23" s="110">
        <v>0</v>
      </c>
      <c r="U23" s="272">
        <f t="shared" si="4"/>
        <v>2049</v>
      </c>
      <c r="V23" s="113">
        <v>1494</v>
      </c>
      <c r="W23" s="115">
        <v>874</v>
      </c>
      <c r="X23" s="115">
        <v>0</v>
      </c>
      <c r="Y23" s="233">
        <f t="shared" si="5"/>
        <v>2368</v>
      </c>
      <c r="Z23" s="108">
        <v>2533</v>
      </c>
      <c r="AA23" s="110">
        <v>1541</v>
      </c>
      <c r="AB23" s="110">
        <v>0</v>
      </c>
      <c r="AC23" s="272">
        <f t="shared" si="6"/>
        <v>4074</v>
      </c>
      <c r="AD23" s="113">
        <v>1559</v>
      </c>
      <c r="AE23" s="115">
        <v>876</v>
      </c>
      <c r="AF23" s="115">
        <v>0</v>
      </c>
      <c r="AG23" s="233">
        <f t="shared" si="7"/>
        <v>2435</v>
      </c>
    </row>
    <row r="24" spans="1:33" ht="18" customHeight="1">
      <c r="A24" s="248" t="s">
        <v>58</v>
      </c>
      <c r="B24" s="99">
        <v>1381</v>
      </c>
      <c r="C24" s="105">
        <v>838</v>
      </c>
      <c r="D24" s="105">
        <v>0</v>
      </c>
      <c r="E24" s="169">
        <f t="shared" si="0"/>
        <v>2219</v>
      </c>
      <c r="F24" s="99">
        <v>1473</v>
      </c>
      <c r="G24" s="105">
        <v>898</v>
      </c>
      <c r="H24" s="105">
        <v>0</v>
      </c>
      <c r="I24" s="169">
        <f t="shared" si="1"/>
        <v>2371</v>
      </c>
      <c r="J24" s="99">
        <v>1426</v>
      </c>
      <c r="K24" s="105">
        <v>848</v>
      </c>
      <c r="L24" s="105">
        <v>0</v>
      </c>
      <c r="M24" s="169">
        <f t="shared" si="2"/>
        <v>2274</v>
      </c>
      <c r="N24" s="99">
        <v>1569</v>
      </c>
      <c r="O24" s="105">
        <v>893</v>
      </c>
      <c r="P24" s="105">
        <v>0</v>
      </c>
      <c r="Q24" s="169">
        <f t="shared" si="3"/>
        <v>2462</v>
      </c>
      <c r="R24" s="99">
        <v>1706</v>
      </c>
      <c r="S24" s="105">
        <v>965</v>
      </c>
      <c r="T24" s="105">
        <v>0</v>
      </c>
      <c r="U24" s="169">
        <f t="shared" si="4"/>
        <v>2671</v>
      </c>
      <c r="V24" s="99">
        <v>1927</v>
      </c>
      <c r="W24" s="105">
        <v>1135</v>
      </c>
      <c r="X24" s="105">
        <v>0</v>
      </c>
      <c r="Y24" s="169">
        <f t="shared" si="5"/>
        <v>3062</v>
      </c>
      <c r="Z24" s="99">
        <v>3188</v>
      </c>
      <c r="AA24" s="105">
        <v>1974</v>
      </c>
      <c r="AB24" s="105">
        <v>0</v>
      </c>
      <c r="AC24" s="169">
        <f t="shared" si="6"/>
        <v>5162</v>
      </c>
      <c r="AD24" s="99">
        <v>2061</v>
      </c>
      <c r="AE24" s="105">
        <v>1222</v>
      </c>
      <c r="AF24" s="105">
        <v>0</v>
      </c>
      <c r="AG24" s="169">
        <f t="shared" si="7"/>
        <v>3283</v>
      </c>
    </row>
    <row r="25" spans="1:33" ht="18" customHeight="1">
      <c r="A25" s="247" t="s">
        <v>59</v>
      </c>
      <c r="B25" s="108">
        <v>1401</v>
      </c>
      <c r="C25" s="110">
        <v>954</v>
      </c>
      <c r="D25" s="110">
        <v>0</v>
      </c>
      <c r="E25" s="272">
        <f t="shared" si="0"/>
        <v>2355</v>
      </c>
      <c r="F25" s="113">
        <v>1540</v>
      </c>
      <c r="G25" s="115">
        <v>1114</v>
      </c>
      <c r="H25" s="115">
        <v>0</v>
      </c>
      <c r="I25" s="233">
        <f t="shared" si="1"/>
        <v>2654</v>
      </c>
      <c r="J25" s="108">
        <v>1534</v>
      </c>
      <c r="K25" s="110">
        <v>989</v>
      </c>
      <c r="L25" s="110">
        <v>0</v>
      </c>
      <c r="M25" s="272">
        <f t="shared" si="2"/>
        <v>2523</v>
      </c>
      <c r="N25" s="113">
        <v>1706</v>
      </c>
      <c r="O25" s="115">
        <v>1100</v>
      </c>
      <c r="P25" s="115">
        <v>0</v>
      </c>
      <c r="Q25" s="233">
        <f t="shared" si="3"/>
        <v>2806</v>
      </c>
      <c r="R25" s="108">
        <v>1840</v>
      </c>
      <c r="S25" s="110">
        <v>1113</v>
      </c>
      <c r="T25" s="110">
        <v>0</v>
      </c>
      <c r="U25" s="272">
        <f t="shared" si="4"/>
        <v>2953</v>
      </c>
      <c r="V25" s="113">
        <v>2167</v>
      </c>
      <c r="W25" s="115">
        <v>1317</v>
      </c>
      <c r="X25" s="115">
        <v>0</v>
      </c>
      <c r="Y25" s="233">
        <f t="shared" si="5"/>
        <v>3484</v>
      </c>
      <c r="Z25" s="108">
        <v>3376</v>
      </c>
      <c r="AA25" s="110">
        <v>2287</v>
      </c>
      <c r="AB25" s="110">
        <v>0</v>
      </c>
      <c r="AC25" s="272">
        <f t="shared" si="6"/>
        <v>5663</v>
      </c>
      <c r="AD25" s="113">
        <v>2422</v>
      </c>
      <c r="AE25" s="115">
        <v>1479</v>
      </c>
      <c r="AF25" s="115">
        <v>0</v>
      </c>
      <c r="AG25" s="233">
        <f t="shared" si="7"/>
        <v>3901</v>
      </c>
    </row>
    <row r="26" spans="1:33" ht="18" customHeight="1">
      <c r="A26" s="248" t="s">
        <v>60</v>
      </c>
      <c r="B26" s="99">
        <v>1580</v>
      </c>
      <c r="C26" s="105">
        <v>1085</v>
      </c>
      <c r="D26" s="105">
        <v>0</v>
      </c>
      <c r="E26" s="169">
        <f t="shared" si="0"/>
        <v>2665</v>
      </c>
      <c r="F26" s="99">
        <v>1736</v>
      </c>
      <c r="G26" s="105">
        <v>1217</v>
      </c>
      <c r="H26" s="105">
        <v>0</v>
      </c>
      <c r="I26" s="169">
        <f t="shared" si="1"/>
        <v>2953</v>
      </c>
      <c r="J26" s="99">
        <v>1665</v>
      </c>
      <c r="K26" s="105">
        <v>1190</v>
      </c>
      <c r="L26" s="105">
        <v>0</v>
      </c>
      <c r="M26" s="169">
        <f t="shared" si="2"/>
        <v>2855</v>
      </c>
      <c r="N26" s="99">
        <v>1752</v>
      </c>
      <c r="O26" s="105">
        <v>1256</v>
      </c>
      <c r="P26" s="105">
        <v>0</v>
      </c>
      <c r="Q26" s="169">
        <f t="shared" si="3"/>
        <v>3008</v>
      </c>
      <c r="R26" s="99">
        <v>1893</v>
      </c>
      <c r="S26" s="105">
        <v>1273</v>
      </c>
      <c r="T26" s="105">
        <v>0</v>
      </c>
      <c r="U26" s="169">
        <f t="shared" si="4"/>
        <v>3166</v>
      </c>
      <c r="V26" s="99">
        <v>2117</v>
      </c>
      <c r="W26" s="105">
        <v>1462</v>
      </c>
      <c r="X26" s="105">
        <v>0</v>
      </c>
      <c r="Y26" s="169">
        <f t="shared" si="5"/>
        <v>3579</v>
      </c>
      <c r="Z26" s="99">
        <v>3328</v>
      </c>
      <c r="AA26" s="105">
        <v>2366</v>
      </c>
      <c r="AB26" s="105">
        <v>0</v>
      </c>
      <c r="AC26" s="169">
        <f t="shared" si="6"/>
        <v>5694</v>
      </c>
      <c r="AD26" s="99">
        <v>2435</v>
      </c>
      <c r="AE26" s="105">
        <v>1674</v>
      </c>
      <c r="AF26" s="105">
        <v>0</v>
      </c>
      <c r="AG26" s="169">
        <f t="shared" si="7"/>
        <v>4109</v>
      </c>
    </row>
    <row r="27" spans="1:33" ht="18" customHeight="1">
      <c r="A27" s="247" t="s">
        <v>61</v>
      </c>
      <c r="B27" s="108">
        <v>1571</v>
      </c>
      <c r="C27" s="110">
        <v>1312</v>
      </c>
      <c r="D27" s="110">
        <v>0</v>
      </c>
      <c r="E27" s="272">
        <f t="shared" si="0"/>
        <v>2883</v>
      </c>
      <c r="F27" s="113">
        <v>1860</v>
      </c>
      <c r="G27" s="115">
        <v>1495</v>
      </c>
      <c r="H27" s="115">
        <v>0</v>
      </c>
      <c r="I27" s="233">
        <f t="shared" si="1"/>
        <v>3355</v>
      </c>
      <c r="J27" s="108">
        <v>1622</v>
      </c>
      <c r="K27" s="110">
        <v>1399</v>
      </c>
      <c r="L27" s="110">
        <v>0</v>
      </c>
      <c r="M27" s="272">
        <f t="shared" si="2"/>
        <v>3021</v>
      </c>
      <c r="N27" s="113">
        <v>1764</v>
      </c>
      <c r="O27" s="115">
        <v>1452</v>
      </c>
      <c r="P27" s="115">
        <v>0</v>
      </c>
      <c r="Q27" s="233">
        <f t="shared" si="3"/>
        <v>3216</v>
      </c>
      <c r="R27" s="108">
        <v>1890</v>
      </c>
      <c r="S27" s="110">
        <v>1438</v>
      </c>
      <c r="T27" s="110">
        <v>0</v>
      </c>
      <c r="U27" s="272">
        <f t="shared" si="4"/>
        <v>3328</v>
      </c>
      <c r="V27" s="113">
        <v>2208</v>
      </c>
      <c r="W27" s="115">
        <v>1597</v>
      </c>
      <c r="X27" s="115">
        <v>0</v>
      </c>
      <c r="Y27" s="233">
        <f t="shared" si="5"/>
        <v>3805</v>
      </c>
      <c r="Z27" s="108">
        <v>3018</v>
      </c>
      <c r="AA27" s="110">
        <v>2417</v>
      </c>
      <c r="AB27" s="110">
        <v>0</v>
      </c>
      <c r="AC27" s="272">
        <f t="shared" si="6"/>
        <v>5435</v>
      </c>
      <c r="AD27" s="113">
        <v>2514</v>
      </c>
      <c r="AE27" s="115">
        <v>1998</v>
      </c>
      <c r="AF27" s="115">
        <v>0</v>
      </c>
      <c r="AG27" s="233">
        <f t="shared" si="7"/>
        <v>4512</v>
      </c>
    </row>
    <row r="28" spans="1:33" ht="18" customHeight="1">
      <c r="A28" s="248" t="s">
        <v>44</v>
      </c>
      <c r="B28" s="99">
        <v>3657</v>
      </c>
      <c r="C28" s="105">
        <v>4478</v>
      </c>
      <c r="D28" s="105">
        <v>0</v>
      </c>
      <c r="E28" s="169">
        <f t="shared" si="0"/>
        <v>8135</v>
      </c>
      <c r="F28" s="99">
        <v>4103</v>
      </c>
      <c r="G28" s="105">
        <v>4861</v>
      </c>
      <c r="H28" s="105">
        <v>0</v>
      </c>
      <c r="I28" s="169">
        <f t="shared" si="1"/>
        <v>8964</v>
      </c>
      <c r="J28" s="99">
        <v>3683</v>
      </c>
      <c r="K28" s="105">
        <v>4563</v>
      </c>
      <c r="L28" s="105">
        <v>0</v>
      </c>
      <c r="M28" s="169">
        <f t="shared" si="2"/>
        <v>8246</v>
      </c>
      <c r="N28" s="99">
        <v>4218</v>
      </c>
      <c r="O28" s="105">
        <v>5103</v>
      </c>
      <c r="P28" s="105">
        <v>0</v>
      </c>
      <c r="Q28" s="169">
        <f t="shared" si="3"/>
        <v>9321</v>
      </c>
      <c r="R28" s="99">
        <v>4343</v>
      </c>
      <c r="S28" s="105">
        <v>5027</v>
      </c>
      <c r="T28" s="105">
        <v>0</v>
      </c>
      <c r="U28" s="169">
        <f t="shared" si="4"/>
        <v>9370</v>
      </c>
      <c r="V28" s="99">
        <v>4497</v>
      </c>
      <c r="W28" s="105">
        <v>5316</v>
      </c>
      <c r="X28" s="105">
        <v>0</v>
      </c>
      <c r="Y28" s="169">
        <f t="shared" si="5"/>
        <v>9813</v>
      </c>
      <c r="Z28" s="99">
        <v>6284</v>
      </c>
      <c r="AA28" s="105">
        <v>7238</v>
      </c>
      <c r="AB28" s="105">
        <v>0</v>
      </c>
      <c r="AC28" s="169">
        <f t="shared" si="6"/>
        <v>13522</v>
      </c>
      <c r="AD28" s="99">
        <v>5711</v>
      </c>
      <c r="AE28" s="105">
        <v>7002</v>
      </c>
      <c r="AF28" s="105">
        <v>0</v>
      </c>
      <c r="AG28" s="169">
        <f t="shared" si="7"/>
        <v>12713</v>
      </c>
    </row>
    <row r="29" spans="1:33" ht="18" customHeight="1">
      <c r="A29" s="247" t="s">
        <v>45</v>
      </c>
      <c r="B29" s="108">
        <v>27</v>
      </c>
      <c r="C29" s="110">
        <v>7</v>
      </c>
      <c r="D29" s="110">
        <v>0</v>
      </c>
      <c r="E29" s="272">
        <f t="shared" si="0"/>
        <v>34</v>
      </c>
      <c r="F29" s="113">
        <v>35</v>
      </c>
      <c r="G29" s="115">
        <v>13</v>
      </c>
      <c r="H29" s="115">
        <v>0</v>
      </c>
      <c r="I29" s="233">
        <f t="shared" si="1"/>
        <v>48</v>
      </c>
      <c r="J29" s="108">
        <v>21</v>
      </c>
      <c r="K29" s="110">
        <v>8</v>
      </c>
      <c r="L29" s="110">
        <v>0</v>
      </c>
      <c r="M29" s="272">
        <f t="shared" si="2"/>
        <v>29</v>
      </c>
      <c r="N29" s="113">
        <v>13</v>
      </c>
      <c r="O29" s="115">
        <v>9</v>
      </c>
      <c r="P29" s="115">
        <v>0</v>
      </c>
      <c r="Q29" s="233">
        <f t="shared" si="3"/>
        <v>22</v>
      </c>
      <c r="R29" s="108">
        <v>16</v>
      </c>
      <c r="S29" s="110">
        <v>5</v>
      </c>
      <c r="T29" s="110">
        <v>0</v>
      </c>
      <c r="U29" s="272">
        <f t="shared" si="4"/>
        <v>21</v>
      </c>
      <c r="V29" s="113">
        <v>14</v>
      </c>
      <c r="W29" s="115">
        <v>7</v>
      </c>
      <c r="X29" s="115">
        <v>0</v>
      </c>
      <c r="Y29" s="233">
        <f t="shared" si="5"/>
        <v>21</v>
      </c>
      <c r="Z29" s="108">
        <v>19</v>
      </c>
      <c r="AA29" s="110">
        <v>8</v>
      </c>
      <c r="AB29" s="110">
        <v>0</v>
      </c>
      <c r="AC29" s="272">
        <f t="shared" si="6"/>
        <v>27</v>
      </c>
      <c r="AD29" s="113">
        <v>15</v>
      </c>
      <c r="AE29" s="115">
        <v>6</v>
      </c>
      <c r="AF29" s="115">
        <v>0</v>
      </c>
      <c r="AG29" s="233">
        <f t="shared" si="7"/>
        <v>21</v>
      </c>
    </row>
    <row r="30" spans="1:33" ht="24.95" customHeight="1">
      <c r="A30" s="91" t="s">
        <v>36</v>
      </c>
      <c r="B30" s="512">
        <f t="shared" ref="B30:U30" si="8">SUM(B8:B29)</f>
        <v>16313</v>
      </c>
      <c r="C30" s="511">
        <f t="shared" si="8"/>
        <v>12316</v>
      </c>
      <c r="D30" s="511">
        <f t="shared" si="8"/>
        <v>12</v>
      </c>
      <c r="E30" s="50">
        <f t="shared" si="8"/>
        <v>28641</v>
      </c>
      <c r="F30" s="23">
        <f t="shared" si="8"/>
        <v>17792</v>
      </c>
      <c r="G30" s="24">
        <f t="shared" si="8"/>
        <v>13517</v>
      </c>
      <c r="H30" s="24">
        <f t="shared" si="8"/>
        <v>6</v>
      </c>
      <c r="I30" s="25">
        <f t="shared" si="8"/>
        <v>31315</v>
      </c>
      <c r="J30" s="512">
        <f t="shared" si="8"/>
        <v>16389</v>
      </c>
      <c r="K30" s="511">
        <f t="shared" si="8"/>
        <v>12620</v>
      </c>
      <c r="L30" s="511">
        <f t="shared" si="8"/>
        <v>12</v>
      </c>
      <c r="M30" s="50">
        <f t="shared" si="8"/>
        <v>29021</v>
      </c>
      <c r="N30" s="23">
        <f t="shared" si="8"/>
        <v>17708</v>
      </c>
      <c r="O30" s="24">
        <f t="shared" si="8"/>
        <v>13541</v>
      </c>
      <c r="P30" s="24">
        <f t="shared" si="8"/>
        <v>9</v>
      </c>
      <c r="Q30" s="25">
        <f t="shared" si="8"/>
        <v>31258</v>
      </c>
      <c r="R30" s="512">
        <f t="shared" si="8"/>
        <v>18708</v>
      </c>
      <c r="S30" s="511">
        <f t="shared" si="8"/>
        <v>13643</v>
      </c>
      <c r="T30" s="511">
        <f t="shared" si="8"/>
        <v>11</v>
      </c>
      <c r="U30" s="50">
        <f t="shared" si="8"/>
        <v>32362</v>
      </c>
      <c r="V30" s="23">
        <f>SUM(V8:V29)</f>
        <v>20279</v>
      </c>
      <c r="W30" s="24">
        <f>SUM(W8:W29)</f>
        <v>14970</v>
      </c>
      <c r="X30" s="24">
        <f>SUM(X8:X29)</f>
        <v>14</v>
      </c>
      <c r="Y30" s="25">
        <f>SUM(Y8:Y29)</f>
        <v>35263</v>
      </c>
      <c r="Z30" s="512">
        <f t="shared" ref="Z30:AC30" si="9">SUM(Z8:Z29)</f>
        <v>30243</v>
      </c>
      <c r="AA30" s="511">
        <f t="shared" si="9"/>
        <v>22822</v>
      </c>
      <c r="AB30" s="511">
        <f t="shared" si="9"/>
        <v>10</v>
      </c>
      <c r="AC30" s="50">
        <f t="shared" si="9"/>
        <v>53075</v>
      </c>
      <c r="AD30" s="23">
        <f>SUM(AD8:AD29)</f>
        <v>22967</v>
      </c>
      <c r="AE30" s="24">
        <f>SUM(AE8:AE29)</f>
        <v>17689</v>
      </c>
      <c r="AF30" s="24">
        <f>SUM(AF8:AF29)</f>
        <v>8</v>
      </c>
      <c r="AG30" s="25">
        <f>SUM(AG8:AG29)</f>
        <v>40664</v>
      </c>
    </row>
    <row r="31" spans="1:33" ht="4.5" customHeight="1">
      <c r="B31" s="92"/>
      <c r="C31" s="92"/>
      <c r="D31" s="92"/>
      <c r="E31" s="120"/>
      <c r="G31" s="120"/>
      <c r="H31" s="120"/>
      <c r="I31" s="117"/>
      <c r="J31" s="92"/>
      <c r="K31" s="92"/>
      <c r="L31" s="92"/>
      <c r="M31" s="120"/>
      <c r="O31" s="120"/>
      <c r="P31" s="120"/>
      <c r="Q31" s="117"/>
      <c r="R31" s="92"/>
      <c r="S31" s="92"/>
      <c r="T31" s="92"/>
      <c r="U31" s="120"/>
      <c r="W31" s="120"/>
      <c r="X31" s="120"/>
      <c r="Y31" s="117"/>
      <c r="Z31" s="92"/>
      <c r="AA31" s="92"/>
      <c r="AB31" s="92"/>
      <c r="AC31" s="120"/>
      <c r="AE31" s="120"/>
      <c r="AF31" s="120"/>
      <c r="AG31" s="117"/>
    </row>
    <row r="32" spans="1:33" s="402" customFormat="1" ht="12" customHeight="1">
      <c r="A32" s="815" t="s">
        <v>520</v>
      </c>
      <c r="B32" s="815"/>
      <c r="C32" s="815"/>
      <c r="D32" s="815"/>
      <c r="E32" s="815"/>
      <c r="F32" s="815"/>
      <c r="G32" s="815"/>
      <c r="H32" s="815"/>
      <c r="I32" s="401"/>
      <c r="Q32" s="401"/>
      <c r="Y32" s="401"/>
      <c r="AG32" s="401"/>
    </row>
    <row r="34" spans="2:29" ht="12.75" customHeight="1">
      <c r="B34" s="642"/>
      <c r="C34" s="642"/>
      <c r="D34" s="642"/>
      <c r="E34" s="642"/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  <c r="T34" s="642"/>
      <c r="U34" s="642"/>
      <c r="Z34" s="642"/>
      <c r="AA34" s="642"/>
      <c r="AB34" s="642"/>
      <c r="AC34" s="642"/>
    </row>
    <row r="35" spans="2:29" ht="12.75" customHeight="1"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Z35" s="642"/>
      <c r="AA35" s="642"/>
      <c r="AB35" s="642"/>
      <c r="AC35" s="642"/>
    </row>
    <row r="36" spans="2:29" ht="12.75" customHeight="1">
      <c r="B36" s="642"/>
      <c r="C36" s="642"/>
      <c r="D36" s="642"/>
      <c r="E36" s="642"/>
      <c r="F36" s="642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  <c r="S36" s="642"/>
      <c r="T36" s="642"/>
      <c r="U36" s="642"/>
      <c r="Z36" s="642"/>
      <c r="AA36" s="642"/>
      <c r="AB36" s="642"/>
      <c r="AC36" s="642"/>
    </row>
    <row r="37" spans="2:29" ht="12.75" customHeight="1">
      <c r="B37" s="642"/>
      <c r="C37" s="642"/>
      <c r="D37" s="642"/>
      <c r="E37" s="642"/>
      <c r="F37" s="642"/>
      <c r="G37" s="642"/>
      <c r="H37" s="642"/>
      <c r="I37" s="642"/>
      <c r="J37" s="642"/>
      <c r="K37" s="642"/>
      <c r="L37" s="642"/>
      <c r="M37" s="642"/>
      <c r="N37" s="642"/>
      <c r="O37" s="642"/>
      <c r="P37" s="642"/>
      <c r="Q37" s="642"/>
      <c r="R37" s="642"/>
      <c r="S37" s="642"/>
      <c r="T37" s="642"/>
      <c r="U37" s="642"/>
      <c r="Z37" s="642"/>
      <c r="AA37" s="642"/>
      <c r="AB37" s="642"/>
      <c r="AC37" s="642"/>
    </row>
    <row r="38" spans="2:29" ht="12.75" customHeight="1">
      <c r="B38" s="642"/>
      <c r="C38" s="642"/>
      <c r="D38" s="642"/>
      <c r="E38" s="642"/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  <c r="S38" s="642"/>
      <c r="T38" s="642"/>
      <c r="U38" s="642"/>
      <c r="Z38" s="642"/>
      <c r="AA38" s="642"/>
      <c r="AB38" s="642"/>
      <c r="AC38" s="642"/>
    </row>
    <row r="39" spans="2:29" ht="12.75" customHeight="1">
      <c r="B39" s="642"/>
      <c r="C39" s="642"/>
      <c r="D39" s="642"/>
      <c r="E39" s="642"/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  <c r="S39" s="642"/>
      <c r="T39" s="642"/>
      <c r="U39" s="642"/>
      <c r="Z39" s="642"/>
      <c r="AA39" s="642"/>
      <c r="AB39" s="642"/>
      <c r="AC39" s="642"/>
    </row>
    <row r="40" spans="2:29" ht="12.75" customHeight="1"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Z40" s="642"/>
      <c r="AA40" s="642"/>
      <c r="AB40" s="642"/>
      <c r="AC40" s="642"/>
    </row>
    <row r="41" spans="2:29" ht="12.75" customHeight="1"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Z41" s="642"/>
      <c r="AA41" s="642"/>
      <c r="AB41" s="642"/>
      <c r="AC41" s="642"/>
    </row>
    <row r="42" spans="2:29" ht="12.75" customHeight="1">
      <c r="B42" s="642"/>
      <c r="C42" s="642"/>
      <c r="D42" s="642"/>
      <c r="E42" s="642"/>
      <c r="F42" s="642"/>
      <c r="G42" s="642"/>
      <c r="H42" s="642"/>
      <c r="I42" s="642"/>
      <c r="J42" s="642"/>
      <c r="K42" s="642"/>
      <c r="L42" s="642"/>
      <c r="M42" s="642"/>
      <c r="N42" s="642"/>
      <c r="O42" s="642"/>
      <c r="P42" s="642"/>
      <c r="Q42" s="642"/>
      <c r="R42" s="642"/>
      <c r="S42" s="642"/>
      <c r="T42" s="642"/>
      <c r="U42" s="642"/>
      <c r="Z42" s="642"/>
      <c r="AA42" s="642"/>
      <c r="AB42" s="642"/>
      <c r="AC42" s="642"/>
    </row>
    <row r="43" spans="2:29" ht="12.75" customHeight="1">
      <c r="B43" s="642"/>
      <c r="C43" s="642"/>
      <c r="D43" s="642"/>
      <c r="E43" s="642"/>
      <c r="F43" s="642"/>
      <c r="G43" s="642"/>
      <c r="H43" s="642"/>
      <c r="I43" s="642"/>
      <c r="J43" s="642"/>
      <c r="K43" s="642"/>
      <c r="L43" s="642"/>
      <c r="M43" s="642"/>
      <c r="N43" s="642"/>
      <c r="O43" s="642"/>
      <c r="P43" s="642"/>
      <c r="Q43" s="642"/>
      <c r="R43" s="642"/>
      <c r="S43" s="642"/>
      <c r="T43" s="642"/>
      <c r="U43" s="642"/>
      <c r="Z43" s="642"/>
      <c r="AA43" s="642"/>
      <c r="AB43" s="642"/>
      <c r="AC43" s="642"/>
    </row>
    <row r="44" spans="2:29" ht="12.75" customHeight="1">
      <c r="B44" s="642"/>
      <c r="C44" s="642"/>
      <c r="D44" s="642"/>
      <c r="E44" s="642"/>
      <c r="F44" s="642"/>
      <c r="G44" s="642"/>
      <c r="H44" s="642"/>
      <c r="I44" s="642"/>
      <c r="J44" s="642"/>
      <c r="K44" s="642"/>
      <c r="L44" s="642"/>
      <c r="M44" s="642"/>
      <c r="N44" s="642"/>
      <c r="O44" s="642"/>
      <c r="P44" s="642"/>
      <c r="Q44" s="642"/>
      <c r="R44" s="642"/>
      <c r="S44" s="642"/>
      <c r="T44" s="642"/>
      <c r="U44" s="642"/>
      <c r="Z44" s="642"/>
      <c r="AA44" s="642"/>
      <c r="AB44" s="642"/>
      <c r="AC44" s="642"/>
    </row>
    <row r="45" spans="2:29" ht="12.75" customHeight="1">
      <c r="B45" s="642"/>
      <c r="C45" s="642"/>
      <c r="D45" s="642"/>
      <c r="E45" s="642"/>
      <c r="F45" s="642"/>
      <c r="G45" s="642"/>
      <c r="H45" s="642"/>
      <c r="I45" s="642"/>
      <c r="J45" s="642"/>
      <c r="K45" s="642"/>
      <c r="L45" s="642"/>
      <c r="M45" s="642"/>
      <c r="N45" s="642"/>
      <c r="O45" s="642"/>
      <c r="P45" s="642"/>
      <c r="Q45" s="642"/>
      <c r="R45" s="642"/>
      <c r="S45" s="642"/>
      <c r="T45" s="642"/>
      <c r="U45" s="642"/>
      <c r="Z45" s="642"/>
      <c r="AA45" s="642"/>
      <c r="AB45" s="642"/>
      <c r="AC45" s="642"/>
    </row>
    <row r="46" spans="2:29" ht="12.75" customHeight="1">
      <c r="B46" s="642"/>
      <c r="C46" s="642"/>
      <c r="D46" s="642"/>
      <c r="E46" s="642"/>
      <c r="F46" s="642"/>
      <c r="G46" s="642"/>
      <c r="H46" s="642"/>
      <c r="I46" s="642"/>
      <c r="J46" s="642"/>
      <c r="K46" s="642"/>
      <c r="L46" s="642"/>
      <c r="M46" s="642"/>
      <c r="N46" s="642"/>
      <c r="O46" s="642"/>
      <c r="P46" s="642"/>
      <c r="Q46" s="642"/>
      <c r="R46" s="642"/>
      <c r="S46" s="642"/>
      <c r="T46" s="642"/>
      <c r="U46" s="642"/>
      <c r="Z46" s="642"/>
      <c r="AA46" s="642"/>
      <c r="AB46" s="642"/>
      <c r="AC46" s="642"/>
    </row>
    <row r="47" spans="2:29" ht="12.75" customHeight="1">
      <c r="B47" s="642"/>
      <c r="C47" s="642"/>
      <c r="D47" s="642"/>
      <c r="E47" s="642"/>
      <c r="F47" s="642"/>
      <c r="G47" s="642"/>
      <c r="H47" s="642"/>
      <c r="I47" s="642"/>
      <c r="J47" s="642"/>
      <c r="K47" s="642"/>
      <c r="L47" s="642"/>
      <c r="M47" s="642"/>
      <c r="N47" s="642"/>
      <c r="O47" s="642"/>
      <c r="P47" s="642"/>
      <c r="Q47" s="642"/>
      <c r="R47" s="642"/>
      <c r="S47" s="642"/>
      <c r="T47" s="642"/>
      <c r="U47" s="642"/>
      <c r="Z47" s="642"/>
      <c r="AA47" s="642"/>
      <c r="AB47" s="642"/>
      <c r="AC47" s="642"/>
    </row>
    <row r="48" spans="2:29" ht="12.75" customHeight="1">
      <c r="B48" s="642"/>
      <c r="C48" s="642"/>
      <c r="D48" s="642"/>
      <c r="E48" s="642"/>
      <c r="F48" s="642"/>
      <c r="G48" s="642"/>
      <c r="H48" s="642"/>
      <c r="I48" s="642"/>
      <c r="J48" s="642"/>
      <c r="K48" s="642"/>
      <c r="L48" s="642"/>
      <c r="M48" s="642"/>
      <c r="N48" s="642"/>
      <c r="O48" s="642"/>
      <c r="P48" s="642"/>
      <c r="Q48" s="642"/>
      <c r="R48" s="642"/>
      <c r="S48" s="642"/>
      <c r="T48" s="642"/>
      <c r="U48" s="642"/>
      <c r="Z48" s="642"/>
      <c r="AA48" s="642"/>
      <c r="AB48" s="642"/>
      <c r="AC48" s="642"/>
    </row>
    <row r="49" spans="2:29" ht="12.75" customHeight="1">
      <c r="B49" s="642"/>
      <c r="C49" s="642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642"/>
      <c r="P49" s="642"/>
      <c r="Q49" s="642"/>
      <c r="R49" s="642"/>
      <c r="S49" s="642"/>
      <c r="T49" s="642"/>
      <c r="U49" s="642"/>
      <c r="Z49" s="642"/>
      <c r="AA49" s="642"/>
      <c r="AB49" s="642"/>
      <c r="AC49" s="642"/>
    </row>
    <row r="50" spans="2:29" ht="12.75" customHeight="1">
      <c r="B50" s="642"/>
      <c r="C50" s="642"/>
      <c r="D50" s="642"/>
      <c r="E50" s="642"/>
      <c r="F50" s="642"/>
      <c r="G50" s="642"/>
      <c r="H50" s="642"/>
      <c r="I50" s="642"/>
      <c r="J50" s="642"/>
      <c r="K50" s="642"/>
      <c r="L50" s="642"/>
      <c r="M50" s="642"/>
      <c r="N50" s="642"/>
      <c r="O50" s="642"/>
      <c r="P50" s="642"/>
      <c r="Q50" s="642"/>
      <c r="R50" s="642"/>
      <c r="S50" s="642"/>
      <c r="T50" s="642"/>
      <c r="U50" s="642"/>
      <c r="Z50" s="642"/>
      <c r="AA50" s="642"/>
      <c r="AB50" s="642"/>
      <c r="AC50" s="642"/>
    </row>
    <row r="51" spans="2:29" ht="12.75" customHeight="1">
      <c r="B51" s="642"/>
      <c r="C51" s="642"/>
      <c r="D51" s="642"/>
      <c r="E51" s="642"/>
      <c r="F51" s="642"/>
      <c r="G51" s="642"/>
      <c r="H51" s="642"/>
      <c r="I51" s="642"/>
      <c r="J51" s="642"/>
      <c r="K51" s="642"/>
      <c r="L51" s="642"/>
      <c r="M51" s="642"/>
      <c r="N51" s="642"/>
      <c r="O51" s="642"/>
      <c r="P51" s="642"/>
      <c r="Q51" s="642"/>
      <c r="R51" s="642"/>
      <c r="S51" s="642"/>
      <c r="T51" s="642"/>
      <c r="U51" s="642"/>
      <c r="Z51" s="642"/>
      <c r="AA51" s="642"/>
      <c r="AB51" s="642"/>
      <c r="AC51" s="642"/>
    </row>
    <row r="52" spans="2:29" ht="12.75" customHeight="1">
      <c r="B52" s="642"/>
      <c r="C52" s="642"/>
      <c r="D52" s="642"/>
      <c r="E52" s="642"/>
      <c r="F52" s="642"/>
      <c r="G52" s="642"/>
      <c r="H52" s="642"/>
      <c r="I52" s="642"/>
      <c r="J52" s="642"/>
      <c r="K52" s="642"/>
      <c r="L52" s="642"/>
      <c r="M52" s="642"/>
      <c r="N52" s="642"/>
      <c r="O52" s="642"/>
      <c r="P52" s="642"/>
      <c r="Q52" s="642"/>
      <c r="R52" s="642"/>
      <c r="S52" s="642"/>
      <c r="T52" s="642"/>
      <c r="U52" s="642"/>
      <c r="Z52" s="642"/>
      <c r="AA52" s="642"/>
      <c r="AB52" s="642"/>
      <c r="AC52" s="642"/>
    </row>
    <row r="53" spans="2:29" ht="12.75" customHeight="1">
      <c r="B53" s="642"/>
      <c r="C53" s="642"/>
      <c r="D53" s="642"/>
      <c r="E53" s="642"/>
      <c r="F53" s="642"/>
      <c r="G53" s="642"/>
      <c r="H53" s="642"/>
      <c r="I53" s="642"/>
      <c r="J53" s="642"/>
      <c r="K53" s="642"/>
      <c r="L53" s="642"/>
      <c r="M53" s="642"/>
      <c r="N53" s="642"/>
      <c r="O53" s="642"/>
      <c r="P53" s="642"/>
      <c r="Q53" s="642"/>
      <c r="R53" s="642"/>
      <c r="S53" s="642"/>
      <c r="T53" s="642"/>
      <c r="U53" s="642"/>
      <c r="Z53" s="642"/>
      <c r="AA53" s="642"/>
      <c r="AB53" s="642"/>
      <c r="AC53" s="642"/>
    </row>
    <row r="54" spans="2:29" ht="12.75" customHeight="1">
      <c r="B54" s="642"/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Z54" s="642"/>
      <c r="AA54" s="642"/>
      <c r="AB54" s="642"/>
      <c r="AC54" s="642"/>
    </row>
    <row r="55" spans="2:29" ht="12.75" customHeight="1">
      <c r="B55" s="642"/>
      <c r="C55" s="642"/>
      <c r="D55" s="642"/>
      <c r="E55" s="642"/>
      <c r="F55" s="642"/>
      <c r="G55" s="642"/>
      <c r="H55" s="642"/>
      <c r="I55" s="642"/>
      <c r="J55" s="642"/>
      <c r="K55" s="642"/>
      <c r="L55" s="642"/>
      <c r="M55" s="642"/>
      <c r="N55" s="642"/>
      <c r="O55" s="642"/>
      <c r="P55" s="642"/>
      <c r="Q55" s="642"/>
      <c r="R55" s="642"/>
      <c r="S55" s="642"/>
      <c r="T55" s="642"/>
      <c r="U55" s="642"/>
      <c r="Z55" s="642"/>
      <c r="AA55" s="642"/>
      <c r="AB55" s="642"/>
      <c r="AC55" s="642"/>
    </row>
    <row r="56" spans="2:29" ht="12.75" customHeight="1">
      <c r="B56" s="642"/>
      <c r="C56" s="642"/>
      <c r="D56" s="642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2"/>
      <c r="P56" s="642"/>
      <c r="Q56" s="642"/>
      <c r="R56" s="642"/>
      <c r="S56" s="642"/>
      <c r="T56" s="642"/>
      <c r="U56" s="642"/>
      <c r="Z56" s="642"/>
      <c r="AA56" s="642"/>
      <c r="AB56" s="642"/>
      <c r="AC56" s="642"/>
    </row>
    <row r="57" spans="2:29" ht="12.75" customHeight="1">
      <c r="B57" s="642"/>
      <c r="C57" s="642"/>
      <c r="D57" s="642"/>
      <c r="E57" s="642"/>
      <c r="F57" s="642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  <c r="R57" s="642"/>
      <c r="S57" s="642"/>
      <c r="T57" s="642"/>
      <c r="U57" s="642"/>
      <c r="Z57" s="642"/>
      <c r="AA57" s="642"/>
      <c r="AB57" s="642"/>
      <c r="AC57" s="642"/>
    </row>
    <row r="58" spans="2:29" ht="18" customHeight="1">
      <c r="B58" s="642"/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2"/>
      <c r="S58" s="642"/>
      <c r="T58" s="642"/>
      <c r="U58" s="642"/>
      <c r="Z58" s="642"/>
      <c r="AA58" s="642"/>
      <c r="AB58" s="642"/>
      <c r="AC58" s="642"/>
    </row>
    <row r="59" spans="2:29" ht="18" customHeight="1">
      <c r="B59" s="642"/>
    </row>
  </sheetData>
  <mergeCells count="15">
    <mergeCell ref="A1:U1"/>
    <mergeCell ref="A2:U2"/>
    <mergeCell ref="A3:U3"/>
    <mergeCell ref="A4:B4"/>
    <mergeCell ref="B6:E6"/>
    <mergeCell ref="F6:I6"/>
    <mergeCell ref="J6:M6"/>
    <mergeCell ref="N6:Q6"/>
    <mergeCell ref="R6:U6"/>
    <mergeCell ref="AD6:AG6"/>
    <mergeCell ref="B5:AG5"/>
    <mergeCell ref="Z6:AC6"/>
    <mergeCell ref="V6:Y6"/>
    <mergeCell ref="A32:H32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U36"/>
  <sheetViews>
    <sheetView showGridLines="0" workbookViewId="0">
      <pane xSplit="1" ySplit="6" topLeftCell="B7" activePane="bottomRight" state="frozen"/>
      <selection activeCell="BH19" sqref="BH19"/>
      <selection pane="topRight" activeCell="BH19" sqref="BH19"/>
      <selection pane="bottomLeft" activeCell="BH19" sqref="BH19"/>
      <selection pane="bottomRight" activeCell="S38" sqref="S38"/>
    </sheetView>
  </sheetViews>
  <sheetFormatPr baseColWidth="10" defaultColWidth="11.42578125" defaultRowHeight="18" customHeight="1"/>
  <cols>
    <col min="1" max="1" width="44.140625" style="119" customWidth="1"/>
    <col min="2" max="2" width="5.42578125" style="175" customWidth="1"/>
    <col min="3" max="11" width="5.42578125" style="176" customWidth="1"/>
    <col min="12" max="12" width="6.140625" style="176" customWidth="1"/>
    <col min="13" max="20" width="5.42578125" style="176" customWidth="1"/>
    <col min="21" max="21" width="7.28515625" style="218" customWidth="1"/>
    <col min="22" max="16384" width="11.42578125" style="95"/>
  </cols>
  <sheetData>
    <row r="1" spans="1:21" s="264" customFormat="1" ht="18" customHeight="1">
      <c r="A1" s="844" t="s">
        <v>483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</row>
    <row r="2" spans="1:21" s="264" customFormat="1" ht="18" customHeight="1">
      <c r="A2" s="825" t="s">
        <v>552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</row>
    <row r="3" spans="1:21" s="264" customFormat="1" ht="18" customHeight="1">
      <c r="A3" s="826" t="s">
        <v>614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</row>
    <row r="4" spans="1:21" ht="3.95" customHeight="1">
      <c r="A4" s="190"/>
      <c r="B4" s="9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231"/>
    </row>
    <row r="5" spans="1:21" ht="18" customHeight="1">
      <c r="A5" s="846" t="s">
        <v>245</v>
      </c>
      <c r="B5" s="923" t="s">
        <v>0</v>
      </c>
      <c r="C5" s="924"/>
      <c r="D5" s="924"/>
      <c r="E5" s="924"/>
      <c r="F5" s="924"/>
      <c r="G5" s="924"/>
      <c r="H5" s="924"/>
      <c r="I5" s="924"/>
      <c r="J5" s="924"/>
      <c r="K5" s="924"/>
      <c r="L5" s="924"/>
      <c r="M5" s="924"/>
      <c r="N5" s="924"/>
      <c r="O5" s="924"/>
      <c r="P5" s="924"/>
      <c r="Q5" s="924"/>
      <c r="R5" s="924"/>
      <c r="S5" s="924"/>
      <c r="T5" s="925"/>
      <c r="U5" s="926" t="s">
        <v>34</v>
      </c>
    </row>
    <row r="6" spans="1:21" ht="18" customHeight="1">
      <c r="A6" s="848"/>
      <c r="B6" s="478">
        <v>1</v>
      </c>
      <c r="C6" s="479">
        <v>2</v>
      </c>
      <c r="D6" s="479">
        <v>3</v>
      </c>
      <c r="E6" s="479">
        <v>4</v>
      </c>
      <c r="F6" s="479">
        <v>5</v>
      </c>
      <c r="G6" s="479">
        <v>6</v>
      </c>
      <c r="H6" s="479">
        <v>7</v>
      </c>
      <c r="I6" s="479">
        <v>8</v>
      </c>
      <c r="J6" s="479">
        <v>9</v>
      </c>
      <c r="K6" s="479">
        <v>10</v>
      </c>
      <c r="L6" s="479">
        <v>11</v>
      </c>
      <c r="M6" s="479">
        <v>12</v>
      </c>
      <c r="N6" s="479">
        <v>13</v>
      </c>
      <c r="O6" s="479">
        <v>14</v>
      </c>
      <c r="P6" s="479">
        <v>15</v>
      </c>
      <c r="Q6" s="479">
        <v>16</v>
      </c>
      <c r="R6" s="479">
        <v>17</v>
      </c>
      <c r="S6" s="479">
        <v>18</v>
      </c>
      <c r="T6" s="479">
        <v>50</v>
      </c>
      <c r="U6" s="926"/>
    </row>
    <row r="7" spans="1:21" ht="24" customHeight="1">
      <c r="A7" s="12" t="s">
        <v>247</v>
      </c>
      <c r="B7" s="156">
        <v>37</v>
      </c>
      <c r="C7" s="157">
        <v>36</v>
      </c>
      <c r="D7" s="158">
        <v>45</v>
      </c>
      <c r="E7" s="157">
        <v>19</v>
      </c>
      <c r="F7" s="158">
        <v>45</v>
      </c>
      <c r="G7" s="158">
        <v>13</v>
      </c>
      <c r="H7" s="158">
        <v>38</v>
      </c>
      <c r="I7" s="158">
        <v>6</v>
      </c>
      <c r="J7" s="158">
        <v>26</v>
      </c>
      <c r="K7" s="158">
        <v>95</v>
      </c>
      <c r="L7" s="158">
        <v>234</v>
      </c>
      <c r="M7" s="158">
        <v>9</v>
      </c>
      <c r="N7" s="158">
        <v>29</v>
      </c>
      <c r="O7" s="158">
        <v>10</v>
      </c>
      <c r="P7" s="158">
        <v>22</v>
      </c>
      <c r="Q7" s="158">
        <v>26</v>
      </c>
      <c r="R7" s="158">
        <v>5</v>
      </c>
      <c r="S7" s="158">
        <v>110</v>
      </c>
      <c r="T7" s="158">
        <v>1</v>
      </c>
      <c r="U7" s="181">
        <v>806</v>
      </c>
    </row>
    <row r="8" spans="1:21" ht="24" customHeight="1">
      <c r="A8" s="13" t="s">
        <v>248</v>
      </c>
      <c r="B8" s="164">
        <v>167</v>
      </c>
      <c r="C8" s="134">
        <v>209</v>
      </c>
      <c r="D8" s="134">
        <v>290</v>
      </c>
      <c r="E8" s="134">
        <v>154</v>
      </c>
      <c r="F8" s="134">
        <v>305</v>
      </c>
      <c r="G8" s="134">
        <v>81</v>
      </c>
      <c r="H8" s="134">
        <v>320</v>
      </c>
      <c r="I8" s="134">
        <v>105</v>
      </c>
      <c r="J8" s="134">
        <v>233</v>
      </c>
      <c r="K8" s="134">
        <v>426</v>
      </c>
      <c r="L8" s="134">
        <v>1489</v>
      </c>
      <c r="M8" s="134">
        <v>107</v>
      </c>
      <c r="N8" s="134">
        <v>99</v>
      </c>
      <c r="O8" s="134">
        <v>53</v>
      </c>
      <c r="P8" s="134">
        <v>72</v>
      </c>
      <c r="Q8" s="134">
        <v>42</v>
      </c>
      <c r="R8" s="134">
        <v>21</v>
      </c>
      <c r="S8" s="134">
        <v>547</v>
      </c>
      <c r="T8" s="134">
        <v>2</v>
      </c>
      <c r="U8" s="182">
        <v>4722</v>
      </c>
    </row>
    <row r="9" spans="1:21" ht="24" customHeight="1">
      <c r="A9" s="12" t="s">
        <v>249</v>
      </c>
      <c r="B9" s="166">
        <v>9</v>
      </c>
      <c r="C9" s="167">
        <v>5</v>
      </c>
      <c r="D9" s="168">
        <v>10</v>
      </c>
      <c r="E9" s="167">
        <v>6</v>
      </c>
      <c r="F9" s="168">
        <v>11</v>
      </c>
      <c r="G9" s="168">
        <v>1</v>
      </c>
      <c r="H9" s="168">
        <v>12</v>
      </c>
      <c r="I9" s="168">
        <v>2</v>
      </c>
      <c r="J9" s="168">
        <v>13</v>
      </c>
      <c r="K9" s="168">
        <v>7</v>
      </c>
      <c r="L9" s="168">
        <v>55</v>
      </c>
      <c r="M9" s="168">
        <v>1</v>
      </c>
      <c r="N9" s="168">
        <v>1</v>
      </c>
      <c r="O9" s="168">
        <v>2</v>
      </c>
      <c r="P9" s="168">
        <v>2</v>
      </c>
      <c r="Q9" s="168">
        <v>5</v>
      </c>
      <c r="R9" s="168">
        <v>2</v>
      </c>
      <c r="S9" s="168">
        <v>23</v>
      </c>
      <c r="T9" s="168">
        <v>0</v>
      </c>
      <c r="U9" s="184">
        <v>167</v>
      </c>
    </row>
    <row r="10" spans="1:21" ht="24" customHeight="1">
      <c r="A10" s="13" t="s">
        <v>250</v>
      </c>
      <c r="B10" s="482">
        <v>100</v>
      </c>
      <c r="C10" s="483">
        <v>186</v>
      </c>
      <c r="D10" s="483">
        <v>178</v>
      </c>
      <c r="E10" s="483">
        <v>127</v>
      </c>
      <c r="F10" s="483">
        <v>277</v>
      </c>
      <c r="G10" s="483">
        <v>60</v>
      </c>
      <c r="H10" s="483">
        <v>236</v>
      </c>
      <c r="I10" s="483">
        <v>62</v>
      </c>
      <c r="J10" s="483">
        <v>166</v>
      </c>
      <c r="K10" s="483">
        <v>390</v>
      </c>
      <c r="L10" s="483">
        <v>1017</v>
      </c>
      <c r="M10" s="483">
        <v>47</v>
      </c>
      <c r="N10" s="483">
        <v>85</v>
      </c>
      <c r="O10" s="483">
        <v>57</v>
      </c>
      <c r="P10" s="483">
        <v>40</v>
      </c>
      <c r="Q10" s="483">
        <v>30</v>
      </c>
      <c r="R10" s="483">
        <v>12</v>
      </c>
      <c r="S10" s="483">
        <v>400</v>
      </c>
      <c r="T10" s="483">
        <v>1</v>
      </c>
      <c r="U10" s="643">
        <v>3471</v>
      </c>
    </row>
    <row r="11" spans="1:21" ht="24" customHeight="1">
      <c r="A11" s="12" t="s">
        <v>251</v>
      </c>
      <c r="B11" s="166">
        <v>12</v>
      </c>
      <c r="C11" s="167">
        <v>9</v>
      </c>
      <c r="D11" s="168">
        <v>37</v>
      </c>
      <c r="E11" s="167">
        <v>20</v>
      </c>
      <c r="F11" s="168">
        <v>2</v>
      </c>
      <c r="G11" s="168">
        <v>4</v>
      </c>
      <c r="H11" s="168">
        <v>23</v>
      </c>
      <c r="I11" s="168">
        <v>9</v>
      </c>
      <c r="J11" s="168">
        <v>12</v>
      </c>
      <c r="K11" s="168">
        <v>27</v>
      </c>
      <c r="L11" s="168">
        <v>54</v>
      </c>
      <c r="M11" s="168">
        <v>9</v>
      </c>
      <c r="N11" s="168">
        <v>6</v>
      </c>
      <c r="O11" s="168">
        <v>3</v>
      </c>
      <c r="P11" s="168">
        <v>3</v>
      </c>
      <c r="Q11" s="168">
        <v>0</v>
      </c>
      <c r="R11" s="168">
        <v>0</v>
      </c>
      <c r="S11" s="168">
        <v>24</v>
      </c>
      <c r="T11" s="168">
        <v>0</v>
      </c>
      <c r="U11" s="184">
        <v>254</v>
      </c>
    </row>
    <row r="12" spans="1:21" ht="24" customHeight="1">
      <c r="A12" s="13" t="s">
        <v>252</v>
      </c>
      <c r="B12" s="164">
        <v>16</v>
      </c>
      <c r="C12" s="134">
        <v>25</v>
      </c>
      <c r="D12" s="134">
        <v>39</v>
      </c>
      <c r="E12" s="134">
        <v>23</v>
      </c>
      <c r="F12" s="134">
        <v>33</v>
      </c>
      <c r="G12" s="134">
        <v>8</v>
      </c>
      <c r="H12" s="134">
        <v>47</v>
      </c>
      <c r="I12" s="134">
        <v>12</v>
      </c>
      <c r="J12" s="134">
        <v>32</v>
      </c>
      <c r="K12" s="134">
        <v>52</v>
      </c>
      <c r="L12" s="134">
        <v>248</v>
      </c>
      <c r="M12" s="134">
        <v>16</v>
      </c>
      <c r="N12" s="134">
        <v>17</v>
      </c>
      <c r="O12" s="134">
        <v>13</v>
      </c>
      <c r="P12" s="134">
        <v>8</v>
      </c>
      <c r="Q12" s="134">
        <v>9</v>
      </c>
      <c r="R12" s="134">
        <v>2</v>
      </c>
      <c r="S12" s="134">
        <v>116</v>
      </c>
      <c r="T12" s="134">
        <v>0</v>
      </c>
      <c r="U12" s="182">
        <v>716</v>
      </c>
    </row>
    <row r="13" spans="1:21" ht="24" customHeight="1">
      <c r="A13" s="12" t="s">
        <v>253</v>
      </c>
      <c r="B13" s="166">
        <v>0</v>
      </c>
      <c r="C13" s="167">
        <v>0</v>
      </c>
      <c r="D13" s="168">
        <v>0</v>
      </c>
      <c r="E13" s="167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84">
        <v>0</v>
      </c>
    </row>
    <row r="14" spans="1:21" ht="24" customHeight="1">
      <c r="A14" s="13" t="s">
        <v>254</v>
      </c>
      <c r="B14" s="482">
        <v>0</v>
      </c>
      <c r="C14" s="483">
        <v>0</v>
      </c>
      <c r="D14" s="483">
        <v>0</v>
      </c>
      <c r="E14" s="483">
        <v>1</v>
      </c>
      <c r="F14" s="483">
        <v>0</v>
      </c>
      <c r="G14" s="483">
        <v>0</v>
      </c>
      <c r="H14" s="483">
        <v>0</v>
      </c>
      <c r="I14" s="483">
        <v>0</v>
      </c>
      <c r="J14" s="483">
        <v>0</v>
      </c>
      <c r="K14" s="483">
        <v>2</v>
      </c>
      <c r="L14" s="483">
        <v>0</v>
      </c>
      <c r="M14" s="483">
        <v>0</v>
      </c>
      <c r="N14" s="483">
        <v>0</v>
      </c>
      <c r="O14" s="483">
        <v>0</v>
      </c>
      <c r="P14" s="483">
        <v>0</v>
      </c>
      <c r="Q14" s="483">
        <v>0</v>
      </c>
      <c r="R14" s="483">
        <v>0</v>
      </c>
      <c r="S14" s="483">
        <v>1</v>
      </c>
      <c r="T14" s="483">
        <v>0</v>
      </c>
      <c r="U14" s="643">
        <v>4</v>
      </c>
    </row>
    <row r="15" spans="1:21" ht="24" customHeight="1">
      <c r="A15" s="11" t="s">
        <v>255</v>
      </c>
      <c r="B15" s="166">
        <v>363</v>
      </c>
      <c r="C15" s="167">
        <v>546</v>
      </c>
      <c r="D15" s="168">
        <v>645</v>
      </c>
      <c r="E15" s="167">
        <v>408</v>
      </c>
      <c r="F15" s="168">
        <v>1076</v>
      </c>
      <c r="G15" s="168">
        <v>225</v>
      </c>
      <c r="H15" s="168">
        <v>792</v>
      </c>
      <c r="I15" s="168">
        <v>252</v>
      </c>
      <c r="J15" s="168">
        <v>744</v>
      </c>
      <c r="K15" s="168">
        <v>904</v>
      </c>
      <c r="L15" s="168">
        <v>2697</v>
      </c>
      <c r="M15" s="168">
        <v>232</v>
      </c>
      <c r="N15" s="168">
        <v>265</v>
      </c>
      <c r="O15" s="168">
        <v>141</v>
      </c>
      <c r="P15" s="168">
        <v>134</v>
      </c>
      <c r="Q15" s="168">
        <v>78</v>
      </c>
      <c r="R15" s="168">
        <v>25</v>
      </c>
      <c r="S15" s="168">
        <v>998</v>
      </c>
      <c r="T15" s="168">
        <v>7</v>
      </c>
      <c r="U15" s="184">
        <v>10532</v>
      </c>
    </row>
    <row r="16" spans="1:21" ht="24" customHeight="1">
      <c r="A16" s="13" t="s">
        <v>256</v>
      </c>
      <c r="B16" s="164">
        <v>196</v>
      </c>
      <c r="C16" s="134">
        <v>286</v>
      </c>
      <c r="D16" s="134">
        <v>270</v>
      </c>
      <c r="E16" s="134">
        <v>174</v>
      </c>
      <c r="F16" s="134">
        <v>415</v>
      </c>
      <c r="G16" s="134">
        <v>113</v>
      </c>
      <c r="H16" s="134">
        <v>384</v>
      </c>
      <c r="I16" s="134">
        <v>107</v>
      </c>
      <c r="J16" s="134">
        <v>248</v>
      </c>
      <c r="K16" s="134">
        <v>383</v>
      </c>
      <c r="L16" s="134">
        <v>1594</v>
      </c>
      <c r="M16" s="134">
        <v>93</v>
      </c>
      <c r="N16" s="134">
        <v>95</v>
      </c>
      <c r="O16" s="134">
        <v>99</v>
      </c>
      <c r="P16" s="134">
        <v>84</v>
      </c>
      <c r="Q16" s="134">
        <v>78</v>
      </c>
      <c r="R16" s="134">
        <v>15</v>
      </c>
      <c r="S16" s="134">
        <v>616</v>
      </c>
      <c r="T16" s="134">
        <v>2</v>
      </c>
      <c r="U16" s="182">
        <v>5252</v>
      </c>
    </row>
    <row r="17" spans="1:21" ht="24" customHeight="1">
      <c r="A17" s="11" t="s">
        <v>257</v>
      </c>
      <c r="B17" s="166">
        <v>44</v>
      </c>
      <c r="C17" s="167">
        <v>86</v>
      </c>
      <c r="D17" s="168">
        <v>120</v>
      </c>
      <c r="E17" s="167">
        <v>58</v>
      </c>
      <c r="F17" s="168">
        <v>97</v>
      </c>
      <c r="G17" s="168">
        <v>32</v>
      </c>
      <c r="H17" s="168">
        <v>103</v>
      </c>
      <c r="I17" s="168">
        <v>47</v>
      </c>
      <c r="J17" s="168">
        <v>93</v>
      </c>
      <c r="K17" s="168">
        <v>168</v>
      </c>
      <c r="L17" s="168">
        <v>556</v>
      </c>
      <c r="M17" s="168">
        <v>29</v>
      </c>
      <c r="N17" s="168">
        <v>46</v>
      </c>
      <c r="O17" s="168">
        <v>37</v>
      </c>
      <c r="P17" s="168">
        <v>31</v>
      </c>
      <c r="Q17" s="168">
        <v>17</v>
      </c>
      <c r="R17" s="168">
        <v>5</v>
      </c>
      <c r="S17" s="168">
        <v>168</v>
      </c>
      <c r="T17" s="168">
        <v>0</v>
      </c>
      <c r="U17" s="184">
        <v>1737</v>
      </c>
    </row>
    <row r="18" spans="1:21" ht="24" customHeight="1">
      <c r="A18" s="13" t="s">
        <v>258</v>
      </c>
      <c r="B18" s="482">
        <v>10</v>
      </c>
      <c r="C18" s="483">
        <v>4</v>
      </c>
      <c r="D18" s="483">
        <v>7</v>
      </c>
      <c r="E18" s="483">
        <v>8</v>
      </c>
      <c r="F18" s="483">
        <v>6</v>
      </c>
      <c r="G18" s="483">
        <v>5</v>
      </c>
      <c r="H18" s="483">
        <v>19</v>
      </c>
      <c r="I18" s="483">
        <v>5</v>
      </c>
      <c r="J18" s="483">
        <v>10</v>
      </c>
      <c r="K18" s="483">
        <v>15</v>
      </c>
      <c r="L18" s="483">
        <v>48</v>
      </c>
      <c r="M18" s="483">
        <v>2</v>
      </c>
      <c r="N18" s="483">
        <v>6</v>
      </c>
      <c r="O18" s="483">
        <v>1</v>
      </c>
      <c r="P18" s="483">
        <v>2</v>
      </c>
      <c r="Q18" s="483">
        <v>2</v>
      </c>
      <c r="R18" s="483">
        <v>0</v>
      </c>
      <c r="S18" s="483">
        <v>22</v>
      </c>
      <c r="T18" s="483">
        <v>0</v>
      </c>
      <c r="U18" s="643">
        <v>172</v>
      </c>
    </row>
    <row r="19" spans="1:21" ht="24" customHeight="1">
      <c r="A19" s="11" t="s">
        <v>531</v>
      </c>
      <c r="B19" s="166">
        <v>3</v>
      </c>
      <c r="C19" s="167">
        <v>9</v>
      </c>
      <c r="D19" s="168">
        <v>16</v>
      </c>
      <c r="E19" s="167">
        <v>2</v>
      </c>
      <c r="F19" s="168">
        <v>4</v>
      </c>
      <c r="G19" s="168">
        <v>1</v>
      </c>
      <c r="H19" s="168">
        <v>11</v>
      </c>
      <c r="I19" s="168">
        <v>1</v>
      </c>
      <c r="J19" s="168">
        <v>9</v>
      </c>
      <c r="K19" s="168">
        <v>10</v>
      </c>
      <c r="L19" s="168">
        <v>74</v>
      </c>
      <c r="M19" s="168">
        <v>1</v>
      </c>
      <c r="N19" s="168">
        <v>5</v>
      </c>
      <c r="O19" s="168">
        <v>0</v>
      </c>
      <c r="P19" s="168">
        <v>2</v>
      </c>
      <c r="Q19" s="168">
        <v>1</v>
      </c>
      <c r="R19" s="168">
        <v>0</v>
      </c>
      <c r="S19" s="168">
        <v>25</v>
      </c>
      <c r="T19" s="168">
        <v>0</v>
      </c>
      <c r="U19" s="184">
        <v>174</v>
      </c>
    </row>
    <row r="20" spans="1:21" ht="24" customHeight="1">
      <c r="A20" s="13" t="s">
        <v>259</v>
      </c>
      <c r="B20" s="164">
        <v>36</v>
      </c>
      <c r="C20" s="134">
        <v>52</v>
      </c>
      <c r="D20" s="134">
        <v>51</v>
      </c>
      <c r="E20" s="134">
        <v>25</v>
      </c>
      <c r="F20" s="134">
        <v>70</v>
      </c>
      <c r="G20" s="134">
        <v>31</v>
      </c>
      <c r="H20" s="134">
        <v>60</v>
      </c>
      <c r="I20" s="134">
        <v>16</v>
      </c>
      <c r="J20" s="134">
        <v>53</v>
      </c>
      <c r="K20" s="134">
        <v>86</v>
      </c>
      <c r="L20" s="134">
        <v>380</v>
      </c>
      <c r="M20" s="134">
        <v>8</v>
      </c>
      <c r="N20" s="134">
        <v>16</v>
      </c>
      <c r="O20" s="134">
        <v>21</v>
      </c>
      <c r="P20" s="134">
        <v>15</v>
      </c>
      <c r="Q20" s="134">
        <v>11</v>
      </c>
      <c r="R20" s="134">
        <v>3</v>
      </c>
      <c r="S20" s="134">
        <v>165</v>
      </c>
      <c r="T20" s="134">
        <v>0</v>
      </c>
      <c r="U20" s="182">
        <v>1099</v>
      </c>
    </row>
    <row r="21" spans="1:21" ht="24" customHeight="1">
      <c r="A21" s="11" t="s">
        <v>260</v>
      </c>
      <c r="B21" s="166">
        <v>2</v>
      </c>
      <c r="C21" s="167">
        <v>8</v>
      </c>
      <c r="D21" s="168">
        <v>7</v>
      </c>
      <c r="E21" s="167">
        <v>6</v>
      </c>
      <c r="F21" s="168">
        <v>10</v>
      </c>
      <c r="G21" s="168">
        <v>0</v>
      </c>
      <c r="H21" s="168">
        <v>5</v>
      </c>
      <c r="I21" s="168">
        <v>4</v>
      </c>
      <c r="J21" s="168">
        <v>4</v>
      </c>
      <c r="K21" s="168">
        <v>23</v>
      </c>
      <c r="L21" s="168">
        <v>18</v>
      </c>
      <c r="M21" s="168">
        <v>0</v>
      </c>
      <c r="N21" s="168">
        <v>6</v>
      </c>
      <c r="O21" s="168">
        <v>2</v>
      </c>
      <c r="P21" s="168">
        <v>6</v>
      </c>
      <c r="Q21" s="168">
        <v>2</v>
      </c>
      <c r="R21" s="168">
        <v>1</v>
      </c>
      <c r="S21" s="168">
        <v>5</v>
      </c>
      <c r="T21" s="168">
        <v>0</v>
      </c>
      <c r="U21" s="184">
        <v>109</v>
      </c>
    </row>
    <row r="22" spans="1:21" ht="24" customHeight="1">
      <c r="A22" s="13" t="s">
        <v>261</v>
      </c>
      <c r="B22" s="482">
        <v>24</v>
      </c>
      <c r="C22" s="483">
        <v>44</v>
      </c>
      <c r="D22" s="483">
        <v>32</v>
      </c>
      <c r="E22" s="483">
        <v>24</v>
      </c>
      <c r="F22" s="483">
        <v>51</v>
      </c>
      <c r="G22" s="483">
        <v>19</v>
      </c>
      <c r="H22" s="483">
        <v>34</v>
      </c>
      <c r="I22" s="483">
        <v>9</v>
      </c>
      <c r="J22" s="483">
        <v>21</v>
      </c>
      <c r="K22" s="483">
        <v>97</v>
      </c>
      <c r="L22" s="483">
        <v>188</v>
      </c>
      <c r="M22" s="483">
        <v>6</v>
      </c>
      <c r="N22" s="483">
        <v>16</v>
      </c>
      <c r="O22" s="483">
        <v>31</v>
      </c>
      <c r="P22" s="483">
        <v>24</v>
      </c>
      <c r="Q22" s="483">
        <v>17</v>
      </c>
      <c r="R22" s="483">
        <v>6</v>
      </c>
      <c r="S22" s="483">
        <v>25</v>
      </c>
      <c r="T22" s="483">
        <v>0</v>
      </c>
      <c r="U22" s="643">
        <v>668</v>
      </c>
    </row>
    <row r="23" spans="1:21" ht="24" customHeight="1">
      <c r="A23" s="11" t="s">
        <v>262</v>
      </c>
      <c r="B23" s="166">
        <v>25</v>
      </c>
      <c r="C23" s="167">
        <v>28</v>
      </c>
      <c r="D23" s="168">
        <v>19</v>
      </c>
      <c r="E23" s="167">
        <v>13</v>
      </c>
      <c r="F23" s="168">
        <v>30</v>
      </c>
      <c r="G23" s="168">
        <v>14</v>
      </c>
      <c r="H23" s="168">
        <v>37</v>
      </c>
      <c r="I23" s="168">
        <v>8</v>
      </c>
      <c r="J23" s="168">
        <v>10</v>
      </c>
      <c r="K23" s="168">
        <v>57</v>
      </c>
      <c r="L23" s="168">
        <v>109</v>
      </c>
      <c r="M23" s="168">
        <v>7</v>
      </c>
      <c r="N23" s="168">
        <v>8</v>
      </c>
      <c r="O23" s="168">
        <v>17</v>
      </c>
      <c r="P23" s="168">
        <v>8</v>
      </c>
      <c r="Q23" s="168">
        <v>9</v>
      </c>
      <c r="R23" s="168">
        <v>0</v>
      </c>
      <c r="S23" s="168">
        <v>25</v>
      </c>
      <c r="T23" s="168">
        <v>0</v>
      </c>
      <c r="U23" s="184">
        <v>424</v>
      </c>
    </row>
    <row r="24" spans="1:21" ht="30" customHeight="1">
      <c r="A24" s="13" t="s">
        <v>263</v>
      </c>
      <c r="B24" s="164">
        <v>120</v>
      </c>
      <c r="C24" s="134">
        <v>182</v>
      </c>
      <c r="D24" s="134">
        <v>237</v>
      </c>
      <c r="E24" s="134">
        <v>154</v>
      </c>
      <c r="F24" s="134">
        <v>33</v>
      </c>
      <c r="G24" s="134">
        <v>123</v>
      </c>
      <c r="H24" s="134">
        <v>211</v>
      </c>
      <c r="I24" s="134">
        <v>85</v>
      </c>
      <c r="J24" s="134">
        <v>42</v>
      </c>
      <c r="K24" s="134">
        <v>383</v>
      </c>
      <c r="L24" s="134">
        <v>1482</v>
      </c>
      <c r="M24" s="134">
        <v>49</v>
      </c>
      <c r="N24" s="134">
        <v>25</v>
      </c>
      <c r="O24" s="134">
        <v>19</v>
      </c>
      <c r="P24" s="134">
        <v>68</v>
      </c>
      <c r="Q24" s="134">
        <v>15</v>
      </c>
      <c r="R24" s="134">
        <v>10</v>
      </c>
      <c r="S24" s="134">
        <v>292</v>
      </c>
      <c r="T24" s="134">
        <v>2</v>
      </c>
      <c r="U24" s="182">
        <v>3532</v>
      </c>
    </row>
    <row r="25" spans="1:21" ht="24" customHeight="1">
      <c r="A25" s="11" t="s">
        <v>264</v>
      </c>
      <c r="B25" s="921" t="s">
        <v>267</v>
      </c>
      <c r="C25" s="922"/>
      <c r="D25" s="922"/>
      <c r="E25" s="922"/>
      <c r="F25" s="922"/>
      <c r="G25" s="922"/>
      <c r="H25" s="922"/>
      <c r="I25" s="922"/>
      <c r="J25" s="922"/>
      <c r="K25" s="922"/>
      <c r="L25" s="922"/>
      <c r="M25" s="922"/>
      <c r="N25" s="922"/>
      <c r="O25" s="922"/>
      <c r="P25" s="922"/>
      <c r="Q25" s="922"/>
      <c r="R25" s="922"/>
      <c r="S25" s="922"/>
      <c r="T25" s="922"/>
      <c r="U25" s="184">
        <f t="shared" ref="U25:U27" si="0">SUM(B25:T25)</f>
        <v>0</v>
      </c>
    </row>
    <row r="26" spans="1:21" ht="24" customHeight="1">
      <c r="A26" s="13" t="s">
        <v>265</v>
      </c>
      <c r="B26" s="39">
        <v>191</v>
      </c>
      <c r="C26" s="40">
        <v>254</v>
      </c>
      <c r="D26" s="40">
        <v>170</v>
      </c>
      <c r="E26" s="40">
        <v>88</v>
      </c>
      <c r="F26" s="40">
        <v>180</v>
      </c>
      <c r="G26" s="40">
        <v>92</v>
      </c>
      <c r="H26" s="40">
        <v>299</v>
      </c>
      <c r="I26" s="40">
        <v>91</v>
      </c>
      <c r="J26" s="40">
        <v>121</v>
      </c>
      <c r="K26" s="40">
        <v>489</v>
      </c>
      <c r="L26" s="40">
        <v>837</v>
      </c>
      <c r="M26" s="40">
        <v>40</v>
      </c>
      <c r="N26" s="40">
        <v>206</v>
      </c>
      <c r="O26" s="40">
        <v>204</v>
      </c>
      <c r="P26" s="40">
        <v>53</v>
      </c>
      <c r="Q26" s="40">
        <v>36</v>
      </c>
      <c r="R26" s="40">
        <v>20</v>
      </c>
      <c r="S26" s="40">
        <v>254</v>
      </c>
      <c r="T26" s="40">
        <v>14</v>
      </c>
      <c r="U26" s="643">
        <v>3639</v>
      </c>
    </row>
    <row r="27" spans="1:21" ht="24" customHeight="1">
      <c r="A27" s="11" t="s">
        <v>266</v>
      </c>
      <c r="B27" s="921" t="s">
        <v>267</v>
      </c>
      <c r="C27" s="922"/>
      <c r="D27" s="922"/>
      <c r="E27" s="922"/>
      <c r="F27" s="922"/>
      <c r="G27" s="922"/>
      <c r="H27" s="922"/>
      <c r="I27" s="922"/>
      <c r="J27" s="922"/>
      <c r="K27" s="922"/>
      <c r="L27" s="922"/>
      <c r="M27" s="922"/>
      <c r="N27" s="922"/>
      <c r="O27" s="922"/>
      <c r="P27" s="922"/>
      <c r="Q27" s="922"/>
      <c r="R27" s="922"/>
      <c r="S27" s="922"/>
      <c r="T27" s="922"/>
      <c r="U27" s="184">
        <f t="shared" si="0"/>
        <v>0</v>
      </c>
    </row>
    <row r="28" spans="1:21" ht="25.5" customHeight="1">
      <c r="A28" s="12" t="s">
        <v>578</v>
      </c>
      <c r="B28" s="164">
        <v>106</v>
      </c>
      <c r="C28" s="134">
        <v>170</v>
      </c>
      <c r="D28" s="134">
        <v>148</v>
      </c>
      <c r="E28" s="134">
        <v>122</v>
      </c>
      <c r="F28" s="134">
        <v>210</v>
      </c>
      <c r="G28" s="134">
        <v>58</v>
      </c>
      <c r="H28" s="134">
        <v>232</v>
      </c>
      <c r="I28" s="134">
        <v>92</v>
      </c>
      <c r="J28" s="134">
        <v>149</v>
      </c>
      <c r="K28" s="134">
        <v>256</v>
      </c>
      <c r="L28" s="134">
        <v>999</v>
      </c>
      <c r="M28" s="134">
        <v>44</v>
      </c>
      <c r="N28" s="134">
        <v>60</v>
      </c>
      <c r="O28" s="134">
        <v>53</v>
      </c>
      <c r="P28" s="134">
        <v>59</v>
      </c>
      <c r="Q28" s="134">
        <v>29</v>
      </c>
      <c r="R28" s="134">
        <v>7</v>
      </c>
      <c r="S28" s="134">
        <v>392</v>
      </c>
      <c r="T28" s="134">
        <v>0</v>
      </c>
      <c r="U28" s="182">
        <v>3186</v>
      </c>
    </row>
    <row r="29" spans="1:21" s="162" customFormat="1" ht="24.95" customHeight="1">
      <c r="A29" s="202" t="s">
        <v>36</v>
      </c>
      <c r="B29" s="512">
        <v>1461</v>
      </c>
      <c r="C29" s="511">
        <v>2139</v>
      </c>
      <c r="D29" s="511">
        <v>2321</v>
      </c>
      <c r="E29" s="511">
        <v>1432</v>
      </c>
      <c r="F29" s="511">
        <v>2855</v>
      </c>
      <c r="G29" s="511">
        <v>880</v>
      </c>
      <c r="H29" s="511">
        <v>2863</v>
      </c>
      <c r="I29" s="511">
        <v>913</v>
      </c>
      <c r="J29" s="511">
        <v>1986</v>
      </c>
      <c r="K29" s="511">
        <v>3870</v>
      </c>
      <c r="L29" s="511">
        <v>12079</v>
      </c>
      <c r="M29" s="511">
        <v>700</v>
      </c>
      <c r="N29" s="511">
        <v>991</v>
      </c>
      <c r="O29" s="511">
        <v>763</v>
      </c>
      <c r="P29" s="511">
        <v>633</v>
      </c>
      <c r="Q29" s="511">
        <v>407</v>
      </c>
      <c r="R29" s="511">
        <v>134</v>
      </c>
      <c r="S29" s="511">
        <v>4208</v>
      </c>
      <c r="T29" s="511">
        <v>29</v>
      </c>
      <c r="U29" s="50">
        <v>40664</v>
      </c>
    </row>
    <row r="30" spans="1:21" ht="5.25" customHeight="1">
      <c r="B30" s="152"/>
      <c r="C30" s="174"/>
      <c r="D30" s="152"/>
      <c r="E30" s="174"/>
      <c r="F30" s="152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86"/>
    </row>
    <row r="31" spans="1:21" s="402" customFormat="1" ht="12" customHeight="1">
      <c r="A31" s="815" t="s">
        <v>520</v>
      </c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</row>
    <row r="32" spans="1:21" s="402" customFormat="1" ht="12" customHeight="1">
      <c r="A32" s="444" t="s">
        <v>525</v>
      </c>
      <c r="B32" s="411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644"/>
    </row>
    <row r="33" spans="1:21" s="402" customFormat="1" ht="12" customHeight="1">
      <c r="A33" s="920" t="s">
        <v>526</v>
      </c>
      <c r="B33" s="920"/>
      <c r="C33" s="920"/>
      <c r="D33" s="920"/>
      <c r="E33" s="920"/>
      <c r="F33" s="920"/>
      <c r="G33" s="920"/>
      <c r="H33" s="920"/>
      <c r="I33" s="920"/>
      <c r="J33" s="920"/>
      <c r="K33" s="920"/>
      <c r="L33" s="920"/>
      <c r="M33" s="920"/>
      <c r="N33" s="920"/>
      <c r="O33" s="920"/>
      <c r="P33" s="920"/>
      <c r="Q33" s="920"/>
      <c r="R33" s="920"/>
      <c r="S33" s="920"/>
      <c r="T33" s="920"/>
      <c r="U33" s="920"/>
    </row>
    <row r="34" spans="1:21" s="402" customFormat="1" ht="12" customHeight="1">
      <c r="A34" s="919" t="s">
        <v>644</v>
      </c>
      <c r="B34" s="919"/>
      <c r="C34" s="919"/>
      <c r="D34" s="919"/>
      <c r="E34" s="919"/>
      <c r="F34" s="919"/>
      <c r="G34" s="919"/>
      <c r="H34" s="919"/>
      <c r="I34" s="919"/>
      <c r="J34" s="919"/>
      <c r="K34" s="919"/>
      <c r="L34" s="919"/>
      <c r="M34" s="919"/>
      <c r="N34" s="919"/>
      <c r="O34" s="919"/>
      <c r="P34" s="919"/>
      <c r="Q34" s="919"/>
      <c r="R34" s="919"/>
      <c r="S34" s="919"/>
      <c r="T34" s="919"/>
      <c r="U34" s="713"/>
    </row>
    <row r="35" spans="1:21" s="402" customFormat="1" ht="12" customHeight="1">
      <c r="A35" s="657"/>
      <c r="B35" s="657"/>
      <c r="C35" s="657"/>
      <c r="D35" s="657"/>
      <c r="E35" s="657"/>
      <c r="F35" s="657"/>
      <c r="G35" s="657"/>
      <c r="H35" s="657"/>
      <c r="I35" s="657"/>
      <c r="J35" s="657"/>
      <c r="K35" s="657"/>
      <c r="L35" s="657"/>
      <c r="M35" s="657"/>
      <c r="N35" s="657"/>
      <c r="O35" s="657"/>
      <c r="P35" s="657"/>
      <c r="Q35" s="657"/>
      <c r="R35" s="657"/>
      <c r="S35" s="657"/>
      <c r="T35" s="657"/>
      <c r="U35" s="658"/>
    </row>
    <row r="36" spans="1:21" ht="18" customHeight="1">
      <c r="A36" s="31" t="s">
        <v>268</v>
      </c>
    </row>
  </sheetData>
  <mergeCells count="11">
    <mergeCell ref="A34:T34"/>
    <mergeCell ref="A1:U1"/>
    <mergeCell ref="A3:U3"/>
    <mergeCell ref="A31:U31"/>
    <mergeCell ref="A33:U33"/>
    <mergeCell ref="A2:U2"/>
    <mergeCell ref="B25:T25"/>
    <mergeCell ref="B27:T27"/>
    <mergeCell ref="A5:A6"/>
    <mergeCell ref="B5:T5"/>
    <mergeCell ref="U5:U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V28"/>
  <sheetViews>
    <sheetView showGridLines="0" workbookViewId="0">
      <selection activeCell="W34" sqref="W34"/>
    </sheetView>
  </sheetViews>
  <sheetFormatPr baseColWidth="10" defaultColWidth="11.42578125" defaultRowHeight="18" customHeight="1"/>
  <cols>
    <col min="1" max="1" width="18.7109375" style="119" customWidth="1"/>
    <col min="2" max="2" width="7.28515625" style="121" customWidth="1"/>
    <col min="3" max="4" width="7.28515625" style="97" customWidth="1"/>
    <col min="5" max="5" width="8.5703125" style="97" customWidth="1"/>
    <col min="6" max="6" width="10" style="97" customWidth="1"/>
    <col min="7" max="9" width="7.28515625" style="97" customWidth="1"/>
    <col min="10" max="11" width="7.28515625" style="120" customWidth="1"/>
    <col min="12" max="17" width="7.28515625" style="97" customWidth="1"/>
    <col min="18" max="18" width="7.28515625" style="121" customWidth="1"/>
    <col min="19" max="21" width="7.28515625" style="97" customWidth="1"/>
    <col min="22" max="22" width="9.7109375" style="97" customWidth="1"/>
    <col min="23" max="16384" width="11.42578125" style="95"/>
  </cols>
  <sheetData>
    <row r="1" spans="1:22" s="264" customFormat="1" ht="18" customHeight="1">
      <c r="A1" s="844" t="s">
        <v>484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</row>
    <row r="2" spans="1:22" s="264" customFormat="1" ht="18" customHeight="1">
      <c r="A2" s="825" t="s">
        <v>398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</row>
    <row r="3" spans="1:22" s="264" customFormat="1" ht="18" customHeight="1">
      <c r="A3" s="826" t="s">
        <v>614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</row>
    <row r="4" spans="1:22" ht="3.95" customHeight="1">
      <c r="A4" s="845"/>
      <c r="B4" s="845"/>
      <c r="C4" s="96"/>
      <c r="D4" s="96"/>
      <c r="E4" s="96"/>
      <c r="F4" s="96"/>
      <c r="G4" s="96"/>
      <c r="H4" s="96"/>
      <c r="I4" s="96"/>
      <c r="J4" s="98"/>
      <c r="K4" s="98"/>
      <c r="L4" s="96"/>
      <c r="M4" s="96"/>
      <c r="N4" s="96"/>
      <c r="O4" s="96"/>
      <c r="P4" s="96"/>
      <c r="R4" s="97"/>
      <c r="S4" s="96"/>
      <c r="T4" s="96"/>
      <c r="U4" s="96"/>
      <c r="V4" s="96"/>
    </row>
    <row r="5" spans="1:22" ht="18" customHeight="1">
      <c r="A5" s="846" t="s">
        <v>0</v>
      </c>
      <c r="B5" s="849" t="s">
        <v>35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66" t="s">
        <v>34</v>
      </c>
    </row>
    <row r="6" spans="1:22" ht="30" customHeight="1">
      <c r="A6" s="848"/>
      <c r="B6" s="463" t="s">
        <v>624</v>
      </c>
      <c r="C6" s="464" t="s">
        <v>625</v>
      </c>
      <c r="D6" s="463" t="s">
        <v>626</v>
      </c>
      <c r="E6" s="464" t="s">
        <v>627</v>
      </c>
      <c r="F6" s="463" t="s">
        <v>628</v>
      </c>
      <c r="G6" s="464" t="s">
        <v>629</v>
      </c>
      <c r="H6" s="463" t="s">
        <v>630</v>
      </c>
      <c r="I6" s="464" t="s">
        <v>631</v>
      </c>
      <c r="J6" s="463" t="s">
        <v>632</v>
      </c>
      <c r="K6" s="464" t="s">
        <v>633</v>
      </c>
      <c r="L6" s="463" t="s">
        <v>634</v>
      </c>
      <c r="M6" s="464" t="s">
        <v>635</v>
      </c>
      <c r="N6" s="463" t="s">
        <v>636</v>
      </c>
      <c r="O6" s="464" t="s">
        <v>637</v>
      </c>
      <c r="P6" s="463" t="s">
        <v>638</v>
      </c>
      <c r="Q6" s="464" t="s">
        <v>639</v>
      </c>
      <c r="R6" s="463" t="s">
        <v>640</v>
      </c>
      <c r="S6" s="464" t="s">
        <v>641</v>
      </c>
      <c r="T6" s="463" t="s">
        <v>642</v>
      </c>
      <c r="U6" s="464" t="s">
        <v>643</v>
      </c>
      <c r="V6" s="868"/>
    </row>
    <row r="7" spans="1:22" ht="18" customHeight="1">
      <c r="A7" s="12" t="s">
        <v>8</v>
      </c>
      <c r="B7" s="100">
        <v>0</v>
      </c>
      <c r="C7" s="250">
        <v>1</v>
      </c>
      <c r="D7" s="100">
        <v>3</v>
      </c>
      <c r="E7" s="250">
        <v>20</v>
      </c>
      <c r="F7" s="100">
        <v>0</v>
      </c>
      <c r="G7" s="250">
        <v>0</v>
      </c>
      <c r="H7" s="100">
        <v>1</v>
      </c>
      <c r="I7" s="250">
        <v>1</v>
      </c>
      <c r="J7" s="100">
        <v>0</v>
      </c>
      <c r="K7" s="250">
        <v>0</v>
      </c>
      <c r="L7" s="100">
        <v>1</v>
      </c>
      <c r="M7" s="250">
        <v>1</v>
      </c>
      <c r="N7" s="100">
        <v>0</v>
      </c>
      <c r="O7" s="250">
        <v>1</v>
      </c>
      <c r="P7" s="100">
        <v>0</v>
      </c>
      <c r="Q7" s="250">
        <v>0</v>
      </c>
      <c r="R7" s="100">
        <v>0</v>
      </c>
      <c r="S7" s="250">
        <v>0</v>
      </c>
      <c r="T7" s="100">
        <v>0</v>
      </c>
      <c r="U7" s="250">
        <v>0</v>
      </c>
      <c r="V7" s="251">
        <v>29</v>
      </c>
    </row>
    <row r="8" spans="1:22" ht="18" customHeight="1">
      <c r="A8" s="13" t="s">
        <v>543</v>
      </c>
      <c r="B8" s="475">
        <v>0</v>
      </c>
      <c r="C8" s="475">
        <v>4</v>
      </c>
      <c r="D8" s="475">
        <v>7</v>
      </c>
      <c r="E8" s="475">
        <v>2</v>
      </c>
      <c r="F8" s="475">
        <v>0</v>
      </c>
      <c r="G8" s="475">
        <v>0</v>
      </c>
      <c r="H8" s="475">
        <v>0</v>
      </c>
      <c r="I8" s="475">
        <v>0</v>
      </c>
      <c r="J8" s="475">
        <v>0</v>
      </c>
      <c r="K8" s="475">
        <v>0</v>
      </c>
      <c r="L8" s="475">
        <v>0</v>
      </c>
      <c r="M8" s="475">
        <v>0</v>
      </c>
      <c r="N8" s="475">
        <v>0</v>
      </c>
      <c r="O8" s="475">
        <v>0</v>
      </c>
      <c r="P8" s="475">
        <v>0</v>
      </c>
      <c r="Q8" s="475">
        <v>0</v>
      </c>
      <c r="R8" s="475">
        <v>0</v>
      </c>
      <c r="S8" s="475">
        <v>0</v>
      </c>
      <c r="T8" s="475">
        <v>0</v>
      </c>
      <c r="U8" s="475">
        <v>0</v>
      </c>
      <c r="V8" s="381">
        <v>13</v>
      </c>
    </row>
    <row r="9" spans="1:22" ht="18" customHeight="1">
      <c r="A9" s="12" t="s">
        <v>10</v>
      </c>
      <c r="B9" s="99">
        <v>0</v>
      </c>
      <c r="C9" s="254">
        <v>0</v>
      </c>
      <c r="D9" s="99">
        <v>0</v>
      </c>
      <c r="E9" s="254">
        <v>0</v>
      </c>
      <c r="F9" s="99">
        <v>0</v>
      </c>
      <c r="G9" s="254">
        <v>0</v>
      </c>
      <c r="H9" s="99">
        <v>0</v>
      </c>
      <c r="I9" s="254">
        <v>0</v>
      </c>
      <c r="J9" s="99">
        <v>0</v>
      </c>
      <c r="K9" s="254">
        <v>0</v>
      </c>
      <c r="L9" s="99">
        <v>0</v>
      </c>
      <c r="M9" s="254">
        <v>0</v>
      </c>
      <c r="N9" s="99">
        <v>0</v>
      </c>
      <c r="O9" s="254">
        <v>0</v>
      </c>
      <c r="P9" s="99">
        <v>0</v>
      </c>
      <c r="Q9" s="254">
        <v>0</v>
      </c>
      <c r="R9" s="99">
        <v>0</v>
      </c>
      <c r="S9" s="254">
        <v>0</v>
      </c>
      <c r="T9" s="99">
        <v>0</v>
      </c>
      <c r="U9" s="254">
        <v>0</v>
      </c>
      <c r="V9" s="255">
        <v>0</v>
      </c>
    </row>
    <row r="10" spans="1:22" ht="18" customHeight="1">
      <c r="A10" s="13" t="s">
        <v>544</v>
      </c>
      <c r="B10" s="108">
        <v>0</v>
      </c>
      <c r="C10" s="108">
        <v>0</v>
      </c>
      <c r="D10" s="108">
        <v>5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253">
        <v>5</v>
      </c>
    </row>
    <row r="11" spans="1:22" ht="18" customHeight="1">
      <c r="A11" s="12" t="s">
        <v>12</v>
      </c>
      <c r="B11" s="99">
        <v>0</v>
      </c>
      <c r="C11" s="254">
        <v>0</v>
      </c>
      <c r="D11" s="99">
        <v>27</v>
      </c>
      <c r="E11" s="254">
        <v>0</v>
      </c>
      <c r="F11" s="99">
        <v>0</v>
      </c>
      <c r="G11" s="254">
        <v>0</v>
      </c>
      <c r="H11" s="99">
        <v>0</v>
      </c>
      <c r="I11" s="254">
        <v>0</v>
      </c>
      <c r="J11" s="99">
        <v>0</v>
      </c>
      <c r="K11" s="254">
        <v>0</v>
      </c>
      <c r="L11" s="99">
        <v>0</v>
      </c>
      <c r="M11" s="254">
        <v>0</v>
      </c>
      <c r="N11" s="99">
        <v>0</v>
      </c>
      <c r="O11" s="254">
        <v>0</v>
      </c>
      <c r="P11" s="99">
        <v>1</v>
      </c>
      <c r="Q11" s="254">
        <v>0</v>
      </c>
      <c r="R11" s="99">
        <v>0</v>
      </c>
      <c r="S11" s="254">
        <v>0</v>
      </c>
      <c r="T11" s="99">
        <v>0</v>
      </c>
      <c r="U11" s="254">
        <v>0</v>
      </c>
      <c r="V11" s="255">
        <v>28</v>
      </c>
    </row>
    <row r="12" spans="1:22" ht="18" customHeight="1">
      <c r="A12" s="13" t="s">
        <v>13</v>
      </c>
      <c r="B12" s="475">
        <v>1</v>
      </c>
      <c r="C12" s="475">
        <v>0</v>
      </c>
      <c r="D12" s="475">
        <v>13</v>
      </c>
      <c r="E12" s="475">
        <v>0</v>
      </c>
      <c r="F12" s="475">
        <v>0</v>
      </c>
      <c r="G12" s="475">
        <v>0</v>
      </c>
      <c r="H12" s="475">
        <v>0</v>
      </c>
      <c r="I12" s="475">
        <v>0</v>
      </c>
      <c r="J12" s="475">
        <v>0</v>
      </c>
      <c r="K12" s="475">
        <v>0</v>
      </c>
      <c r="L12" s="475">
        <v>0</v>
      </c>
      <c r="M12" s="475">
        <v>0</v>
      </c>
      <c r="N12" s="475">
        <v>0</v>
      </c>
      <c r="O12" s="475">
        <v>0</v>
      </c>
      <c r="P12" s="475">
        <v>0</v>
      </c>
      <c r="Q12" s="475">
        <v>0</v>
      </c>
      <c r="R12" s="475">
        <v>0</v>
      </c>
      <c r="S12" s="475">
        <v>0</v>
      </c>
      <c r="T12" s="475">
        <v>0</v>
      </c>
      <c r="U12" s="475">
        <v>0</v>
      </c>
      <c r="V12" s="381">
        <v>14</v>
      </c>
    </row>
    <row r="13" spans="1:22" ht="18" customHeight="1">
      <c r="A13" s="12" t="s">
        <v>14</v>
      </c>
      <c r="B13" s="99">
        <v>0</v>
      </c>
      <c r="C13" s="254">
        <v>1</v>
      </c>
      <c r="D13" s="99">
        <v>17</v>
      </c>
      <c r="E13" s="254">
        <v>0</v>
      </c>
      <c r="F13" s="99">
        <v>0</v>
      </c>
      <c r="G13" s="254">
        <v>0</v>
      </c>
      <c r="H13" s="99">
        <v>0</v>
      </c>
      <c r="I13" s="254">
        <v>0</v>
      </c>
      <c r="J13" s="99">
        <v>0</v>
      </c>
      <c r="K13" s="254">
        <v>0</v>
      </c>
      <c r="L13" s="99">
        <v>0</v>
      </c>
      <c r="M13" s="254">
        <v>0</v>
      </c>
      <c r="N13" s="99">
        <v>0</v>
      </c>
      <c r="O13" s="254">
        <v>0</v>
      </c>
      <c r="P13" s="99">
        <v>0</v>
      </c>
      <c r="Q13" s="254">
        <v>0</v>
      </c>
      <c r="R13" s="99">
        <v>0</v>
      </c>
      <c r="S13" s="254">
        <v>0</v>
      </c>
      <c r="T13" s="99">
        <v>0</v>
      </c>
      <c r="U13" s="254">
        <v>0</v>
      </c>
      <c r="V13" s="255">
        <v>18</v>
      </c>
    </row>
    <row r="14" spans="1:22" ht="18" customHeight="1">
      <c r="A14" s="13" t="s">
        <v>15</v>
      </c>
      <c r="B14" s="108">
        <v>0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  <c r="V14" s="253">
        <v>0</v>
      </c>
    </row>
    <row r="15" spans="1:22" ht="18" customHeight="1">
      <c r="A15" s="11" t="s">
        <v>16</v>
      </c>
      <c r="B15" s="99">
        <v>0</v>
      </c>
      <c r="C15" s="254">
        <v>0</v>
      </c>
      <c r="D15" s="99">
        <v>0</v>
      </c>
      <c r="E15" s="254">
        <v>0</v>
      </c>
      <c r="F15" s="99">
        <v>0</v>
      </c>
      <c r="G15" s="254">
        <v>0</v>
      </c>
      <c r="H15" s="99">
        <v>0</v>
      </c>
      <c r="I15" s="254">
        <v>0</v>
      </c>
      <c r="J15" s="99">
        <v>0</v>
      </c>
      <c r="K15" s="254">
        <v>0</v>
      </c>
      <c r="L15" s="99">
        <v>0</v>
      </c>
      <c r="M15" s="254">
        <v>0</v>
      </c>
      <c r="N15" s="99">
        <v>0</v>
      </c>
      <c r="O15" s="254">
        <v>0</v>
      </c>
      <c r="P15" s="99">
        <v>0</v>
      </c>
      <c r="Q15" s="254">
        <v>0</v>
      </c>
      <c r="R15" s="99">
        <v>0</v>
      </c>
      <c r="S15" s="254">
        <v>0</v>
      </c>
      <c r="T15" s="99">
        <v>0</v>
      </c>
      <c r="U15" s="254">
        <v>0</v>
      </c>
      <c r="V15" s="255">
        <v>0</v>
      </c>
    </row>
    <row r="16" spans="1:22" ht="18" customHeight="1">
      <c r="A16" s="13" t="s">
        <v>17</v>
      </c>
      <c r="B16" s="475">
        <v>2</v>
      </c>
      <c r="C16" s="475">
        <v>11</v>
      </c>
      <c r="D16" s="475">
        <v>4</v>
      </c>
      <c r="E16" s="475">
        <v>0</v>
      </c>
      <c r="F16" s="475">
        <v>0</v>
      </c>
      <c r="G16" s="475">
        <v>0</v>
      </c>
      <c r="H16" s="475">
        <v>0</v>
      </c>
      <c r="I16" s="475">
        <v>0</v>
      </c>
      <c r="J16" s="475">
        <v>0</v>
      </c>
      <c r="K16" s="475">
        <v>0</v>
      </c>
      <c r="L16" s="475">
        <v>0</v>
      </c>
      <c r="M16" s="475">
        <v>0</v>
      </c>
      <c r="N16" s="475">
        <v>0</v>
      </c>
      <c r="O16" s="475">
        <v>0</v>
      </c>
      <c r="P16" s="475">
        <v>1</v>
      </c>
      <c r="Q16" s="475">
        <v>0</v>
      </c>
      <c r="R16" s="475">
        <v>1</v>
      </c>
      <c r="S16" s="475">
        <v>0</v>
      </c>
      <c r="T16" s="475">
        <v>0</v>
      </c>
      <c r="U16" s="475">
        <v>0</v>
      </c>
      <c r="V16" s="381">
        <v>19</v>
      </c>
    </row>
    <row r="17" spans="1:22" ht="18" customHeight="1">
      <c r="A17" s="11" t="s">
        <v>18</v>
      </c>
      <c r="B17" s="99">
        <v>1</v>
      </c>
      <c r="C17" s="254">
        <v>1</v>
      </c>
      <c r="D17" s="99">
        <v>1</v>
      </c>
      <c r="E17" s="254">
        <v>1</v>
      </c>
      <c r="F17" s="99">
        <v>0</v>
      </c>
      <c r="G17" s="254">
        <v>0</v>
      </c>
      <c r="H17" s="99">
        <v>0</v>
      </c>
      <c r="I17" s="254">
        <v>0</v>
      </c>
      <c r="J17" s="99">
        <v>0</v>
      </c>
      <c r="K17" s="254">
        <v>0</v>
      </c>
      <c r="L17" s="99">
        <v>1</v>
      </c>
      <c r="M17" s="254">
        <v>0</v>
      </c>
      <c r="N17" s="99">
        <v>0</v>
      </c>
      <c r="O17" s="254">
        <v>1</v>
      </c>
      <c r="P17" s="99">
        <v>13</v>
      </c>
      <c r="Q17" s="254">
        <v>0</v>
      </c>
      <c r="R17" s="99">
        <v>0</v>
      </c>
      <c r="S17" s="254">
        <v>0</v>
      </c>
      <c r="T17" s="99">
        <v>0</v>
      </c>
      <c r="U17" s="254">
        <v>0</v>
      </c>
      <c r="V17" s="255">
        <v>19</v>
      </c>
    </row>
    <row r="18" spans="1:22" ht="18" customHeight="1">
      <c r="A18" s="13" t="s">
        <v>545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253">
        <v>0</v>
      </c>
    </row>
    <row r="19" spans="1:22" ht="18" customHeight="1">
      <c r="A19" s="11" t="s">
        <v>20</v>
      </c>
      <c r="B19" s="99">
        <v>0</v>
      </c>
      <c r="C19" s="254">
        <v>0</v>
      </c>
      <c r="D19" s="99">
        <v>1</v>
      </c>
      <c r="E19" s="254">
        <v>73</v>
      </c>
      <c r="F19" s="99">
        <v>0</v>
      </c>
      <c r="G19" s="254">
        <v>0</v>
      </c>
      <c r="H19" s="99">
        <v>0</v>
      </c>
      <c r="I19" s="254">
        <v>0</v>
      </c>
      <c r="J19" s="99">
        <v>0</v>
      </c>
      <c r="K19" s="254">
        <v>0</v>
      </c>
      <c r="L19" s="99">
        <v>0</v>
      </c>
      <c r="M19" s="254">
        <v>0</v>
      </c>
      <c r="N19" s="99">
        <v>0</v>
      </c>
      <c r="O19" s="254">
        <v>0</v>
      </c>
      <c r="P19" s="99">
        <v>0</v>
      </c>
      <c r="Q19" s="254">
        <v>0</v>
      </c>
      <c r="R19" s="99">
        <v>0</v>
      </c>
      <c r="S19" s="254">
        <v>0</v>
      </c>
      <c r="T19" s="99">
        <v>0</v>
      </c>
      <c r="U19" s="254">
        <v>0</v>
      </c>
      <c r="V19" s="255">
        <v>74</v>
      </c>
    </row>
    <row r="20" spans="1:22" ht="18" customHeight="1">
      <c r="A20" s="13" t="s">
        <v>21</v>
      </c>
      <c r="B20" s="475">
        <v>4</v>
      </c>
      <c r="C20" s="475">
        <v>22</v>
      </c>
      <c r="D20" s="475">
        <v>2</v>
      </c>
      <c r="E20" s="475">
        <v>0</v>
      </c>
      <c r="F20" s="475">
        <v>0</v>
      </c>
      <c r="G20" s="475">
        <v>0</v>
      </c>
      <c r="H20" s="475">
        <v>0</v>
      </c>
      <c r="I20" s="475">
        <v>0</v>
      </c>
      <c r="J20" s="475">
        <v>0</v>
      </c>
      <c r="K20" s="475">
        <v>0</v>
      </c>
      <c r="L20" s="475">
        <v>0</v>
      </c>
      <c r="M20" s="475">
        <v>0</v>
      </c>
      <c r="N20" s="475">
        <v>0</v>
      </c>
      <c r="O20" s="475">
        <v>0</v>
      </c>
      <c r="P20" s="475">
        <v>0</v>
      </c>
      <c r="Q20" s="475">
        <v>0</v>
      </c>
      <c r="R20" s="475">
        <v>0</v>
      </c>
      <c r="S20" s="475">
        <v>0</v>
      </c>
      <c r="T20" s="475">
        <v>0</v>
      </c>
      <c r="U20" s="475">
        <v>0</v>
      </c>
      <c r="V20" s="381">
        <v>28</v>
      </c>
    </row>
    <row r="21" spans="1:22" ht="18" customHeight="1">
      <c r="A21" s="11" t="s">
        <v>22</v>
      </c>
      <c r="B21" s="99">
        <v>0</v>
      </c>
      <c r="C21" s="254">
        <v>0</v>
      </c>
      <c r="D21" s="99">
        <v>1</v>
      </c>
      <c r="E21" s="254">
        <v>0</v>
      </c>
      <c r="F21" s="99">
        <v>0</v>
      </c>
      <c r="G21" s="254">
        <v>0</v>
      </c>
      <c r="H21" s="99">
        <v>16</v>
      </c>
      <c r="I21" s="254">
        <v>28</v>
      </c>
      <c r="J21" s="99">
        <v>7</v>
      </c>
      <c r="K21" s="254">
        <v>2</v>
      </c>
      <c r="L21" s="99">
        <v>7</v>
      </c>
      <c r="M21" s="254">
        <v>0</v>
      </c>
      <c r="N21" s="99">
        <v>4</v>
      </c>
      <c r="O21" s="254">
        <v>11</v>
      </c>
      <c r="P21" s="99">
        <v>3</v>
      </c>
      <c r="Q21" s="254">
        <v>0</v>
      </c>
      <c r="R21" s="99">
        <v>0</v>
      </c>
      <c r="S21" s="254">
        <v>0</v>
      </c>
      <c r="T21" s="99">
        <v>0</v>
      </c>
      <c r="U21" s="254">
        <v>15</v>
      </c>
      <c r="V21" s="255">
        <v>94</v>
      </c>
    </row>
    <row r="22" spans="1:22" ht="18" customHeight="1">
      <c r="A22" s="13" t="s">
        <v>23</v>
      </c>
      <c r="B22" s="108">
        <v>0</v>
      </c>
      <c r="C22" s="108">
        <v>2</v>
      </c>
      <c r="D22" s="108">
        <v>0</v>
      </c>
      <c r="E22" s="108">
        <v>0</v>
      </c>
      <c r="F22" s="108">
        <v>20</v>
      </c>
      <c r="G22" s="108">
        <v>8</v>
      </c>
      <c r="H22" s="108">
        <v>27</v>
      </c>
      <c r="I22" s="108">
        <v>2</v>
      </c>
      <c r="J22" s="108">
        <v>1</v>
      </c>
      <c r="K22" s="108">
        <v>0</v>
      </c>
      <c r="L22" s="108">
        <v>2</v>
      </c>
      <c r="M22" s="108">
        <v>0</v>
      </c>
      <c r="N22" s="108">
        <v>0</v>
      </c>
      <c r="O22" s="108">
        <v>70</v>
      </c>
      <c r="P22" s="108">
        <v>0</v>
      </c>
      <c r="Q22" s="108">
        <v>1</v>
      </c>
      <c r="R22" s="108">
        <v>11</v>
      </c>
      <c r="S22" s="108">
        <v>0</v>
      </c>
      <c r="T22" s="108">
        <v>0</v>
      </c>
      <c r="U22" s="108">
        <v>0</v>
      </c>
      <c r="V22" s="253">
        <v>144</v>
      </c>
    </row>
    <row r="23" spans="1:22" ht="18" customHeight="1">
      <c r="A23" s="11" t="s">
        <v>24</v>
      </c>
      <c r="B23" s="99">
        <v>0</v>
      </c>
      <c r="C23" s="254">
        <v>1</v>
      </c>
      <c r="D23" s="99">
        <v>0</v>
      </c>
      <c r="E23" s="254">
        <v>0</v>
      </c>
      <c r="F23" s="99">
        <v>0</v>
      </c>
      <c r="G23" s="254">
        <v>0</v>
      </c>
      <c r="H23" s="99">
        <v>0</v>
      </c>
      <c r="I23" s="254">
        <v>0</v>
      </c>
      <c r="J23" s="99">
        <v>0</v>
      </c>
      <c r="K23" s="254">
        <v>1</v>
      </c>
      <c r="L23" s="99">
        <v>2</v>
      </c>
      <c r="M23" s="254">
        <v>1</v>
      </c>
      <c r="N23" s="99">
        <v>2</v>
      </c>
      <c r="O23" s="254">
        <v>0</v>
      </c>
      <c r="P23" s="99">
        <v>0</v>
      </c>
      <c r="Q23" s="254">
        <v>0</v>
      </c>
      <c r="R23" s="99">
        <v>3</v>
      </c>
      <c r="S23" s="254">
        <v>12</v>
      </c>
      <c r="T23" s="99">
        <v>2</v>
      </c>
      <c r="U23" s="254">
        <v>0</v>
      </c>
      <c r="V23" s="255">
        <v>24</v>
      </c>
    </row>
    <row r="24" spans="1:22" ht="18" customHeight="1">
      <c r="A24" s="13" t="s">
        <v>546</v>
      </c>
      <c r="B24" s="475">
        <v>0</v>
      </c>
      <c r="C24" s="475">
        <v>0</v>
      </c>
      <c r="D24" s="475">
        <v>0</v>
      </c>
      <c r="E24" s="475">
        <v>0</v>
      </c>
      <c r="F24" s="475">
        <v>0</v>
      </c>
      <c r="G24" s="475">
        <v>0</v>
      </c>
      <c r="H24" s="475">
        <v>0</v>
      </c>
      <c r="I24" s="475">
        <v>0</v>
      </c>
      <c r="J24" s="475">
        <v>0</v>
      </c>
      <c r="K24" s="475">
        <v>0</v>
      </c>
      <c r="L24" s="475">
        <v>0</v>
      </c>
      <c r="M24" s="475">
        <v>0</v>
      </c>
      <c r="N24" s="475">
        <v>0</v>
      </c>
      <c r="O24" s="475">
        <v>0</v>
      </c>
      <c r="P24" s="475">
        <v>1</v>
      </c>
      <c r="Q24" s="475">
        <v>0</v>
      </c>
      <c r="R24" s="475">
        <v>0</v>
      </c>
      <c r="S24" s="475">
        <v>0</v>
      </c>
      <c r="T24" s="475">
        <v>0</v>
      </c>
      <c r="U24" s="475">
        <v>0</v>
      </c>
      <c r="V24" s="381">
        <v>1</v>
      </c>
    </row>
    <row r="25" spans="1:22" ht="18" customHeight="1">
      <c r="A25" s="11" t="s">
        <v>26</v>
      </c>
      <c r="B25" s="99">
        <v>0</v>
      </c>
      <c r="C25" s="254">
        <v>0</v>
      </c>
      <c r="D25" s="99">
        <v>0</v>
      </c>
      <c r="E25" s="254">
        <v>1</v>
      </c>
      <c r="F25" s="99">
        <v>0</v>
      </c>
      <c r="G25" s="254">
        <v>0</v>
      </c>
      <c r="H25" s="99">
        <v>0</v>
      </c>
      <c r="I25" s="254">
        <v>0</v>
      </c>
      <c r="J25" s="99">
        <v>0</v>
      </c>
      <c r="K25" s="254">
        <v>0</v>
      </c>
      <c r="L25" s="99">
        <v>0</v>
      </c>
      <c r="M25" s="254">
        <v>0</v>
      </c>
      <c r="N25" s="99">
        <v>0</v>
      </c>
      <c r="O25" s="254">
        <v>0</v>
      </c>
      <c r="P25" s="99">
        <v>0</v>
      </c>
      <c r="Q25" s="254">
        <v>0</v>
      </c>
      <c r="R25" s="99">
        <v>0</v>
      </c>
      <c r="S25" s="254">
        <v>0</v>
      </c>
      <c r="T25" s="99">
        <v>0</v>
      </c>
      <c r="U25" s="254">
        <v>0</v>
      </c>
      <c r="V25" s="255">
        <v>1</v>
      </c>
    </row>
    <row r="26" spans="1:22" ht="24.95" customHeight="1">
      <c r="A26" s="202" t="s">
        <v>36</v>
      </c>
      <c r="B26" s="196">
        <v>8</v>
      </c>
      <c r="C26" s="196">
        <v>43</v>
      </c>
      <c r="D26" s="196">
        <v>81</v>
      </c>
      <c r="E26" s="196">
        <v>97</v>
      </c>
      <c r="F26" s="196">
        <v>20</v>
      </c>
      <c r="G26" s="196">
        <v>8</v>
      </c>
      <c r="H26" s="196">
        <v>44</v>
      </c>
      <c r="I26" s="196">
        <v>31</v>
      </c>
      <c r="J26" s="196">
        <v>8</v>
      </c>
      <c r="K26" s="196">
        <v>3</v>
      </c>
      <c r="L26" s="196">
        <v>13</v>
      </c>
      <c r="M26" s="196">
        <v>2</v>
      </c>
      <c r="N26" s="196">
        <v>6</v>
      </c>
      <c r="O26" s="196">
        <v>83</v>
      </c>
      <c r="P26" s="196">
        <v>19</v>
      </c>
      <c r="Q26" s="196">
        <v>1</v>
      </c>
      <c r="R26" s="196">
        <v>15</v>
      </c>
      <c r="S26" s="196">
        <v>12</v>
      </c>
      <c r="T26" s="196">
        <v>2</v>
      </c>
      <c r="U26" s="196">
        <v>15</v>
      </c>
      <c r="V26" s="258">
        <v>511</v>
      </c>
    </row>
    <row r="27" spans="1:22" ht="4.5" customHeight="1"/>
    <row r="28" spans="1:22" s="402" customFormat="1" ht="12" customHeight="1">
      <c r="A28" s="892" t="s">
        <v>511</v>
      </c>
      <c r="B28" s="892"/>
      <c r="C28" s="892"/>
      <c r="D28" s="892"/>
      <c r="E28" s="892"/>
      <c r="F28" s="892"/>
      <c r="G28" s="892"/>
      <c r="H28" s="892"/>
      <c r="I28" s="892"/>
      <c r="J28" s="892"/>
      <c r="K28" s="892"/>
      <c r="L28" s="892"/>
      <c r="M28" s="892"/>
      <c r="N28" s="892"/>
      <c r="O28" s="401"/>
      <c r="P28" s="401"/>
      <c r="Q28" s="401"/>
      <c r="R28" s="407"/>
      <c r="S28" s="401"/>
      <c r="T28" s="401"/>
      <c r="U28" s="401"/>
      <c r="V28" s="401"/>
    </row>
  </sheetData>
  <mergeCells count="8">
    <mergeCell ref="A28:N28"/>
    <mergeCell ref="V5:V6"/>
    <mergeCell ref="B5:U5"/>
    <mergeCell ref="A5:A6"/>
    <mergeCell ref="A1:V1"/>
    <mergeCell ref="A2:V2"/>
    <mergeCell ref="A3:V3"/>
    <mergeCell ref="A4:B4"/>
  </mergeCells>
  <pageMargins left="0.70866141732283472" right="0.31496062992125984" top="1.1023622047244095" bottom="0.15748031496062992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AB81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U45" sqref="U45"/>
    </sheetView>
  </sheetViews>
  <sheetFormatPr baseColWidth="10" defaultColWidth="11.42578125" defaultRowHeight="18" customHeight="1"/>
  <cols>
    <col min="1" max="1" width="47.140625" style="119" customWidth="1"/>
    <col min="2" max="3" width="8.7109375" style="243" customWidth="1"/>
    <col min="4" max="4" width="8.7109375" style="244" customWidth="1"/>
    <col min="5" max="9" width="8.7109375" style="243" customWidth="1"/>
    <col min="10" max="28" width="8.7109375" style="242" customWidth="1"/>
    <col min="29" max="16384" width="11.42578125" style="95"/>
  </cols>
  <sheetData>
    <row r="1" spans="1:28" s="264" customFormat="1" ht="18" customHeight="1">
      <c r="A1" s="844" t="s">
        <v>485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8" s="264" customFormat="1" ht="18" customHeight="1">
      <c r="A2" s="825" t="s">
        <v>404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8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8" ht="3.95" customHeight="1">
      <c r="A4" s="845"/>
      <c r="B4" s="845"/>
      <c r="C4" s="845"/>
      <c r="D4" s="845"/>
      <c r="E4" s="845"/>
      <c r="F4" s="845"/>
      <c r="G4" s="241"/>
      <c r="H4" s="241"/>
      <c r="I4" s="241"/>
    </row>
    <row r="5" spans="1:28" ht="18" customHeight="1">
      <c r="A5" s="821" t="s">
        <v>63</v>
      </c>
      <c r="B5" s="828" t="s">
        <v>530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30"/>
    </row>
    <row r="6" spans="1:28" ht="18" customHeight="1">
      <c r="A6" s="822"/>
      <c r="B6" s="812">
        <v>2015</v>
      </c>
      <c r="C6" s="813"/>
      <c r="D6" s="813"/>
      <c r="E6" s="803">
        <v>2016</v>
      </c>
      <c r="F6" s="804"/>
      <c r="G6" s="804"/>
      <c r="H6" s="812">
        <v>2017</v>
      </c>
      <c r="I6" s="813"/>
      <c r="J6" s="813"/>
      <c r="K6" s="803">
        <v>2018</v>
      </c>
      <c r="L6" s="804"/>
      <c r="M6" s="804"/>
      <c r="N6" s="812">
        <v>2019</v>
      </c>
      <c r="O6" s="836"/>
      <c r="P6" s="851"/>
      <c r="Q6" s="891">
        <v>2020</v>
      </c>
      <c r="R6" s="891"/>
      <c r="S6" s="891"/>
      <c r="T6" s="891"/>
      <c r="U6" s="866">
        <v>2021</v>
      </c>
      <c r="V6" s="866"/>
      <c r="W6" s="866"/>
      <c r="X6" s="926"/>
      <c r="Y6" s="891">
        <v>2022</v>
      </c>
      <c r="Z6" s="891"/>
      <c r="AA6" s="891"/>
      <c r="AB6" s="891"/>
    </row>
    <row r="7" spans="1:28" ht="18" customHeight="1">
      <c r="A7" s="823"/>
      <c r="B7" s="456" t="s">
        <v>37</v>
      </c>
      <c r="C7" s="457" t="s">
        <v>38</v>
      </c>
      <c r="D7" s="465" t="s">
        <v>34</v>
      </c>
      <c r="E7" s="460" t="s">
        <v>37</v>
      </c>
      <c r="F7" s="461" t="s">
        <v>38</v>
      </c>
      <c r="G7" s="462" t="s">
        <v>34</v>
      </c>
      <c r="H7" s="456" t="s">
        <v>37</v>
      </c>
      <c r="I7" s="457" t="s">
        <v>38</v>
      </c>
      <c r="J7" s="465" t="s">
        <v>34</v>
      </c>
      <c r="K7" s="460" t="s">
        <v>37</v>
      </c>
      <c r="L7" s="461" t="s">
        <v>38</v>
      </c>
      <c r="M7" s="462" t="s">
        <v>34</v>
      </c>
      <c r="N7" s="456" t="s">
        <v>37</v>
      </c>
      <c r="O7" s="457" t="s">
        <v>38</v>
      </c>
      <c r="P7" s="259" t="s">
        <v>34</v>
      </c>
      <c r="Q7" s="460" t="s">
        <v>37</v>
      </c>
      <c r="R7" s="461" t="s">
        <v>38</v>
      </c>
      <c r="S7" s="461" t="s">
        <v>39</v>
      </c>
      <c r="T7" s="705" t="s">
        <v>34</v>
      </c>
      <c r="U7" s="710" t="s">
        <v>37</v>
      </c>
      <c r="V7" s="711" t="s">
        <v>38</v>
      </c>
      <c r="W7" s="459" t="s">
        <v>39</v>
      </c>
      <c r="X7" s="706" t="s">
        <v>34</v>
      </c>
      <c r="Y7" s="705" t="s">
        <v>37</v>
      </c>
      <c r="Z7" s="780" t="s">
        <v>38</v>
      </c>
      <c r="AA7" s="780" t="s">
        <v>39</v>
      </c>
      <c r="AB7" s="705" t="s">
        <v>34</v>
      </c>
    </row>
    <row r="8" spans="1:28" ht="23.25" customHeight="1">
      <c r="A8" s="12" t="s">
        <v>561</v>
      </c>
      <c r="B8" s="54">
        <v>12</v>
      </c>
      <c r="C8" s="55">
        <v>19</v>
      </c>
      <c r="D8" s="515">
        <f t="shared" ref="D8:D13" si="0">SUM(B8:C8)</f>
        <v>31</v>
      </c>
      <c r="E8" s="54">
        <v>18</v>
      </c>
      <c r="F8" s="55">
        <v>22</v>
      </c>
      <c r="G8" s="515">
        <f t="shared" ref="G8:G13" si="1">SUM(E8:F8)</f>
        <v>40</v>
      </c>
      <c r="H8" s="54">
        <v>28</v>
      </c>
      <c r="I8" s="55">
        <v>30</v>
      </c>
      <c r="J8" s="515">
        <f t="shared" ref="J8:J13" si="2">SUM(H8:I8)</f>
        <v>58</v>
      </c>
      <c r="K8" s="54">
        <v>34</v>
      </c>
      <c r="L8" s="55">
        <v>25</v>
      </c>
      <c r="M8" s="515">
        <f t="shared" ref="M8:M13" si="3">SUM(K8:L8)</f>
        <v>59</v>
      </c>
      <c r="N8" s="54">
        <v>27</v>
      </c>
      <c r="O8" s="55">
        <v>27</v>
      </c>
      <c r="P8" s="515">
        <f t="shared" ref="P8:P13" si="4">SUM(N8:O8)</f>
        <v>54</v>
      </c>
      <c r="Q8" s="54">
        <v>24</v>
      </c>
      <c r="R8" s="55">
        <v>20</v>
      </c>
      <c r="S8" s="55">
        <v>0</v>
      </c>
      <c r="T8" s="54">
        <f t="shared" ref="T8:T25" si="5">SUM(Q8:S8)</f>
        <v>44</v>
      </c>
      <c r="U8" s="54">
        <v>33</v>
      </c>
      <c r="V8" s="55">
        <v>25</v>
      </c>
      <c r="W8" s="707">
        <v>0</v>
      </c>
      <c r="X8" s="707">
        <f t="shared" ref="X8:X25" si="6">SUM(U8:W8)</f>
        <v>58</v>
      </c>
      <c r="Y8" s="52">
        <v>56</v>
      </c>
      <c r="Z8" s="53">
        <v>33</v>
      </c>
      <c r="AA8" s="53">
        <v>0</v>
      </c>
      <c r="AB8" s="781">
        <v>89</v>
      </c>
    </row>
    <row r="9" spans="1:28" ht="23.25" customHeight="1">
      <c r="A9" s="13" t="s">
        <v>113</v>
      </c>
      <c r="B9" s="61">
        <v>13</v>
      </c>
      <c r="C9" s="62">
        <v>16</v>
      </c>
      <c r="D9" s="514">
        <f t="shared" si="0"/>
        <v>29</v>
      </c>
      <c r="E9" s="58">
        <v>10</v>
      </c>
      <c r="F9" s="59">
        <v>21</v>
      </c>
      <c r="G9" s="516">
        <f t="shared" si="1"/>
        <v>31</v>
      </c>
      <c r="H9" s="61">
        <v>9</v>
      </c>
      <c r="I9" s="62">
        <v>19</v>
      </c>
      <c r="J9" s="514">
        <f t="shared" si="2"/>
        <v>28</v>
      </c>
      <c r="K9" s="58">
        <v>19</v>
      </c>
      <c r="L9" s="59">
        <v>15</v>
      </c>
      <c r="M9" s="516">
        <f t="shared" si="3"/>
        <v>34</v>
      </c>
      <c r="N9" s="61">
        <v>13</v>
      </c>
      <c r="O9" s="62">
        <v>20</v>
      </c>
      <c r="P9" s="514">
        <f t="shared" si="4"/>
        <v>33</v>
      </c>
      <c r="Q9" s="58">
        <v>11</v>
      </c>
      <c r="R9" s="59">
        <v>20</v>
      </c>
      <c r="S9" s="59">
        <v>0</v>
      </c>
      <c r="T9" s="58">
        <f t="shared" si="5"/>
        <v>31</v>
      </c>
      <c r="U9" s="61">
        <v>13</v>
      </c>
      <c r="V9" s="62">
        <v>21</v>
      </c>
      <c r="W9" s="708">
        <v>0</v>
      </c>
      <c r="X9" s="708">
        <f t="shared" si="6"/>
        <v>34</v>
      </c>
      <c r="Y9" s="58">
        <v>9</v>
      </c>
      <c r="Z9" s="59">
        <v>9</v>
      </c>
      <c r="AA9" s="59">
        <v>0</v>
      </c>
      <c r="AB9" s="516">
        <v>18</v>
      </c>
    </row>
    <row r="10" spans="1:28" s="119" customFormat="1" ht="23.25" customHeight="1">
      <c r="A10" s="12" t="s">
        <v>562</v>
      </c>
      <c r="B10" s="665">
        <v>16</v>
      </c>
      <c r="C10" s="666">
        <v>11</v>
      </c>
      <c r="D10" s="667">
        <f t="shared" si="0"/>
        <v>27</v>
      </c>
      <c r="E10" s="665">
        <v>10</v>
      </c>
      <c r="F10" s="666">
        <v>7</v>
      </c>
      <c r="G10" s="667">
        <f t="shared" si="1"/>
        <v>17</v>
      </c>
      <c r="H10" s="665">
        <v>23</v>
      </c>
      <c r="I10" s="666">
        <v>15</v>
      </c>
      <c r="J10" s="667">
        <f t="shared" si="2"/>
        <v>38</v>
      </c>
      <c r="K10" s="665">
        <v>9</v>
      </c>
      <c r="L10" s="666">
        <v>12</v>
      </c>
      <c r="M10" s="667">
        <f t="shared" si="3"/>
        <v>21</v>
      </c>
      <c r="N10" s="665">
        <v>15</v>
      </c>
      <c r="O10" s="666">
        <v>18</v>
      </c>
      <c r="P10" s="667">
        <f t="shared" si="4"/>
        <v>33</v>
      </c>
      <c r="Q10" s="665">
        <v>10</v>
      </c>
      <c r="R10" s="666">
        <v>15</v>
      </c>
      <c r="S10" s="666">
        <v>0</v>
      </c>
      <c r="T10" s="665">
        <f t="shared" si="5"/>
        <v>25</v>
      </c>
      <c r="U10" s="665">
        <v>16</v>
      </c>
      <c r="V10" s="666">
        <v>21</v>
      </c>
      <c r="W10" s="709">
        <v>0</v>
      </c>
      <c r="X10" s="709">
        <f t="shared" si="6"/>
        <v>37</v>
      </c>
      <c r="Y10" s="665">
        <v>21</v>
      </c>
      <c r="Z10" s="666">
        <v>21</v>
      </c>
      <c r="AA10" s="666">
        <v>0</v>
      </c>
      <c r="AB10" s="667">
        <v>42</v>
      </c>
    </row>
    <row r="11" spans="1:28" ht="23.25" customHeight="1">
      <c r="A11" s="13" t="s">
        <v>580</v>
      </c>
      <c r="B11" s="61">
        <v>12</v>
      </c>
      <c r="C11" s="62">
        <v>10</v>
      </c>
      <c r="D11" s="514">
        <f t="shared" si="0"/>
        <v>22</v>
      </c>
      <c r="E11" s="58">
        <v>10</v>
      </c>
      <c r="F11" s="59">
        <v>7</v>
      </c>
      <c r="G11" s="516">
        <f t="shared" si="1"/>
        <v>17</v>
      </c>
      <c r="H11" s="61">
        <v>20</v>
      </c>
      <c r="I11" s="62">
        <v>2</v>
      </c>
      <c r="J11" s="514">
        <f t="shared" si="2"/>
        <v>22</v>
      </c>
      <c r="K11" s="58">
        <v>16</v>
      </c>
      <c r="L11" s="59">
        <v>10</v>
      </c>
      <c r="M11" s="516">
        <f t="shared" si="3"/>
        <v>26</v>
      </c>
      <c r="N11" s="61">
        <v>13</v>
      </c>
      <c r="O11" s="62">
        <v>14</v>
      </c>
      <c r="P11" s="514">
        <f t="shared" si="4"/>
        <v>27</v>
      </c>
      <c r="Q11" s="58">
        <v>12</v>
      </c>
      <c r="R11" s="59">
        <v>17</v>
      </c>
      <c r="S11" s="59">
        <v>0</v>
      </c>
      <c r="T11" s="58">
        <f t="shared" si="5"/>
        <v>29</v>
      </c>
      <c r="U11" s="61">
        <v>25</v>
      </c>
      <c r="V11" s="62">
        <v>10</v>
      </c>
      <c r="W11" s="708">
        <v>0</v>
      </c>
      <c r="X11" s="708">
        <f t="shared" si="6"/>
        <v>35</v>
      </c>
      <c r="Y11" s="58">
        <v>26</v>
      </c>
      <c r="Z11" s="59">
        <v>13</v>
      </c>
      <c r="AA11" s="59">
        <v>0</v>
      </c>
      <c r="AB11" s="516">
        <v>39</v>
      </c>
    </row>
    <row r="12" spans="1:28" ht="23.25" customHeight="1">
      <c r="A12" s="12" t="s">
        <v>563</v>
      </c>
      <c r="B12" s="665">
        <v>11</v>
      </c>
      <c r="C12" s="666">
        <v>10</v>
      </c>
      <c r="D12" s="667">
        <f t="shared" si="0"/>
        <v>21</v>
      </c>
      <c r="E12" s="665">
        <v>14</v>
      </c>
      <c r="F12" s="666">
        <v>12</v>
      </c>
      <c r="G12" s="667">
        <f t="shared" si="1"/>
        <v>26</v>
      </c>
      <c r="H12" s="665">
        <v>17</v>
      </c>
      <c r="I12" s="666">
        <v>6</v>
      </c>
      <c r="J12" s="667">
        <f t="shared" si="2"/>
        <v>23</v>
      </c>
      <c r="K12" s="665">
        <v>15</v>
      </c>
      <c r="L12" s="666">
        <v>4</v>
      </c>
      <c r="M12" s="667">
        <f t="shared" si="3"/>
        <v>19</v>
      </c>
      <c r="N12" s="665">
        <v>22</v>
      </c>
      <c r="O12" s="666">
        <v>15</v>
      </c>
      <c r="P12" s="667">
        <f t="shared" si="4"/>
        <v>37</v>
      </c>
      <c r="Q12" s="665">
        <v>13</v>
      </c>
      <c r="R12" s="666">
        <v>12</v>
      </c>
      <c r="S12" s="666">
        <v>0</v>
      </c>
      <c r="T12" s="665">
        <f t="shared" si="5"/>
        <v>25</v>
      </c>
      <c r="U12" s="665">
        <v>10</v>
      </c>
      <c r="V12" s="666">
        <v>14</v>
      </c>
      <c r="W12" s="709">
        <v>0</v>
      </c>
      <c r="X12" s="709">
        <f t="shared" si="6"/>
        <v>24</v>
      </c>
      <c r="Y12" s="665">
        <v>20</v>
      </c>
      <c r="Z12" s="666">
        <v>8</v>
      </c>
      <c r="AA12" s="666">
        <v>0</v>
      </c>
      <c r="AB12" s="667">
        <v>28</v>
      </c>
    </row>
    <row r="13" spans="1:28" ht="23.25" customHeight="1">
      <c r="A13" s="13" t="s">
        <v>116</v>
      </c>
      <c r="B13" s="61">
        <v>18</v>
      </c>
      <c r="C13" s="62">
        <v>3</v>
      </c>
      <c r="D13" s="514">
        <f t="shared" si="0"/>
        <v>21</v>
      </c>
      <c r="E13" s="58">
        <v>24</v>
      </c>
      <c r="F13" s="59">
        <v>6</v>
      </c>
      <c r="G13" s="516">
        <f t="shared" si="1"/>
        <v>30</v>
      </c>
      <c r="H13" s="61">
        <v>23</v>
      </c>
      <c r="I13" s="62">
        <v>6</v>
      </c>
      <c r="J13" s="514">
        <f t="shared" si="2"/>
        <v>29</v>
      </c>
      <c r="K13" s="58">
        <v>24</v>
      </c>
      <c r="L13" s="59">
        <v>9</v>
      </c>
      <c r="M13" s="516">
        <f t="shared" si="3"/>
        <v>33</v>
      </c>
      <c r="N13" s="61">
        <v>29</v>
      </c>
      <c r="O13" s="62">
        <v>12</v>
      </c>
      <c r="P13" s="514">
        <f t="shared" si="4"/>
        <v>41</v>
      </c>
      <c r="Q13" s="58">
        <v>26</v>
      </c>
      <c r="R13" s="59">
        <v>10</v>
      </c>
      <c r="S13" s="59">
        <v>0</v>
      </c>
      <c r="T13" s="58">
        <f t="shared" si="5"/>
        <v>36</v>
      </c>
      <c r="U13" s="61">
        <v>35</v>
      </c>
      <c r="V13" s="62">
        <v>13</v>
      </c>
      <c r="W13" s="708">
        <v>0</v>
      </c>
      <c r="X13" s="708">
        <f t="shared" si="6"/>
        <v>48</v>
      </c>
      <c r="Y13" s="58">
        <v>39</v>
      </c>
      <c r="Z13" s="59">
        <v>7</v>
      </c>
      <c r="AA13" s="59">
        <v>0</v>
      </c>
      <c r="AB13" s="516">
        <v>46</v>
      </c>
    </row>
    <row r="14" spans="1:28" ht="23.25" customHeight="1">
      <c r="A14" s="12" t="s">
        <v>134</v>
      </c>
      <c r="B14" s="665">
        <v>9</v>
      </c>
      <c r="C14" s="666">
        <v>10</v>
      </c>
      <c r="D14" s="667">
        <f t="shared" ref="D14:D25" si="7">SUM(B14:C14)</f>
        <v>19</v>
      </c>
      <c r="E14" s="665">
        <v>9</v>
      </c>
      <c r="F14" s="666">
        <v>14</v>
      </c>
      <c r="G14" s="667">
        <f t="shared" ref="G14:G25" si="8">SUM(E14:F14)</f>
        <v>23</v>
      </c>
      <c r="H14" s="665">
        <v>14</v>
      </c>
      <c r="I14" s="666">
        <v>4</v>
      </c>
      <c r="J14" s="667">
        <f t="shared" ref="J14:J25" si="9">SUM(H14:I14)</f>
        <v>18</v>
      </c>
      <c r="K14" s="665">
        <v>6</v>
      </c>
      <c r="L14" s="666">
        <v>10</v>
      </c>
      <c r="M14" s="667">
        <f t="shared" ref="M14:M25" si="10">SUM(K14:L14)</f>
        <v>16</v>
      </c>
      <c r="N14" s="665">
        <v>11</v>
      </c>
      <c r="O14" s="666">
        <v>6</v>
      </c>
      <c r="P14" s="667">
        <f t="shared" ref="P14:P25" si="11">SUM(N14:O14)</f>
        <v>17</v>
      </c>
      <c r="Q14" s="665">
        <v>6</v>
      </c>
      <c r="R14" s="666">
        <v>7</v>
      </c>
      <c r="S14" s="666">
        <v>0</v>
      </c>
      <c r="T14" s="665">
        <f t="shared" si="5"/>
        <v>13</v>
      </c>
      <c r="U14" s="665">
        <v>6</v>
      </c>
      <c r="V14" s="666">
        <v>5</v>
      </c>
      <c r="W14" s="709">
        <v>0</v>
      </c>
      <c r="X14" s="709">
        <f t="shared" si="6"/>
        <v>11</v>
      </c>
      <c r="Y14" s="665">
        <v>8</v>
      </c>
      <c r="Z14" s="666">
        <v>9</v>
      </c>
      <c r="AA14" s="666">
        <v>0</v>
      </c>
      <c r="AB14" s="667">
        <v>17</v>
      </c>
    </row>
    <row r="15" spans="1:28" ht="23.25" customHeight="1">
      <c r="A15" s="13" t="s">
        <v>564</v>
      </c>
      <c r="B15" s="61">
        <v>0</v>
      </c>
      <c r="C15" s="62">
        <v>10</v>
      </c>
      <c r="D15" s="514">
        <f t="shared" si="7"/>
        <v>10</v>
      </c>
      <c r="E15" s="58">
        <v>0</v>
      </c>
      <c r="F15" s="59">
        <v>9</v>
      </c>
      <c r="G15" s="516">
        <f t="shared" si="8"/>
        <v>9</v>
      </c>
      <c r="H15" s="61">
        <v>0</v>
      </c>
      <c r="I15" s="62">
        <v>10</v>
      </c>
      <c r="J15" s="514">
        <f t="shared" si="9"/>
        <v>10</v>
      </c>
      <c r="K15" s="58">
        <v>0</v>
      </c>
      <c r="L15" s="59">
        <v>9</v>
      </c>
      <c r="M15" s="516">
        <f t="shared" si="10"/>
        <v>9</v>
      </c>
      <c r="N15" s="61">
        <v>0</v>
      </c>
      <c r="O15" s="62">
        <v>11</v>
      </c>
      <c r="P15" s="514">
        <f t="shared" si="11"/>
        <v>11</v>
      </c>
      <c r="Q15" s="58">
        <v>0</v>
      </c>
      <c r="R15" s="59">
        <v>8</v>
      </c>
      <c r="S15" s="59">
        <v>0</v>
      </c>
      <c r="T15" s="58">
        <f t="shared" si="5"/>
        <v>8</v>
      </c>
      <c r="U15" s="61">
        <v>0</v>
      </c>
      <c r="V15" s="62">
        <v>19</v>
      </c>
      <c r="W15" s="708">
        <v>0</v>
      </c>
      <c r="X15" s="708">
        <f t="shared" si="6"/>
        <v>19</v>
      </c>
      <c r="Y15" s="58">
        <v>0</v>
      </c>
      <c r="Z15" s="59">
        <v>13</v>
      </c>
      <c r="AA15" s="59">
        <v>0</v>
      </c>
      <c r="AB15" s="516">
        <v>13</v>
      </c>
    </row>
    <row r="16" spans="1:28" ht="23.25" customHeight="1">
      <c r="A16" s="12" t="s">
        <v>194</v>
      </c>
      <c r="B16" s="665">
        <v>5</v>
      </c>
      <c r="C16" s="666">
        <v>4</v>
      </c>
      <c r="D16" s="667">
        <f t="shared" si="7"/>
        <v>9</v>
      </c>
      <c r="E16" s="665">
        <v>4</v>
      </c>
      <c r="F16" s="666">
        <v>6</v>
      </c>
      <c r="G16" s="667">
        <f t="shared" si="8"/>
        <v>10</v>
      </c>
      <c r="H16" s="665">
        <v>3</v>
      </c>
      <c r="I16" s="666">
        <v>4</v>
      </c>
      <c r="J16" s="667">
        <f t="shared" si="9"/>
        <v>7</v>
      </c>
      <c r="K16" s="665">
        <v>5</v>
      </c>
      <c r="L16" s="666">
        <v>7</v>
      </c>
      <c r="M16" s="667">
        <f t="shared" si="10"/>
        <v>12</v>
      </c>
      <c r="N16" s="665">
        <v>9</v>
      </c>
      <c r="O16" s="666">
        <v>7</v>
      </c>
      <c r="P16" s="667">
        <f t="shared" si="11"/>
        <v>16</v>
      </c>
      <c r="Q16" s="665">
        <v>5</v>
      </c>
      <c r="R16" s="666">
        <v>7</v>
      </c>
      <c r="S16" s="666">
        <v>1</v>
      </c>
      <c r="T16" s="665">
        <f t="shared" si="5"/>
        <v>13</v>
      </c>
      <c r="U16" s="665">
        <v>7</v>
      </c>
      <c r="V16" s="666">
        <v>8</v>
      </c>
      <c r="W16" s="709">
        <v>0</v>
      </c>
      <c r="X16" s="709">
        <f t="shared" si="6"/>
        <v>15</v>
      </c>
      <c r="Y16" s="665">
        <v>5</v>
      </c>
      <c r="Z16" s="666">
        <v>6</v>
      </c>
      <c r="AA16" s="666">
        <v>0</v>
      </c>
      <c r="AB16" s="667">
        <v>11</v>
      </c>
    </row>
    <row r="17" spans="1:28" ht="23.25" customHeight="1">
      <c r="A17" s="13" t="s">
        <v>195</v>
      </c>
      <c r="B17" s="61">
        <v>8</v>
      </c>
      <c r="C17" s="62">
        <v>0</v>
      </c>
      <c r="D17" s="514">
        <f t="shared" si="7"/>
        <v>8</v>
      </c>
      <c r="E17" s="58">
        <v>12</v>
      </c>
      <c r="F17" s="59">
        <v>0</v>
      </c>
      <c r="G17" s="516">
        <f t="shared" si="8"/>
        <v>12</v>
      </c>
      <c r="H17" s="61">
        <v>16</v>
      </c>
      <c r="I17" s="62">
        <v>2</v>
      </c>
      <c r="J17" s="514">
        <f t="shared" si="9"/>
        <v>18</v>
      </c>
      <c r="K17" s="58">
        <v>18</v>
      </c>
      <c r="L17" s="59">
        <v>5</v>
      </c>
      <c r="M17" s="516">
        <f t="shared" si="10"/>
        <v>23</v>
      </c>
      <c r="N17" s="61">
        <v>17</v>
      </c>
      <c r="O17" s="62">
        <v>3</v>
      </c>
      <c r="P17" s="514">
        <f t="shared" si="11"/>
        <v>20</v>
      </c>
      <c r="Q17" s="58">
        <v>12</v>
      </c>
      <c r="R17" s="59">
        <v>2</v>
      </c>
      <c r="S17" s="59">
        <v>0</v>
      </c>
      <c r="T17" s="58">
        <f t="shared" si="5"/>
        <v>14</v>
      </c>
      <c r="U17" s="61">
        <v>18</v>
      </c>
      <c r="V17" s="62">
        <v>3</v>
      </c>
      <c r="W17" s="708">
        <v>0</v>
      </c>
      <c r="X17" s="708">
        <f t="shared" si="6"/>
        <v>21</v>
      </c>
      <c r="Y17" s="58">
        <v>21</v>
      </c>
      <c r="Z17" s="59">
        <v>4</v>
      </c>
      <c r="AA17" s="59">
        <v>0</v>
      </c>
      <c r="AB17" s="516">
        <v>25</v>
      </c>
    </row>
    <row r="18" spans="1:28" ht="23.25" customHeight="1">
      <c r="A18" s="12" t="s">
        <v>565</v>
      </c>
      <c r="B18" s="665">
        <v>3</v>
      </c>
      <c r="C18" s="666">
        <v>3</v>
      </c>
      <c r="D18" s="667">
        <f t="shared" si="7"/>
        <v>6</v>
      </c>
      <c r="E18" s="665">
        <v>1</v>
      </c>
      <c r="F18" s="666">
        <v>6</v>
      </c>
      <c r="G18" s="667">
        <f t="shared" si="8"/>
        <v>7</v>
      </c>
      <c r="H18" s="665">
        <v>6</v>
      </c>
      <c r="I18" s="666">
        <v>3</v>
      </c>
      <c r="J18" s="667">
        <f t="shared" si="9"/>
        <v>9</v>
      </c>
      <c r="K18" s="665">
        <v>8</v>
      </c>
      <c r="L18" s="666">
        <v>3</v>
      </c>
      <c r="M18" s="667">
        <f t="shared" si="10"/>
        <v>11</v>
      </c>
      <c r="N18" s="665">
        <v>6</v>
      </c>
      <c r="O18" s="666">
        <v>4</v>
      </c>
      <c r="P18" s="667">
        <f t="shared" si="11"/>
        <v>10</v>
      </c>
      <c r="Q18" s="665">
        <v>2</v>
      </c>
      <c r="R18" s="666">
        <v>2</v>
      </c>
      <c r="S18" s="666">
        <v>0</v>
      </c>
      <c r="T18" s="665">
        <f t="shared" si="5"/>
        <v>4</v>
      </c>
      <c r="U18" s="665">
        <v>5</v>
      </c>
      <c r="V18" s="666">
        <v>6</v>
      </c>
      <c r="W18" s="709">
        <v>0</v>
      </c>
      <c r="X18" s="709">
        <f t="shared" si="6"/>
        <v>11</v>
      </c>
      <c r="Y18" s="665">
        <v>10</v>
      </c>
      <c r="Z18" s="666">
        <v>6</v>
      </c>
      <c r="AA18" s="666">
        <v>0</v>
      </c>
      <c r="AB18" s="667">
        <v>16</v>
      </c>
    </row>
    <row r="19" spans="1:28" ht="23.25" customHeight="1">
      <c r="A19" s="13" t="s">
        <v>121</v>
      </c>
      <c r="B19" s="61">
        <v>2</v>
      </c>
      <c r="C19" s="62">
        <v>4</v>
      </c>
      <c r="D19" s="514">
        <f t="shared" si="7"/>
        <v>6</v>
      </c>
      <c r="E19" s="58">
        <v>4</v>
      </c>
      <c r="F19" s="59">
        <v>4</v>
      </c>
      <c r="G19" s="516">
        <f t="shared" si="8"/>
        <v>8</v>
      </c>
      <c r="H19" s="61">
        <v>4</v>
      </c>
      <c r="I19" s="62">
        <v>5</v>
      </c>
      <c r="J19" s="514">
        <f t="shared" si="9"/>
        <v>9</v>
      </c>
      <c r="K19" s="58">
        <v>2</v>
      </c>
      <c r="L19" s="59">
        <v>4</v>
      </c>
      <c r="M19" s="516">
        <f t="shared" si="10"/>
        <v>6</v>
      </c>
      <c r="N19" s="61">
        <v>4</v>
      </c>
      <c r="O19" s="62">
        <v>3</v>
      </c>
      <c r="P19" s="514">
        <f t="shared" si="11"/>
        <v>7</v>
      </c>
      <c r="Q19" s="58">
        <v>1</v>
      </c>
      <c r="R19" s="59">
        <v>4</v>
      </c>
      <c r="S19" s="59">
        <v>0</v>
      </c>
      <c r="T19" s="58">
        <f t="shared" si="5"/>
        <v>5</v>
      </c>
      <c r="U19" s="61">
        <v>5</v>
      </c>
      <c r="V19" s="62">
        <v>4</v>
      </c>
      <c r="W19" s="708">
        <v>0</v>
      </c>
      <c r="X19" s="708">
        <f t="shared" si="6"/>
        <v>9</v>
      </c>
      <c r="Y19" s="58">
        <v>1</v>
      </c>
      <c r="Z19" s="59">
        <v>2</v>
      </c>
      <c r="AA19" s="59">
        <v>0</v>
      </c>
      <c r="AB19" s="516">
        <v>3</v>
      </c>
    </row>
    <row r="20" spans="1:28" ht="23.25" customHeight="1">
      <c r="A20" s="12" t="s">
        <v>379</v>
      </c>
      <c r="B20" s="665">
        <v>2</v>
      </c>
      <c r="C20" s="666">
        <v>4</v>
      </c>
      <c r="D20" s="667">
        <f t="shared" si="7"/>
        <v>6</v>
      </c>
      <c r="E20" s="665">
        <v>7</v>
      </c>
      <c r="F20" s="666">
        <v>4</v>
      </c>
      <c r="G20" s="667">
        <f t="shared" si="8"/>
        <v>11</v>
      </c>
      <c r="H20" s="665">
        <v>2</v>
      </c>
      <c r="I20" s="666">
        <v>1</v>
      </c>
      <c r="J20" s="667">
        <f t="shared" si="9"/>
        <v>3</v>
      </c>
      <c r="K20" s="665">
        <v>5</v>
      </c>
      <c r="L20" s="666">
        <v>6</v>
      </c>
      <c r="M20" s="667">
        <f t="shared" si="10"/>
        <v>11</v>
      </c>
      <c r="N20" s="665">
        <v>2</v>
      </c>
      <c r="O20" s="666">
        <v>8</v>
      </c>
      <c r="P20" s="667">
        <f t="shared" si="11"/>
        <v>10</v>
      </c>
      <c r="Q20" s="665">
        <v>3</v>
      </c>
      <c r="R20" s="666">
        <v>7</v>
      </c>
      <c r="S20" s="666">
        <v>0</v>
      </c>
      <c r="T20" s="665">
        <f t="shared" si="5"/>
        <v>10</v>
      </c>
      <c r="U20" s="665">
        <v>7</v>
      </c>
      <c r="V20" s="666">
        <v>1</v>
      </c>
      <c r="W20" s="709">
        <v>0</v>
      </c>
      <c r="X20" s="709">
        <f t="shared" si="6"/>
        <v>8</v>
      </c>
      <c r="Y20" s="665">
        <v>7</v>
      </c>
      <c r="Z20" s="666">
        <v>3</v>
      </c>
      <c r="AA20" s="666">
        <v>0</v>
      </c>
      <c r="AB20" s="667">
        <v>10</v>
      </c>
    </row>
    <row r="21" spans="1:28" ht="23.25" customHeight="1">
      <c r="A21" s="13" t="s">
        <v>380</v>
      </c>
      <c r="B21" s="61">
        <v>1</v>
      </c>
      <c r="C21" s="62">
        <v>4</v>
      </c>
      <c r="D21" s="514">
        <f t="shared" si="7"/>
        <v>5</v>
      </c>
      <c r="E21" s="58">
        <v>6</v>
      </c>
      <c r="F21" s="59">
        <v>2</v>
      </c>
      <c r="G21" s="516">
        <f t="shared" si="8"/>
        <v>8</v>
      </c>
      <c r="H21" s="61">
        <v>5</v>
      </c>
      <c r="I21" s="62">
        <v>5</v>
      </c>
      <c r="J21" s="514">
        <f t="shared" si="9"/>
        <v>10</v>
      </c>
      <c r="K21" s="58">
        <v>4</v>
      </c>
      <c r="L21" s="59">
        <v>7</v>
      </c>
      <c r="M21" s="516">
        <f t="shared" si="10"/>
        <v>11</v>
      </c>
      <c r="N21" s="61">
        <v>9</v>
      </c>
      <c r="O21" s="62">
        <v>6</v>
      </c>
      <c r="P21" s="514">
        <f t="shared" si="11"/>
        <v>15</v>
      </c>
      <c r="Q21" s="58">
        <v>5</v>
      </c>
      <c r="R21" s="59">
        <v>3</v>
      </c>
      <c r="S21" s="59">
        <v>0</v>
      </c>
      <c r="T21" s="58">
        <f t="shared" si="5"/>
        <v>8</v>
      </c>
      <c r="U21" s="61">
        <v>0</v>
      </c>
      <c r="V21" s="62">
        <v>8</v>
      </c>
      <c r="W21" s="708">
        <v>0</v>
      </c>
      <c r="X21" s="708">
        <f t="shared" si="6"/>
        <v>8</v>
      </c>
      <c r="Y21" s="58">
        <v>6</v>
      </c>
      <c r="Z21" s="59">
        <v>2</v>
      </c>
      <c r="AA21" s="59">
        <v>0</v>
      </c>
      <c r="AB21" s="516">
        <v>8</v>
      </c>
    </row>
    <row r="22" spans="1:28" ht="23.25" customHeight="1">
      <c r="A22" s="12" t="s">
        <v>381</v>
      </c>
      <c r="B22" s="665">
        <v>1</v>
      </c>
      <c r="C22" s="666">
        <v>4</v>
      </c>
      <c r="D22" s="667">
        <f t="shared" si="7"/>
        <v>5</v>
      </c>
      <c r="E22" s="665">
        <v>2</v>
      </c>
      <c r="F22" s="666">
        <v>4</v>
      </c>
      <c r="G22" s="667">
        <f t="shared" si="8"/>
        <v>6</v>
      </c>
      <c r="H22" s="665">
        <v>2</v>
      </c>
      <c r="I22" s="666">
        <v>4</v>
      </c>
      <c r="J22" s="667">
        <f t="shared" si="9"/>
        <v>6</v>
      </c>
      <c r="K22" s="665">
        <v>3</v>
      </c>
      <c r="L22" s="666">
        <v>2</v>
      </c>
      <c r="M22" s="667">
        <f t="shared" si="10"/>
        <v>5</v>
      </c>
      <c r="N22" s="665">
        <v>1</v>
      </c>
      <c r="O22" s="666">
        <v>7</v>
      </c>
      <c r="P22" s="667">
        <f t="shared" si="11"/>
        <v>8</v>
      </c>
      <c r="Q22" s="665">
        <v>4</v>
      </c>
      <c r="R22" s="666">
        <v>5</v>
      </c>
      <c r="S22" s="666">
        <v>0</v>
      </c>
      <c r="T22" s="665">
        <f t="shared" si="5"/>
        <v>9</v>
      </c>
      <c r="U22" s="665">
        <v>4</v>
      </c>
      <c r="V22" s="666">
        <v>6</v>
      </c>
      <c r="W22" s="709">
        <v>0</v>
      </c>
      <c r="X22" s="709">
        <f t="shared" si="6"/>
        <v>10</v>
      </c>
      <c r="Y22" s="665">
        <v>6</v>
      </c>
      <c r="Z22" s="666">
        <v>8</v>
      </c>
      <c r="AA22" s="666">
        <v>0</v>
      </c>
      <c r="AB22" s="667">
        <v>14</v>
      </c>
    </row>
    <row r="23" spans="1:28" ht="23.25" customHeight="1">
      <c r="A23" s="13" t="s">
        <v>566</v>
      </c>
      <c r="B23" s="61">
        <v>3</v>
      </c>
      <c r="C23" s="62">
        <v>1</v>
      </c>
      <c r="D23" s="514">
        <f t="shared" si="7"/>
        <v>4</v>
      </c>
      <c r="E23" s="58">
        <v>2</v>
      </c>
      <c r="F23" s="59">
        <v>0</v>
      </c>
      <c r="G23" s="516">
        <f t="shared" si="8"/>
        <v>2</v>
      </c>
      <c r="H23" s="61">
        <v>7</v>
      </c>
      <c r="I23" s="62">
        <v>3</v>
      </c>
      <c r="J23" s="514">
        <f t="shared" si="9"/>
        <v>10</v>
      </c>
      <c r="K23" s="58">
        <v>0</v>
      </c>
      <c r="L23" s="59">
        <v>1</v>
      </c>
      <c r="M23" s="516">
        <f t="shared" si="10"/>
        <v>1</v>
      </c>
      <c r="N23" s="61">
        <v>1</v>
      </c>
      <c r="O23" s="62">
        <v>3</v>
      </c>
      <c r="P23" s="514">
        <f t="shared" si="11"/>
        <v>4</v>
      </c>
      <c r="Q23" s="58">
        <v>2</v>
      </c>
      <c r="R23" s="59">
        <v>1</v>
      </c>
      <c r="S23" s="59">
        <v>0</v>
      </c>
      <c r="T23" s="58">
        <f t="shared" si="5"/>
        <v>3</v>
      </c>
      <c r="U23" s="61">
        <v>0</v>
      </c>
      <c r="V23" s="62">
        <v>3</v>
      </c>
      <c r="W23" s="708">
        <v>0</v>
      </c>
      <c r="X23" s="708">
        <f t="shared" si="6"/>
        <v>3</v>
      </c>
      <c r="Y23" s="58">
        <v>2</v>
      </c>
      <c r="Z23" s="59">
        <v>2</v>
      </c>
      <c r="AA23" s="59">
        <v>0</v>
      </c>
      <c r="AB23" s="516">
        <v>4</v>
      </c>
    </row>
    <row r="24" spans="1:28" ht="23.25" customHeight="1">
      <c r="A24" s="12" t="s">
        <v>122</v>
      </c>
      <c r="B24" s="665">
        <v>0</v>
      </c>
      <c r="C24" s="666">
        <v>1</v>
      </c>
      <c r="D24" s="667">
        <f t="shared" si="7"/>
        <v>1</v>
      </c>
      <c r="E24" s="665">
        <v>0</v>
      </c>
      <c r="F24" s="666">
        <v>1</v>
      </c>
      <c r="G24" s="667">
        <f t="shared" si="8"/>
        <v>1</v>
      </c>
      <c r="H24" s="665">
        <v>1</v>
      </c>
      <c r="I24" s="666">
        <v>3</v>
      </c>
      <c r="J24" s="667">
        <f t="shared" si="9"/>
        <v>4</v>
      </c>
      <c r="K24" s="665">
        <v>0</v>
      </c>
      <c r="L24" s="666">
        <v>1</v>
      </c>
      <c r="M24" s="667">
        <f t="shared" si="10"/>
        <v>1</v>
      </c>
      <c r="N24" s="665">
        <v>1</v>
      </c>
      <c r="O24" s="666">
        <v>1</v>
      </c>
      <c r="P24" s="667">
        <f t="shared" si="11"/>
        <v>2</v>
      </c>
      <c r="Q24" s="665">
        <v>0</v>
      </c>
      <c r="R24" s="666">
        <v>0</v>
      </c>
      <c r="S24" s="666">
        <v>0</v>
      </c>
      <c r="T24" s="665">
        <f t="shared" si="5"/>
        <v>0</v>
      </c>
      <c r="U24" s="665">
        <v>2</v>
      </c>
      <c r="V24" s="666">
        <v>1</v>
      </c>
      <c r="W24" s="709">
        <v>0</v>
      </c>
      <c r="X24" s="709">
        <f t="shared" si="6"/>
        <v>3</v>
      </c>
      <c r="Y24" s="665">
        <v>1</v>
      </c>
      <c r="Z24" s="666">
        <v>2</v>
      </c>
      <c r="AA24" s="666">
        <v>0</v>
      </c>
      <c r="AB24" s="667">
        <v>3</v>
      </c>
    </row>
    <row r="25" spans="1:28" ht="23.25" customHeight="1">
      <c r="A25" s="13" t="s">
        <v>120</v>
      </c>
      <c r="B25" s="61">
        <v>0</v>
      </c>
      <c r="C25" s="62">
        <v>0</v>
      </c>
      <c r="D25" s="514">
        <f t="shared" si="7"/>
        <v>0</v>
      </c>
      <c r="E25" s="58">
        <v>0</v>
      </c>
      <c r="F25" s="59">
        <v>0</v>
      </c>
      <c r="G25" s="516">
        <f t="shared" si="8"/>
        <v>0</v>
      </c>
      <c r="H25" s="61">
        <v>0</v>
      </c>
      <c r="I25" s="62">
        <v>1</v>
      </c>
      <c r="J25" s="514">
        <f t="shared" si="9"/>
        <v>1</v>
      </c>
      <c r="K25" s="58">
        <v>2</v>
      </c>
      <c r="L25" s="59">
        <v>0</v>
      </c>
      <c r="M25" s="516">
        <f t="shared" si="10"/>
        <v>2</v>
      </c>
      <c r="N25" s="61">
        <v>0</v>
      </c>
      <c r="O25" s="62">
        <v>1</v>
      </c>
      <c r="P25" s="514">
        <f t="shared" si="11"/>
        <v>1</v>
      </c>
      <c r="Q25" s="58">
        <v>0</v>
      </c>
      <c r="R25" s="59">
        <v>0</v>
      </c>
      <c r="S25" s="59">
        <v>0</v>
      </c>
      <c r="T25" s="58">
        <f t="shared" si="5"/>
        <v>0</v>
      </c>
      <c r="U25" s="61">
        <v>1</v>
      </c>
      <c r="V25" s="62">
        <v>2</v>
      </c>
      <c r="W25" s="708">
        <v>0</v>
      </c>
      <c r="X25" s="708">
        <f t="shared" si="6"/>
        <v>3</v>
      </c>
      <c r="Y25" s="58">
        <v>0</v>
      </c>
      <c r="Z25" s="59">
        <v>2</v>
      </c>
      <c r="AA25" s="59">
        <v>0</v>
      </c>
      <c r="AB25" s="516">
        <v>2</v>
      </c>
    </row>
    <row r="26" spans="1:28" ht="23.25" customHeight="1">
      <c r="A26" s="12" t="s">
        <v>575</v>
      </c>
      <c r="B26" s="665" t="s">
        <v>539</v>
      </c>
      <c r="C26" s="666" t="s">
        <v>539</v>
      </c>
      <c r="D26" s="667" t="s">
        <v>539</v>
      </c>
      <c r="E26" s="665" t="s">
        <v>539</v>
      </c>
      <c r="F26" s="666" t="s">
        <v>539</v>
      </c>
      <c r="G26" s="667" t="s">
        <v>539</v>
      </c>
      <c r="H26" s="665" t="s">
        <v>539</v>
      </c>
      <c r="I26" s="666" t="s">
        <v>539</v>
      </c>
      <c r="J26" s="667" t="s">
        <v>539</v>
      </c>
      <c r="K26" s="665" t="s">
        <v>539</v>
      </c>
      <c r="L26" s="666" t="s">
        <v>539</v>
      </c>
      <c r="M26" s="667" t="s">
        <v>539</v>
      </c>
      <c r="N26" s="665" t="s">
        <v>539</v>
      </c>
      <c r="O26" s="666" t="s">
        <v>539</v>
      </c>
      <c r="P26" s="667" t="s">
        <v>539</v>
      </c>
      <c r="Q26" s="665">
        <v>9</v>
      </c>
      <c r="R26" s="666">
        <v>7</v>
      </c>
      <c r="S26" s="666">
        <v>0</v>
      </c>
      <c r="T26" s="665">
        <f>SUM(Q26:S26)</f>
        <v>16</v>
      </c>
      <c r="U26" s="665">
        <v>19</v>
      </c>
      <c r="V26" s="666">
        <v>15</v>
      </c>
      <c r="W26" s="709">
        <v>0</v>
      </c>
      <c r="X26" s="709">
        <f>SUM(U26:W26)</f>
        <v>34</v>
      </c>
      <c r="Y26" s="665">
        <v>8</v>
      </c>
      <c r="Z26" s="666">
        <v>8</v>
      </c>
      <c r="AA26" s="666">
        <v>0</v>
      </c>
      <c r="AB26" s="667">
        <v>16</v>
      </c>
    </row>
    <row r="27" spans="1:28" ht="23.25" customHeight="1">
      <c r="A27" s="13" t="s">
        <v>553</v>
      </c>
      <c r="B27" s="61">
        <v>27</v>
      </c>
      <c r="C27" s="62">
        <v>16</v>
      </c>
      <c r="D27" s="514">
        <f>SUM(B27:C27)</f>
        <v>43</v>
      </c>
      <c r="E27" s="58">
        <v>23</v>
      </c>
      <c r="F27" s="59">
        <v>18</v>
      </c>
      <c r="G27" s="516">
        <f>SUM(E27:F27)</f>
        <v>41</v>
      </c>
      <c r="H27" s="61">
        <v>18</v>
      </c>
      <c r="I27" s="62">
        <v>18</v>
      </c>
      <c r="J27" s="514">
        <f>SUM(H27:I27)</f>
        <v>36</v>
      </c>
      <c r="K27" s="58">
        <v>19</v>
      </c>
      <c r="L27" s="59">
        <v>23</v>
      </c>
      <c r="M27" s="516">
        <f>SUM(K27:L27)</f>
        <v>42</v>
      </c>
      <c r="N27" s="61">
        <v>17</v>
      </c>
      <c r="O27" s="62">
        <v>12</v>
      </c>
      <c r="P27" s="514">
        <f>SUM(N27:O27)</f>
        <v>29</v>
      </c>
      <c r="Q27" s="58">
        <v>16</v>
      </c>
      <c r="R27" s="59">
        <v>13</v>
      </c>
      <c r="S27" s="59">
        <v>0</v>
      </c>
      <c r="T27" s="58">
        <f>SUM(Q27:S27)</f>
        <v>29</v>
      </c>
      <c r="U27" s="61">
        <v>16</v>
      </c>
      <c r="V27" s="62">
        <v>17</v>
      </c>
      <c r="W27" s="708">
        <v>0</v>
      </c>
      <c r="X27" s="708">
        <f>SUM(U27:W27)</f>
        <v>33</v>
      </c>
      <c r="Y27" s="58">
        <v>18</v>
      </c>
      <c r="Z27" s="59">
        <v>15</v>
      </c>
      <c r="AA27" s="59">
        <v>0</v>
      </c>
      <c r="AB27" s="516">
        <v>33</v>
      </c>
    </row>
    <row r="28" spans="1:28" ht="23.25" customHeight="1">
      <c r="A28" s="12" t="s">
        <v>554</v>
      </c>
      <c r="B28" s="665">
        <v>29</v>
      </c>
      <c r="C28" s="666">
        <v>11</v>
      </c>
      <c r="D28" s="667">
        <f>SUM(B28:C28)</f>
        <v>40</v>
      </c>
      <c r="E28" s="665">
        <v>23</v>
      </c>
      <c r="F28" s="666">
        <v>23</v>
      </c>
      <c r="G28" s="667">
        <f>SUM(E28:F28)</f>
        <v>46</v>
      </c>
      <c r="H28" s="665">
        <v>25</v>
      </c>
      <c r="I28" s="666">
        <v>20</v>
      </c>
      <c r="J28" s="667">
        <f>SUM(H28:I28)</f>
        <v>45</v>
      </c>
      <c r="K28" s="665">
        <v>40</v>
      </c>
      <c r="L28" s="666">
        <v>32</v>
      </c>
      <c r="M28" s="667">
        <f>SUM(K28:L28)</f>
        <v>72</v>
      </c>
      <c r="N28" s="665">
        <v>36</v>
      </c>
      <c r="O28" s="666">
        <v>27</v>
      </c>
      <c r="P28" s="667">
        <f>SUM(N28:O28)</f>
        <v>63</v>
      </c>
      <c r="Q28" s="665">
        <v>39</v>
      </c>
      <c r="R28" s="666">
        <v>23</v>
      </c>
      <c r="S28" s="666">
        <v>0</v>
      </c>
      <c r="T28" s="665">
        <f>SUM(Q28:S28)</f>
        <v>62</v>
      </c>
      <c r="U28" s="665">
        <v>39</v>
      </c>
      <c r="V28" s="666">
        <v>28</v>
      </c>
      <c r="W28" s="709">
        <v>0</v>
      </c>
      <c r="X28" s="709">
        <f>SUM(U28:W28)</f>
        <v>67</v>
      </c>
      <c r="Y28" s="665">
        <v>45</v>
      </c>
      <c r="Z28" s="666">
        <v>29</v>
      </c>
      <c r="AA28" s="666">
        <v>0</v>
      </c>
      <c r="AB28" s="667">
        <v>74</v>
      </c>
    </row>
    <row r="29" spans="1:28" ht="24.95" customHeight="1">
      <c r="A29" s="91" t="s">
        <v>36</v>
      </c>
      <c r="B29" s="70">
        <f t="shared" ref="B29:T29" si="12">+SUM(B8:B28)</f>
        <v>172</v>
      </c>
      <c r="C29" s="71">
        <f t="shared" si="12"/>
        <v>141</v>
      </c>
      <c r="D29" s="72">
        <f t="shared" si="12"/>
        <v>313</v>
      </c>
      <c r="E29" s="73">
        <f t="shared" si="12"/>
        <v>179</v>
      </c>
      <c r="F29" s="74">
        <f t="shared" si="12"/>
        <v>166</v>
      </c>
      <c r="G29" s="75">
        <f t="shared" si="12"/>
        <v>345</v>
      </c>
      <c r="H29" s="70">
        <f t="shared" si="12"/>
        <v>223</v>
      </c>
      <c r="I29" s="71">
        <f t="shared" si="12"/>
        <v>161</v>
      </c>
      <c r="J29" s="72">
        <f t="shared" si="12"/>
        <v>384</v>
      </c>
      <c r="K29" s="73">
        <f t="shared" si="12"/>
        <v>229</v>
      </c>
      <c r="L29" s="74">
        <f t="shared" si="12"/>
        <v>185</v>
      </c>
      <c r="M29" s="75">
        <f t="shared" si="12"/>
        <v>414</v>
      </c>
      <c r="N29" s="70">
        <f t="shared" si="12"/>
        <v>233</v>
      </c>
      <c r="O29" s="71">
        <f t="shared" si="12"/>
        <v>205</v>
      </c>
      <c r="P29" s="70">
        <f t="shared" si="12"/>
        <v>438</v>
      </c>
      <c r="Q29" s="73">
        <f t="shared" si="12"/>
        <v>200</v>
      </c>
      <c r="R29" s="74">
        <f t="shared" si="12"/>
        <v>183</v>
      </c>
      <c r="S29" s="74">
        <f t="shared" si="12"/>
        <v>1</v>
      </c>
      <c r="T29" s="73">
        <f t="shared" si="12"/>
        <v>384</v>
      </c>
      <c r="U29" s="70">
        <f t="shared" ref="U29:X29" si="13">+SUM(U8:U28)</f>
        <v>261</v>
      </c>
      <c r="V29" s="71">
        <f t="shared" si="13"/>
        <v>230</v>
      </c>
      <c r="W29" s="712">
        <f t="shared" si="13"/>
        <v>0</v>
      </c>
      <c r="X29" s="72">
        <f t="shared" si="13"/>
        <v>491</v>
      </c>
      <c r="Y29" s="73">
        <v>309</v>
      </c>
      <c r="Z29" s="74">
        <v>202</v>
      </c>
      <c r="AA29" s="74">
        <v>0</v>
      </c>
      <c r="AB29" s="75">
        <v>511</v>
      </c>
    </row>
    <row r="30" spans="1:28" ht="4.5" customHeight="1">
      <c r="G30" s="240"/>
      <c r="H30" s="240"/>
    </row>
    <row r="31" spans="1:28" s="402" customFormat="1" ht="12" customHeight="1">
      <c r="A31" s="815" t="s">
        <v>520</v>
      </c>
      <c r="B31" s="815"/>
      <c r="C31" s="815"/>
      <c r="D31" s="815"/>
      <c r="E31" s="815"/>
      <c r="F31" s="815"/>
      <c r="G31" s="815"/>
      <c r="H31" s="815"/>
      <c r="I31" s="815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</row>
    <row r="32" spans="1:28" ht="12.75" customHeight="1">
      <c r="A32" s="664" t="s">
        <v>560</v>
      </c>
    </row>
    <row r="33" spans="2:2" ht="10.5" customHeight="1">
      <c r="B33" s="646"/>
    </row>
    <row r="34" spans="2:2" ht="10.5" customHeight="1">
      <c r="B34" s="646"/>
    </row>
    <row r="35" spans="2:2" ht="10.5" customHeight="1">
      <c r="B35" s="646"/>
    </row>
    <row r="36" spans="2:2" ht="10.5" customHeight="1">
      <c r="B36" s="646"/>
    </row>
    <row r="37" spans="2:2" ht="10.5" customHeight="1">
      <c r="B37" s="646"/>
    </row>
    <row r="38" spans="2:2" ht="10.5" customHeight="1">
      <c r="B38" s="646"/>
    </row>
    <row r="39" spans="2:2" ht="10.5" customHeight="1">
      <c r="B39" s="646"/>
    </row>
    <row r="40" spans="2:2" ht="10.5" customHeight="1">
      <c r="B40" s="646"/>
    </row>
    <row r="41" spans="2:2" ht="10.5" customHeight="1">
      <c r="B41" s="646"/>
    </row>
    <row r="42" spans="2:2" ht="10.5" customHeight="1">
      <c r="B42" s="646"/>
    </row>
    <row r="43" spans="2:2" ht="10.5" customHeight="1">
      <c r="B43" s="646"/>
    </row>
    <row r="44" spans="2:2" ht="10.5" customHeight="1">
      <c r="B44" s="646"/>
    </row>
    <row r="45" spans="2:2" ht="10.5" customHeight="1">
      <c r="B45" s="646"/>
    </row>
    <row r="46" spans="2:2" ht="10.5" customHeight="1"/>
    <row r="47" spans="2:2" ht="10.5" customHeight="1"/>
    <row r="48" spans="2:2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</sheetData>
  <sortState xmlns:xlrd2="http://schemas.microsoft.com/office/spreadsheetml/2017/richdata2" ref="A10:T26">
    <sortCondition descending="1" ref="D9"/>
  </sortState>
  <mergeCells count="15">
    <mergeCell ref="A1:P1"/>
    <mergeCell ref="A2:P2"/>
    <mergeCell ref="A3:P3"/>
    <mergeCell ref="A4:F4"/>
    <mergeCell ref="A5:A7"/>
    <mergeCell ref="B6:D6"/>
    <mergeCell ref="E6:G6"/>
    <mergeCell ref="H6:J6"/>
    <mergeCell ref="K6:M6"/>
    <mergeCell ref="N6:P6"/>
    <mergeCell ref="Y6:AB6"/>
    <mergeCell ref="B5:AB5"/>
    <mergeCell ref="U6:X6"/>
    <mergeCell ref="Q6:T6"/>
    <mergeCell ref="A31:I31"/>
  </mergeCells>
  <pageMargins left="0.70866141732283472" right="0.31496062992125984" top="1.1811023622047245" bottom="0.35433070866141736" header="0.31496062992125984" footer="0.31496062992125984"/>
  <pageSetup paperSize="9" scale="90" orientation="portrait" r:id="rId1"/>
  <headerFooter>
    <oddHeader>&amp;C&amp;12MINISTERIO DE SALUD PÚBLICA Y BIENESTAR SOCIAL
DIRECCIÓN DE INFORMACIÓN ESTRATÉGICA EN SALUD
DIRECCIÓN DE ESTADISTICAS EN SALUD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Z29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U18" sqref="U18"/>
    </sheetView>
  </sheetViews>
  <sheetFormatPr baseColWidth="10" defaultColWidth="11.42578125" defaultRowHeight="18" customHeight="1"/>
  <cols>
    <col min="1" max="1" width="18.7109375" style="97" customWidth="1"/>
    <col min="2" max="2" width="8.7109375" style="121" customWidth="1"/>
    <col min="3" max="4" width="8.7109375" style="97" customWidth="1"/>
    <col min="5" max="5" width="8.7109375" style="120" customWidth="1"/>
    <col min="6" max="7" width="8.7109375" style="97" customWidth="1"/>
    <col min="8" max="8" width="8.7109375" style="121" customWidth="1"/>
    <col min="9" max="10" width="8.7109375" style="97" customWidth="1"/>
    <col min="11" max="11" width="8.7109375" style="120" customWidth="1"/>
    <col min="12" max="13" width="8.7109375" style="97" customWidth="1"/>
    <col min="14" max="14" width="8.7109375" style="121" customWidth="1"/>
    <col min="15" max="16" width="8.7109375" style="97" customWidth="1"/>
    <col min="17" max="18" width="8.7109375" style="120" customWidth="1"/>
    <col min="19" max="20" width="8.7109375" style="97" customWidth="1"/>
    <col min="21" max="22" width="8.7109375" style="121" customWidth="1"/>
    <col min="23" max="23" width="8.7109375" style="97" customWidth="1"/>
    <col min="24" max="25" width="8.7109375" style="121" customWidth="1"/>
    <col min="26" max="26" width="8.7109375" style="97" customWidth="1"/>
    <col min="27" max="16384" width="11.42578125" style="95"/>
  </cols>
  <sheetData>
    <row r="1" spans="1:26" s="264" customFormat="1" ht="18" customHeight="1">
      <c r="A1" s="844" t="s">
        <v>486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</row>
    <row r="2" spans="1:26" s="264" customFormat="1" ht="18" customHeight="1">
      <c r="A2" s="825" t="s">
        <v>402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6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6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8"/>
      <c r="S4" s="96"/>
      <c r="T4" s="96"/>
      <c r="U4" s="95"/>
      <c r="V4" s="95"/>
      <c r="W4" s="96"/>
      <c r="X4" s="95"/>
      <c r="Y4" s="95"/>
      <c r="Z4" s="96"/>
    </row>
    <row r="5" spans="1:26" ht="18" customHeight="1">
      <c r="A5" s="846" t="s">
        <v>46</v>
      </c>
      <c r="B5" s="828" t="s">
        <v>530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30"/>
    </row>
    <row r="6" spans="1:26" ht="18" customHeight="1">
      <c r="A6" s="847"/>
      <c r="B6" s="812">
        <v>2015</v>
      </c>
      <c r="C6" s="836"/>
      <c r="D6" s="851"/>
      <c r="E6" s="804">
        <v>2016</v>
      </c>
      <c r="F6" s="804"/>
      <c r="G6" s="804"/>
      <c r="H6" s="812">
        <v>2017</v>
      </c>
      <c r="I6" s="836"/>
      <c r="J6" s="851"/>
      <c r="K6" s="804">
        <v>2018</v>
      </c>
      <c r="L6" s="804"/>
      <c r="M6" s="804"/>
      <c r="N6" s="812">
        <v>2019</v>
      </c>
      <c r="O6" s="836"/>
      <c r="P6" s="851"/>
      <c r="Q6" s="803">
        <v>2020</v>
      </c>
      <c r="R6" s="831"/>
      <c r="S6" s="831"/>
      <c r="T6" s="850"/>
      <c r="U6" s="812">
        <v>2021</v>
      </c>
      <c r="V6" s="836"/>
      <c r="W6" s="851"/>
      <c r="X6" s="803">
        <v>2022</v>
      </c>
      <c r="Y6" s="831"/>
      <c r="Z6" s="850"/>
    </row>
    <row r="7" spans="1:26" ht="18" customHeight="1">
      <c r="A7" s="848"/>
      <c r="B7" s="369" t="s">
        <v>37</v>
      </c>
      <c r="C7" s="371" t="s">
        <v>38</v>
      </c>
      <c r="D7" s="517" t="s">
        <v>34</v>
      </c>
      <c r="E7" s="360" t="s">
        <v>37</v>
      </c>
      <c r="F7" s="361" t="s">
        <v>38</v>
      </c>
      <c r="G7" s="466" t="s">
        <v>34</v>
      </c>
      <c r="H7" s="369" t="s">
        <v>37</v>
      </c>
      <c r="I7" s="371" t="s">
        <v>38</v>
      </c>
      <c r="J7" s="517" t="s">
        <v>34</v>
      </c>
      <c r="K7" s="360" t="s">
        <v>37</v>
      </c>
      <c r="L7" s="361" t="s">
        <v>38</v>
      </c>
      <c r="M7" s="466" t="s">
        <v>34</v>
      </c>
      <c r="N7" s="369" t="s">
        <v>37</v>
      </c>
      <c r="O7" s="371" t="s">
        <v>38</v>
      </c>
      <c r="P7" s="517" t="s">
        <v>34</v>
      </c>
      <c r="Q7" s="590" t="s">
        <v>37</v>
      </c>
      <c r="R7" s="645" t="s">
        <v>38</v>
      </c>
      <c r="S7" s="592" t="s">
        <v>39</v>
      </c>
      <c r="T7" s="466" t="s">
        <v>34</v>
      </c>
      <c r="U7" s="677" t="s">
        <v>37</v>
      </c>
      <c r="V7" s="678" t="s">
        <v>38</v>
      </c>
      <c r="W7" s="517" t="s">
        <v>34</v>
      </c>
      <c r="X7" s="725" t="s">
        <v>37</v>
      </c>
      <c r="Y7" s="726" t="s">
        <v>38</v>
      </c>
      <c r="Z7" s="746" t="s">
        <v>34</v>
      </c>
    </row>
    <row r="8" spans="1:26" ht="18" customHeight="1">
      <c r="A8" s="246" t="s">
        <v>243</v>
      </c>
      <c r="B8" s="99">
        <v>36</v>
      </c>
      <c r="C8" s="105">
        <v>30</v>
      </c>
      <c r="D8" s="169">
        <f>+SUM(B8:C8)</f>
        <v>66</v>
      </c>
      <c r="E8" s="99">
        <v>30</v>
      </c>
      <c r="F8" s="105">
        <v>35</v>
      </c>
      <c r="G8" s="169">
        <f>+SUM(E8:F8)</f>
        <v>65</v>
      </c>
      <c r="H8" s="99">
        <v>50</v>
      </c>
      <c r="I8" s="105">
        <v>34</v>
      </c>
      <c r="J8" s="169">
        <f>+SUM(H8:I8)</f>
        <v>84</v>
      </c>
      <c r="K8" s="99">
        <v>29</v>
      </c>
      <c r="L8" s="105">
        <v>44</v>
      </c>
      <c r="M8" s="169">
        <f>+SUM(K8:L8)</f>
        <v>73</v>
      </c>
      <c r="N8" s="99">
        <v>37</v>
      </c>
      <c r="O8" s="105">
        <v>37</v>
      </c>
      <c r="P8" s="169">
        <f>+SUM(N8:O8)</f>
        <v>74</v>
      </c>
      <c r="Q8" s="99">
        <v>25</v>
      </c>
      <c r="R8" s="105">
        <v>31</v>
      </c>
      <c r="S8" s="105">
        <v>1</v>
      </c>
      <c r="T8" s="169">
        <f>+SUM(Q8:S8)</f>
        <v>57</v>
      </c>
      <c r="U8" s="99">
        <v>40</v>
      </c>
      <c r="V8" s="105">
        <v>47</v>
      </c>
      <c r="W8" s="169">
        <f t="shared" ref="W8:W26" si="0">+SUM(U8:V8)</f>
        <v>87</v>
      </c>
      <c r="X8" s="99">
        <v>48</v>
      </c>
      <c r="Y8" s="105">
        <v>45</v>
      </c>
      <c r="Z8" s="169">
        <f t="shared" ref="Z8:Z26" si="1">+SUM(X8:Y8)</f>
        <v>93</v>
      </c>
    </row>
    <row r="9" spans="1:26" ht="18" customHeight="1">
      <c r="A9" s="247" t="s">
        <v>62</v>
      </c>
      <c r="B9" s="128">
        <v>5</v>
      </c>
      <c r="C9" s="129">
        <v>9</v>
      </c>
      <c r="D9" s="163">
        <f t="shared" ref="D9:D26" si="2">+SUM(B9:C9)</f>
        <v>14</v>
      </c>
      <c r="E9" s="113">
        <v>4</v>
      </c>
      <c r="F9" s="115">
        <v>14</v>
      </c>
      <c r="G9" s="233">
        <f t="shared" ref="G9:G26" si="3">+SUM(E9:F9)</f>
        <v>18</v>
      </c>
      <c r="H9" s="128">
        <v>11</v>
      </c>
      <c r="I9" s="129">
        <v>6</v>
      </c>
      <c r="J9" s="163">
        <f t="shared" ref="J9:J26" si="4">+SUM(H9:I9)</f>
        <v>17</v>
      </c>
      <c r="K9" s="113">
        <v>17</v>
      </c>
      <c r="L9" s="115">
        <v>10</v>
      </c>
      <c r="M9" s="233">
        <f t="shared" ref="M9:M26" si="5">+SUM(K9:L9)</f>
        <v>27</v>
      </c>
      <c r="N9" s="128">
        <v>18</v>
      </c>
      <c r="O9" s="129">
        <v>19</v>
      </c>
      <c r="P9" s="163">
        <f t="shared" ref="P9:P26" si="6">+SUM(N9:O9)</f>
        <v>37</v>
      </c>
      <c r="Q9" s="113">
        <v>9</v>
      </c>
      <c r="R9" s="115">
        <v>10</v>
      </c>
      <c r="S9" s="115">
        <v>0</v>
      </c>
      <c r="T9" s="233">
        <f t="shared" ref="T9:T26" si="7">+SUM(Q9:S9)</f>
        <v>19</v>
      </c>
      <c r="U9" s="128">
        <v>11</v>
      </c>
      <c r="V9" s="129">
        <v>7</v>
      </c>
      <c r="W9" s="163">
        <f t="shared" si="0"/>
        <v>18</v>
      </c>
      <c r="X9" s="113">
        <v>17</v>
      </c>
      <c r="Y9" s="115">
        <v>9</v>
      </c>
      <c r="Z9" s="233">
        <f t="shared" si="1"/>
        <v>26</v>
      </c>
    </row>
    <row r="10" spans="1:26" ht="18" customHeight="1">
      <c r="A10" s="246" t="s">
        <v>47</v>
      </c>
      <c r="B10" s="99">
        <v>2</v>
      </c>
      <c r="C10" s="105">
        <v>2</v>
      </c>
      <c r="D10" s="169">
        <f>+SUM(B10:C10)</f>
        <v>4</v>
      </c>
      <c r="E10" s="99">
        <v>6</v>
      </c>
      <c r="F10" s="105">
        <v>4</v>
      </c>
      <c r="G10" s="169">
        <f t="shared" si="3"/>
        <v>10</v>
      </c>
      <c r="H10" s="99">
        <v>2</v>
      </c>
      <c r="I10" s="105">
        <v>2</v>
      </c>
      <c r="J10" s="169">
        <f t="shared" si="4"/>
        <v>4</v>
      </c>
      <c r="K10" s="99">
        <v>1</v>
      </c>
      <c r="L10" s="105">
        <v>4</v>
      </c>
      <c r="M10" s="169">
        <f t="shared" si="5"/>
        <v>5</v>
      </c>
      <c r="N10" s="99">
        <v>6</v>
      </c>
      <c r="O10" s="105">
        <v>4</v>
      </c>
      <c r="P10" s="169">
        <f t="shared" si="6"/>
        <v>10</v>
      </c>
      <c r="Q10" s="99">
        <v>2</v>
      </c>
      <c r="R10" s="105">
        <v>2</v>
      </c>
      <c r="S10" s="105">
        <v>0</v>
      </c>
      <c r="T10" s="169">
        <f t="shared" si="7"/>
        <v>4</v>
      </c>
      <c r="U10" s="99">
        <v>3</v>
      </c>
      <c r="V10" s="105">
        <v>2</v>
      </c>
      <c r="W10" s="169">
        <f t="shared" si="0"/>
        <v>5</v>
      </c>
      <c r="X10" s="99">
        <v>3</v>
      </c>
      <c r="Y10" s="105">
        <v>3</v>
      </c>
      <c r="Z10" s="169">
        <f t="shared" si="1"/>
        <v>6</v>
      </c>
    </row>
    <row r="11" spans="1:26" ht="18" customHeight="1">
      <c r="A11" s="247" t="s">
        <v>48</v>
      </c>
      <c r="B11" s="128">
        <v>3</v>
      </c>
      <c r="C11" s="129">
        <v>3</v>
      </c>
      <c r="D11" s="163">
        <f t="shared" si="2"/>
        <v>6</v>
      </c>
      <c r="E11" s="113">
        <v>4</v>
      </c>
      <c r="F11" s="115">
        <v>0</v>
      </c>
      <c r="G11" s="233">
        <f t="shared" si="3"/>
        <v>4</v>
      </c>
      <c r="H11" s="128">
        <v>7</v>
      </c>
      <c r="I11" s="129">
        <v>4</v>
      </c>
      <c r="J11" s="163">
        <f t="shared" si="4"/>
        <v>11</v>
      </c>
      <c r="K11" s="113">
        <v>4</v>
      </c>
      <c r="L11" s="115">
        <v>4</v>
      </c>
      <c r="M11" s="233">
        <f t="shared" si="5"/>
        <v>8</v>
      </c>
      <c r="N11" s="128">
        <v>10</v>
      </c>
      <c r="O11" s="129">
        <v>5</v>
      </c>
      <c r="P11" s="163">
        <f t="shared" si="6"/>
        <v>15</v>
      </c>
      <c r="Q11" s="113">
        <v>6</v>
      </c>
      <c r="R11" s="115">
        <v>2</v>
      </c>
      <c r="S11" s="115">
        <v>0</v>
      </c>
      <c r="T11" s="233">
        <f t="shared" si="7"/>
        <v>8</v>
      </c>
      <c r="U11" s="128">
        <v>2</v>
      </c>
      <c r="V11" s="129">
        <v>6</v>
      </c>
      <c r="W11" s="163">
        <f t="shared" si="0"/>
        <v>8</v>
      </c>
      <c r="X11" s="113">
        <v>6</v>
      </c>
      <c r="Y11" s="115">
        <v>7</v>
      </c>
      <c r="Z11" s="233">
        <f t="shared" si="1"/>
        <v>13</v>
      </c>
    </row>
    <row r="12" spans="1:26" ht="18" customHeight="1">
      <c r="A12" s="246" t="s">
        <v>49</v>
      </c>
      <c r="B12" s="99">
        <v>10</v>
      </c>
      <c r="C12" s="105">
        <v>8</v>
      </c>
      <c r="D12" s="169">
        <f t="shared" si="2"/>
        <v>18</v>
      </c>
      <c r="E12" s="99">
        <v>10</v>
      </c>
      <c r="F12" s="105">
        <v>5</v>
      </c>
      <c r="G12" s="169">
        <f t="shared" si="3"/>
        <v>15</v>
      </c>
      <c r="H12" s="99">
        <v>11</v>
      </c>
      <c r="I12" s="105">
        <v>10</v>
      </c>
      <c r="J12" s="169">
        <f t="shared" si="4"/>
        <v>21</v>
      </c>
      <c r="K12" s="99">
        <v>12</v>
      </c>
      <c r="L12" s="105">
        <v>11</v>
      </c>
      <c r="M12" s="169">
        <f t="shared" si="5"/>
        <v>23</v>
      </c>
      <c r="N12" s="99">
        <v>8</v>
      </c>
      <c r="O12" s="105">
        <v>13</v>
      </c>
      <c r="P12" s="169">
        <f t="shared" si="6"/>
        <v>21</v>
      </c>
      <c r="Q12" s="99">
        <v>17</v>
      </c>
      <c r="R12" s="105">
        <v>13</v>
      </c>
      <c r="S12" s="105">
        <v>0</v>
      </c>
      <c r="T12" s="169">
        <f t="shared" si="7"/>
        <v>30</v>
      </c>
      <c r="U12" s="99">
        <v>14</v>
      </c>
      <c r="V12" s="105">
        <v>13</v>
      </c>
      <c r="W12" s="169">
        <f t="shared" si="0"/>
        <v>27</v>
      </c>
      <c r="X12" s="99">
        <v>21</v>
      </c>
      <c r="Y12" s="105">
        <v>8</v>
      </c>
      <c r="Z12" s="169">
        <f t="shared" si="1"/>
        <v>29</v>
      </c>
    </row>
    <row r="13" spans="1:26" ht="18" customHeight="1">
      <c r="A13" s="247" t="s">
        <v>50</v>
      </c>
      <c r="B13" s="128">
        <v>8</v>
      </c>
      <c r="C13" s="129">
        <v>8</v>
      </c>
      <c r="D13" s="163">
        <f t="shared" si="2"/>
        <v>16</v>
      </c>
      <c r="E13" s="113">
        <v>15</v>
      </c>
      <c r="F13" s="115">
        <v>1</v>
      </c>
      <c r="G13" s="233">
        <f t="shared" si="3"/>
        <v>16</v>
      </c>
      <c r="H13" s="128">
        <v>17</v>
      </c>
      <c r="I13" s="129">
        <v>9</v>
      </c>
      <c r="J13" s="163">
        <f t="shared" si="4"/>
        <v>26</v>
      </c>
      <c r="K13" s="113">
        <v>21</v>
      </c>
      <c r="L13" s="115">
        <v>13</v>
      </c>
      <c r="M13" s="233">
        <f t="shared" si="5"/>
        <v>34</v>
      </c>
      <c r="N13" s="128">
        <v>18</v>
      </c>
      <c r="O13" s="129">
        <v>9</v>
      </c>
      <c r="P13" s="163">
        <f t="shared" si="6"/>
        <v>27</v>
      </c>
      <c r="Q13" s="113">
        <v>20</v>
      </c>
      <c r="R13" s="115">
        <v>14</v>
      </c>
      <c r="S13" s="115">
        <v>0</v>
      </c>
      <c r="T13" s="233">
        <f t="shared" si="7"/>
        <v>34</v>
      </c>
      <c r="U13" s="128">
        <v>21</v>
      </c>
      <c r="V13" s="129">
        <v>12</v>
      </c>
      <c r="W13" s="163">
        <f t="shared" si="0"/>
        <v>33</v>
      </c>
      <c r="X13" s="113">
        <v>18</v>
      </c>
      <c r="Y13" s="115">
        <v>12</v>
      </c>
      <c r="Z13" s="233">
        <f t="shared" si="1"/>
        <v>30</v>
      </c>
    </row>
    <row r="14" spans="1:26" ht="18" customHeight="1">
      <c r="A14" s="246" t="s">
        <v>51</v>
      </c>
      <c r="B14" s="99">
        <v>8</v>
      </c>
      <c r="C14" s="105">
        <v>5</v>
      </c>
      <c r="D14" s="169">
        <f t="shared" si="2"/>
        <v>13</v>
      </c>
      <c r="E14" s="99">
        <v>9</v>
      </c>
      <c r="F14" s="105">
        <v>7</v>
      </c>
      <c r="G14" s="169">
        <f t="shared" si="3"/>
        <v>16</v>
      </c>
      <c r="H14" s="99">
        <v>6</v>
      </c>
      <c r="I14" s="105">
        <v>8</v>
      </c>
      <c r="J14" s="169">
        <f t="shared" si="4"/>
        <v>14</v>
      </c>
      <c r="K14" s="99">
        <v>18</v>
      </c>
      <c r="L14" s="105">
        <v>6</v>
      </c>
      <c r="M14" s="169">
        <f t="shared" si="5"/>
        <v>24</v>
      </c>
      <c r="N14" s="99">
        <v>14</v>
      </c>
      <c r="O14" s="105">
        <v>6</v>
      </c>
      <c r="P14" s="169">
        <f t="shared" si="6"/>
        <v>20</v>
      </c>
      <c r="Q14" s="99">
        <v>9</v>
      </c>
      <c r="R14" s="105">
        <v>6</v>
      </c>
      <c r="S14" s="105">
        <v>0</v>
      </c>
      <c r="T14" s="169">
        <f t="shared" si="7"/>
        <v>15</v>
      </c>
      <c r="U14" s="99">
        <v>11</v>
      </c>
      <c r="V14" s="105">
        <v>13</v>
      </c>
      <c r="W14" s="169">
        <f t="shared" si="0"/>
        <v>24</v>
      </c>
      <c r="X14" s="99">
        <v>19</v>
      </c>
      <c r="Y14" s="105">
        <v>9</v>
      </c>
      <c r="Z14" s="169">
        <f t="shared" si="1"/>
        <v>28</v>
      </c>
    </row>
    <row r="15" spans="1:26" ht="18" customHeight="1">
      <c r="A15" s="247" t="s">
        <v>52</v>
      </c>
      <c r="B15" s="128">
        <v>6</v>
      </c>
      <c r="C15" s="129">
        <v>5</v>
      </c>
      <c r="D15" s="163">
        <f t="shared" si="2"/>
        <v>11</v>
      </c>
      <c r="E15" s="113">
        <v>7</v>
      </c>
      <c r="F15" s="115">
        <v>4</v>
      </c>
      <c r="G15" s="233">
        <f t="shared" si="3"/>
        <v>11</v>
      </c>
      <c r="H15" s="128">
        <v>6</v>
      </c>
      <c r="I15" s="129">
        <v>5</v>
      </c>
      <c r="J15" s="163">
        <f t="shared" si="4"/>
        <v>11</v>
      </c>
      <c r="K15" s="113">
        <v>11</v>
      </c>
      <c r="L15" s="115">
        <v>5</v>
      </c>
      <c r="M15" s="233">
        <f t="shared" si="5"/>
        <v>16</v>
      </c>
      <c r="N15" s="128">
        <v>9</v>
      </c>
      <c r="O15" s="129">
        <v>8</v>
      </c>
      <c r="P15" s="163">
        <f t="shared" si="6"/>
        <v>17</v>
      </c>
      <c r="Q15" s="113">
        <v>8</v>
      </c>
      <c r="R15" s="115">
        <v>5</v>
      </c>
      <c r="S15" s="115">
        <v>0</v>
      </c>
      <c r="T15" s="233">
        <f t="shared" si="7"/>
        <v>13</v>
      </c>
      <c r="U15" s="128">
        <v>15</v>
      </c>
      <c r="V15" s="129">
        <v>11</v>
      </c>
      <c r="W15" s="163">
        <f t="shared" si="0"/>
        <v>26</v>
      </c>
      <c r="X15" s="113">
        <v>19</v>
      </c>
      <c r="Y15" s="115">
        <v>9</v>
      </c>
      <c r="Z15" s="233">
        <f t="shared" si="1"/>
        <v>28</v>
      </c>
    </row>
    <row r="16" spans="1:26" ht="18" customHeight="1">
      <c r="A16" s="246" t="s">
        <v>53</v>
      </c>
      <c r="B16" s="99">
        <v>5</v>
      </c>
      <c r="C16" s="105">
        <v>7</v>
      </c>
      <c r="D16" s="169">
        <f t="shared" si="2"/>
        <v>12</v>
      </c>
      <c r="E16" s="99">
        <v>6</v>
      </c>
      <c r="F16" s="105">
        <v>8</v>
      </c>
      <c r="G16" s="169">
        <f t="shared" si="3"/>
        <v>14</v>
      </c>
      <c r="H16" s="99">
        <v>2</v>
      </c>
      <c r="I16" s="105">
        <v>4</v>
      </c>
      <c r="J16" s="169">
        <f t="shared" si="4"/>
        <v>6</v>
      </c>
      <c r="K16" s="99">
        <v>11</v>
      </c>
      <c r="L16" s="105">
        <v>7</v>
      </c>
      <c r="M16" s="169">
        <f t="shared" si="5"/>
        <v>18</v>
      </c>
      <c r="N16" s="99">
        <v>6</v>
      </c>
      <c r="O16" s="105">
        <v>7</v>
      </c>
      <c r="P16" s="169">
        <f t="shared" si="6"/>
        <v>13</v>
      </c>
      <c r="Q16" s="99">
        <v>9</v>
      </c>
      <c r="R16" s="105">
        <v>11</v>
      </c>
      <c r="S16" s="105">
        <v>0</v>
      </c>
      <c r="T16" s="169">
        <f t="shared" si="7"/>
        <v>20</v>
      </c>
      <c r="U16" s="99">
        <v>11</v>
      </c>
      <c r="V16" s="105">
        <v>8</v>
      </c>
      <c r="W16" s="169">
        <f t="shared" si="0"/>
        <v>19</v>
      </c>
      <c r="X16" s="99">
        <v>11</v>
      </c>
      <c r="Y16" s="105">
        <v>4</v>
      </c>
      <c r="Z16" s="169">
        <f t="shared" si="1"/>
        <v>15</v>
      </c>
    </row>
    <row r="17" spans="1:26" ht="18" customHeight="1">
      <c r="A17" s="247" t="s">
        <v>54</v>
      </c>
      <c r="B17" s="128">
        <v>4</v>
      </c>
      <c r="C17" s="129">
        <v>4</v>
      </c>
      <c r="D17" s="163">
        <f t="shared" si="2"/>
        <v>8</v>
      </c>
      <c r="E17" s="113">
        <v>6</v>
      </c>
      <c r="F17" s="115">
        <v>8</v>
      </c>
      <c r="G17" s="233">
        <f t="shared" si="3"/>
        <v>14</v>
      </c>
      <c r="H17" s="128">
        <v>13</v>
      </c>
      <c r="I17" s="129">
        <v>6</v>
      </c>
      <c r="J17" s="163">
        <f t="shared" si="4"/>
        <v>19</v>
      </c>
      <c r="K17" s="113">
        <v>11</v>
      </c>
      <c r="L17" s="115">
        <v>14</v>
      </c>
      <c r="M17" s="233">
        <f t="shared" si="5"/>
        <v>25</v>
      </c>
      <c r="N17" s="128">
        <v>5</v>
      </c>
      <c r="O17" s="129">
        <v>11</v>
      </c>
      <c r="P17" s="163">
        <f t="shared" si="6"/>
        <v>16</v>
      </c>
      <c r="Q17" s="113">
        <v>7</v>
      </c>
      <c r="R17" s="115">
        <v>5</v>
      </c>
      <c r="S17" s="115">
        <v>0</v>
      </c>
      <c r="T17" s="233">
        <f t="shared" si="7"/>
        <v>12</v>
      </c>
      <c r="U17" s="128">
        <v>6</v>
      </c>
      <c r="V17" s="129">
        <v>9</v>
      </c>
      <c r="W17" s="163">
        <f t="shared" si="0"/>
        <v>15</v>
      </c>
      <c r="X17" s="113">
        <v>10</v>
      </c>
      <c r="Y17" s="115">
        <v>8</v>
      </c>
      <c r="Z17" s="233">
        <f t="shared" si="1"/>
        <v>18</v>
      </c>
    </row>
    <row r="18" spans="1:26" ht="18" customHeight="1">
      <c r="A18" s="246" t="s">
        <v>55</v>
      </c>
      <c r="B18" s="99">
        <v>7</v>
      </c>
      <c r="C18" s="105">
        <v>3</v>
      </c>
      <c r="D18" s="169">
        <f t="shared" si="2"/>
        <v>10</v>
      </c>
      <c r="E18" s="99">
        <v>7</v>
      </c>
      <c r="F18" s="105">
        <v>8</v>
      </c>
      <c r="G18" s="169">
        <f t="shared" si="3"/>
        <v>15</v>
      </c>
      <c r="H18" s="99">
        <v>6</v>
      </c>
      <c r="I18" s="105">
        <v>5</v>
      </c>
      <c r="J18" s="169">
        <f t="shared" si="4"/>
        <v>11</v>
      </c>
      <c r="K18" s="99">
        <v>6</v>
      </c>
      <c r="L18" s="105">
        <v>1</v>
      </c>
      <c r="M18" s="169">
        <f t="shared" si="5"/>
        <v>7</v>
      </c>
      <c r="N18" s="99">
        <v>4</v>
      </c>
      <c r="O18" s="105">
        <v>9</v>
      </c>
      <c r="P18" s="169">
        <f t="shared" si="6"/>
        <v>13</v>
      </c>
      <c r="Q18" s="99">
        <v>9</v>
      </c>
      <c r="R18" s="105">
        <v>7</v>
      </c>
      <c r="S18" s="105">
        <v>0</v>
      </c>
      <c r="T18" s="169">
        <f t="shared" si="7"/>
        <v>16</v>
      </c>
      <c r="U18" s="99">
        <v>19</v>
      </c>
      <c r="V18" s="105">
        <v>15</v>
      </c>
      <c r="W18" s="169">
        <f t="shared" si="0"/>
        <v>34</v>
      </c>
      <c r="X18" s="99">
        <v>17</v>
      </c>
      <c r="Y18" s="105">
        <v>8</v>
      </c>
      <c r="Z18" s="169">
        <f t="shared" si="1"/>
        <v>25</v>
      </c>
    </row>
    <row r="19" spans="1:26" ht="18" customHeight="1">
      <c r="A19" s="247" t="s">
        <v>56</v>
      </c>
      <c r="B19" s="128">
        <v>9</v>
      </c>
      <c r="C19" s="129">
        <v>4</v>
      </c>
      <c r="D19" s="163">
        <f t="shared" si="2"/>
        <v>13</v>
      </c>
      <c r="E19" s="113">
        <v>11</v>
      </c>
      <c r="F19" s="115">
        <v>10</v>
      </c>
      <c r="G19" s="233">
        <f t="shared" si="3"/>
        <v>21</v>
      </c>
      <c r="H19" s="128">
        <v>9</v>
      </c>
      <c r="I19" s="129">
        <v>8</v>
      </c>
      <c r="J19" s="163">
        <f t="shared" si="4"/>
        <v>17</v>
      </c>
      <c r="K19" s="113">
        <v>13</v>
      </c>
      <c r="L19" s="115">
        <v>4</v>
      </c>
      <c r="M19" s="233">
        <f t="shared" si="5"/>
        <v>17</v>
      </c>
      <c r="N19" s="128">
        <v>20</v>
      </c>
      <c r="O19" s="129">
        <v>7</v>
      </c>
      <c r="P19" s="163">
        <f t="shared" si="6"/>
        <v>27</v>
      </c>
      <c r="Q19" s="113">
        <v>8</v>
      </c>
      <c r="R19" s="115">
        <v>5</v>
      </c>
      <c r="S19" s="115">
        <v>0</v>
      </c>
      <c r="T19" s="233">
        <f t="shared" si="7"/>
        <v>13</v>
      </c>
      <c r="U19" s="128">
        <v>10</v>
      </c>
      <c r="V19" s="129">
        <v>12</v>
      </c>
      <c r="W19" s="163">
        <f t="shared" si="0"/>
        <v>22</v>
      </c>
      <c r="X19" s="113">
        <v>6</v>
      </c>
      <c r="Y19" s="115">
        <v>7</v>
      </c>
      <c r="Z19" s="233">
        <f t="shared" si="1"/>
        <v>13</v>
      </c>
    </row>
    <row r="20" spans="1:26" ht="18" customHeight="1">
      <c r="A20" s="246" t="s">
        <v>57</v>
      </c>
      <c r="B20" s="99">
        <v>11</v>
      </c>
      <c r="C20" s="105">
        <v>12</v>
      </c>
      <c r="D20" s="169">
        <f t="shared" si="2"/>
        <v>23</v>
      </c>
      <c r="E20" s="99">
        <v>6</v>
      </c>
      <c r="F20" s="105">
        <v>10</v>
      </c>
      <c r="G20" s="169">
        <f t="shared" si="3"/>
        <v>16</v>
      </c>
      <c r="H20" s="99">
        <v>13</v>
      </c>
      <c r="I20" s="105">
        <v>10</v>
      </c>
      <c r="J20" s="169">
        <f t="shared" si="4"/>
        <v>23</v>
      </c>
      <c r="K20" s="99">
        <v>6</v>
      </c>
      <c r="L20" s="105">
        <v>3</v>
      </c>
      <c r="M20" s="169">
        <f t="shared" si="5"/>
        <v>9</v>
      </c>
      <c r="N20" s="99">
        <v>11</v>
      </c>
      <c r="O20" s="105">
        <v>14</v>
      </c>
      <c r="P20" s="169">
        <f t="shared" si="6"/>
        <v>25</v>
      </c>
      <c r="Q20" s="99">
        <v>8</v>
      </c>
      <c r="R20" s="105">
        <v>14</v>
      </c>
      <c r="S20" s="105">
        <v>0</v>
      </c>
      <c r="T20" s="169">
        <f t="shared" si="7"/>
        <v>22</v>
      </c>
      <c r="U20" s="99">
        <v>23</v>
      </c>
      <c r="V20" s="105">
        <v>15</v>
      </c>
      <c r="W20" s="169">
        <f t="shared" si="0"/>
        <v>38</v>
      </c>
      <c r="X20" s="99">
        <v>14</v>
      </c>
      <c r="Y20" s="105">
        <v>11</v>
      </c>
      <c r="Z20" s="169">
        <f t="shared" si="1"/>
        <v>25</v>
      </c>
    </row>
    <row r="21" spans="1:26" ht="18" customHeight="1">
      <c r="A21" s="247" t="s">
        <v>58</v>
      </c>
      <c r="B21" s="128">
        <v>12</v>
      </c>
      <c r="C21" s="129">
        <v>8</v>
      </c>
      <c r="D21" s="163">
        <f t="shared" si="2"/>
        <v>20</v>
      </c>
      <c r="E21" s="113">
        <v>7</v>
      </c>
      <c r="F21" s="115">
        <v>9</v>
      </c>
      <c r="G21" s="233">
        <f t="shared" si="3"/>
        <v>16</v>
      </c>
      <c r="H21" s="128">
        <v>9</v>
      </c>
      <c r="I21" s="129">
        <v>9</v>
      </c>
      <c r="J21" s="163">
        <f t="shared" si="4"/>
        <v>18</v>
      </c>
      <c r="K21" s="113">
        <v>9</v>
      </c>
      <c r="L21" s="115">
        <v>8</v>
      </c>
      <c r="M21" s="233">
        <f t="shared" si="5"/>
        <v>17</v>
      </c>
      <c r="N21" s="128">
        <v>9</v>
      </c>
      <c r="O21" s="129">
        <v>10</v>
      </c>
      <c r="P21" s="163">
        <f t="shared" si="6"/>
        <v>19</v>
      </c>
      <c r="Q21" s="113">
        <v>16</v>
      </c>
      <c r="R21" s="115">
        <v>8</v>
      </c>
      <c r="S21" s="115">
        <v>0</v>
      </c>
      <c r="T21" s="233">
        <f t="shared" si="7"/>
        <v>24</v>
      </c>
      <c r="U21" s="128">
        <v>17</v>
      </c>
      <c r="V21" s="129">
        <v>11</v>
      </c>
      <c r="W21" s="163">
        <f t="shared" si="0"/>
        <v>28</v>
      </c>
      <c r="X21" s="113">
        <v>13</v>
      </c>
      <c r="Y21" s="115">
        <v>13</v>
      </c>
      <c r="Z21" s="233">
        <f t="shared" si="1"/>
        <v>26</v>
      </c>
    </row>
    <row r="22" spans="1:26" ht="18" customHeight="1">
      <c r="A22" s="246" t="s">
        <v>59</v>
      </c>
      <c r="B22" s="99">
        <v>14</v>
      </c>
      <c r="C22" s="105">
        <v>8</v>
      </c>
      <c r="D22" s="169">
        <f t="shared" si="2"/>
        <v>22</v>
      </c>
      <c r="E22" s="99">
        <v>7</v>
      </c>
      <c r="F22" s="105">
        <v>9</v>
      </c>
      <c r="G22" s="169">
        <f t="shared" si="3"/>
        <v>16</v>
      </c>
      <c r="H22" s="99">
        <v>15</v>
      </c>
      <c r="I22" s="105">
        <v>6</v>
      </c>
      <c r="J22" s="169">
        <f t="shared" si="4"/>
        <v>21</v>
      </c>
      <c r="K22" s="99">
        <v>16</v>
      </c>
      <c r="L22" s="105">
        <v>14</v>
      </c>
      <c r="M22" s="169">
        <f t="shared" si="5"/>
        <v>30</v>
      </c>
      <c r="N22" s="99">
        <v>16</v>
      </c>
      <c r="O22" s="105">
        <v>11</v>
      </c>
      <c r="P22" s="169">
        <f t="shared" si="6"/>
        <v>27</v>
      </c>
      <c r="Q22" s="99">
        <v>7</v>
      </c>
      <c r="R22" s="105">
        <v>9</v>
      </c>
      <c r="S22" s="105">
        <v>0</v>
      </c>
      <c r="T22" s="169">
        <f t="shared" si="7"/>
        <v>16</v>
      </c>
      <c r="U22" s="99">
        <v>11</v>
      </c>
      <c r="V22" s="105">
        <v>13</v>
      </c>
      <c r="W22" s="169">
        <f t="shared" si="0"/>
        <v>24</v>
      </c>
      <c r="X22" s="99">
        <v>20</v>
      </c>
      <c r="Y22" s="105">
        <v>9</v>
      </c>
      <c r="Z22" s="169">
        <f t="shared" si="1"/>
        <v>29</v>
      </c>
    </row>
    <row r="23" spans="1:26" ht="18" customHeight="1">
      <c r="A23" s="247" t="s">
        <v>60</v>
      </c>
      <c r="B23" s="128">
        <v>11</v>
      </c>
      <c r="C23" s="129">
        <v>9</v>
      </c>
      <c r="D23" s="163">
        <f t="shared" si="2"/>
        <v>20</v>
      </c>
      <c r="E23" s="113">
        <v>13</v>
      </c>
      <c r="F23" s="115">
        <v>16</v>
      </c>
      <c r="G23" s="233">
        <f t="shared" si="3"/>
        <v>29</v>
      </c>
      <c r="H23" s="128">
        <v>13</v>
      </c>
      <c r="I23" s="129">
        <v>15</v>
      </c>
      <c r="J23" s="163">
        <f t="shared" si="4"/>
        <v>28</v>
      </c>
      <c r="K23" s="113">
        <v>12</v>
      </c>
      <c r="L23" s="115">
        <v>12</v>
      </c>
      <c r="M23" s="233">
        <f t="shared" si="5"/>
        <v>24</v>
      </c>
      <c r="N23" s="128">
        <v>9</v>
      </c>
      <c r="O23" s="129">
        <v>9</v>
      </c>
      <c r="P23" s="163">
        <f t="shared" si="6"/>
        <v>18</v>
      </c>
      <c r="Q23" s="113">
        <v>12</v>
      </c>
      <c r="R23" s="115">
        <v>11</v>
      </c>
      <c r="S23" s="115">
        <v>0</v>
      </c>
      <c r="T23" s="233">
        <f t="shared" si="7"/>
        <v>23</v>
      </c>
      <c r="U23" s="128">
        <v>17</v>
      </c>
      <c r="V23" s="129">
        <v>16</v>
      </c>
      <c r="W23" s="163">
        <f t="shared" si="0"/>
        <v>33</v>
      </c>
      <c r="X23" s="113">
        <v>20</v>
      </c>
      <c r="Y23" s="115">
        <v>14</v>
      </c>
      <c r="Z23" s="233">
        <f t="shared" si="1"/>
        <v>34</v>
      </c>
    </row>
    <row r="24" spans="1:26" ht="18" customHeight="1">
      <c r="A24" s="246" t="s">
        <v>61</v>
      </c>
      <c r="B24" s="99">
        <v>9</v>
      </c>
      <c r="C24" s="105">
        <v>3</v>
      </c>
      <c r="D24" s="169">
        <f t="shared" si="2"/>
        <v>12</v>
      </c>
      <c r="E24" s="99">
        <v>8</v>
      </c>
      <c r="F24" s="105">
        <v>8</v>
      </c>
      <c r="G24" s="169">
        <f t="shared" si="3"/>
        <v>16</v>
      </c>
      <c r="H24" s="99">
        <v>10</v>
      </c>
      <c r="I24" s="105">
        <v>9</v>
      </c>
      <c r="J24" s="169">
        <f t="shared" si="4"/>
        <v>19</v>
      </c>
      <c r="K24" s="99">
        <v>13</v>
      </c>
      <c r="L24" s="105">
        <v>8</v>
      </c>
      <c r="M24" s="169">
        <f t="shared" si="5"/>
        <v>21</v>
      </c>
      <c r="N24" s="99">
        <v>12</v>
      </c>
      <c r="O24" s="105">
        <v>9</v>
      </c>
      <c r="P24" s="169">
        <f t="shared" si="6"/>
        <v>21</v>
      </c>
      <c r="Q24" s="99">
        <v>13</v>
      </c>
      <c r="R24" s="105">
        <v>15</v>
      </c>
      <c r="S24" s="105">
        <v>0</v>
      </c>
      <c r="T24" s="169">
        <f t="shared" si="7"/>
        <v>28</v>
      </c>
      <c r="U24" s="99">
        <v>14</v>
      </c>
      <c r="V24" s="105">
        <v>6</v>
      </c>
      <c r="W24" s="169">
        <f t="shared" si="0"/>
        <v>20</v>
      </c>
      <c r="X24" s="99">
        <v>21</v>
      </c>
      <c r="Y24" s="105">
        <v>14</v>
      </c>
      <c r="Z24" s="169">
        <f t="shared" si="1"/>
        <v>35</v>
      </c>
    </row>
    <row r="25" spans="1:26" ht="18" customHeight="1">
      <c r="A25" s="247" t="s">
        <v>44</v>
      </c>
      <c r="B25" s="128">
        <v>11</v>
      </c>
      <c r="C25" s="129">
        <v>13</v>
      </c>
      <c r="D25" s="163">
        <f>+SUM(B25:C25)</f>
        <v>24</v>
      </c>
      <c r="E25" s="113">
        <v>23</v>
      </c>
      <c r="F25" s="115">
        <v>10</v>
      </c>
      <c r="G25" s="233">
        <f t="shared" si="3"/>
        <v>33</v>
      </c>
      <c r="H25" s="128">
        <v>22</v>
      </c>
      <c r="I25" s="129">
        <v>10</v>
      </c>
      <c r="J25" s="163">
        <f t="shared" si="4"/>
        <v>32</v>
      </c>
      <c r="K25" s="113">
        <v>19</v>
      </c>
      <c r="L25" s="115">
        <v>17</v>
      </c>
      <c r="M25" s="233">
        <f t="shared" si="5"/>
        <v>36</v>
      </c>
      <c r="N25" s="128">
        <v>21</v>
      </c>
      <c r="O25" s="129">
        <v>17</v>
      </c>
      <c r="P25" s="163">
        <f t="shared" si="6"/>
        <v>38</v>
      </c>
      <c r="Q25" s="113">
        <v>15</v>
      </c>
      <c r="R25" s="115">
        <v>15</v>
      </c>
      <c r="S25" s="115">
        <v>0</v>
      </c>
      <c r="T25" s="233">
        <f t="shared" si="7"/>
        <v>30</v>
      </c>
      <c r="U25" s="128">
        <v>16</v>
      </c>
      <c r="V25" s="129">
        <v>14</v>
      </c>
      <c r="W25" s="163">
        <f t="shared" si="0"/>
        <v>30</v>
      </c>
      <c r="X25" s="113">
        <v>26</v>
      </c>
      <c r="Y25" s="115">
        <v>12</v>
      </c>
      <c r="Z25" s="233">
        <f t="shared" si="1"/>
        <v>38</v>
      </c>
    </row>
    <row r="26" spans="1:26" ht="18" customHeight="1">
      <c r="A26" s="246" t="s">
        <v>45</v>
      </c>
      <c r="B26" s="99">
        <v>1</v>
      </c>
      <c r="C26" s="105">
        <v>0</v>
      </c>
      <c r="D26" s="169">
        <f t="shared" si="2"/>
        <v>1</v>
      </c>
      <c r="E26" s="99">
        <v>0</v>
      </c>
      <c r="F26" s="105">
        <v>0</v>
      </c>
      <c r="G26" s="169">
        <f t="shared" si="3"/>
        <v>0</v>
      </c>
      <c r="H26" s="99">
        <v>1</v>
      </c>
      <c r="I26" s="105">
        <v>1</v>
      </c>
      <c r="J26" s="169">
        <f t="shared" si="4"/>
        <v>2</v>
      </c>
      <c r="K26" s="99">
        <v>0</v>
      </c>
      <c r="L26" s="105">
        <v>0</v>
      </c>
      <c r="M26" s="169">
        <f t="shared" si="5"/>
        <v>0</v>
      </c>
      <c r="N26" s="99">
        <v>0</v>
      </c>
      <c r="O26" s="105">
        <v>0</v>
      </c>
      <c r="P26" s="169">
        <f t="shared" si="6"/>
        <v>0</v>
      </c>
      <c r="Q26" s="99">
        <v>0</v>
      </c>
      <c r="R26" s="105">
        <v>0</v>
      </c>
      <c r="S26" s="105">
        <v>0</v>
      </c>
      <c r="T26" s="169">
        <f t="shared" si="7"/>
        <v>0</v>
      </c>
      <c r="U26" s="99">
        <v>0</v>
      </c>
      <c r="V26" s="105">
        <v>0</v>
      </c>
      <c r="W26" s="169">
        <f t="shared" si="0"/>
        <v>0</v>
      </c>
      <c r="X26" s="99">
        <v>0</v>
      </c>
      <c r="Y26" s="105">
        <v>0</v>
      </c>
      <c r="Z26" s="169">
        <f t="shared" si="1"/>
        <v>0</v>
      </c>
    </row>
    <row r="27" spans="1:26" ht="24.95" customHeight="1">
      <c r="A27" s="91" t="s">
        <v>36</v>
      </c>
      <c r="B27" s="66">
        <f>+SUM(B8:B26)</f>
        <v>172</v>
      </c>
      <c r="C27" s="68">
        <f t="shared" ref="C27:H27" si="8">+SUM(C8:C26)</f>
        <v>141</v>
      </c>
      <c r="D27" s="196">
        <f>+SUM(D8:D26)</f>
        <v>313</v>
      </c>
      <c r="E27" s="4">
        <f t="shared" si="8"/>
        <v>179</v>
      </c>
      <c r="F27" s="3">
        <f t="shared" si="8"/>
        <v>166</v>
      </c>
      <c r="G27" s="235">
        <f>+SUM(G8:G26)</f>
        <v>345</v>
      </c>
      <c r="H27" s="66">
        <f t="shared" si="8"/>
        <v>223</v>
      </c>
      <c r="I27" s="68">
        <f t="shared" ref="I27:T27" si="9">+SUM(I8:I26)</f>
        <v>161</v>
      </c>
      <c r="J27" s="196">
        <f t="shared" si="9"/>
        <v>384</v>
      </c>
      <c r="K27" s="4">
        <f t="shared" si="9"/>
        <v>229</v>
      </c>
      <c r="L27" s="3">
        <f t="shared" si="9"/>
        <v>185</v>
      </c>
      <c r="M27" s="235">
        <f t="shared" si="9"/>
        <v>414</v>
      </c>
      <c r="N27" s="66">
        <f t="shared" si="9"/>
        <v>233</v>
      </c>
      <c r="O27" s="68">
        <f t="shared" si="9"/>
        <v>205</v>
      </c>
      <c r="P27" s="196">
        <f t="shared" si="9"/>
        <v>438</v>
      </c>
      <c r="Q27" s="4">
        <f t="shared" si="9"/>
        <v>200</v>
      </c>
      <c r="R27" s="3">
        <f t="shared" si="9"/>
        <v>183</v>
      </c>
      <c r="S27" s="3">
        <f t="shared" si="9"/>
        <v>1</v>
      </c>
      <c r="T27" s="4">
        <f t="shared" si="9"/>
        <v>384</v>
      </c>
      <c r="U27" s="66">
        <f t="shared" ref="U27:Z27" si="10">+SUM(U8:U26)</f>
        <v>261</v>
      </c>
      <c r="V27" s="68">
        <f t="shared" si="10"/>
        <v>230</v>
      </c>
      <c r="W27" s="196">
        <f t="shared" si="10"/>
        <v>491</v>
      </c>
      <c r="X27" s="4">
        <f t="shared" si="10"/>
        <v>309</v>
      </c>
      <c r="Y27" s="3">
        <f t="shared" si="10"/>
        <v>202</v>
      </c>
      <c r="Z27" s="235">
        <f t="shared" si="10"/>
        <v>511</v>
      </c>
    </row>
    <row r="28" spans="1:26" ht="5.25" customHeight="1">
      <c r="B28" s="92"/>
      <c r="C28" s="92"/>
      <c r="D28" s="120"/>
      <c r="F28" s="120"/>
      <c r="G28" s="117"/>
      <c r="H28" s="92"/>
      <c r="I28" s="92"/>
      <c r="J28" s="120"/>
      <c r="L28" s="120"/>
      <c r="M28" s="117"/>
      <c r="N28" s="92"/>
      <c r="O28" s="92"/>
      <c r="P28" s="120"/>
      <c r="S28" s="120"/>
      <c r="T28" s="117"/>
      <c r="U28" s="92"/>
      <c r="V28" s="92"/>
      <c r="W28" s="120"/>
      <c r="X28" s="92"/>
      <c r="Y28" s="92"/>
      <c r="Z28" s="120"/>
    </row>
    <row r="29" spans="1:26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M29" s="401"/>
      <c r="T29" s="401"/>
    </row>
  </sheetData>
  <mergeCells count="15"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  <mergeCell ref="X6:Z6"/>
    <mergeCell ref="B5:Z5"/>
    <mergeCell ref="U6:W6"/>
    <mergeCell ref="Q6:T6"/>
    <mergeCell ref="A29:I29"/>
  </mergeCells>
  <pageMargins left="0.70866141732283472" right="0.31496062992125984" top="1.1417322834645669" bottom="0.35433070866141736" header="0.31496062992125984" footer="0.31496062992125984"/>
  <pageSetup paperSize="9" orientation="portrait" r:id="rId1"/>
  <headerFooter>
    <oddHeader>&amp;C&amp;14MINISTERIO DE SALUD PÚBLICA Y BIENESTAR SOCIAL
DIRECCIÓN DE INFORMACIÓN ESTRATÉGICA EN SALUD
DIRECCIÓN DE ESTADISTICAS EN SALUD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U35"/>
  <sheetViews>
    <sheetView showGridLines="0" zoomScaleNormal="10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BR9" sqref="BR9:BR27"/>
    </sheetView>
  </sheetViews>
  <sheetFormatPr baseColWidth="10" defaultColWidth="11.42578125" defaultRowHeight="18" customHeight="1"/>
  <cols>
    <col min="1" max="1" width="18.7109375" style="174" customWidth="1"/>
    <col min="2" max="2" width="7.7109375" style="174" customWidth="1"/>
    <col min="3" max="3" width="5.28515625" style="188" customWidth="1"/>
    <col min="4" max="4" width="4.28515625" style="120" customWidth="1"/>
    <col min="5" max="5" width="5.28515625" style="120" customWidth="1"/>
    <col min="6" max="6" width="4.28515625" style="120" customWidth="1"/>
    <col min="7" max="7" width="5.28515625" style="120" customWidth="1"/>
    <col min="8" max="8" width="4.28515625" style="120" customWidth="1"/>
    <col min="9" max="9" width="5.28515625" style="120" customWidth="1"/>
    <col min="10" max="10" width="4.28515625" style="120" customWidth="1"/>
    <col min="11" max="11" width="7.42578125" style="188" customWidth="1"/>
    <col min="12" max="12" width="5.28515625" style="120" customWidth="1"/>
    <col min="13" max="13" width="4.28515625" style="120" customWidth="1"/>
    <col min="14" max="14" width="5.28515625" style="120" customWidth="1"/>
    <col min="15" max="15" width="4.28515625" style="120" customWidth="1"/>
    <col min="16" max="16" width="5.28515625" style="120" customWidth="1"/>
    <col min="17" max="17" width="4.28515625" style="120" customWidth="1"/>
    <col min="18" max="18" width="5.28515625" style="120" customWidth="1"/>
    <col min="19" max="19" width="4.28515625" style="120" customWidth="1"/>
    <col min="20" max="20" width="7.5703125" style="120" customWidth="1"/>
    <col min="21" max="21" width="5.28515625" style="188" customWidth="1"/>
    <col min="22" max="22" width="4.28515625" style="120" customWidth="1"/>
    <col min="23" max="23" width="5.28515625" style="120" customWidth="1"/>
    <col min="24" max="24" width="4.28515625" style="120" customWidth="1"/>
    <col min="25" max="25" width="5.28515625" style="120" customWidth="1"/>
    <col min="26" max="26" width="4.28515625" style="120" customWidth="1"/>
    <col min="27" max="27" width="5.28515625" style="120" customWidth="1"/>
    <col min="28" max="28" width="4.28515625" style="120" customWidth="1"/>
    <col min="29" max="29" width="7.85546875" style="188" customWidth="1"/>
    <col min="30" max="30" width="5.28515625" style="120" customWidth="1"/>
    <col min="31" max="31" width="4.28515625" style="120" customWidth="1"/>
    <col min="32" max="32" width="5.28515625" style="120" customWidth="1"/>
    <col min="33" max="33" width="4.28515625" style="120" customWidth="1"/>
    <col min="34" max="34" width="5.28515625" style="120" customWidth="1"/>
    <col min="35" max="35" width="4.28515625" style="120" customWidth="1"/>
    <col min="36" max="36" width="5.28515625" style="120" customWidth="1"/>
    <col min="37" max="37" width="4.28515625" style="120" customWidth="1"/>
    <col min="38" max="38" width="7.7109375" style="120" customWidth="1"/>
    <col min="39" max="39" width="5.28515625" style="188" customWidth="1"/>
    <col min="40" max="40" width="4.28515625" style="120" customWidth="1"/>
    <col min="41" max="41" width="5.28515625" style="120" customWidth="1"/>
    <col min="42" max="42" width="4.28515625" style="120" customWidth="1"/>
    <col min="43" max="43" width="5.28515625" style="120" customWidth="1"/>
    <col min="44" max="44" width="4.28515625" style="120" customWidth="1"/>
    <col min="45" max="45" width="5.28515625" style="120" customWidth="1"/>
    <col min="46" max="46" width="4.28515625" style="120" customWidth="1"/>
    <col min="47" max="47" width="7.7109375" style="120" customWidth="1"/>
    <col min="48" max="48" width="5.28515625" style="188" customWidth="1"/>
    <col min="49" max="49" width="4.28515625" style="120" customWidth="1"/>
    <col min="50" max="50" width="5.28515625" style="120" customWidth="1"/>
    <col min="51" max="51" width="4.28515625" style="120" customWidth="1"/>
    <col min="52" max="52" width="5.28515625" style="120" customWidth="1"/>
    <col min="53" max="53" width="4.28515625" style="120" customWidth="1"/>
    <col min="54" max="54" width="5.28515625" style="120" customWidth="1"/>
    <col min="55" max="55" width="4.28515625" style="120" customWidth="1"/>
    <col min="56" max="56" width="7.7109375" style="120" customWidth="1"/>
    <col min="57" max="57" width="5.28515625" style="188" customWidth="1"/>
    <col min="58" max="58" width="4.28515625" style="120" customWidth="1"/>
    <col min="59" max="59" width="5.28515625" style="120" customWidth="1"/>
    <col min="60" max="60" width="4.28515625" style="120" customWidth="1"/>
    <col min="61" max="61" width="5.28515625" style="120" customWidth="1"/>
    <col min="62" max="62" width="4.28515625" style="120" customWidth="1"/>
    <col min="63" max="63" width="5.28515625" style="120" customWidth="1"/>
    <col min="64" max="64" width="4.28515625" style="120" customWidth="1"/>
    <col min="65" max="65" width="7.7109375" style="120" customWidth="1"/>
    <col min="66" max="66" width="5.28515625" style="188" customWidth="1"/>
    <col min="67" max="67" width="4.28515625" style="120" customWidth="1"/>
    <col min="68" max="68" width="5.28515625" style="120" customWidth="1"/>
    <col min="69" max="69" width="4.28515625" style="120" customWidth="1"/>
    <col min="70" max="70" width="5.28515625" style="120" customWidth="1"/>
    <col min="71" max="71" width="4.28515625" style="120" customWidth="1"/>
    <col min="72" max="72" width="5.28515625" style="120" customWidth="1"/>
    <col min="73" max="73" width="4.28515625" style="120" customWidth="1"/>
    <col min="74" max="16384" width="11.42578125" style="178"/>
  </cols>
  <sheetData>
    <row r="1" spans="1:73" s="633" customFormat="1" ht="18" customHeight="1">
      <c r="A1" s="825" t="s">
        <v>512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825"/>
      <c r="X1" s="825"/>
      <c r="Y1" s="825"/>
      <c r="Z1" s="825"/>
      <c r="AA1" s="825"/>
      <c r="AB1" s="825"/>
      <c r="AC1" s="825"/>
      <c r="AD1" s="825"/>
      <c r="AE1" s="825"/>
      <c r="AF1" s="825"/>
      <c r="AG1" s="825"/>
      <c r="AH1" s="825"/>
      <c r="AI1" s="825"/>
      <c r="AJ1" s="825"/>
      <c r="AK1" s="825"/>
      <c r="AL1" s="825"/>
      <c r="AM1" s="825"/>
      <c r="AN1" s="825"/>
      <c r="AO1" s="825"/>
      <c r="AP1" s="825"/>
      <c r="AQ1" s="825"/>
      <c r="AR1" s="825"/>
      <c r="AS1" s="825"/>
      <c r="AT1" s="825"/>
    </row>
    <row r="2" spans="1:73" s="662" customFormat="1" ht="18" customHeight="1">
      <c r="A2" s="825" t="s">
        <v>399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</row>
    <row r="3" spans="1:73" s="633" customFormat="1" ht="18" customHeight="1">
      <c r="A3" s="826" t="s">
        <v>612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</row>
    <row r="4" spans="1:73" ht="3.95" customHeight="1">
      <c r="A4" s="827"/>
      <c r="B4" s="827"/>
      <c r="C4" s="827"/>
      <c r="D4" s="98"/>
      <c r="E4" s="98"/>
      <c r="F4" s="98"/>
      <c r="G4" s="98"/>
      <c r="H4" s="98"/>
      <c r="I4" s="98"/>
      <c r="J4" s="98"/>
      <c r="K4" s="120"/>
      <c r="L4" s="98"/>
      <c r="M4" s="98"/>
      <c r="N4" s="98"/>
      <c r="O4" s="98"/>
      <c r="P4" s="98"/>
      <c r="Q4" s="98"/>
      <c r="R4" s="98"/>
      <c r="U4" s="120"/>
      <c r="V4" s="98"/>
      <c r="W4" s="98"/>
      <c r="X4" s="98"/>
      <c r="Y4" s="98"/>
      <c r="Z4" s="98"/>
      <c r="AA4" s="98"/>
      <c r="AB4" s="98"/>
      <c r="AC4" s="120"/>
      <c r="AD4" s="98"/>
      <c r="AE4" s="98"/>
      <c r="AF4" s="98"/>
      <c r="AG4" s="98"/>
      <c r="AH4" s="98"/>
      <c r="AI4" s="98"/>
      <c r="AJ4" s="98"/>
      <c r="AM4" s="120"/>
      <c r="AN4" s="98"/>
      <c r="AO4" s="98"/>
      <c r="AP4" s="98"/>
      <c r="AQ4" s="98"/>
      <c r="AR4" s="98"/>
      <c r="AS4" s="98"/>
      <c r="AT4" s="98"/>
      <c r="AV4" s="120"/>
      <c r="AW4" s="98"/>
      <c r="AX4" s="98"/>
      <c r="AY4" s="98"/>
      <c r="AZ4" s="98"/>
      <c r="BA4" s="98"/>
      <c r="BB4" s="98"/>
      <c r="BC4" s="98"/>
      <c r="BE4" s="120"/>
      <c r="BF4" s="98"/>
      <c r="BG4" s="98"/>
      <c r="BH4" s="98"/>
      <c r="BI4" s="98"/>
      <c r="BJ4" s="98"/>
      <c r="BK4" s="98"/>
      <c r="BL4" s="98"/>
      <c r="BN4" s="120"/>
      <c r="BO4" s="98"/>
      <c r="BP4" s="98"/>
      <c r="BQ4" s="98"/>
      <c r="BR4" s="98"/>
      <c r="BS4" s="98"/>
      <c r="BT4" s="98"/>
      <c r="BU4" s="98"/>
    </row>
    <row r="5" spans="1:73" ht="18" customHeight="1">
      <c r="A5" s="821" t="s">
        <v>0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29"/>
      <c r="BF5" s="829"/>
      <c r="BG5" s="829"/>
      <c r="BH5" s="829"/>
      <c r="BI5" s="829"/>
      <c r="BJ5" s="829"/>
      <c r="BK5" s="829"/>
      <c r="BL5" s="829"/>
      <c r="BM5" s="829"/>
      <c r="BN5" s="829"/>
      <c r="BO5" s="829"/>
      <c r="BP5" s="829"/>
      <c r="BQ5" s="829"/>
      <c r="BR5" s="829"/>
      <c r="BS5" s="829"/>
      <c r="BT5" s="829"/>
      <c r="BU5" s="830"/>
    </row>
    <row r="6" spans="1:73" ht="18" customHeight="1">
      <c r="A6" s="822"/>
      <c r="B6" s="812">
        <v>2015</v>
      </c>
      <c r="C6" s="813"/>
      <c r="D6" s="813"/>
      <c r="E6" s="813"/>
      <c r="F6" s="813"/>
      <c r="G6" s="813"/>
      <c r="H6" s="813"/>
      <c r="I6" s="813"/>
      <c r="J6" s="814"/>
      <c r="K6" s="803">
        <v>2016</v>
      </c>
      <c r="L6" s="804"/>
      <c r="M6" s="804"/>
      <c r="N6" s="804"/>
      <c r="O6" s="804"/>
      <c r="P6" s="804"/>
      <c r="Q6" s="804"/>
      <c r="R6" s="804"/>
      <c r="S6" s="805"/>
      <c r="T6" s="812">
        <v>2017</v>
      </c>
      <c r="U6" s="813"/>
      <c r="V6" s="813"/>
      <c r="W6" s="813"/>
      <c r="X6" s="813"/>
      <c r="Y6" s="813"/>
      <c r="Z6" s="813"/>
      <c r="AA6" s="813"/>
      <c r="AB6" s="814"/>
      <c r="AC6" s="803">
        <v>2018</v>
      </c>
      <c r="AD6" s="804"/>
      <c r="AE6" s="804"/>
      <c r="AF6" s="804"/>
      <c r="AG6" s="804"/>
      <c r="AH6" s="804"/>
      <c r="AI6" s="804"/>
      <c r="AJ6" s="804"/>
      <c r="AK6" s="805"/>
      <c r="AL6" s="812">
        <v>2019</v>
      </c>
      <c r="AM6" s="813"/>
      <c r="AN6" s="813"/>
      <c r="AO6" s="813"/>
      <c r="AP6" s="813"/>
      <c r="AQ6" s="813"/>
      <c r="AR6" s="813"/>
      <c r="AS6" s="813"/>
      <c r="AT6" s="814"/>
      <c r="AU6" s="803">
        <v>2020</v>
      </c>
      <c r="AV6" s="804"/>
      <c r="AW6" s="804"/>
      <c r="AX6" s="804"/>
      <c r="AY6" s="804"/>
      <c r="AZ6" s="804"/>
      <c r="BA6" s="804"/>
      <c r="BB6" s="804"/>
      <c r="BC6" s="805"/>
      <c r="BD6" s="812">
        <v>2021</v>
      </c>
      <c r="BE6" s="813"/>
      <c r="BF6" s="813"/>
      <c r="BG6" s="813"/>
      <c r="BH6" s="813"/>
      <c r="BI6" s="813"/>
      <c r="BJ6" s="813"/>
      <c r="BK6" s="813"/>
      <c r="BL6" s="814"/>
      <c r="BM6" s="803">
        <v>2022</v>
      </c>
      <c r="BN6" s="804"/>
      <c r="BO6" s="804"/>
      <c r="BP6" s="804"/>
      <c r="BQ6" s="804"/>
      <c r="BR6" s="804"/>
      <c r="BS6" s="804"/>
      <c r="BT6" s="804"/>
      <c r="BU6" s="805"/>
    </row>
    <row r="7" spans="1:73" ht="24" customHeight="1">
      <c r="A7" s="822"/>
      <c r="B7" s="816" t="s">
        <v>1</v>
      </c>
      <c r="C7" s="818" t="s">
        <v>2</v>
      </c>
      <c r="D7" s="819"/>
      <c r="E7" s="820" t="s">
        <v>3</v>
      </c>
      <c r="F7" s="820"/>
      <c r="G7" s="819" t="s">
        <v>4</v>
      </c>
      <c r="H7" s="819"/>
      <c r="I7" s="819" t="s">
        <v>5</v>
      </c>
      <c r="J7" s="824"/>
      <c r="K7" s="806" t="s">
        <v>1</v>
      </c>
      <c r="L7" s="808" t="s">
        <v>2</v>
      </c>
      <c r="M7" s="809"/>
      <c r="N7" s="810" t="s">
        <v>3</v>
      </c>
      <c r="O7" s="810"/>
      <c r="P7" s="809" t="s">
        <v>4</v>
      </c>
      <c r="Q7" s="809"/>
      <c r="R7" s="809" t="s">
        <v>5</v>
      </c>
      <c r="S7" s="811"/>
      <c r="T7" s="816" t="s">
        <v>1</v>
      </c>
      <c r="U7" s="818" t="s">
        <v>2</v>
      </c>
      <c r="V7" s="819"/>
      <c r="W7" s="820" t="s">
        <v>3</v>
      </c>
      <c r="X7" s="820"/>
      <c r="Y7" s="819" t="s">
        <v>4</v>
      </c>
      <c r="Z7" s="819"/>
      <c r="AA7" s="819" t="s">
        <v>5</v>
      </c>
      <c r="AB7" s="824"/>
      <c r="AC7" s="806" t="s">
        <v>1</v>
      </c>
      <c r="AD7" s="808" t="s">
        <v>2</v>
      </c>
      <c r="AE7" s="809"/>
      <c r="AF7" s="810" t="s">
        <v>3</v>
      </c>
      <c r="AG7" s="810"/>
      <c r="AH7" s="809" t="s">
        <v>4</v>
      </c>
      <c r="AI7" s="809"/>
      <c r="AJ7" s="809" t="s">
        <v>5</v>
      </c>
      <c r="AK7" s="811"/>
      <c r="AL7" s="816" t="s">
        <v>1</v>
      </c>
      <c r="AM7" s="818" t="s">
        <v>2</v>
      </c>
      <c r="AN7" s="819"/>
      <c r="AO7" s="820" t="s">
        <v>3</v>
      </c>
      <c r="AP7" s="820"/>
      <c r="AQ7" s="819" t="s">
        <v>4</v>
      </c>
      <c r="AR7" s="819"/>
      <c r="AS7" s="819" t="s">
        <v>5</v>
      </c>
      <c r="AT7" s="824"/>
      <c r="AU7" s="806" t="s">
        <v>1</v>
      </c>
      <c r="AV7" s="808" t="s">
        <v>2</v>
      </c>
      <c r="AW7" s="809"/>
      <c r="AX7" s="810" t="s">
        <v>3</v>
      </c>
      <c r="AY7" s="810"/>
      <c r="AZ7" s="809" t="s">
        <v>4</v>
      </c>
      <c r="BA7" s="809"/>
      <c r="BB7" s="809" t="s">
        <v>5</v>
      </c>
      <c r="BC7" s="811"/>
      <c r="BD7" s="816" t="s">
        <v>1</v>
      </c>
      <c r="BE7" s="818" t="s">
        <v>2</v>
      </c>
      <c r="BF7" s="819"/>
      <c r="BG7" s="820" t="s">
        <v>3</v>
      </c>
      <c r="BH7" s="820"/>
      <c r="BI7" s="819" t="s">
        <v>4</v>
      </c>
      <c r="BJ7" s="819"/>
      <c r="BK7" s="819" t="s">
        <v>5</v>
      </c>
      <c r="BL7" s="824"/>
      <c r="BM7" s="806" t="s">
        <v>1</v>
      </c>
      <c r="BN7" s="808" t="s">
        <v>2</v>
      </c>
      <c r="BO7" s="809"/>
      <c r="BP7" s="810" t="s">
        <v>3</v>
      </c>
      <c r="BQ7" s="810"/>
      <c r="BR7" s="809" t="s">
        <v>4</v>
      </c>
      <c r="BS7" s="809"/>
      <c r="BT7" s="809" t="s">
        <v>5</v>
      </c>
      <c r="BU7" s="811"/>
    </row>
    <row r="8" spans="1:73" ht="18" customHeight="1">
      <c r="A8" s="823"/>
      <c r="B8" s="817"/>
      <c r="C8" s="369" t="s">
        <v>6</v>
      </c>
      <c r="D8" s="370" t="s">
        <v>7</v>
      </c>
      <c r="E8" s="370" t="s">
        <v>6</v>
      </c>
      <c r="F8" s="370" t="s">
        <v>7</v>
      </c>
      <c r="G8" s="370" t="s">
        <v>6</v>
      </c>
      <c r="H8" s="370" t="s">
        <v>7</v>
      </c>
      <c r="I8" s="370" t="s">
        <v>6</v>
      </c>
      <c r="J8" s="374" t="s">
        <v>7</v>
      </c>
      <c r="K8" s="807"/>
      <c r="L8" s="364" t="s">
        <v>6</v>
      </c>
      <c r="M8" s="365" t="s">
        <v>7</v>
      </c>
      <c r="N8" s="365" t="s">
        <v>6</v>
      </c>
      <c r="O8" s="365" t="s">
        <v>7</v>
      </c>
      <c r="P8" s="365" t="s">
        <v>6</v>
      </c>
      <c r="Q8" s="365" t="s">
        <v>7</v>
      </c>
      <c r="R8" s="365" t="s">
        <v>6</v>
      </c>
      <c r="S8" s="367" t="s">
        <v>7</v>
      </c>
      <c r="T8" s="817"/>
      <c r="U8" s="369" t="s">
        <v>6</v>
      </c>
      <c r="V8" s="370" t="s">
        <v>7</v>
      </c>
      <c r="W8" s="370" t="s">
        <v>6</v>
      </c>
      <c r="X8" s="370" t="s">
        <v>7</v>
      </c>
      <c r="Y8" s="370" t="s">
        <v>6</v>
      </c>
      <c r="Z8" s="370" t="s">
        <v>7</v>
      </c>
      <c r="AA8" s="370" t="s">
        <v>6</v>
      </c>
      <c r="AB8" s="374" t="s">
        <v>7</v>
      </c>
      <c r="AC8" s="807"/>
      <c r="AD8" s="364" t="s">
        <v>6</v>
      </c>
      <c r="AE8" s="365" t="s">
        <v>7</v>
      </c>
      <c r="AF8" s="365" t="s">
        <v>6</v>
      </c>
      <c r="AG8" s="365" t="s">
        <v>7</v>
      </c>
      <c r="AH8" s="365" t="s">
        <v>6</v>
      </c>
      <c r="AI8" s="365" t="s">
        <v>7</v>
      </c>
      <c r="AJ8" s="365" t="s">
        <v>6</v>
      </c>
      <c r="AK8" s="367" t="s">
        <v>7</v>
      </c>
      <c r="AL8" s="817"/>
      <c r="AM8" s="369" t="s">
        <v>6</v>
      </c>
      <c r="AN8" s="370" t="s">
        <v>7</v>
      </c>
      <c r="AO8" s="370" t="s">
        <v>6</v>
      </c>
      <c r="AP8" s="370" t="s">
        <v>7</v>
      </c>
      <c r="AQ8" s="370" t="s">
        <v>6</v>
      </c>
      <c r="AR8" s="370" t="s">
        <v>7</v>
      </c>
      <c r="AS8" s="370" t="s">
        <v>6</v>
      </c>
      <c r="AT8" s="374" t="s">
        <v>7</v>
      </c>
      <c r="AU8" s="807"/>
      <c r="AV8" s="590" t="s">
        <v>6</v>
      </c>
      <c r="AW8" s="591" t="s">
        <v>7</v>
      </c>
      <c r="AX8" s="591" t="s">
        <v>6</v>
      </c>
      <c r="AY8" s="591" t="s">
        <v>7</v>
      </c>
      <c r="AZ8" s="591" t="s">
        <v>6</v>
      </c>
      <c r="BA8" s="591" t="s">
        <v>7</v>
      </c>
      <c r="BB8" s="591" t="s">
        <v>6</v>
      </c>
      <c r="BC8" s="593" t="s">
        <v>7</v>
      </c>
      <c r="BD8" s="817"/>
      <c r="BE8" s="668" t="s">
        <v>6</v>
      </c>
      <c r="BF8" s="669" t="s">
        <v>7</v>
      </c>
      <c r="BG8" s="669" t="s">
        <v>6</v>
      </c>
      <c r="BH8" s="669" t="s">
        <v>7</v>
      </c>
      <c r="BI8" s="669" t="s">
        <v>6</v>
      </c>
      <c r="BJ8" s="669" t="s">
        <v>7</v>
      </c>
      <c r="BK8" s="669" t="s">
        <v>6</v>
      </c>
      <c r="BL8" s="670" t="s">
        <v>7</v>
      </c>
      <c r="BM8" s="807"/>
      <c r="BN8" s="760" t="s">
        <v>6</v>
      </c>
      <c r="BO8" s="758" t="s">
        <v>7</v>
      </c>
      <c r="BP8" s="758" t="s">
        <v>6</v>
      </c>
      <c r="BQ8" s="758" t="s">
        <v>7</v>
      </c>
      <c r="BR8" s="758" t="s">
        <v>6</v>
      </c>
      <c r="BS8" s="758" t="s">
        <v>7</v>
      </c>
      <c r="BT8" s="758" t="s">
        <v>6</v>
      </c>
      <c r="BU8" s="759" t="s">
        <v>7</v>
      </c>
    </row>
    <row r="9" spans="1:73" ht="18" customHeight="1">
      <c r="A9" s="87" t="s">
        <v>8</v>
      </c>
      <c r="B9" s="99">
        <v>4571</v>
      </c>
      <c r="C9" s="100">
        <v>62</v>
      </c>
      <c r="D9" s="103">
        <f>+C9/B9*1000</f>
        <v>13.563771603587837</v>
      </c>
      <c r="E9" s="102">
        <v>14</v>
      </c>
      <c r="F9" s="103">
        <f>+E9/B9*1000</f>
        <v>3.0627871362940278</v>
      </c>
      <c r="G9" s="102">
        <v>76</v>
      </c>
      <c r="H9" s="103">
        <f>+G9/B9*1000</f>
        <v>16.626558739881865</v>
      </c>
      <c r="I9" s="102">
        <v>86</v>
      </c>
      <c r="J9" s="104">
        <f>+I9/B9*1000</f>
        <v>18.814263837234741</v>
      </c>
      <c r="K9" s="105">
        <v>4367</v>
      </c>
      <c r="L9" s="99">
        <v>64</v>
      </c>
      <c r="M9" s="106">
        <f>+L9/K9*1000</f>
        <v>14.655369819097778</v>
      </c>
      <c r="N9" s="105">
        <v>28</v>
      </c>
      <c r="O9" s="106">
        <f>+N9/K9*1000</f>
        <v>6.4117242958552785</v>
      </c>
      <c r="P9" s="105">
        <v>92</v>
      </c>
      <c r="Q9" s="106">
        <f>+P9/K9*1000</f>
        <v>21.067094114953054</v>
      </c>
      <c r="R9" s="105">
        <v>101</v>
      </c>
      <c r="S9" s="107">
        <f>+R9/K9*1000</f>
        <v>23.128005495763684</v>
      </c>
      <c r="T9" s="99">
        <v>4486</v>
      </c>
      <c r="U9" s="100">
        <v>48</v>
      </c>
      <c r="V9" s="103">
        <f>+U9/T9*1000</f>
        <v>10.699955416852429</v>
      </c>
      <c r="W9" s="102">
        <v>17</v>
      </c>
      <c r="X9" s="103">
        <f>+W9/T9*1000</f>
        <v>3.7895675434685692</v>
      </c>
      <c r="Y9" s="102">
        <v>65</v>
      </c>
      <c r="Z9" s="103">
        <f>+Y9/T9*1000</f>
        <v>14.489522960320999</v>
      </c>
      <c r="AA9" s="102">
        <v>74</v>
      </c>
      <c r="AB9" s="104">
        <f>+AA9/T9*1000</f>
        <v>16.495764600980831</v>
      </c>
      <c r="AC9" s="105">
        <v>4399</v>
      </c>
      <c r="AD9" s="99">
        <v>47</v>
      </c>
      <c r="AE9" s="106">
        <f>+AD9/AC9*1000</f>
        <v>10.684246419640827</v>
      </c>
      <c r="AF9" s="105">
        <v>18</v>
      </c>
      <c r="AG9" s="106">
        <f>+AF9/AC9*1000</f>
        <v>4.0918390543305296</v>
      </c>
      <c r="AH9" s="105">
        <v>65</v>
      </c>
      <c r="AI9" s="106">
        <f>+AH9/AC9*1000</f>
        <v>14.776085473971357</v>
      </c>
      <c r="AJ9" s="105">
        <v>75</v>
      </c>
      <c r="AK9" s="107">
        <f>+AJ9/AC9*1000</f>
        <v>17.049329393043873</v>
      </c>
      <c r="AL9" s="99">
        <v>4086</v>
      </c>
      <c r="AM9" s="100">
        <v>43</v>
      </c>
      <c r="AN9" s="103">
        <f>+AM9/AL9*1000</f>
        <v>10.523739598629467</v>
      </c>
      <c r="AO9" s="102">
        <v>13</v>
      </c>
      <c r="AP9" s="103">
        <f>+AO9/AL9*1000</f>
        <v>3.1815956926089082</v>
      </c>
      <c r="AQ9" s="102">
        <v>56</v>
      </c>
      <c r="AR9" s="103">
        <f>+AQ9/AL9*1000</f>
        <v>13.705335291238374</v>
      </c>
      <c r="AS9" s="102">
        <v>67</v>
      </c>
      <c r="AT9" s="104">
        <f>+AS9/AL9*1000</f>
        <v>16.397454723445914</v>
      </c>
      <c r="AU9" s="105">
        <v>3945</v>
      </c>
      <c r="AV9" s="99">
        <v>43</v>
      </c>
      <c r="AW9" s="106">
        <f>+AV9/AU9*1000</f>
        <v>10.899873257287705</v>
      </c>
      <c r="AX9" s="105">
        <v>8</v>
      </c>
      <c r="AY9" s="106">
        <f t="shared" ref="AY9:AY28" si="0">+AX9/AU9*1000</f>
        <v>2.0278833967046892</v>
      </c>
      <c r="AZ9" s="105">
        <v>51</v>
      </c>
      <c r="BA9" s="106">
        <f>+AZ9/AU9*1000</f>
        <v>12.927756653992395</v>
      </c>
      <c r="BB9" s="105">
        <v>60</v>
      </c>
      <c r="BC9" s="107">
        <f>+BB9/AU9*1000</f>
        <v>15.209125475285171</v>
      </c>
      <c r="BD9" s="99">
        <v>4269</v>
      </c>
      <c r="BE9" s="100">
        <v>49</v>
      </c>
      <c r="BF9" s="103">
        <f>+BE9/BD9*1000</f>
        <v>11.478097915202623</v>
      </c>
      <c r="BG9" s="102">
        <v>23</v>
      </c>
      <c r="BH9" s="103">
        <f>+BG9/BD9*1000</f>
        <v>5.3876786132583749</v>
      </c>
      <c r="BI9" s="102">
        <v>72</v>
      </c>
      <c r="BJ9" s="103">
        <f>+BI9/BD9*1000</f>
        <v>16.865776528460998</v>
      </c>
      <c r="BK9" s="102">
        <v>79</v>
      </c>
      <c r="BL9" s="104">
        <f>+BK9/BD9*1000</f>
        <v>18.50550480206137</v>
      </c>
      <c r="BM9" s="105">
        <v>3791</v>
      </c>
      <c r="BN9" s="99">
        <v>38</v>
      </c>
      <c r="BO9" s="106">
        <f>+BN9/BM9*1000</f>
        <v>10.023740437879187</v>
      </c>
      <c r="BP9" s="105">
        <v>11</v>
      </c>
      <c r="BQ9" s="106">
        <f>+BP9/BM9*1000</f>
        <v>2.9016090741229226</v>
      </c>
      <c r="BR9" s="105">
        <v>49</v>
      </c>
      <c r="BS9" s="106">
        <f>+BR9/BM9*1000</f>
        <v>12.925349512002111</v>
      </c>
      <c r="BT9" s="105">
        <v>63</v>
      </c>
      <c r="BU9" s="107">
        <f>+BT9/BM9*1000</f>
        <v>16.618306515431282</v>
      </c>
    </row>
    <row r="10" spans="1:73" ht="18" customHeight="1">
      <c r="A10" s="88" t="s">
        <v>9</v>
      </c>
      <c r="B10" s="108">
        <v>7356</v>
      </c>
      <c r="C10" s="108">
        <v>65</v>
      </c>
      <c r="D10" s="109">
        <f t="shared" ref="D10:D27" si="1">+C10/B10*1000</f>
        <v>8.8363240891789019</v>
      </c>
      <c r="E10" s="110">
        <v>25</v>
      </c>
      <c r="F10" s="109">
        <f t="shared" ref="F10:F28" si="2">+E10/B10*1000</f>
        <v>3.3985861881457313</v>
      </c>
      <c r="G10" s="110">
        <v>90</v>
      </c>
      <c r="H10" s="109">
        <f t="shared" ref="H10:H28" si="3">+G10/B10*1000</f>
        <v>12.234910277324634</v>
      </c>
      <c r="I10" s="110">
        <v>105</v>
      </c>
      <c r="J10" s="111">
        <f>+I10/B10*1000</f>
        <v>14.274061990212072</v>
      </c>
      <c r="K10" s="112">
        <v>7011</v>
      </c>
      <c r="L10" s="113">
        <v>58</v>
      </c>
      <c r="M10" s="114">
        <f t="shared" ref="M10:M26" si="4">+L10/K10*1000</f>
        <v>8.27271430609043</v>
      </c>
      <c r="N10" s="115">
        <v>25</v>
      </c>
      <c r="O10" s="114">
        <f t="shared" ref="O10:O26" si="5">+N10/K10*1000</f>
        <v>3.5658251319355299</v>
      </c>
      <c r="P10" s="115">
        <v>83</v>
      </c>
      <c r="Q10" s="114">
        <f t="shared" ref="Q10:Q26" si="6">+P10/K10*1000</f>
        <v>11.838539438025959</v>
      </c>
      <c r="R10" s="115">
        <v>96</v>
      </c>
      <c r="S10" s="116">
        <f>+R10/K10*1000</f>
        <v>13.692768506632435</v>
      </c>
      <c r="T10" s="108">
        <v>7130</v>
      </c>
      <c r="U10" s="108">
        <v>67</v>
      </c>
      <c r="V10" s="109">
        <f t="shared" ref="V10:V24" si="7">+U10/T10*1000</f>
        <v>9.3969144460028051</v>
      </c>
      <c r="W10" s="110">
        <v>29</v>
      </c>
      <c r="X10" s="109">
        <f t="shared" ref="X10:X28" si="8">+W10/T10*1000</f>
        <v>4.0673211781206167</v>
      </c>
      <c r="Y10" s="110">
        <v>96</v>
      </c>
      <c r="Z10" s="109">
        <f t="shared" ref="Z10:Z26" si="9">+Y10/T10*1000</f>
        <v>13.464235624123424</v>
      </c>
      <c r="AA10" s="110">
        <v>108</v>
      </c>
      <c r="AB10" s="111">
        <f>+AA10/T10*1000</f>
        <v>15.147265077138849</v>
      </c>
      <c r="AC10" s="115">
        <v>6884</v>
      </c>
      <c r="AD10" s="113">
        <v>63</v>
      </c>
      <c r="AE10" s="114">
        <f t="shared" ref="AE10:AE28" si="10">+AD10/AC10*1000</f>
        <v>9.1516560139453809</v>
      </c>
      <c r="AF10" s="115">
        <v>18</v>
      </c>
      <c r="AG10" s="114">
        <f t="shared" ref="AG10:AG28" si="11">+AF10/AC10*1000</f>
        <v>2.6147588611272514</v>
      </c>
      <c r="AH10" s="115">
        <v>81</v>
      </c>
      <c r="AI10" s="114">
        <f t="shared" ref="AI10:AI28" si="12">+AH10/AC10*1000</f>
        <v>11.766414875072632</v>
      </c>
      <c r="AJ10" s="115">
        <v>87</v>
      </c>
      <c r="AK10" s="116">
        <f>+AJ10/AC10*1000</f>
        <v>12.638001162115049</v>
      </c>
      <c r="AL10" s="108">
        <v>6766</v>
      </c>
      <c r="AM10" s="108">
        <v>59</v>
      </c>
      <c r="AN10" s="109">
        <f t="shared" ref="AN10:AN27" si="13">+AM10/AL10*1000</f>
        <v>8.7200709429500449</v>
      </c>
      <c r="AO10" s="110">
        <v>20</v>
      </c>
      <c r="AP10" s="109">
        <f t="shared" ref="AP10:AP28" si="14">+AO10/AL10*1000</f>
        <v>2.9559562518474727</v>
      </c>
      <c r="AQ10" s="110">
        <v>79</v>
      </c>
      <c r="AR10" s="109">
        <f t="shared" ref="AR10:AR28" si="15">+AQ10/AL10*1000</f>
        <v>11.676027194797516</v>
      </c>
      <c r="AS10" s="110">
        <v>93</v>
      </c>
      <c r="AT10" s="111">
        <f>+AS10/AL10*1000</f>
        <v>13.745196571090746</v>
      </c>
      <c r="AU10" s="115">
        <v>6409</v>
      </c>
      <c r="AV10" s="113">
        <v>57</v>
      </c>
      <c r="AW10" s="114">
        <f t="shared" ref="AW10:AW27" si="16">+AV10/AU10*1000</f>
        <v>8.8937431736620365</v>
      </c>
      <c r="AX10" s="115">
        <v>17</v>
      </c>
      <c r="AY10" s="114">
        <f t="shared" si="0"/>
        <v>2.6525198938992043</v>
      </c>
      <c r="AZ10" s="115">
        <v>74</v>
      </c>
      <c r="BA10" s="114">
        <f t="shared" ref="BA10:BA28" si="17">+AZ10/AU10*1000</f>
        <v>11.546263067561242</v>
      </c>
      <c r="BB10" s="115">
        <v>93</v>
      </c>
      <c r="BC10" s="116">
        <f>+BB10/AU10*1000</f>
        <v>14.510844125448587</v>
      </c>
      <c r="BD10" s="108">
        <v>6723</v>
      </c>
      <c r="BE10" s="108">
        <v>72</v>
      </c>
      <c r="BF10" s="109">
        <f t="shared" ref="BF10:BF27" si="18">+BE10/BD10*1000</f>
        <v>10.7095046854083</v>
      </c>
      <c r="BG10" s="110">
        <v>15</v>
      </c>
      <c r="BH10" s="109">
        <f t="shared" ref="BH10:BH27" si="19">+BG10/BD10*1000</f>
        <v>2.2311468094600624</v>
      </c>
      <c r="BI10" s="110">
        <v>87</v>
      </c>
      <c r="BJ10" s="109">
        <f t="shared" ref="BJ10:BJ27" si="20">+BI10/BD10*1000</f>
        <v>12.940651494868362</v>
      </c>
      <c r="BK10" s="110">
        <v>100</v>
      </c>
      <c r="BL10" s="111">
        <f>+BK10/BD10*1000</f>
        <v>14.874312063067084</v>
      </c>
      <c r="BM10" s="115">
        <v>6678</v>
      </c>
      <c r="BN10" s="113">
        <v>62</v>
      </c>
      <c r="BO10" s="114">
        <f t="shared" ref="BO10:BO27" si="21">+BN10/BM10*1000</f>
        <v>9.2842168313866438</v>
      </c>
      <c r="BP10" s="115">
        <v>26</v>
      </c>
      <c r="BQ10" s="114">
        <f t="shared" ref="BQ10:BQ27" si="22">+BP10/BM10*1000</f>
        <v>3.8933812518718183</v>
      </c>
      <c r="BR10" s="115">
        <v>88</v>
      </c>
      <c r="BS10" s="114">
        <f t="shared" ref="BS10:BS27" si="23">+BR10/BM10*1000</f>
        <v>13.177598083258461</v>
      </c>
      <c r="BT10" s="115">
        <v>98</v>
      </c>
      <c r="BU10" s="116">
        <f>+BT10/BM10*1000</f>
        <v>14.675052410901468</v>
      </c>
    </row>
    <row r="11" spans="1:73" ht="18" customHeight="1">
      <c r="A11" s="87" t="s">
        <v>10</v>
      </c>
      <c r="B11" s="99">
        <v>4555</v>
      </c>
      <c r="C11" s="99">
        <v>58</v>
      </c>
      <c r="D11" s="117">
        <f t="shared" si="1"/>
        <v>12.733260153677277</v>
      </c>
      <c r="E11" s="105">
        <v>19</v>
      </c>
      <c r="F11" s="117">
        <f t="shared" si="2"/>
        <v>4.1712403951701429</v>
      </c>
      <c r="G11" s="105">
        <v>77</v>
      </c>
      <c r="H11" s="117">
        <f t="shared" si="3"/>
        <v>16.904500548847423</v>
      </c>
      <c r="I11" s="105">
        <v>92</v>
      </c>
      <c r="J11" s="118">
        <f t="shared" ref="J11:J28" si="24">+I11/B11*1000</f>
        <v>20.197585071350165</v>
      </c>
      <c r="K11" s="105">
        <v>4490</v>
      </c>
      <c r="L11" s="99">
        <v>44</v>
      </c>
      <c r="M11" s="106">
        <f t="shared" si="4"/>
        <v>9.799554565701559</v>
      </c>
      <c r="N11" s="105">
        <v>25</v>
      </c>
      <c r="O11" s="106">
        <f t="shared" si="5"/>
        <v>5.5679287305122491</v>
      </c>
      <c r="P11" s="105">
        <v>69</v>
      </c>
      <c r="Q11" s="106">
        <f t="shared" si="6"/>
        <v>15.367483296213809</v>
      </c>
      <c r="R11" s="105">
        <v>76</v>
      </c>
      <c r="S11" s="107">
        <f t="shared" ref="S11:S26" si="25">+R11/K11*1000</f>
        <v>16.926503340757236</v>
      </c>
      <c r="T11" s="99">
        <v>4536</v>
      </c>
      <c r="U11" s="99">
        <v>49</v>
      </c>
      <c r="V11" s="117">
        <f t="shared" si="7"/>
        <v>10.802469135802468</v>
      </c>
      <c r="W11" s="105">
        <v>7</v>
      </c>
      <c r="X11" s="117">
        <f t="shared" si="8"/>
        <v>1.5432098765432098</v>
      </c>
      <c r="Y11" s="105">
        <v>56</v>
      </c>
      <c r="Z11" s="117">
        <f t="shared" si="9"/>
        <v>12.345679012345679</v>
      </c>
      <c r="AA11" s="105">
        <v>63</v>
      </c>
      <c r="AB11" s="118">
        <f t="shared" ref="AB11:AB28" si="26">+AA11/T11*1000</f>
        <v>13.888888888888888</v>
      </c>
      <c r="AC11" s="105">
        <v>4201</v>
      </c>
      <c r="AD11" s="99">
        <v>33</v>
      </c>
      <c r="AE11" s="106">
        <f t="shared" si="10"/>
        <v>7.8552725541537729</v>
      </c>
      <c r="AF11" s="105">
        <v>11</v>
      </c>
      <c r="AG11" s="106">
        <f t="shared" si="11"/>
        <v>2.6184241847179246</v>
      </c>
      <c r="AH11" s="105">
        <v>44</v>
      </c>
      <c r="AI11" s="106">
        <f t="shared" si="12"/>
        <v>10.473696738871698</v>
      </c>
      <c r="AJ11" s="105">
        <v>58</v>
      </c>
      <c r="AK11" s="107">
        <f t="shared" ref="AK11:AK28" si="27">+AJ11/AC11*1000</f>
        <v>13.806236610330874</v>
      </c>
      <c r="AL11" s="99">
        <v>4049</v>
      </c>
      <c r="AM11" s="99">
        <v>42</v>
      </c>
      <c r="AN11" s="117">
        <f t="shared" si="13"/>
        <v>10.372931588046431</v>
      </c>
      <c r="AO11" s="105">
        <v>10</v>
      </c>
      <c r="AP11" s="117">
        <f t="shared" si="14"/>
        <v>2.4697456162015312</v>
      </c>
      <c r="AQ11" s="105">
        <v>52</v>
      </c>
      <c r="AR11" s="117">
        <f t="shared" si="15"/>
        <v>12.842677204247963</v>
      </c>
      <c r="AS11" s="105">
        <v>63</v>
      </c>
      <c r="AT11" s="118">
        <f t="shared" ref="AT11:AT28" si="28">+AS11/AL11*1000</f>
        <v>15.559397382069648</v>
      </c>
      <c r="AU11" s="105">
        <v>3901</v>
      </c>
      <c r="AV11" s="99">
        <v>33</v>
      </c>
      <c r="AW11" s="106">
        <f t="shared" si="16"/>
        <v>8.4593693924634703</v>
      </c>
      <c r="AX11" s="105">
        <v>12</v>
      </c>
      <c r="AY11" s="106">
        <f t="shared" si="0"/>
        <v>3.0761343245321715</v>
      </c>
      <c r="AZ11" s="105">
        <v>45</v>
      </c>
      <c r="BA11" s="106">
        <f t="shared" si="17"/>
        <v>11.535503716995642</v>
      </c>
      <c r="BB11" s="105">
        <v>49</v>
      </c>
      <c r="BC11" s="107">
        <f t="shared" ref="BC11:BC28" si="29">+BB11/AU11*1000</f>
        <v>12.560881825173032</v>
      </c>
      <c r="BD11" s="99">
        <v>4149</v>
      </c>
      <c r="BE11" s="99">
        <v>35</v>
      </c>
      <c r="BF11" s="117">
        <f t="shared" si="18"/>
        <v>8.4357676548565905</v>
      </c>
      <c r="BG11" s="105">
        <v>13</v>
      </c>
      <c r="BH11" s="117">
        <f t="shared" si="19"/>
        <v>3.1332851289467345</v>
      </c>
      <c r="BI11" s="105">
        <v>48</v>
      </c>
      <c r="BJ11" s="117">
        <f t="shared" si="20"/>
        <v>11.569052783803325</v>
      </c>
      <c r="BK11" s="105">
        <v>53</v>
      </c>
      <c r="BL11" s="118">
        <f t="shared" ref="BL11:BL27" si="30">+BK11/BD11*1000</f>
        <v>12.774162448782839</v>
      </c>
      <c r="BM11" s="105">
        <v>3997</v>
      </c>
      <c r="BN11" s="99">
        <v>43</v>
      </c>
      <c r="BO11" s="106">
        <f t="shared" si="21"/>
        <v>10.75806855141356</v>
      </c>
      <c r="BP11" s="105">
        <v>12</v>
      </c>
      <c r="BQ11" s="106">
        <f t="shared" si="22"/>
        <v>3.0022516887665751</v>
      </c>
      <c r="BR11" s="105">
        <v>55</v>
      </c>
      <c r="BS11" s="106">
        <f t="shared" si="23"/>
        <v>13.760320240180135</v>
      </c>
      <c r="BT11" s="105">
        <v>60</v>
      </c>
      <c r="BU11" s="107">
        <f t="shared" ref="BU11:BU27" si="31">+BT11/BM11*1000</f>
        <v>15.011258443832874</v>
      </c>
    </row>
    <row r="12" spans="1:73" ht="18" customHeight="1">
      <c r="A12" s="88" t="s">
        <v>11</v>
      </c>
      <c r="B12" s="108">
        <v>3022</v>
      </c>
      <c r="C12" s="108">
        <v>33</v>
      </c>
      <c r="D12" s="109">
        <f t="shared" si="1"/>
        <v>10.919920582395765</v>
      </c>
      <c r="E12" s="110">
        <v>9</v>
      </c>
      <c r="F12" s="109">
        <f t="shared" si="2"/>
        <v>2.9781601588352085</v>
      </c>
      <c r="G12" s="110">
        <v>42</v>
      </c>
      <c r="H12" s="109">
        <f t="shared" si="3"/>
        <v>13.898080741230972</v>
      </c>
      <c r="I12" s="110">
        <v>44</v>
      </c>
      <c r="J12" s="111">
        <f t="shared" si="24"/>
        <v>14.55989410986102</v>
      </c>
      <c r="K12" s="115">
        <v>2831</v>
      </c>
      <c r="L12" s="113">
        <v>35</v>
      </c>
      <c r="M12" s="114">
        <f t="shared" si="4"/>
        <v>12.363122571529495</v>
      </c>
      <c r="N12" s="115">
        <v>12</v>
      </c>
      <c r="O12" s="114">
        <f t="shared" si="5"/>
        <v>4.2387848816672555</v>
      </c>
      <c r="P12" s="115">
        <v>47</v>
      </c>
      <c r="Q12" s="114">
        <f t="shared" si="6"/>
        <v>16.601907453196748</v>
      </c>
      <c r="R12" s="115">
        <v>57</v>
      </c>
      <c r="S12" s="116">
        <f t="shared" si="25"/>
        <v>20.134228187919462</v>
      </c>
      <c r="T12" s="108">
        <v>2952</v>
      </c>
      <c r="U12" s="108">
        <v>24</v>
      </c>
      <c r="V12" s="109">
        <f t="shared" si="7"/>
        <v>8.1300813008130088</v>
      </c>
      <c r="W12" s="110">
        <v>10</v>
      </c>
      <c r="X12" s="109">
        <f t="shared" si="8"/>
        <v>3.3875338753387534</v>
      </c>
      <c r="Y12" s="110">
        <v>34</v>
      </c>
      <c r="Z12" s="109">
        <f t="shared" si="9"/>
        <v>11.517615176151761</v>
      </c>
      <c r="AA12" s="110">
        <v>38</v>
      </c>
      <c r="AB12" s="111">
        <f t="shared" si="26"/>
        <v>12.872628726287264</v>
      </c>
      <c r="AC12" s="115">
        <v>2879</v>
      </c>
      <c r="AD12" s="113">
        <v>27</v>
      </c>
      <c r="AE12" s="114">
        <f t="shared" si="10"/>
        <v>9.3782563390066009</v>
      </c>
      <c r="AF12" s="115">
        <v>16</v>
      </c>
      <c r="AG12" s="114">
        <f t="shared" si="11"/>
        <v>5.5574852379298365</v>
      </c>
      <c r="AH12" s="115">
        <v>43</v>
      </c>
      <c r="AI12" s="114">
        <f t="shared" si="12"/>
        <v>14.935741576936437</v>
      </c>
      <c r="AJ12" s="115">
        <v>50</v>
      </c>
      <c r="AK12" s="116">
        <f t="shared" si="27"/>
        <v>17.367141368530739</v>
      </c>
      <c r="AL12" s="108">
        <v>2725</v>
      </c>
      <c r="AM12" s="108">
        <v>22</v>
      </c>
      <c r="AN12" s="109">
        <f t="shared" si="13"/>
        <v>8.0733944954128436</v>
      </c>
      <c r="AO12" s="110">
        <v>10</v>
      </c>
      <c r="AP12" s="109">
        <f t="shared" si="14"/>
        <v>3.669724770642202</v>
      </c>
      <c r="AQ12" s="110">
        <v>32</v>
      </c>
      <c r="AR12" s="109">
        <f t="shared" si="15"/>
        <v>11.743119266055047</v>
      </c>
      <c r="AS12" s="110">
        <v>36</v>
      </c>
      <c r="AT12" s="111">
        <f t="shared" si="28"/>
        <v>13.211009174311927</v>
      </c>
      <c r="AU12" s="115">
        <v>2681</v>
      </c>
      <c r="AV12" s="113">
        <v>29</v>
      </c>
      <c r="AW12" s="114">
        <f t="shared" si="16"/>
        <v>10.816859380828049</v>
      </c>
      <c r="AX12" s="115">
        <v>12</v>
      </c>
      <c r="AY12" s="114">
        <f t="shared" si="0"/>
        <v>4.4759418127564343</v>
      </c>
      <c r="AZ12" s="115">
        <v>41</v>
      </c>
      <c r="BA12" s="114">
        <f t="shared" si="17"/>
        <v>15.292801193584484</v>
      </c>
      <c r="BB12" s="115">
        <v>48</v>
      </c>
      <c r="BC12" s="116">
        <f t="shared" si="29"/>
        <v>17.903767251025737</v>
      </c>
      <c r="BD12" s="108">
        <v>2759</v>
      </c>
      <c r="BE12" s="108">
        <v>21</v>
      </c>
      <c r="BF12" s="109">
        <f t="shared" si="18"/>
        <v>7.6114534251540409</v>
      </c>
      <c r="BG12" s="110">
        <v>9</v>
      </c>
      <c r="BH12" s="109">
        <f t="shared" si="19"/>
        <v>3.2620514679231603</v>
      </c>
      <c r="BI12" s="110">
        <v>30</v>
      </c>
      <c r="BJ12" s="109">
        <f t="shared" si="20"/>
        <v>10.873504893077202</v>
      </c>
      <c r="BK12" s="110">
        <v>35</v>
      </c>
      <c r="BL12" s="111">
        <f t="shared" si="30"/>
        <v>12.685755708590069</v>
      </c>
      <c r="BM12" s="115">
        <v>2594</v>
      </c>
      <c r="BN12" s="113">
        <v>32</v>
      </c>
      <c r="BO12" s="114">
        <f t="shared" si="21"/>
        <v>12.33616037008481</v>
      </c>
      <c r="BP12" s="115">
        <v>10</v>
      </c>
      <c r="BQ12" s="114">
        <f t="shared" si="22"/>
        <v>3.8550501156515038</v>
      </c>
      <c r="BR12" s="115">
        <v>42</v>
      </c>
      <c r="BS12" s="114">
        <f t="shared" si="23"/>
        <v>16.191210485736313</v>
      </c>
      <c r="BT12" s="115">
        <v>49</v>
      </c>
      <c r="BU12" s="116">
        <f t="shared" si="31"/>
        <v>18.889745566692365</v>
      </c>
    </row>
    <row r="13" spans="1:73" ht="18" customHeight="1">
      <c r="A13" s="87" t="s">
        <v>12</v>
      </c>
      <c r="B13" s="99">
        <v>8525</v>
      </c>
      <c r="C13" s="99">
        <v>71</v>
      </c>
      <c r="D13" s="117">
        <f t="shared" si="1"/>
        <v>8.328445747800588</v>
      </c>
      <c r="E13" s="105">
        <v>35</v>
      </c>
      <c r="F13" s="117">
        <f t="shared" si="2"/>
        <v>4.1055718475073313</v>
      </c>
      <c r="G13" s="105">
        <v>106</v>
      </c>
      <c r="H13" s="117">
        <f t="shared" si="3"/>
        <v>12.434017595307918</v>
      </c>
      <c r="I13" s="105">
        <v>126</v>
      </c>
      <c r="J13" s="118">
        <f t="shared" si="24"/>
        <v>14.780058651026392</v>
      </c>
      <c r="K13" s="105">
        <v>8266</v>
      </c>
      <c r="L13" s="99">
        <v>56</v>
      </c>
      <c r="M13" s="106">
        <f t="shared" si="4"/>
        <v>6.7747398983789013</v>
      </c>
      <c r="N13" s="105">
        <v>39</v>
      </c>
      <c r="O13" s="106">
        <f t="shared" si="5"/>
        <v>4.7181224292281634</v>
      </c>
      <c r="P13" s="105">
        <v>95</v>
      </c>
      <c r="Q13" s="106">
        <f t="shared" si="6"/>
        <v>11.492862327607064</v>
      </c>
      <c r="R13" s="105">
        <v>111</v>
      </c>
      <c r="S13" s="107">
        <f t="shared" si="25"/>
        <v>13.428502298572466</v>
      </c>
      <c r="T13" s="99">
        <v>8487</v>
      </c>
      <c r="U13" s="99">
        <v>60</v>
      </c>
      <c r="V13" s="117">
        <f t="shared" si="7"/>
        <v>7.0696359137504423</v>
      </c>
      <c r="W13" s="105">
        <v>33</v>
      </c>
      <c r="X13" s="117">
        <f t="shared" si="8"/>
        <v>3.8882997525627432</v>
      </c>
      <c r="Y13" s="105">
        <v>93</v>
      </c>
      <c r="Z13" s="117">
        <f t="shared" si="9"/>
        <v>10.957935666313185</v>
      </c>
      <c r="AA13" s="105">
        <v>113</v>
      </c>
      <c r="AB13" s="118">
        <f t="shared" si="26"/>
        <v>13.314480970896666</v>
      </c>
      <c r="AC13" s="105">
        <v>8218</v>
      </c>
      <c r="AD13" s="99">
        <v>61</v>
      </c>
      <c r="AE13" s="106">
        <f t="shared" si="10"/>
        <v>7.4227305913847648</v>
      </c>
      <c r="AF13" s="105">
        <v>44</v>
      </c>
      <c r="AG13" s="106">
        <f t="shared" si="11"/>
        <v>5.35410075444147</v>
      </c>
      <c r="AH13" s="105">
        <v>105</v>
      </c>
      <c r="AI13" s="106">
        <f t="shared" si="12"/>
        <v>12.776831345826235</v>
      </c>
      <c r="AJ13" s="105">
        <v>124</v>
      </c>
      <c r="AK13" s="107">
        <f t="shared" si="27"/>
        <v>15.088829398880506</v>
      </c>
      <c r="AL13" s="99">
        <v>7858</v>
      </c>
      <c r="AM13" s="99">
        <v>71</v>
      </c>
      <c r="AN13" s="117">
        <f t="shared" si="13"/>
        <v>9.0353779587681355</v>
      </c>
      <c r="AO13" s="105">
        <v>26</v>
      </c>
      <c r="AP13" s="117">
        <f t="shared" si="14"/>
        <v>3.3087299567319928</v>
      </c>
      <c r="AQ13" s="105">
        <v>97</v>
      </c>
      <c r="AR13" s="117">
        <f t="shared" si="15"/>
        <v>12.344107915500127</v>
      </c>
      <c r="AS13" s="105">
        <v>124</v>
      </c>
      <c r="AT13" s="118">
        <f t="shared" si="28"/>
        <v>15.780096716721811</v>
      </c>
      <c r="AU13" s="105">
        <v>7632</v>
      </c>
      <c r="AV13" s="99">
        <v>68</v>
      </c>
      <c r="AW13" s="106">
        <f t="shared" si="16"/>
        <v>8.9098532494758906</v>
      </c>
      <c r="AX13" s="105">
        <v>21</v>
      </c>
      <c r="AY13" s="106">
        <f t="shared" si="0"/>
        <v>2.7515723270440251</v>
      </c>
      <c r="AZ13" s="105">
        <v>89</v>
      </c>
      <c r="BA13" s="106">
        <f t="shared" si="17"/>
        <v>11.661425576519916</v>
      </c>
      <c r="BB13" s="105">
        <v>104</v>
      </c>
      <c r="BC13" s="107">
        <f t="shared" si="29"/>
        <v>13.626834381551362</v>
      </c>
      <c r="BD13" s="99">
        <v>7913</v>
      </c>
      <c r="BE13" s="99">
        <v>87</v>
      </c>
      <c r="BF13" s="117">
        <f t="shared" si="18"/>
        <v>10.994565904208265</v>
      </c>
      <c r="BG13" s="105">
        <v>30</v>
      </c>
      <c r="BH13" s="117">
        <f t="shared" si="19"/>
        <v>3.7912296221407811</v>
      </c>
      <c r="BI13" s="105">
        <v>117</v>
      </c>
      <c r="BJ13" s="117">
        <f t="shared" si="20"/>
        <v>14.785795526349045</v>
      </c>
      <c r="BK13" s="105">
        <v>139</v>
      </c>
      <c r="BL13" s="118">
        <f t="shared" si="30"/>
        <v>17.566030582585618</v>
      </c>
      <c r="BM13" s="105">
        <v>7746</v>
      </c>
      <c r="BN13" s="99">
        <v>57</v>
      </c>
      <c r="BO13" s="106">
        <f t="shared" si="21"/>
        <v>7.3586367157242449</v>
      </c>
      <c r="BP13" s="105">
        <v>50</v>
      </c>
      <c r="BQ13" s="106">
        <f t="shared" si="22"/>
        <v>6.454944487477408</v>
      </c>
      <c r="BR13" s="105">
        <v>107</v>
      </c>
      <c r="BS13" s="106">
        <f t="shared" si="23"/>
        <v>13.813581203201652</v>
      </c>
      <c r="BT13" s="105">
        <v>132</v>
      </c>
      <c r="BU13" s="107">
        <f t="shared" si="31"/>
        <v>17.041053446940357</v>
      </c>
    </row>
    <row r="14" spans="1:73" ht="18" customHeight="1">
      <c r="A14" s="88" t="s">
        <v>13</v>
      </c>
      <c r="B14" s="108">
        <v>2618</v>
      </c>
      <c r="C14" s="108">
        <v>27</v>
      </c>
      <c r="D14" s="109">
        <f t="shared" si="1"/>
        <v>10.313216195569137</v>
      </c>
      <c r="E14" s="110">
        <v>11</v>
      </c>
      <c r="F14" s="109">
        <f t="shared" si="2"/>
        <v>4.2016806722689077</v>
      </c>
      <c r="G14" s="110">
        <v>38</v>
      </c>
      <c r="H14" s="109">
        <f t="shared" si="3"/>
        <v>14.514896867838043</v>
      </c>
      <c r="I14" s="110">
        <v>43</v>
      </c>
      <c r="J14" s="111">
        <f>+I14/B14*1000</f>
        <v>16.424751718869366</v>
      </c>
      <c r="K14" s="115">
        <v>2346</v>
      </c>
      <c r="L14" s="113">
        <v>29</v>
      </c>
      <c r="M14" s="114">
        <f t="shared" si="4"/>
        <v>12.3614663256607</v>
      </c>
      <c r="N14" s="115">
        <v>5</v>
      </c>
      <c r="O14" s="114">
        <f t="shared" si="5"/>
        <v>2.1312872975277068</v>
      </c>
      <c r="P14" s="115">
        <v>34</v>
      </c>
      <c r="Q14" s="114">
        <f t="shared" si="6"/>
        <v>14.492753623188406</v>
      </c>
      <c r="R14" s="115">
        <v>40</v>
      </c>
      <c r="S14" s="116">
        <f t="shared" si="25"/>
        <v>17.050298380221655</v>
      </c>
      <c r="T14" s="108">
        <v>2505</v>
      </c>
      <c r="U14" s="108">
        <v>21</v>
      </c>
      <c r="V14" s="109">
        <f t="shared" si="7"/>
        <v>8.3832335329341312</v>
      </c>
      <c r="W14" s="110">
        <v>11</v>
      </c>
      <c r="X14" s="109">
        <f t="shared" si="8"/>
        <v>4.3912175648702592</v>
      </c>
      <c r="Y14" s="110">
        <v>32</v>
      </c>
      <c r="Z14" s="109">
        <f t="shared" si="9"/>
        <v>12.774451097804391</v>
      </c>
      <c r="AA14" s="110">
        <v>36</v>
      </c>
      <c r="AB14" s="111">
        <f t="shared" si="26"/>
        <v>14.37125748502994</v>
      </c>
      <c r="AC14" s="115">
        <v>2311</v>
      </c>
      <c r="AD14" s="113">
        <v>16</v>
      </c>
      <c r="AE14" s="114">
        <f t="shared" si="10"/>
        <v>6.9234097793163132</v>
      </c>
      <c r="AF14" s="115">
        <v>16</v>
      </c>
      <c r="AG14" s="114">
        <f t="shared" si="11"/>
        <v>6.9234097793163132</v>
      </c>
      <c r="AH14" s="115">
        <v>32</v>
      </c>
      <c r="AI14" s="114">
        <f t="shared" si="12"/>
        <v>13.846819558632626</v>
      </c>
      <c r="AJ14" s="115">
        <v>40</v>
      </c>
      <c r="AK14" s="116">
        <f t="shared" si="27"/>
        <v>17.308524448290783</v>
      </c>
      <c r="AL14" s="108">
        <v>2333</v>
      </c>
      <c r="AM14" s="108">
        <v>18</v>
      </c>
      <c r="AN14" s="109">
        <f t="shared" si="13"/>
        <v>7.7153879125589366</v>
      </c>
      <c r="AO14" s="110">
        <v>15</v>
      </c>
      <c r="AP14" s="109">
        <f t="shared" si="14"/>
        <v>6.4294899271324475</v>
      </c>
      <c r="AQ14" s="110">
        <v>33</v>
      </c>
      <c r="AR14" s="109">
        <f t="shared" si="15"/>
        <v>14.144877839691384</v>
      </c>
      <c r="AS14" s="110">
        <v>40</v>
      </c>
      <c r="AT14" s="111">
        <f t="shared" si="28"/>
        <v>17.145306472353194</v>
      </c>
      <c r="AU14" s="115">
        <v>2247</v>
      </c>
      <c r="AV14" s="113">
        <v>24</v>
      </c>
      <c r="AW14" s="114">
        <f t="shared" si="16"/>
        <v>10.68090787716956</v>
      </c>
      <c r="AX14" s="115">
        <v>12</v>
      </c>
      <c r="AY14" s="114">
        <f t="shared" si="0"/>
        <v>5.3404539385847798</v>
      </c>
      <c r="AZ14" s="115">
        <v>36</v>
      </c>
      <c r="BA14" s="114">
        <f t="shared" si="17"/>
        <v>16.021361815754339</v>
      </c>
      <c r="BB14" s="115">
        <v>38</v>
      </c>
      <c r="BC14" s="116">
        <f t="shared" si="29"/>
        <v>16.911437472185135</v>
      </c>
      <c r="BD14" s="108">
        <v>2406</v>
      </c>
      <c r="BE14" s="108">
        <v>27</v>
      </c>
      <c r="BF14" s="109">
        <f t="shared" si="18"/>
        <v>11.221945137157107</v>
      </c>
      <c r="BG14" s="110">
        <v>8</v>
      </c>
      <c r="BH14" s="109">
        <f t="shared" si="19"/>
        <v>3.3250207813798838</v>
      </c>
      <c r="BI14" s="110">
        <v>35</v>
      </c>
      <c r="BJ14" s="109">
        <f t="shared" si="20"/>
        <v>14.546965918536991</v>
      </c>
      <c r="BK14" s="110">
        <v>41</v>
      </c>
      <c r="BL14" s="111">
        <f t="shared" si="30"/>
        <v>17.040731504571905</v>
      </c>
      <c r="BM14" s="115">
        <v>2399</v>
      </c>
      <c r="BN14" s="113">
        <v>26</v>
      </c>
      <c r="BO14" s="114">
        <f t="shared" si="21"/>
        <v>10.837849103793246</v>
      </c>
      <c r="BP14" s="115">
        <v>7</v>
      </c>
      <c r="BQ14" s="114">
        <f t="shared" si="22"/>
        <v>2.9178824510212586</v>
      </c>
      <c r="BR14" s="115">
        <v>33</v>
      </c>
      <c r="BS14" s="114">
        <f t="shared" si="23"/>
        <v>13.755731554814504</v>
      </c>
      <c r="BT14" s="115">
        <v>44</v>
      </c>
      <c r="BU14" s="116">
        <f t="shared" si="31"/>
        <v>18.340975406419343</v>
      </c>
    </row>
    <row r="15" spans="1:73" ht="18" customHeight="1">
      <c r="A15" s="87" t="s">
        <v>14</v>
      </c>
      <c r="B15" s="99">
        <v>7764</v>
      </c>
      <c r="C15" s="99">
        <v>56</v>
      </c>
      <c r="D15" s="117">
        <f t="shared" si="1"/>
        <v>7.2127769191138587</v>
      </c>
      <c r="E15" s="105">
        <v>28</v>
      </c>
      <c r="F15" s="117">
        <f t="shared" si="2"/>
        <v>3.6063884595569293</v>
      </c>
      <c r="G15" s="105">
        <v>84</v>
      </c>
      <c r="H15" s="117">
        <f t="shared" si="3"/>
        <v>10.819165378670787</v>
      </c>
      <c r="I15" s="105">
        <v>105</v>
      </c>
      <c r="J15" s="118">
        <f t="shared" si="24"/>
        <v>13.523956723338484</v>
      </c>
      <c r="K15" s="105">
        <v>7409</v>
      </c>
      <c r="L15" s="99">
        <v>56</v>
      </c>
      <c r="M15" s="106">
        <f t="shared" si="4"/>
        <v>7.5583749493858825</v>
      </c>
      <c r="N15" s="105">
        <v>26</v>
      </c>
      <c r="O15" s="106">
        <f t="shared" si="5"/>
        <v>3.5092455122148736</v>
      </c>
      <c r="P15" s="105">
        <v>82</v>
      </c>
      <c r="Q15" s="106">
        <f t="shared" si="6"/>
        <v>11.067620461600756</v>
      </c>
      <c r="R15" s="105">
        <v>97</v>
      </c>
      <c r="S15" s="107">
        <f t="shared" si="25"/>
        <v>13.092185180186259</v>
      </c>
      <c r="T15" s="99">
        <v>7631</v>
      </c>
      <c r="U15" s="99">
        <v>55</v>
      </c>
      <c r="V15" s="117">
        <f t="shared" si="7"/>
        <v>7.2074433232865944</v>
      </c>
      <c r="W15" s="105">
        <v>25</v>
      </c>
      <c r="X15" s="117">
        <f t="shared" si="8"/>
        <v>3.2761106014939063</v>
      </c>
      <c r="Y15" s="105">
        <v>80</v>
      </c>
      <c r="Z15" s="117">
        <f t="shared" si="9"/>
        <v>10.4835539247805</v>
      </c>
      <c r="AA15" s="105">
        <v>94</v>
      </c>
      <c r="AB15" s="118">
        <f t="shared" si="26"/>
        <v>12.318175861617087</v>
      </c>
      <c r="AC15" s="105">
        <v>7525</v>
      </c>
      <c r="AD15" s="99">
        <v>64</v>
      </c>
      <c r="AE15" s="106">
        <f t="shared" si="10"/>
        <v>8.5049833887043196</v>
      </c>
      <c r="AF15" s="105">
        <v>32</v>
      </c>
      <c r="AG15" s="106">
        <f t="shared" si="11"/>
        <v>4.2524916943521598</v>
      </c>
      <c r="AH15" s="105">
        <v>96</v>
      </c>
      <c r="AI15" s="106">
        <f t="shared" si="12"/>
        <v>12.757475083056478</v>
      </c>
      <c r="AJ15" s="105">
        <v>112</v>
      </c>
      <c r="AK15" s="107">
        <f t="shared" si="27"/>
        <v>14.88372093023256</v>
      </c>
      <c r="AL15" s="99">
        <v>7185</v>
      </c>
      <c r="AM15" s="99">
        <v>51</v>
      </c>
      <c r="AN15" s="117">
        <f t="shared" si="13"/>
        <v>7.0981210855949888</v>
      </c>
      <c r="AO15" s="105">
        <v>35</v>
      </c>
      <c r="AP15" s="117">
        <f t="shared" si="14"/>
        <v>4.8712595685455815</v>
      </c>
      <c r="AQ15" s="105">
        <v>86</v>
      </c>
      <c r="AR15" s="117">
        <f t="shared" si="15"/>
        <v>11.96938065414057</v>
      </c>
      <c r="AS15" s="105">
        <v>111</v>
      </c>
      <c r="AT15" s="118">
        <f t="shared" si="28"/>
        <v>15.44885177453027</v>
      </c>
      <c r="AU15" s="105">
        <v>7160</v>
      </c>
      <c r="AV15" s="99">
        <v>51</v>
      </c>
      <c r="AW15" s="106">
        <f t="shared" si="16"/>
        <v>7.1229050279329611</v>
      </c>
      <c r="AX15" s="105">
        <v>21</v>
      </c>
      <c r="AY15" s="106">
        <f t="shared" si="0"/>
        <v>2.9329608938547485</v>
      </c>
      <c r="AZ15" s="105">
        <v>72</v>
      </c>
      <c r="BA15" s="106">
        <f t="shared" si="17"/>
        <v>10.05586592178771</v>
      </c>
      <c r="BB15" s="105">
        <v>86</v>
      </c>
      <c r="BC15" s="107">
        <f t="shared" si="29"/>
        <v>12.011173184357542</v>
      </c>
      <c r="BD15" s="99">
        <v>7159</v>
      </c>
      <c r="BE15" s="99">
        <v>56</v>
      </c>
      <c r="BF15" s="117">
        <f t="shared" si="18"/>
        <v>7.8223215532895649</v>
      </c>
      <c r="BG15" s="105">
        <v>25</v>
      </c>
      <c r="BH15" s="117">
        <f t="shared" si="19"/>
        <v>3.4921078362899847</v>
      </c>
      <c r="BI15" s="105">
        <v>81</v>
      </c>
      <c r="BJ15" s="117">
        <f t="shared" si="20"/>
        <v>11.31442938957955</v>
      </c>
      <c r="BK15" s="105">
        <v>98</v>
      </c>
      <c r="BL15" s="118">
        <f t="shared" si="30"/>
        <v>13.689062718256739</v>
      </c>
      <c r="BM15" s="105">
        <v>6642</v>
      </c>
      <c r="BN15" s="99">
        <v>52</v>
      </c>
      <c r="BO15" s="106">
        <f t="shared" si="21"/>
        <v>7.8289671785606743</v>
      </c>
      <c r="BP15" s="105">
        <v>25</v>
      </c>
      <c r="BQ15" s="106">
        <f t="shared" si="22"/>
        <v>3.7639265281541703</v>
      </c>
      <c r="BR15" s="105">
        <v>77</v>
      </c>
      <c r="BS15" s="106">
        <f t="shared" si="23"/>
        <v>11.592893706714845</v>
      </c>
      <c r="BT15" s="105">
        <v>96</v>
      </c>
      <c r="BU15" s="107">
        <f t="shared" si="31"/>
        <v>14.453477868112014</v>
      </c>
    </row>
    <row r="16" spans="1:73" ht="18" customHeight="1">
      <c r="A16" s="88" t="s">
        <v>15</v>
      </c>
      <c r="B16" s="108">
        <v>1947</v>
      </c>
      <c r="C16" s="108">
        <v>11</v>
      </c>
      <c r="D16" s="109">
        <f t="shared" si="1"/>
        <v>5.6497175141242941</v>
      </c>
      <c r="E16" s="110">
        <v>7</v>
      </c>
      <c r="F16" s="109">
        <f t="shared" si="2"/>
        <v>3.5952747817154598</v>
      </c>
      <c r="G16" s="110">
        <v>18</v>
      </c>
      <c r="H16" s="109">
        <f t="shared" si="3"/>
        <v>9.2449922958397543</v>
      </c>
      <c r="I16" s="110">
        <v>22</v>
      </c>
      <c r="J16" s="111">
        <f t="shared" si="24"/>
        <v>11.299435028248588</v>
      </c>
      <c r="K16" s="115">
        <v>1828</v>
      </c>
      <c r="L16" s="113">
        <v>14</v>
      </c>
      <c r="M16" s="114">
        <f t="shared" si="4"/>
        <v>7.6586433260393871</v>
      </c>
      <c r="N16" s="115">
        <v>11</v>
      </c>
      <c r="O16" s="114">
        <f t="shared" si="5"/>
        <v>6.0175054704595192</v>
      </c>
      <c r="P16" s="115">
        <v>25</v>
      </c>
      <c r="Q16" s="114">
        <f t="shared" si="6"/>
        <v>13.676148796498905</v>
      </c>
      <c r="R16" s="115">
        <v>31</v>
      </c>
      <c r="S16" s="116">
        <f t="shared" si="25"/>
        <v>16.958424507658645</v>
      </c>
      <c r="T16" s="108">
        <v>1946</v>
      </c>
      <c r="U16" s="108">
        <v>13</v>
      </c>
      <c r="V16" s="109">
        <f t="shared" si="7"/>
        <v>6.6803699897225073</v>
      </c>
      <c r="W16" s="110">
        <v>6</v>
      </c>
      <c r="X16" s="109">
        <f t="shared" si="8"/>
        <v>3.0832476875642341</v>
      </c>
      <c r="Y16" s="110">
        <v>19</v>
      </c>
      <c r="Z16" s="109">
        <f t="shared" si="9"/>
        <v>9.7636176772867422</v>
      </c>
      <c r="AA16" s="110">
        <v>25</v>
      </c>
      <c r="AB16" s="111">
        <f t="shared" si="26"/>
        <v>12.846865364850977</v>
      </c>
      <c r="AC16" s="115">
        <v>1871</v>
      </c>
      <c r="AD16" s="113">
        <v>14</v>
      </c>
      <c r="AE16" s="114">
        <f t="shared" si="10"/>
        <v>7.482629609834313</v>
      </c>
      <c r="AF16" s="115">
        <v>5</v>
      </c>
      <c r="AG16" s="114">
        <f t="shared" si="11"/>
        <v>2.672367717797969</v>
      </c>
      <c r="AH16" s="115">
        <v>19</v>
      </c>
      <c r="AI16" s="114">
        <f t="shared" si="12"/>
        <v>10.154997327632282</v>
      </c>
      <c r="AJ16" s="115">
        <v>23</v>
      </c>
      <c r="AK16" s="116">
        <f t="shared" si="27"/>
        <v>12.292891501870658</v>
      </c>
      <c r="AL16" s="108">
        <v>1718</v>
      </c>
      <c r="AM16" s="108">
        <v>13</v>
      </c>
      <c r="AN16" s="109">
        <f t="shared" si="13"/>
        <v>7.5669383003492436</v>
      </c>
      <c r="AO16" s="110">
        <v>5</v>
      </c>
      <c r="AP16" s="109">
        <f t="shared" si="14"/>
        <v>2.9103608847497093</v>
      </c>
      <c r="AQ16" s="110">
        <v>18</v>
      </c>
      <c r="AR16" s="109">
        <f t="shared" si="15"/>
        <v>10.477299185098952</v>
      </c>
      <c r="AS16" s="110">
        <v>21</v>
      </c>
      <c r="AT16" s="111">
        <f t="shared" si="28"/>
        <v>12.223515715948778</v>
      </c>
      <c r="AU16" s="115">
        <v>1742</v>
      </c>
      <c r="AV16" s="113">
        <v>12</v>
      </c>
      <c r="AW16" s="114">
        <f t="shared" si="16"/>
        <v>6.8886337543053955</v>
      </c>
      <c r="AX16" s="115">
        <v>1</v>
      </c>
      <c r="AY16" s="114">
        <f t="shared" si="0"/>
        <v>0.57405281285878307</v>
      </c>
      <c r="AZ16" s="115">
        <v>13</v>
      </c>
      <c r="BA16" s="114">
        <f t="shared" si="17"/>
        <v>7.4626865671641793</v>
      </c>
      <c r="BB16" s="115">
        <v>18</v>
      </c>
      <c r="BC16" s="116">
        <f t="shared" si="29"/>
        <v>10.332950631458095</v>
      </c>
      <c r="BD16" s="108">
        <v>1707</v>
      </c>
      <c r="BE16" s="108">
        <v>9</v>
      </c>
      <c r="BF16" s="109">
        <f t="shared" si="18"/>
        <v>5.272407732864675</v>
      </c>
      <c r="BG16" s="110">
        <v>4</v>
      </c>
      <c r="BH16" s="109">
        <f t="shared" si="19"/>
        <v>2.3432923257176332</v>
      </c>
      <c r="BI16" s="110">
        <v>13</v>
      </c>
      <c r="BJ16" s="109">
        <f t="shared" si="20"/>
        <v>7.6157000585823083</v>
      </c>
      <c r="BK16" s="110">
        <v>14</v>
      </c>
      <c r="BL16" s="111">
        <f t="shared" si="30"/>
        <v>8.2015231400117159</v>
      </c>
      <c r="BM16" s="115">
        <v>1706</v>
      </c>
      <c r="BN16" s="113">
        <v>12</v>
      </c>
      <c r="BO16" s="114">
        <f t="shared" si="21"/>
        <v>7.0339976553341153</v>
      </c>
      <c r="BP16" s="115">
        <v>12</v>
      </c>
      <c r="BQ16" s="114">
        <f t="shared" si="22"/>
        <v>7.0339976553341153</v>
      </c>
      <c r="BR16" s="115">
        <v>24</v>
      </c>
      <c r="BS16" s="114">
        <f t="shared" si="23"/>
        <v>14.067995310668231</v>
      </c>
      <c r="BT16" s="115">
        <v>28</v>
      </c>
      <c r="BU16" s="116">
        <f t="shared" si="31"/>
        <v>16.412661195779602</v>
      </c>
    </row>
    <row r="17" spans="1:73" ht="18" customHeight="1">
      <c r="A17" s="90" t="s">
        <v>16</v>
      </c>
      <c r="B17" s="99">
        <v>3183</v>
      </c>
      <c r="C17" s="99">
        <v>35</v>
      </c>
      <c r="D17" s="117">
        <f t="shared" si="1"/>
        <v>10.995915802701854</v>
      </c>
      <c r="E17" s="105">
        <v>16</v>
      </c>
      <c r="F17" s="117">
        <f t="shared" si="2"/>
        <v>5.0267043669494189</v>
      </c>
      <c r="G17" s="105">
        <v>51</v>
      </c>
      <c r="H17" s="117">
        <f t="shared" si="3"/>
        <v>16.022620169651272</v>
      </c>
      <c r="I17" s="105">
        <v>64</v>
      </c>
      <c r="J17" s="118">
        <f t="shared" si="24"/>
        <v>20.106817467797676</v>
      </c>
      <c r="K17" s="105">
        <v>3043</v>
      </c>
      <c r="L17" s="99">
        <v>22</v>
      </c>
      <c r="M17" s="106">
        <f t="shared" si="4"/>
        <v>7.2297075254682879</v>
      </c>
      <c r="N17" s="105">
        <v>13</v>
      </c>
      <c r="O17" s="106">
        <f t="shared" si="5"/>
        <v>4.2720999014130792</v>
      </c>
      <c r="P17" s="105">
        <v>35</v>
      </c>
      <c r="Q17" s="106">
        <f t="shared" si="6"/>
        <v>11.501807426881367</v>
      </c>
      <c r="R17" s="105">
        <v>40</v>
      </c>
      <c r="S17" s="107">
        <f t="shared" si="25"/>
        <v>13.144922773578704</v>
      </c>
      <c r="T17" s="99">
        <v>2883</v>
      </c>
      <c r="U17" s="99">
        <v>31</v>
      </c>
      <c r="V17" s="117">
        <f t="shared" si="7"/>
        <v>10.752688172043012</v>
      </c>
      <c r="W17" s="105">
        <v>11</v>
      </c>
      <c r="X17" s="117">
        <f t="shared" si="8"/>
        <v>3.815469996531391</v>
      </c>
      <c r="Y17" s="105">
        <v>42</v>
      </c>
      <c r="Z17" s="117">
        <f t="shared" si="9"/>
        <v>14.568158168574403</v>
      </c>
      <c r="AA17" s="105">
        <v>51</v>
      </c>
      <c r="AB17" s="118">
        <f t="shared" si="26"/>
        <v>17.689906347554629</v>
      </c>
      <c r="AC17" s="105">
        <v>2893</v>
      </c>
      <c r="AD17" s="99">
        <v>30</v>
      </c>
      <c r="AE17" s="106">
        <f t="shared" si="10"/>
        <v>10.369858278603527</v>
      </c>
      <c r="AF17" s="105">
        <v>12</v>
      </c>
      <c r="AG17" s="106">
        <f t="shared" si="11"/>
        <v>4.1479433114414102</v>
      </c>
      <c r="AH17" s="105">
        <v>42</v>
      </c>
      <c r="AI17" s="106">
        <f t="shared" si="12"/>
        <v>14.517801590044936</v>
      </c>
      <c r="AJ17" s="105">
        <v>50</v>
      </c>
      <c r="AK17" s="107">
        <f t="shared" si="27"/>
        <v>17.283097131005878</v>
      </c>
      <c r="AL17" s="99">
        <v>2775</v>
      </c>
      <c r="AM17" s="99">
        <v>20</v>
      </c>
      <c r="AN17" s="117">
        <f t="shared" si="13"/>
        <v>7.2072072072072073</v>
      </c>
      <c r="AO17" s="105">
        <v>8</v>
      </c>
      <c r="AP17" s="117">
        <f t="shared" si="14"/>
        <v>2.8828828828828827</v>
      </c>
      <c r="AQ17" s="105">
        <v>28</v>
      </c>
      <c r="AR17" s="117">
        <f t="shared" si="15"/>
        <v>10.09009009009009</v>
      </c>
      <c r="AS17" s="105">
        <v>36</v>
      </c>
      <c r="AT17" s="118">
        <f t="shared" si="28"/>
        <v>12.972972972972972</v>
      </c>
      <c r="AU17" s="105">
        <v>2580</v>
      </c>
      <c r="AV17" s="99">
        <v>24</v>
      </c>
      <c r="AW17" s="106">
        <f t="shared" si="16"/>
        <v>9.3023255813953494</v>
      </c>
      <c r="AX17" s="105">
        <v>8</v>
      </c>
      <c r="AY17" s="106">
        <f t="shared" si="0"/>
        <v>3.1007751937984498</v>
      </c>
      <c r="AZ17" s="105">
        <v>32</v>
      </c>
      <c r="BA17" s="106">
        <f t="shared" si="17"/>
        <v>12.403100775193799</v>
      </c>
      <c r="BB17" s="105">
        <v>34</v>
      </c>
      <c r="BC17" s="107">
        <f t="shared" si="29"/>
        <v>13.178294573643411</v>
      </c>
      <c r="BD17" s="99">
        <v>2703</v>
      </c>
      <c r="BE17" s="99">
        <v>29</v>
      </c>
      <c r="BF17" s="117">
        <f t="shared" si="18"/>
        <v>10.72881982981872</v>
      </c>
      <c r="BG17" s="105">
        <v>11</v>
      </c>
      <c r="BH17" s="117">
        <f t="shared" si="19"/>
        <v>4.069552349241583</v>
      </c>
      <c r="BI17" s="105">
        <v>40</v>
      </c>
      <c r="BJ17" s="117">
        <f t="shared" si="20"/>
        <v>14.798372179060303</v>
      </c>
      <c r="BK17" s="105">
        <v>50</v>
      </c>
      <c r="BL17" s="118">
        <f t="shared" si="30"/>
        <v>18.497965223825378</v>
      </c>
      <c r="BM17" s="105">
        <v>2509</v>
      </c>
      <c r="BN17" s="99">
        <v>25</v>
      </c>
      <c r="BO17" s="106">
        <f t="shared" si="21"/>
        <v>9.9641291351135912</v>
      </c>
      <c r="BP17" s="105">
        <v>9</v>
      </c>
      <c r="BQ17" s="106">
        <f t="shared" si="22"/>
        <v>3.5870864886408929</v>
      </c>
      <c r="BR17" s="105">
        <v>34</v>
      </c>
      <c r="BS17" s="106">
        <f t="shared" si="23"/>
        <v>13.551215623754484</v>
      </c>
      <c r="BT17" s="105">
        <v>36</v>
      </c>
      <c r="BU17" s="107">
        <f t="shared" si="31"/>
        <v>14.348345954563571</v>
      </c>
    </row>
    <row r="18" spans="1:73" ht="18" customHeight="1">
      <c r="A18" s="88" t="s">
        <v>17</v>
      </c>
      <c r="B18" s="108">
        <v>16293</v>
      </c>
      <c r="C18" s="108">
        <v>197</v>
      </c>
      <c r="D18" s="109">
        <f>+C18/B18*1000</f>
        <v>12.091082059780273</v>
      </c>
      <c r="E18" s="110">
        <v>93</v>
      </c>
      <c r="F18" s="109">
        <f t="shared" si="2"/>
        <v>5.7079727490333267</v>
      </c>
      <c r="G18" s="110">
        <v>290</v>
      </c>
      <c r="H18" s="109">
        <f t="shared" si="3"/>
        <v>17.799054808813601</v>
      </c>
      <c r="I18" s="110">
        <v>321</v>
      </c>
      <c r="J18" s="111">
        <f t="shared" si="24"/>
        <v>19.70171239182471</v>
      </c>
      <c r="K18" s="115">
        <v>14882</v>
      </c>
      <c r="L18" s="113">
        <v>152</v>
      </c>
      <c r="M18" s="114">
        <f t="shared" si="4"/>
        <v>10.213680956860637</v>
      </c>
      <c r="N18" s="115">
        <v>86</v>
      </c>
      <c r="O18" s="114">
        <f t="shared" si="5"/>
        <v>5.778793172960623</v>
      </c>
      <c r="P18" s="115">
        <v>238</v>
      </c>
      <c r="Q18" s="114">
        <f t="shared" si="6"/>
        <v>15.992474129821261</v>
      </c>
      <c r="R18" s="115">
        <v>279</v>
      </c>
      <c r="S18" s="116">
        <f t="shared" si="25"/>
        <v>18.747480177395513</v>
      </c>
      <c r="T18" s="108">
        <v>15460</v>
      </c>
      <c r="U18" s="108">
        <v>188</v>
      </c>
      <c r="V18" s="109">
        <f t="shared" si="7"/>
        <v>12.160413971539457</v>
      </c>
      <c r="W18" s="110">
        <v>65</v>
      </c>
      <c r="X18" s="109">
        <f t="shared" si="8"/>
        <v>4.2043984476067271</v>
      </c>
      <c r="Y18" s="110">
        <v>253</v>
      </c>
      <c r="Z18" s="109">
        <f t="shared" si="9"/>
        <v>16.364812419146183</v>
      </c>
      <c r="AA18" s="110">
        <v>282</v>
      </c>
      <c r="AB18" s="111">
        <f t="shared" si="26"/>
        <v>18.240620957309186</v>
      </c>
      <c r="AC18" s="115">
        <v>15390</v>
      </c>
      <c r="AD18" s="113">
        <v>165</v>
      </c>
      <c r="AE18" s="114">
        <f t="shared" si="10"/>
        <v>10.721247563352826</v>
      </c>
      <c r="AF18" s="115">
        <v>52</v>
      </c>
      <c r="AG18" s="114">
        <f t="shared" si="11"/>
        <v>3.3788174139051335</v>
      </c>
      <c r="AH18" s="115">
        <v>217</v>
      </c>
      <c r="AI18" s="114">
        <f t="shared" si="12"/>
        <v>14.10006497725796</v>
      </c>
      <c r="AJ18" s="115">
        <v>246</v>
      </c>
      <c r="AK18" s="116">
        <f t="shared" si="27"/>
        <v>15.984405458089666</v>
      </c>
      <c r="AL18" s="108">
        <v>15192</v>
      </c>
      <c r="AM18" s="108">
        <v>138</v>
      </c>
      <c r="AN18" s="109">
        <f t="shared" si="13"/>
        <v>9.0837282780410735</v>
      </c>
      <c r="AO18" s="110">
        <v>67</v>
      </c>
      <c r="AP18" s="109">
        <f t="shared" si="14"/>
        <v>4.4102159031068986</v>
      </c>
      <c r="AQ18" s="110">
        <v>205</v>
      </c>
      <c r="AR18" s="109">
        <f t="shared" si="15"/>
        <v>13.493944181147972</v>
      </c>
      <c r="AS18" s="110">
        <v>237</v>
      </c>
      <c r="AT18" s="111">
        <f t="shared" si="28"/>
        <v>15.600315955766192</v>
      </c>
      <c r="AU18" s="115">
        <v>14259</v>
      </c>
      <c r="AV18" s="113">
        <v>137</v>
      </c>
      <c r="AW18" s="114">
        <f t="shared" si="16"/>
        <v>9.6079668980994466</v>
      </c>
      <c r="AX18" s="115">
        <v>45</v>
      </c>
      <c r="AY18" s="114">
        <f t="shared" si="0"/>
        <v>3.1559015358720806</v>
      </c>
      <c r="AZ18" s="115">
        <v>182</v>
      </c>
      <c r="BA18" s="114">
        <f t="shared" si="17"/>
        <v>12.763868433971526</v>
      </c>
      <c r="BB18" s="115">
        <v>218</v>
      </c>
      <c r="BC18" s="116">
        <f t="shared" si="29"/>
        <v>15.288589662669192</v>
      </c>
      <c r="BD18" s="108">
        <v>13820</v>
      </c>
      <c r="BE18" s="108">
        <v>160</v>
      </c>
      <c r="BF18" s="109">
        <f t="shared" si="18"/>
        <v>11.577424023154848</v>
      </c>
      <c r="BG18" s="110">
        <v>47</v>
      </c>
      <c r="BH18" s="109">
        <f t="shared" si="19"/>
        <v>3.4008683068017369</v>
      </c>
      <c r="BI18" s="110">
        <v>207</v>
      </c>
      <c r="BJ18" s="109">
        <f t="shared" si="20"/>
        <v>14.978292329956584</v>
      </c>
      <c r="BK18" s="110">
        <v>238</v>
      </c>
      <c r="BL18" s="111">
        <f t="shared" si="30"/>
        <v>17.221418234442837</v>
      </c>
      <c r="BM18" s="115">
        <v>12906</v>
      </c>
      <c r="BN18" s="113">
        <v>138</v>
      </c>
      <c r="BO18" s="114">
        <f t="shared" si="21"/>
        <v>10.692701069270107</v>
      </c>
      <c r="BP18" s="115">
        <v>48</v>
      </c>
      <c r="BQ18" s="114">
        <f t="shared" si="22"/>
        <v>3.7192003719200373</v>
      </c>
      <c r="BR18" s="115">
        <v>186</v>
      </c>
      <c r="BS18" s="114">
        <f t="shared" si="23"/>
        <v>14.411901441190144</v>
      </c>
      <c r="BT18" s="115">
        <v>230</v>
      </c>
      <c r="BU18" s="116">
        <f t="shared" si="31"/>
        <v>17.821168448783514</v>
      </c>
    </row>
    <row r="19" spans="1:73" ht="18" customHeight="1">
      <c r="A19" s="90" t="s">
        <v>18</v>
      </c>
      <c r="B19" s="99">
        <v>34934</v>
      </c>
      <c r="C19" s="99">
        <v>295</v>
      </c>
      <c r="D19" s="117">
        <f t="shared" si="1"/>
        <v>8.4444953340585105</v>
      </c>
      <c r="E19" s="105">
        <v>151</v>
      </c>
      <c r="F19" s="117">
        <f t="shared" si="2"/>
        <v>4.3224365947214753</v>
      </c>
      <c r="G19" s="105">
        <v>446</v>
      </c>
      <c r="H19" s="117">
        <f t="shared" si="3"/>
        <v>12.766931928779986</v>
      </c>
      <c r="I19" s="105">
        <v>517</v>
      </c>
      <c r="J19" s="118">
        <f t="shared" si="24"/>
        <v>14.79933589053644</v>
      </c>
      <c r="K19" s="105">
        <v>33856</v>
      </c>
      <c r="L19" s="99">
        <v>323</v>
      </c>
      <c r="M19" s="106">
        <f t="shared" si="4"/>
        <v>9.5404064272211713</v>
      </c>
      <c r="N19" s="105">
        <v>107</v>
      </c>
      <c r="O19" s="106">
        <f t="shared" si="5"/>
        <v>3.1604442344045367</v>
      </c>
      <c r="P19" s="105">
        <v>430</v>
      </c>
      <c r="Q19" s="106">
        <f t="shared" si="6"/>
        <v>12.700850661625708</v>
      </c>
      <c r="R19" s="105">
        <v>504</v>
      </c>
      <c r="S19" s="107">
        <f t="shared" si="25"/>
        <v>14.886578449905482</v>
      </c>
      <c r="T19" s="99">
        <v>36384</v>
      </c>
      <c r="U19" s="99">
        <v>271</v>
      </c>
      <c r="V19" s="117">
        <f t="shared" si="7"/>
        <v>7.4483289357959546</v>
      </c>
      <c r="W19" s="105">
        <v>125</v>
      </c>
      <c r="X19" s="117">
        <f t="shared" si="8"/>
        <v>3.4355760773966577</v>
      </c>
      <c r="Y19" s="105">
        <v>396</v>
      </c>
      <c r="Z19" s="117">
        <f t="shared" si="9"/>
        <v>10.883905013192614</v>
      </c>
      <c r="AA19" s="105">
        <v>452</v>
      </c>
      <c r="AB19" s="118">
        <f t="shared" si="26"/>
        <v>12.423043095866316</v>
      </c>
      <c r="AC19" s="105">
        <v>34725</v>
      </c>
      <c r="AD19" s="99">
        <v>344</v>
      </c>
      <c r="AE19" s="106">
        <f t="shared" si="10"/>
        <v>9.9064074874010082</v>
      </c>
      <c r="AF19" s="105">
        <v>108</v>
      </c>
      <c r="AG19" s="106">
        <f t="shared" si="11"/>
        <v>3.1101511879049673</v>
      </c>
      <c r="AH19" s="105">
        <v>452</v>
      </c>
      <c r="AI19" s="106">
        <f t="shared" si="12"/>
        <v>13.016558675305975</v>
      </c>
      <c r="AJ19" s="105">
        <v>518</v>
      </c>
      <c r="AK19" s="107">
        <f t="shared" si="27"/>
        <v>14.917206623470122</v>
      </c>
      <c r="AL19" s="99">
        <v>33684</v>
      </c>
      <c r="AM19" s="99">
        <v>254</v>
      </c>
      <c r="AN19" s="117">
        <f t="shared" si="13"/>
        <v>7.5406721292008072</v>
      </c>
      <c r="AO19" s="105">
        <v>105</v>
      </c>
      <c r="AP19" s="117">
        <f t="shared" si="14"/>
        <v>3.117206982543641</v>
      </c>
      <c r="AQ19" s="105">
        <v>359</v>
      </c>
      <c r="AR19" s="117">
        <f t="shared" si="15"/>
        <v>10.65787911174445</v>
      </c>
      <c r="AS19" s="105">
        <v>432</v>
      </c>
      <c r="AT19" s="118">
        <f t="shared" si="28"/>
        <v>12.82508015675098</v>
      </c>
      <c r="AU19" s="105">
        <v>31759</v>
      </c>
      <c r="AV19" s="99">
        <v>267</v>
      </c>
      <c r="AW19" s="106">
        <f t="shared" si="16"/>
        <v>8.407065713655971</v>
      </c>
      <c r="AX19" s="105">
        <v>90</v>
      </c>
      <c r="AY19" s="106">
        <f t="shared" si="0"/>
        <v>2.8338423753896533</v>
      </c>
      <c r="AZ19" s="105">
        <v>357</v>
      </c>
      <c r="BA19" s="106">
        <f t="shared" si="17"/>
        <v>11.240908089045623</v>
      </c>
      <c r="BB19" s="105">
        <v>417</v>
      </c>
      <c r="BC19" s="107">
        <f t="shared" si="29"/>
        <v>13.130136339305393</v>
      </c>
      <c r="BD19" s="99">
        <v>31753</v>
      </c>
      <c r="BE19" s="99">
        <v>295</v>
      </c>
      <c r="BF19" s="117">
        <f t="shared" si="18"/>
        <v>9.2904607438667224</v>
      </c>
      <c r="BG19" s="105">
        <v>91</v>
      </c>
      <c r="BH19" s="117">
        <f t="shared" si="19"/>
        <v>2.8658709413283785</v>
      </c>
      <c r="BI19" s="105">
        <v>386</v>
      </c>
      <c r="BJ19" s="117">
        <f t="shared" si="20"/>
        <v>12.1563316851951</v>
      </c>
      <c r="BK19" s="105">
        <v>447</v>
      </c>
      <c r="BL19" s="118">
        <f t="shared" si="30"/>
        <v>14.077410008503135</v>
      </c>
      <c r="BM19" s="105">
        <v>29833</v>
      </c>
      <c r="BN19" s="99">
        <v>251</v>
      </c>
      <c r="BO19" s="106">
        <f t="shared" si="21"/>
        <v>8.413501826836054</v>
      </c>
      <c r="BP19" s="105">
        <v>85</v>
      </c>
      <c r="BQ19" s="106">
        <f t="shared" si="22"/>
        <v>2.8491938457412931</v>
      </c>
      <c r="BR19" s="105">
        <v>336</v>
      </c>
      <c r="BS19" s="106">
        <f t="shared" si="23"/>
        <v>11.262695672577347</v>
      </c>
      <c r="BT19" s="105">
        <v>391</v>
      </c>
      <c r="BU19" s="107">
        <f t="shared" si="31"/>
        <v>13.106291690409948</v>
      </c>
    </row>
    <row r="20" spans="1:73" ht="18" customHeight="1">
      <c r="A20" s="88" t="s">
        <v>19</v>
      </c>
      <c r="B20" s="108">
        <v>845</v>
      </c>
      <c r="C20" s="108">
        <v>6</v>
      </c>
      <c r="D20" s="109">
        <f t="shared" si="1"/>
        <v>7.1005917159763312</v>
      </c>
      <c r="E20" s="110">
        <v>6</v>
      </c>
      <c r="F20" s="109">
        <f t="shared" si="2"/>
        <v>7.1005917159763312</v>
      </c>
      <c r="G20" s="110">
        <v>12</v>
      </c>
      <c r="H20" s="109">
        <f t="shared" si="3"/>
        <v>14.201183431952662</v>
      </c>
      <c r="I20" s="110">
        <v>14</v>
      </c>
      <c r="J20" s="111">
        <f t="shared" si="24"/>
        <v>16.568047337278106</v>
      </c>
      <c r="K20" s="115">
        <v>864</v>
      </c>
      <c r="L20" s="113">
        <v>5</v>
      </c>
      <c r="M20" s="114">
        <f t="shared" si="4"/>
        <v>5.7870370370370363</v>
      </c>
      <c r="N20" s="115">
        <v>5</v>
      </c>
      <c r="O20" s="114">
        <f t="shared" si="5"/>
        <v>5.7870370370370363</v>
      </c>
      <c r="P20" s="115">
        <v>10</v>
      </c>
      <c r="Q20" s="114">
        <f t="shared" si="6"/>
        <v>11.574074074074073</v>
      </c>
      <c r="R20" s="115">
        <v>11</v>
      </c>
      <c r="S20" s="116">
        <f t="shared" si="25"/>
        <v>12.731481481481481</v>
      </c>
      <c r="T20" s="108">
        <v>855</v>
      </c>
      <c r="U20" s="108">
        <v>9</v>
      </c>
      <c r="V20" s="109">
        <f t="shared" si="7"/>
        <v>10.526315789473683</v>
      </c>
      <c r="W20" s="110">
        <v>1</v>
      </c>
      <c r="X20" s="109">
        <f t="shared" si="8"/>
        <v>1.1695906432748537</v>
      </c>
      <c r="Y20" s="110">
        <v>10</v>
      </c>
      <c r="Z20" s="109">
        <f t="shared" si="9"/>
        <v>11.695906432748536</v>
      </c>
      <c r="AA20" s="110">
        <v>13</v>
      </c>
      <c r="AB20" s="111">
        <f t="shared" si="26"/>
        <v>15.2046783625731</v>
      </c>
      <c r="AC20" s="115">
        <v>883</v>
      </c>
      <c r="AD20" s="113">
        <v>8</v>
      </c>
      <c r="AE20" s="114">
        <f t="shared" si="10"/>
        <v>9.0600226500566254</v>
      </c>
      <c r="AF20" s="115">
        <v>1</v>
      </c>
      <c r="AG20" s="114">
        <f t="shared" si="11"/>
        <v>1.1325028312570782</v>
      </c>
      <c r="AH20" s="115">
        <v>9</v>
      </c>
      <c r="AI20" s="114">
        <f t="shared" si="12"/>
        <v>10.192525481313703</v>
      </c>
      <c r="AJ20" s="115">
        <v>11</v>
      </c>
      <c r="AK20" s="116">
        <f t="shared" si="27"/>
        <v>12.457531143827861</v>
      </c>
      <c r="AL20" s="108">
        <v>824</v>
      </c>
      <c r="AM20" s="108">
        <v>6</v>
      </c>
      <c r="AN20" s="109">
        <f t="shared" si="13"/>
        <v>7.2815533980582527</v>
      </c>
      <c r="AO20" s="110">
        <v>1</v>
      </c>
      <c r="AP20" s="109">
        <f t="shared" si="14"/>
        <v>1.2135922330097086</v>
      </c>
      <c r="AQ20" s="110">
        <v>7</v>
      </c>
      <c r="AR20" s="109">
        <f t="shared" si="15"/>
        <v>8.4951456310679614</v>
      </c>
      <c r="AS20" s="110">
        <v>9</v>
      </c>
      <c r="AT20" s="111">
        <f t="shared" si="28"/>
        <v>10.922330097087379</v>
      </c>
      <c r="AU20" s="115">
        <v>848</v>
      </c>
      <c r="AV20" s="113">
        <v>7</v>
      </c>
      <c r="AW20" s="114">
        <f t="shared" si="16"/>
        <v>8.2547169811320753</v>
      </c>
      <c r="AX20" s="115">
        <v>1</v>
      </c>
      <c r="AY20" s="114">
        <f t="shared" si="0"/>
        <v>1.1792452830188678</v>
      </c>
      <c r="AZ20" s="115">
        <v>8</v>
      </c>
      <c r="BA20" s="114">
        <f t="shared" si="17"/>
        <v>9.4339622641509422</v>
      </c>
      <c r="BB20" s="115">
        <v>8</v>
      </c>
      <c r="BC20" s="116">
        <f t="shared" si="29"/>
        <v>9.4339622641509422</v>
      </c>
      <c r="BD20" s="108">
        <v>905</v>
      </c>
      <c r="BE20" s="108">
        <v>13</v>
      </c>
      <c r="BF20" s="109">
        <f t="shared" si="18"/>
        <v>14.3646408839779</v>
      </c>
      <c r="BG20" s="110">
        <v>3</v>
      </c>
      <c r="BH20" s="109">
        <f t="shared" si="19"/>
        <v>3.3149171270718232</v>
      </c>
      <c r="BI20" s="110">
        <v>16</v>
      </c>
      <c r="BJ20" s="109">
        <f t="shared" si="20"/>
        <v>17.679558011049725</v>
      </c>
      <c r="BK20" s="110">
        <v>16</v>
      </c>
      <c r="BL20" s="111">
        <f t="shared" si="30"/>
        <v>17.679558011049725</v>
      </c>
      <c r="BM20" s="115">
        <v>759</v>
      </c>
      <c r="BN20" s="113">
        <v>10</v>
      </c>
      <c r="BO20" s="114">
        <f t="shared" si="21"/>
        <v>13.175230566534914</v>
      </c>
      <c r="BP20" s="115">
        <v>1</v>
      </c>
      <c r="BQ20" s="114">
        <f t="shared" si="22"/>
        <v>1.3175230566534915</v>
      </c>
      <c r="BR20" s="115">
        <v>11</v>
      </c>
      <c r="BS20" s="114">
        <f t="shared" si="23"/>
        <v>14.492753623188406</v>
      </c>
      <c r="BT20" s="115">
        <v>12</v>
      </c>
      <c r="BU20" s="116">
        <f t="shared" si="31"/>
        <v>15.810276679841897</v>
      </c>
    </row>
    <row r="21" spans="1:73" ht="18" customHeight="1">
      <c r="A21" s="90" t="s">
        <v>20</v>
      </c>
      <c r="B21" s="99">
        <v>3151</v>
      </c>
      <c r="C21" s="99">
        <v>35</v>
      </c>
      <c r="D21" s="117">
        <f t="shared" si="1"/>
        <v>11.107584893684544</v>
      </c>
      <c r="E21" s="105">
        <v>15</v>
      </c>
      <c r="F21" s="117">
        <f t="shared" si="2"/>
        <v>4.7603935258648047</v>
      </c>
      <c r="G21" s="105">
        <v>50</v>
      </c>
      <c r="H21" s="117">
        <f t="shared" si="3"/>
        <v>15.867978419549347</v>
      </c>
      <c r="I21" s="105">
        <v>57</v>
      </c>
      <c r="J21" s="118">
        <f t="shared" si="24"/>
        <v>18.08949539828626</v>
      </c>
      <c r="K21" s="105">
        <v>3060</v>
      </c>
      <c r="L21" s="99">
        <v>36</v>
      </c>
      <c r="M21" s="106">
        <f t="shared" si="4"/>
        <v>11.76470588235294</v>
      </c>
      <c r="N21" s="105">
        <v>15</v>
      </c>
      <c r="O21" s="106">
        <f t="shared" si="5"/>
        <v>4.9019607843137258</v>
      </c>
      <c r="P21" s="105">
        <v>51</v>
      </c>
      <c r="Q21" s="106">
        <f t="shared" si="6"/>
        <v>16.666666666666668</v>
      </c>
      <c r="R21" s="105">
        <v>63</v>
      </c>
      <c r="S21" s="107">
        <f t="shared" si="25"/>
        <v>20.588235294117649</v>
      </c>
      <c r="T21" s="99">
        <v>3289</v>
      </c>
      <c r="U21" s="99">
        <v>38</v>
      </c>
      <c r="V21" s="117">
        <f t="shared" si="7"/>
        <v>11.553663727576772</v>
      </c>
      <c r="W21" s="105">
        <v>11</v>
      </c>
      <c r="X21" s="117">
        <f t="shared" si="8"/>
        <v>3.3444816053511706</v>
      </c>
      <c r="Y21" s="105">
        <v>49</v>
      </c>
      <c r="Z21" s="117">
        <f t="shared" si="9"/>
        <v>14.898145332927943</v>
      </c>
      <c r="AA21" s="105">
        <v>59</v>
      </c>
      <c r="AB21" s="118">
        <f t="shared" si="26"/>
        <v>17.93858315597446</v>
      </c>
      <c r="AC21" s="105">
        <v>3106</v>
      </c>
      <c r="AD21" s="99">
        <v>32</v>
      </c>
      <c r="AE21" s="106">
        <f t="shared" si="10"/>
        <v>10.302640051513199</v>
      </c>
      <c r="AF21" s="105">
        <v>17</v>
      </c>
      <c r="AG21" s="106">
        <f t="shared" si="11"/>
        <v>5.4732775273663883</v>
      </c>
      <c r="AH21" s="105">
        <v>49</v>
      </c>
      <c r="AI21" s="106">
        <f t="shared" si="12"/>
        <v>15.775917578879588</v>
      </c>
      <c r="AJ21" s="105">
        <v>56</v>
      </c>
      <c r="AK21" s="107">
        <f t="shared" si="27"/>
        <v>18.0296200901481</v>
      </c>
      <c r="AL21" s="99">
        <v>2970</v>
      </c>
      <c r="AM21" s="99">
        <v>23</v>
      </c>
      <c r="AN21" s="117">
        <f t="shared" si="13"/>
        <v>7.7441077441077439</v>
      </c>
      <c r="AO21" s="105">
        <v>14</v>
      </c>
      <c r="AP21" s="117">
        <f t="shared" si="14"/>
        <v>4.7138047138047137</v>
      </c>
      <c r="AQ21" s="105">
        <v>37</v>
      </c>
      <c r="AR21" s="117">
        <f t="shared" si="15"/>
        <v>12.457912457912458</v>
      </c>
      <c r="AS21" s="105">
        <v>51</v>
      </c>
      <c r="AT21" s="118">
        <f t="shared" si="28"/>
        <v>17.171717171717169</v>
      </c>
      <c r="AU21" s="105">
        <v>2705</v>
      </c>
      <c r="AV21" s="99">
        <v>32</v>
      </c>
      <c r="AW21" s="106">
        <f t="shared" si="16"/>
        <v>11.829944547134934</v>
      </c>
      <c r="AX21" s="105">
        <v>11</v>
      </c>
      <c r="AY21" s="106">
        <f t="shared" si="0"/>
        <v>4.066543438077634</v>
      </c>
      <c r="AZ21" s="105">
        <v>43</v>
      </c>
      <c r="BA21" s="106">
        <f t="shared" si="17"/>
        <v>15.896487985212568</v>
      </c>
      <c r="BB21" s="105">
        <v>49</v>
      </c>
      <c r="BC21" s="107">
        <f t="shared" si="29"/>
        <v>18.11460258780037</v>
      </c>
      <c r="BD21" s="99">
        <v>2734</v>
      </c>
      <c r="BE21" s="99">
        <v>27</v>
      </c>
      <c r="BF21" s="117">
        <f t="shared" si="18"/>
        <v>9.8756400877834682</v>
      </c>
      <c r="BG21" s="105">
        <v>21</v>
      </c>
      <c r="BH21" s="117">
        <f t="shared" si="19"/>
        <v>7.681053401609363</v>
      </c>
      <c r="BI21" s="105">
        <v>48</v>
      </c>
      <c r="BJ21" s="117">
        <f t="shared" si="20"/>
        <v>17.556693489392831</v>
      </c>
      <c r="BK21" s="105">
        <v>54</v>
      </c>
      <c r="BL21" s="118">
        <f t="shared" si="30"/>
        <v>19.751280175566936</v>
      </c>
      <c r="BM21" s="105">
        <v>2651</v>
      </c>
      <c r="BN21" s="99">
        <v>21</v>
      </c>
      <c r="BO21" s="106">
        <f t="shared" si="21"/>
        <v>7.921539041870993</v>
      </c>
      <c r="BP21" s="105">
        <v>10</v>
      </c>
      <c r="BQ21" s="106">
        <f t="shared" si="22"/>
        <v>3.7721614485099959</v>
      </c>
      <c r="BR21" s="105">
        <v>31</v>
      </c>
      <c r="BS21" s="106">
        <f t="shared" si="23"/>
        <v>11.693700490380989</v>
      </c>
      <c r="BT21" s="105">
        <v>40</v>
      </c>
      <c r="BU21" s="107">
        <f t="shared" si="31"/>
        <v>15.088645794039984</v>
      </c>
    </row>
    <row r="22" spans="1:73" ht="18" customHeight="1">
      <c r="A22" s="88" t="s">
        <v>21</v>
      </c>
      <c r="B22" s="108">
        <v>3591</v>
      </c>
      <c r="C22" s="108">
        <v>39</v>
      </c>
      <c r="D22" s="109">
        <f t="shared" si="1"/>
        <v>10.860484544695071</v>
      </c>
      <c r="E22" s="110">
        <v>17</v>
      </c>
      <c r="F22" s="109">
        <f t="shared" si="2"/>
        <v>4.7340573656363123</v>
      </c>
      <c r="G22" s="110">
        <v>56</v>
      </c>
      <c r="H22" s="109">
        <f t="shared" si="3"/>
        <v>15.594541910331383</v>
      </c>
      <c r="I22" s="110">
        <v>63</v>
      </c>
      <c r="J22" s="111">
        <f t="shared" si="24"/>
        <v>17.543859649122805</v>
      </c>
      <c r="K22" s="115">
        <v>3358</v>
      </c>
      <c r="L22" s="113">
        <v>37</v>
      </c>
      <c r="M22" s="114">
        <f t="shared" si="4"/>
        <v>11.018463371054199</v>
      </c>
      <c r="N22" s="115">
        <v>11</v>
      </c>
      <c r="O22" s="114">
        <f t="shared" si="5"/>
        <v>3.2757593805836809</v>
      </c>
      <c r="P22" s="115">
        <v>48</v>
      </c>
      <c r="Q22" s="114">
        <f t="shared" si="6"/>
        <v>14.294222751637879</v>
      </c>
      <c r="R22" s="115">
        <v>61</v>
      </c>
      <c r="S22" s="116">
        <f t="shared" si="25"/>
        <v>18.165574746873141</v>
      </c>
      <c r="T22" s="108">
        <v>3620</v>
      </c>
      <c r="U22" s="108">
        <v>34</v>
      </c>
      <c r="V22" s="109">
        <f t="shared" si="7"/>
        <v>9.3922651933701662</v>
      </c>
      <c r="W22" s="110">
        <v>15</v>
      </c>
      <c r="X22" s="109">
        <f t="shared" si="8"/>
        <v>4.1436464088397784</v>
      </c>
      <c r="Y22" s="110">
        <v>49</v>
      </c>
      <c r="Z22" s="109">
        <f t="shared" si="9"/>
        <v>13.535911602209945</v>
      </c>
      <c r="AA22" s="110">
        <v>58</v>
      </c>
      <c r="AB22" s="111">
        <f t="shared" si="26"/>
        <v>16.022099447513813</v>
      </c>
      <c r="AC22" s="115">
        <v>3566</v>
      </c>
      <c r="AD22" s="113">
        <v>34</v>
      </c>
      <c r="AE22" s="114">
        <f t="shared" si="10"/>
        <v>9.5344924284913066</v>
      </c>
      <c r="AF22" s="115">
        <v>13</v>
      </c>
      <c r="AG22" s="114">
        <f t="shared" si="11"/>
        <v>3.6455412226584407</v>
      </c>
      <c r="AH22" s="115">
        <v>47</v>
      </c>
      <c r="AI22" s="114">
        <f t="shared" si="12"/>
        <v>13.180033651149747</v>
      </c>
      <c r="AJ22" s="115">
        <v>60</v>
      </c>
      <c r="AK22" s="116">
        <f t="shared" si="27"/>
        <v>16.82557487380819</v>
      </c>
      <c r="AL22" s="108">
        <v>3448</v>
      </c>
      <c r="AM22" s="108">
        <v>42</v>
      </c>
      <c r="AN22" s="109">
        <f t="shared" si="13"/>
        <v>12.180974477958236</v>
      </c>
      <c r="AO22" s="110">
        <v>11</v>
      </c>
      <c r="AP22" s="109">
        <f t="shared" si="14"/>
        <v>3.1902552204176331</v>
      </c>
      <c r="AQ22" s="110">
        <v>53</v>
      </c>
      <c r="AR22" s="109">
        <f t="shared" si="15"/>
        <v>15.371229698375869</v>
      </c>
      <c r="AS22" s="110">
        <v>66</v>
      </c>
      <c r="AT22" s="111">
        <f t="shared" si="28"/>
        <v>19.141531322505799</v>
      </c>
      <c r="AU22" s="115">
        <v>3358</v>
      </c>
      <c r="AV22" s="113">
        <v>35</v>
      </c>
      <c r="AW22" s="114">
        <f t="shared" si="16"/>
        <v>10.42287075640262</v>
      </c>
      <c r="AX22" s="115">
        <v>15</v>
      </c>
      <c r="AY22" s="114">
        <f t="shared" si="0"/>
        <v>4.4669446098868377</v>
      </c>
      <c r="AZ22" s="115">
        <v>50</v>
      </c>
      <c r="BA22" s="114">
        <f t="shared" si="17"/>
        <v>14.889815366289458</v>
      </c>
      <c r="BB22" s="115">
        <v>58</v>
      </c>
      <c r="BC22" s="116">
        <f t="shared" si="29"/>
        <v>17.272185824895772</v>
      </c>
      <c r="BD22" s="108">
        <v>3533</v>
      </c>
      <c r="BE22" s="108">
        <v>31</v>
      </c>
      <c r="BF22" s="109">
        <f t="shared" si="18"/>
        <v>8.7744126804415501</v>
      </c>
      <c r="BG22" s="110">
        <v>19</v>
      </c>
      <c r="BH22" s="109">
        <f t="shared" si="19"/>
        <v>5.3778658363996605</v>
      </c>
      <c r="BI22" s="110">
        <v>50</v>
      </c>
      <c r="BJ22" s="109">
        <f t="shared" si="20"/>
        <v>14.152278516841211</v>
      </c>
      <c r="BK22" s="110">
        <v>59</v>
      </c>
      <c r="BL22" s="111">
        <f t="shared" si="30"/>
        <v>16.699688649872627</v>
      </c>
      <c r="BM22" s="115">
        <v>3478</v>
      </c>
      <c r="BN22" s="113">
        <v>42</v>
      </c>
      <c r="BO22" s="114">
        <f t="shared" si="21"/>
        <v>12.07590569292697</v>
      </c>
      <c r="BP22" s="115">
        <v>19</v>
      </c>
      <c r="BQ22" s="114">
        <f t="shared" si="22"/>
        <v>5.4629097182288673</v>
      </c>
      <c r="BR22" s="115">
        <v>61</v>
      </c>
      <c r="BS22" s="114">
        <f t="shared" si="23"/>
        <v>17.538815411155838</v>
      </c>
      <c r="BT22" s="115">
        <v>75</v>
      </c>
      <c r="BU22" s="116">
        <f t="shared" si="31"/>
        <v>21.56411730879816</v>
      </c>
    </row>
    <row r="23" spans="1:73" ht="18" customHeight="1">
      <c r="A23" s="11" t="s">
        <v>22</v>
      </c>
      <c r="B23" s="99">
        <v>2209</v>
      </c>
      <c r="C23" s="99">
        <v>28</v>
      </c>
      <c r="D23" s="117">
        <f t="shared" si="1"/>
        <v>12.675418741511997</v>
      </c>
      <c r="E23" s="105">
        <v>16</v>
      </c>
      <c r="F23" s="117">
        <f t="shared" si="2"/>
        <v>7.2430964237211404</v>
      </c>
      <c r="G23" s="105">
        <v>44</v>
      </c>
      <c r="H23" s="117">
        <f t="shared" si="3"/>
        <v>19.918515165233138</v>
      </c>
      <c r="I23" s="105">
        <v>53</v>
      </c>
      <c r="J23" s="118">
        <f t="shared" si="24"/>
        <v>23.992756903576279</v>
      </c>
      <c r="K23" s="105">
        <v>2063</v>
      </c>
      <c r="L23" s="99">
        <v>21</v>
      </c>
      <c r="M23" s="106">
        <f t="shared" si="4"/>
        <v>10.179350460494426</v>
      </c>
      <c r="N23" s="105">
        <v>16</v>
      </c>
      <c r="O23" s="106">
        <f t="shared" si="5"/>
        <v>7.755695588948134</v>
      </c>
      <c r="P23" s="105">
        <v>37</v>
      </c>
      <c r="Q23" s="106">
        <f t="shared" si="6"/>
        <v>17.935046049442562</v>
      </c>
      <c r="R23" s="105">
        <v>44</v>
      </c>
      <c r="S23" s="107">
        <f t="shared" si="25"/>
        <v>21.328162869607368</v>
      </c>
      <c r="T23" s="99">
        <v>2425</v>
      </c>
      <c r="U23" s="99">
        <v>33</v>
      </c>
      <c r="V23" s="117">
        <f t="shared" si="7"/>
        <v>13.608247422680412</v>
      </c>
      <c r="W23" s="105">
        <v>18</v>
      </c>
      <c r="X23" s="117">
        <f t="shared" si="8"/>
        <v>7.4226804123711334</v>
      </c>
      <c r="Y23" s="105">
        <v>51</v>
      </c>
      <c r="Z23" s="117">
        <f t="shared" si="9"/>
        <v>21.030927835051546</v>
      </c>
      <c r="AA23" s="105">
        <v>56</v>
      </c>
      <c r="AB23" s="118">
        <f t="shared" si="26"/>
        <v>23.092783505154639</v>
      </c>
      <c r="AC23" s="105">
        <v>2199</v>
      </c>
      <c r="AD23" s="99">
        <v>24</v>
      </c>
      <c r="AE23" s="106">
        <f t="shared" si="10"/>
        <v>10.914051841746248</v>
      </c>
      <c r="AF23" s="105">
        <v>6</v>
      </c>
      <c r="AG23" s="106">
        <f t="shared" si="11"/>
        <v>2.7285129604365621</v>
      </c>
      <c r="AH23" s="105">
        <v>30</v>
      </c>
      <c r="AI23" s="106">
        <f t="shared" si="12"/>
        <v>13.642564802182811</v>
      </c>
      <c r="AJ23" s="105">
        <v>43</v>
      </c>
      <c r="AK23" s="107">
        <f t="shared" si="27"/>
        <v>19.554342883128694</v>
      </c>
      <c r="AL23" s="99">
        <v>2150</v>
      </c>
      <c r="AM23" s="99">
        <v>23</v>
      </c>
      <c r="AN23" s="117">
        <f t="shared" si="13"/>
        <v>10.697674418604652</v>
      </c>
      <c r="AO23" s="105">
        <v>13</v>
      </c>
      <c r="AP23" s="117">
        <f t="shared" si="14"/>
        <v>6.0465116279069768</v>
      </c>
      <c r="AQ23" s="105">
        <v>36</v>
      </c>
      <c r="AR23" s="117">
        <f t="shared" si="15"/>
        <v>16.744186046511629</v>
      </c>
      <c r="AS23" s="105">
        <v>46</v>
      </c>
      <c r="AT23" s="118">
        <f t="shared" si="28"/>
        <v>21.395348837209305</v>
      </c>
      <c r="AU23" s="105">
        <v>2158</v>
      </c>
      <c r="AV23" s="99">
        <v>29</v>
      </c>
      <c r="AW23" s="106">
        <f t="shared" si="16"/>
        <v>13.438368860055608</v>
      </c>
      <c r="AX23" s="105">
        <v>10</v>
      </c>
      <c r="AY23" s="106">
        <f t="shared" si="0"/>
        <v>4.6339202965708983</v>
      </c>
      <c r="AZ23" s="105">
        <v>39</v>
      </c>
      <c r="BA23" s="106">
        <f t="shared" si="17"/>
        <v>18.072289156626507</v>
      </c>
      <c r="BB23" s="105">
        <v>47</v>
      </c>
      <c r="BC23" s="107">
        <f t="shared" si="29"/>
        <v>21.779425393883226</v>
      </c>
      <c r="BD23" s="99">
        <v>2395</v>
      </c>
      <c r="BE23" s="99">
        <v>43</v>
      </c>
      <c r="BF23" s="117">
        <f t="shared" si="18"/>
        <v>17.954070981210855</v>
      </c>
      <c r="BG23" s="105">
        <v>13</v>
      </c>
      <c r="BH23" s="117">
        <f t="shared" si="19"/>
        <v>5.4279749478079333</v>
      </c>
      <c r="BI23" s="105">
        <v>56</v>
      </c>
      <c r="BJ23" s="117">
        <f t="shared" si="20"/>
        <v>23.382045929018791</v>
      </c>
      <c r="BK23" s="105">
        <v>68</v>
      </c>
      <c r="BL23" s="118">
        <f t="shared" si="30"/>
        <v>28.392484342379955</v>
      </c>
      <c r="BM23" s="105">
        <v>2203</v>
      </c>
      <c r="BN23" s="99">
        <v>30</v>
      </c>
      <c r="BO23" s="106">
        <f t="shared" si="21"/>
        <v>13.617793917385384</v>
      </c>
      <c r="BP23" s="105">
        <v>9</v>
      </c>
      <c r="BQ23" s="106">
        <f t="shared" si="22"/>
        <v>4.0853381752156155</v>
      </c>
      <c r="BR23" s="105">
        <v>39</v>
      </c>
      <c r="BS23" s="106">
        <f t="shared" si="23"/>
        <v>17.703132092600999</v>
      </c>
      <c r="BT23" s="105">
        <v>45</v>
      </c>
      <c r="BU23" s="107">
        <f t="shared" si="31"/>
        <v>20.426690876078077</v>
      </c>
    </row>
    <row r="24" spans="1:73" ht="18" customHeight="1">
      <c r="A24" s="88" t="s">
        <v>23</v>
      </c>
      <c r="B24" s="108">
        <v>1442</v>
      </c>
      <c r="C24" s="108">
        <v>19</v>
      </c>
      <c r="D24" s="109">
        <f t="shared" si="1"/>
        <v>13.176144244105409</v>
      </c>
      <c r="E24" s="110">
        <v>14</v>
      </c>
      <c r="F24" s="109">
        <f t="shared" si="2"/>
        <v>9.7087378640776691</v>
      </c>
      <c r="G24" s="110">
        <v>33</v>
      </c>
      <c r="H24" s="109">
        <f t="shared" si="3"/>
        <v>22.884882108183078</v>
      </c>
      <c r="I24" s="110">
        <v>38</v>
      </c>
      <c r="J24" s="111">
        <f t="shared" si="24"/>
        <v>26.352288488210817</v>
      </c>
      <c r="K24" s="115">
        <v>1514</v>
      </c>
      <c r="L24" s="113">
        <v>16</v>
      </c>
      <c r="M24" s="114">
        <f t="shared" si="4"/>
        <v>10.568031704095112</v>
      </c>
      <c r="N24" s="115">
        <v>16</v>
      </c>
      <c r="O24" s="114">
        <f t="shared" si="5"/>
        <v>10.568031704095112</v>
      </c>
      <c r="P24" s="115">
        <v>32</v>
      </c>
      <c r="Q24" s="114">
        <f t="shared" si="6"/>
        <v>21.136063408190225</v>
      </c>
      <c r="R24" s="115">
        <v>42</v>
      </c>
      <c r="S24" s="116">
        <f t="shared" si="25"/>
        <v>27.741083223249667</v>
      </c>
      <c r="T24" s="108">
        <v>1593</v>
      </c>
      <c r="U24" s="108">
        <v>24</v>
      </c>
      <c r="V24" s="109">
        <f t="shared" si="7"/>
        <v>15.065913370998116</v>
      </c>
      <c r="W24" s="110">
        <v>9</v>
      </c>
      <c r="X24" s="109">
        <f t="shared" si="8"/>
        <v>5.6497175141242941</v>
      </c>
      <c r="Y24" s="110">
        <v>33</v>
      </c>
      <c r="Z24" s="109">
        <f t="shared" si="9"/>
        <v>20.715630885122412</v>
      </c>
      <c r="AA24" s="110">
        <v>40</v>
      </c>
      <c r="AB24" s="111">
        <f t="shared" si="26"/>
        <v>25.109855618330194</v>
      </c>
      <c r="AC24" s="115">
        <v>1632</v>
      </c>
      <c r="AD24" s="113">
        <v>17</v>
      </c>
      <c r="AE24" s="114">
        <f t="shared" si="10"/>
        <v>10.416666666666666</v>
      </c>
      <c r="AF24" s="115">
        <v>18</v>
      </c>
      <c r="AG24" s="114">
        <f t="shared" si="11"/>
        <v>11.029411764705882</v>
      </c>
      <c r="AH24" s="115">
        <v>35</v>
      </c>
      <c r="AI24" s="114">
        <f t="shared" si="12"/>
        <v>21.446078431372548</v>
      </c>
      <c r="AJ24" s="115">
        <v>45</v>
      </c>
      <c r="AK24" s="116">
        <f t="shared" si="27"/>
        <v>27.573529411764707</v>
      </c>
      <c r="AL24" s="108">
        <v>1672</v>
      </c>
      <c r="AM24" s="108">
        <v>15</v>
      </c>
      <c r="AN24" s="109">
        <f t="shared" si="13"/>
        <v>8.9712918660287073</v>
      </c>
      <c r="AO24" s="110">
        <v>8</v>
      </c>
      <c r="AP24" s="109">
        <f t="shared" si="14"/>
        <v>4.7846889952153111</v>
      </c>
      <c r="AQ24" s="110">
        <v>23</v>
      </c>
      <c r="AR24" s="109">
        <f t="shared" si="15"/>
        <v>13.755980861244019</v>
      </c>
      <c r="AS24" s="110">
        <v>35</v>
      </c>
      <c r="AT24" s="111">
        <f t="shared" si="28"/>
        <v>20.933014354066987</v>
      </c>
      <c r="AU24" s="115">
        <v>1592</v>
      </c>
      <c r="AV24" s="113">
        <v>20</v>
      </c>
      <c r="AW24" s="114">
        <f t="shared" si="16"/>
        <v>12.562814070351759</v>
      </c>
      <c r="AX24" s="115">
        <v>3</v>
      </c>
      <c r="AY24" s="114">
        <f t="shared" si="0"/>
        <v>1.8844221105527637</v>
      </c>
      <c r="AZ24" s="115">
        <v>23</v>
      </c>
      <c r="BA24" s="114">
        <f t="shared" si="17"/>
        <v>14.447236180904524</v>
      </c>
      <c r="BB24" s="115">
        <v>26</v>
      </c>
      <c r="BC24" s="116">
        <f t="shared" si="29"/>
        <v>16.331658291457288</v>
      </c>
      <c r="BD24" s="108">
        <v>1634</v>
      </c>
      <c r="BE24" s="108">
        <v>23</v>
      </c>
      <c r="BF24" s="109">
        <f t="shared" si="18"/>
        <v>14.075887392900857</v>
      </c>
      <c r="BG24" s="110">
        <v>15</v>
      </c>
      <c r="BH24" s="109">
        <f t="shared" si="19"/>
        <v>9.179926560587516</v>
      </c>
      <c r="BI24" s="110">
        <v>38</v>
      </c>
      <c r="BJ24" s="109">
        <f t="shared" si="20"/>
        <v>23.255813953488371</v>
      </c>
      <c r="BK24" s="110">
        <v>45</v>
      </c>
      <c r="BL24" s="111">
        <f t="shared" si="30"/>
        <v>27.539779681762546</v>
      </c>
      <c r="BM24" s="115">
        <v>1662</v>
      </c>
      <c r="BN24" s="113">
        <v>17</v>
      </c>
      <c r="BO24" s="114">
        <f t="shared" si="21"/>
        <v>10.22864019253911</v>
      </c>
      <c r="BP24" s="115">
        <v>17</v>
      </c>
      <c r="BQ24" s="114">
        <f t="shared" si="22"/>
        <v>10.22864019253911</v>
      </c>
      <c r="BR24" s="115">
        <v>34</v>
      </c>
      <c r="BS24" s="114">
        <f t="shared" si="23"/>
        <v>20.457280385078221</v>
      </c>
      <c r="BT24" s="115">
        <v>41</v>
      </c>
      <c r="BU24" s="116">
        <f t="shared" si="31"/>
        <v>24.669073405535499</v>
      </c>
    </row>
    <row r="25" spans="1:73" ht="18" customHeight="1">
      <c r="A25" s="11" t="s">
        <v>24</v>
      </c>
      <c r="B25" s="99">
        <v>296</v>
      </c>
      <c r="C25" s="99">
        <v>6</v>
      </c>
      <c r="D25" s="117">
        <f t="shared" si="1"/>
        <v>20.27027027027027</v>
      </c>
      <c r="E25" s="105">
        <v>1</v>
      </c>
      <c r="F25" s="117">
        <f t="shared" si="2"/>
        <v>3.3783783783783785</v>
      </c>
      <c r="G25" s="105">
        <v>7</v>
      </c>
      <c r="H25" s="117">
        <f t="shared" si="3"/>
        <v>23.648648648648649</v>
      </c>
      <c r="I25" s="105">
        <v>9</v>
      </c>
      <c r="J25" s="118">
        <f t="shared" si="24"/>
        <v>30.405405405405407</v>
      </c>
      <c r="K25" s="105">
        <v>251</v>
      </c>
      <c r="L25" s="99">
        <v>3</v>
      </c>
      <c r="M25" s="106">
        <f t="shared" si="4"/>
        <v>11.952191235059761</v>
      </c>
      <c r="N25" s="105">
        <v>1</v>
      </c>
      <c r="O25" s="106">
        <f t="shared" si="5"/>
        <v>3.9840637450199203</v>
      </c>
      <c r="P25" s="105">
        <v>4</v>
      </c>
      <c r="Q25" s="106">
        <f t="shared" si="6"/>
        <v>15.936254980079681</v>
      </c>
      <c r="R25" s="105">
        <v>4</v>
      </c>
      <c r="S25" s="107">
        <f t="shared" si="25"/>
        <v>15.936254980079681</v>
      </c>
      <c r="T25" s="99">
        <v>356</v>
      </c>
      <c r="U25" s="99">
        <v>11</v>
      </c>
      <c r="V25" s="117">
        <f>+U25/T25*1000</f>
        <v>30.898876404494381</v>
      </c>
      <c r="W25" s="105">
        <v>1</v>
      </c>
      <c r="X25" s="117">
        <f t="shared" si="8"/>
        <v>2.8089887640449436</v>
      </c>
      <c r="Y25" s="105">
        <v>12</v>
      </c>
      <c r="Z25" s="117">
        <f t="shared" si="9"/>
        <v>33.707865168539328</v>
      </c>
      <c r="AA25" s="105">
        <v>12</v>
      </c>
      <c r="AB25" s="118">
        <f t="shared" si="26"/>
        <v>33.707865168539328</v>
      </c>
      <c r="AC25" s="105">
        <v>320</v>
      </c>
      <c r="AD25" s="99">
        <v>2</v>
      </c>
      <c r="AE25" s="106">
        <f t="shared" si="10"/>
        <v>6.25</v>
      </c>
      <c r="AF25" s="105">
        <v>4</v>
      </c>
      <c r="AG25" s="106">
        <f t="shared" si="11"/>
        <v>12.5</v>
      </c>
      <c r="AH25" s="105">
        <v>6</v>
      </c>
      <c r="AI25" s="106">
        <f t="shared" si="12"/>
        <v>18.75</v>
      </c>
      <c r="AJ25" s="105">
        <v>7</v>
      </c>
      <c r="AK25" s="107">
        <f t="shared" si="27"/>
        <v>21.875</v>
      </c>
      <c r="AL25" s="99">
        <v>298</v>
      </c>
      <c r="AM25" s="99">
        <v>5</v>
      </c>
      <c r="AN25" s="117">
        <f t="shared" si="13"/>
        <v>16.778523489932887</v>
      </c>
      <c r="AO25" s="105">
        <v>1</v>
      </c>
      <c r="AP25" s="117">
        <f t="shared" si="14"/>
        <v>3.3557046979865772</v>
      </c>
      <c r="AQ25" s="105">
        <v>6</v>
      </c>
      <c r="AR25" s="117">
        <f t="shared" si="15"/>
        <v>20.134228187919462</v>
      </c>
      <c r="AS25" s="105">
        <v>9</v>
      </c>
      <c r="AT25" s="118">
        <f t="shared" si="28"/>
        <v>30.201342281879196</v>
      </c>
      <c r="AU25" s="105">
        <v>319</v>
      </c>
      <c r="AV25" s="99">
        <v>3</v>
      </c>
      <c r="AW25" s="106">
        <f t="shared" si="16"/>
        <v>9.4043887147335425</v>
      </c>
      <c r="AX25" s="105">
        <v>5</v>
      </c>
      <c r="AY25" s="106">
        <f t="shared" si="0"/>
        <v>15.67398119122257</v>
      </c>
      <c r="AZ25" s="105">
        <v>8</v>
      </c>
      <c r="BA25" s="106">
        <f t="shared" si="17"/>
        <v>25.078369905956112</v>
      </c>
      <c r="BB25" s="105">
        <v>11</v>
      </c>
      <c r="BC25" s="107">
        <f t="shared" si="29"/>
        <v>34.482758620689651</v>
      </c>
      <c r="BD25" s="99">
        <v>337</v>
      </c>
      <c r="BE25" s="99">
        <v>13</v>
      </c>
      <c r="BF25" s="117">
        <f t="shared" si="18"/>
        <v>38.575667655786347</v>
      </c>
      <c r="BG25" s="105">
        <v>2</v>
      </c>
      <c r="BH25" s="117">
        <f t="shared" si="19"/>
        <v>5.9347181008902083</v>
      </c>
      <c r="BI25" s="105">
        <v>15</v>
      </c>
      <c r="BJ25" s="117">
        <f t="shared" si="20"/>
        <v>44.510385756676563</v>
      </c>
      <c r="BK25" s="105">
        <v>16</v>
      </c>
      <c r="BL25" s="118">
        <f t="shared" si="30"/>
        <v>47.477744807121667</v>
      </c>
      <c r="BM25" s="105">
        <v>334</v>
      </c>
      <c r="BN25" s="99">
        <v>6</v>
      </c>
      <c r="BO25" s="106">
        <f t="shared" si="21"/>
        <v>17.964071856287426</v>
      </c>
      <c r="BP25" s="105">
        <v>2</v>
      </c>
      <c r="BQ25" s="106">
        <f t="shared" si="22"/>
        <v>5.9880239520958085</v>
      </c>
      <c r="BR25" s="105">
        <v>8</v>
      </c>
      <c r="BS25" s="106">
        <f t="shared" si="23"/>
        <v>23.952095808383234</v>
      </c>
      <c r="BT25" s="105">
        <v>9</v>
      </c>
      <c r="BU25" s="107">
        <f t="shared" si="31"/>
        <v>26.946107784431138</v>
      </c>
    </row>
    <row r="26" spans="1:73" ht="18" customHeight="1">
      <c r="A26" s="88" t="s">
        <v>25</v>
      </c>
      <c r="B26" s="108">
        <v>9596</v>
      </c>
      <c r="C26" s="108">
        <v>84</v>
      </c>
      <c r="D26" s="109">
        <f t="shared" si="1"/>
        <v>8.7536473530637764</v>
      </c>
      <c r="E26" s="110">
        <v>42</v>
      </c>
      <c r="F26" s="109">
        <f t="shared" si="2"/>
        <v>4.3768236765318882</v>
      </c>
      <c r="G26" s="110">
        <v>126</v>
      </c>
      <c r="H26" s="109">
        <f t="shared" si="3"/>
        <v>13.130471029595666</v>
      </c>
      <c r="I26" s="110">
        <v>137</v>
      </c>
      <c r="J26" s="111">
        <f t="shared" si="24"/>
        <v>14.276781992496874</v>
      </c>
      <c r="K26" s="115">
        <v>9443</v>
      </c>
      <c r="L26" s="113">
        <v>83</v>
      </c>
      <c r="M26" s="114">
        <f t="shared" si="4"/>
        <v>8.7895795827597158</v>
      </c>
      <c r="N26" s="115">
        <v>26</v>
      </c>
      <c r="O26" s="114">
        <f t="shared" si="5"/>
        <v>2.7533622789367787</v>
      </c>
      <c r="P26" s="115">
        <v>109</v>
      </c>
      <c r="Q26" s="114">
        <f t="shared" si="6"/>
        <v>11.542941861696494</v>
      </c>
      <c r="R26" s="115">
        <v>130</v>
      </c>
      <c r="S26" s="116">
        <f t="shared" si="25"/>
        <v>13.766811394683893</v>
      </c>
      <c r="T26" s="108">
        <v>9088</v>
      </c>
      <c r="U26" s="108">
        <v>65</v>
      </c>
      <c r="V26" s="109">
        <f>+U26/T26*1000</f>
        <v>7.152288732394366</v>
      </c>
      <c r="W26" s="110">
        <v>26</v>
      </c>
      <c r="X26" s="109">
        <f t="shared" si="8"/>
        <v>2.8609154929577465</v>
      </c>
      <c r="Y26" s="110">
        <v>91</v>
      </c>
      <c r="Z26" s="109">
        <f t="shared" si="9"/>
        <v>10.013204225352114</v>
      </c>
      <c r="AA26" s="110">
        <v>104</v>
      </c>
      <c r="AB26" s="111">
        <f t="shared" si="26"/>
        <v>11.443661971830986</v>
      </c>
      <c r="AC26" s="115">
        <v>8386</v>
      </c>
      <c r="AD26" s="113">
        <v>70</v>
      </c>
      <c r="AE26" s="114">
        <f t="shared" si="10"/>
        <v>8.3472454090150254</v>
      </c>
      <c r="AF26" s="115">
        <v>32</v>
      </c>
      <c r="AG26" s="114">
        <f t="shared" si="11"/>
        <v>3.8158836155497258</v>
      </c>
      <c r="AH26" s="115">
        <v>102</v>
      </c>
      <c r="AI26" s="114">
        <f t="shared" si="12"/>
        <v>12.163129024564752</v>
      </c>
      <c r="AJ26" s="115">
        <v>120</v>
      </c>
      <c r="AK26" s="116">
        <f t="shared" si="27"/>
        <v>14.309563558311471</v>
      </c>
      <c r="AL26" s="108">
        <v>7947</v>
      </c>
      <c r="AM26" s="108">
        <v>64</v>
      </c>
      <c r="AN26" s="109">
        <f t="shared" si="13"/>
        <v>8.0533534667169988</v>
      </c>
      <c r="AO26" s="110">
        <v>36</v>
      </c>
      <c r="AP26" s="109">
        <f t="shared" si="14"/>
        <v>4.5300113250283127</v>
      </c>
      <c r="AQ26" s="110">
        <v>100</v>
      </c>
      <c r="AR26" s="109">
        <f t="shared" si="15"/>
        <v>12.583364791745312</v>
      </c>
      <c r="AS26" s="110">
        <v>112</v>
      </c>
      <c r="AT26" s="111">
        <f t="shared" si="28"/>
        <v>14.093368566754751</v>
      </c>
      <c r="AU26" s="115">
        <v>7332</v>
      </c>
      <c r="AV26" s="113">
        <v>70</v>
      </c>
      <c r="AW26" s="114">
        <f t="shared" si="16"/>
        <v>9.5471903982542283</v>
      </c>
      <c r="AX26" s="115">
        <v>24</v>
      </c>
      <c r="AY26" s="114">
        <f t="shared" si="0"/>
        <v>3.2733224222585928</v>
      </c>
      <c r="AZ26" s="115">
        <v>94</v>
      </c>
      <c r="BA26" s="114">
        <f t="shared" si="17"/>
        <v>12.820512820512819</v>
      </c>
      <c r="BB26" s="115">
        <v>103</v>
      </c>
      <c r="BC26" s="116">
        <f t="shared" si="29"/>
        <v>14.048008728859793</v>
      </c>
      <c r="BD26" s="108">
        <v>6772</v>
      </c>
      <c r="BE26" s="108">
        <v>48</v>
      </c>
      <c r="BF26" s="109">
        <f t="shared" si="18"/>
        <v>7.0880094506792677</v>
      </c>
      <c r="BG26" s="110">
        <v>21</v>
      </c>
      <c r="BH26" s="109">
        <f t="shared" si="19"/>
        <v>3.1010041346721797</v>
      </c>
      <c r="BI26" s="110">
        <v>69</v>
      </c>
      <c r="BJ26" s="109">
        <f t="shared" si="20"/>
        <v>10.189013585351447</v>
      </c>
      <c r="BK26" s="110">
        <v>80</v>
      </c>
      <c r="BL26" s="111">
        <f t="shared" si="30"/>
        <v>11.813349084465445</v>
      </c>
      <c r="BM26" s="115">
        <v>6313</v>
      </c>
      <c r="BN26" s="113">
        <v>38</v>
      </c>
      <c r="BO26" s="114">
        <f t="shared" si="21"/>
        <v>6.0193252019642012</v>
      </c>
      <c r="BP26" s="115">
        <v>19</v>
      </c>
      <c r="BQ26" s="114">
        <f t="shared" si="22"/>
        <v>3.0096626009821006</v>
      </c>
      <c r="BR26" s="115">
        <v>57</v>
      </c>
      <c r="BS26" s="114">
        <f t="shared" si="23"/>
        <v>9.0289878029463022</v>
      </c>
      <c r="BT26" s="115">
        <v>72</v>
      </c>
      <c r="BU26" s="116">
        <f t="shared" si="31"/>
        <v>11.405037224774276</v>
      </c>
    </row>
    <row r="27" spans="1:73" ht="18" customHeight="1">
      <c r="A27" s="90" t="s">
        <v>26</v>
      </c>
      <c r="B27" s="99">
        <v>283</v>
      </c>
      <c r="C27" s="99">
        <v>2</v>
      </c>
      <c r="D27" s="117">
        <f t="shared" si="1"/>
        <v>7.0671378091872787</v>
      </c>
      <c r="E27" s="105">
        <v>1</v>
      </c>
      <c r="F27" s="117">
        <f t="shared" si="2"/>
        <v>3.5335689045936394</v>
      </c>
      <c r="G27" s="105">
        <v>3</v>
      </c>
      <c r="H27" s="117">
        <f t="shared" si="3"/>
        <v>10.600706713780919</v>
      </c>
      <c r="I27" s="105">
        <v>4</v>
      </c>
      <c r="J27" s="118">
        <f t="shared" si="24"/>
        <v>14.134275618374557</v>
      </c>
      <c r="K27" s="105">
        <v>264</v>
      </c>
      <c r="L27" s="99">
        <v>1</v>
      </c>
      <c r="M27" s="106">
        <f>+L27/K27*1000</f>
        <v>3.7878787878787881</v>
      </c>
      <c r="N27" s="105">
        <v>0</v>
      </c>
      <c r="O27" s="106">
        <f>+N27/K27*1000</f>
        <v>0</v>
      </c>
      <c r="P27" s="105">
        <v>1</v>
      </c>
      <c r="Q27" s="106">
        <f>+P27/K27*1000</f>
        <v>3.7878787878787881</v>
      </c>
      <c r="R27" s="105">
        <v>1</v>
      </c>
      <c r="S27" s="107">
        <f>+R27/K27*1000</f>
        <v>3.7878787878787881</v>
      </c>
      <c r="T27" s="99">
        <v>269</v>
      </c>
      <c r="U27" s="99">
        <v>0</v>
      </c>
      <c r="V27" s="117">
        <f>+U27/T27*1000</f>
        <v>0</v>
      </c>
      <c r="W27" s="105">
        <v>0</v>
      </c>
      <c r="X27" s="117">
        <f t="shared" si="8"/>
        <v>0</v>
      </c>
      <c r="Y27" s="105">
        <v>0</v>
      </c>
      <c r="Z27" s="117">
        <f>+Y27/T27*1000</f>
        <v>0</v>
      </c>
      <c r="AA27" s="105">
        <v>0</v>
      </c>
      <c r="AB27" s="118">
        <f t="shared" si="26"/>
        <v>0</v>
      </c>
      <c r="AC27" s="105">
        <v>254</v>
      </c>
      <c r="AD27" s="99">
        <v>1</v>
      </c>
      <c r="AE27" s="106">
        <f t="shared" si="10"/>
        <v>3.9370078740157481</v>
      </c>
      <c r="AF27" s="105">
        <v>2</v>
      </c>
      <c r="AG27" s="106">
        <f t="shared" si="11"/>
        <v>7.8740157480314963</v>
      </c>
      <c r="AH27" s="105">
        <v>3</v>
      </c>
      <c r="AI27" s="106">
        <f t="shared" si="12"/>
        <v>11.811023622047244</v>
      </c>
      <c r="AJ27" s="105">
        <v>3</v>
      </c>
      <c r="AK27" s="107">
        <f t="shared" si="27"/>
        <v>11.811023622047244</v>
      </c>
      <c r="AL27" s="99">
        <v>231</v>
      </c>
      <c r="AM27" s="99">
        <v>1</v>
      </c>
      <c r="AN27" s="117">
        <f t="shared" si="13"/>
        <v>4.329004329004329</v>
      </c>
      <c r="AO27" s="105">
        <v>0</v>
      </c>
      <c r="AP27" s="117">
        <f t="shared" si="14"/>
        <v>0</v>
      </c>
      <c r="AQ27" s="105">
        <v>1</v>
      </c>
      <c r="AR27" s="117">
        <f t="shared" si="15"/>
        <v>4.329004329004329</v>
      </c>
      <c r="AS27" s="105">
        <v>3</v>
      </c>
      <c r="AT27" s="118">
        <f t="shared" si="28"/>
        <v>12.987012987012989</v>
      </c>
      <c r="AU27" s="105">
        <v>95</v>
      </c>
      <c r="AV27" s="99">
        <v>0</v>
      </c>
      <c r="AW27" s="106">
        <f t="shared" si="16"/>
        <v>0</v>
      </c>
      <c r="AX27" s="105">
        <v>0</v>
      </c>
      <c r="AY27" s="106">
        <f t="shared" si="0"/>
        <v>0</v>
      </c>
      <c r="AZ27" s="105">
        <v>0</v>
      </c>
      <c r="BA27" s="106">
        <f t="shared" si="17"/>
        <v>0</v>
      </c>
      <c r="BB27" s="105">
        <v>1</v>
      </c>
      <c r="BC27" s="107">
        <f t="shared" si="29"/>
        <v>10.526315789473683</v>
      </c>
      <c r="BD27" s="99">
        <v>95</v>
      </c>
      <c r="BE27" s="99">
        <v>1</v>
      </c>
      <c r="BF27" s="117">
        <f t="shared" si="18"/>
        <v>10.526315789473683</v>
      </c>
      <c r="BG27" s="105">
        <v>0</v>
      </c>
      <c r="BH27" s="117">
        <f t="shared" si="19"/>
        <v>0</v>
      </c>
      <c r="BI27" s="105">
        <v>1</v>
      </c>
      <c r="BJ27" s="117">
        <f t="shared" si="20"/>
        <v>10.526315789473683</v>
      </c>
      <c r="BK27" s="105">
        <v>1</v>
      </c>
      <c r="BL27" s="118">
        <f t="shared" si="30"/>
        <v>10.526315789473683</v>
      </c>
      <c r="BM27" s="105">
        <v>104</v>
      </c>
      <c r="BN27" s="99">
        <v>0</v>
      </c>
      <c r="BO27" s="106">
        <f t="shared" si="21"/>
        <v>0</v>
      </c>
      <c r="BP27" s="105">
        <v>0</v>
      </c>
      <c r="BQ27" s="106">
        <f t="shared" si="22"/>
        <v>0</v>
      </c>
      <c r="BR27" s="105">
        <v>0</v>
      </c>
      <c r="BS27" s="106">
        <f t="shared" si="23"/>
        <v>0</v>
      </c>
      <c r="BT27" s="105">
        <v>1</v>
      </c>
      <c r="BU27" s="107">
        <f t="shared" si="31"/>
        <v>9.6153846153846168</v>
      </c>
    </row>
    <row r="28" spans="1:73" ht="24.95" customHeight="1">
      <c r="A28" s="91" t="s">
        <v>36</v>
      </c>
      <c r="B28" s="66">
        <f>SUM(B9:B27)</f>
        <v>116181</v>
      </c>
      <c r="C28" s="66">
        <f>SUM(C9:C27)</f>
        <v>1129</v>
      </c>
      <c r="D28" s="67">
        <f>+C28/B28*1000</f>
        <v>9.7175958203148536</v>
      </c>
      <c r="E28" s="68">
        <f>SUM(E9:E27)</f>
        <v>520</v>
      </c>
      <c r="F28" s="67">
        <f t="shared" si="2"/>
        <v>4.4757748685241125</v>
      </c>
      <c r="G28" s="68">
        <v>1649</v>
      </c>
      <c r="H28" s="67">
        <f t="shared" si="3"/>
        <v>14.193370688838968</v>
      </c>
      <c r="I28" s="68">
        <v>1900</v>
      </c>
      <c r="J28" s="69">
        <f t="shared" si="24"/>
        <v>16.353792788838106</v>
      </c>
      <c r="K28" s="3">
        <f>SUM(K9:K27)</f>
        <v>111146</v>
      </c>
      <c r="L28" s="4">
        <f>SUM(L9:L27)</f>
        <v>1055</v>
      </c>
      <c r="M28" s="5">
        <f>+L28/K28*1000</f>
        <v>9.492019505875156</v>
      </c>
      <c r="N28" s="3">
        <f>SUM(N9:N27)</f>
        <v>467</v>
      </c>
      <c r="O28" s="5">
        <f>+N28/K28*1000</f>
        <v>4.2016806722689077</v>
      </c>
      <c r="P28" s="3">
        <f>SUM(P9:P27)</f>
        <v>1522</v>
      </c>
      <c r="Q28" s="5">
        <f>+P28/K28*1000</f>
        <v>13.693700178144063</v>
      </c>
      <c r="R28" s="3">
        <f>SUM(R9:R27)</f>
        <v>1788</v>
      </c>
      <c r="S28" s="6">
        <f>+R28/K28*1000</f>
        <v>16.086948698108792</v>
      </c>
      <c r="T28" s="66">
        <f>SUM(T9:T27)</f>
        <v>115895</v>
      </c>
      <c r="U28" s="66">
        <f>SUM(U9:U27)</f>
        <v>1041</v>
      </c>
      <c r="V28" s="67">
        <f>+U28/T28*1000</f>
        <v>8.9822684326329867</v>
      </c>
      <c r="W28" s="68">
        <f>SUM(W9:W27)</f>
        <v>420</v>
      </c>
      <c r="X28" s="67">
        <f t="shared" si="8"/>
        <v>3.6239699728202255</v>
      </c>
      <c r="Y28" s="68">
        <f>SUM(Y9:Y27)</f>
        <v>1461</v>
      </c>
      <c r="Z28" s="67">
        <f>+Y28/T28*1000</f>
        <v>12.606238405453212</v>
      </c>
      <c r="AA28" s="68">
        <f>SUM(AA9:AA27)</f>
        <v>1678</v>
      </c>
      <c r="AB28" s="69">
        <f t="shared" si="26"/>
        <v>14.478622891410328</v>
      </c>
      <c r="AC28" s="3">
        <f>SUM(AC9:AC27)</f>
        <v>111642</v>
      </c>
      <c r="AD28" s="4">
        <f>SUM(AD9:AD27)</f>
        <v>1052</v>
      </c>
      <c r="AE28" s="5">
        <f t="shared" si="10"/>
        <v>9.4229770158184198</v>
      </c>
      <c r="AF28" s="3">
        <f>SUM(AF9:AF27)</f>
        <v>425</v>
      </c>
      <c r="AG28" s="5">
        <f t="shared" si="11"/>
        <v>3.8068110567707492</v>
      </c>
      <c r="AH28" s="3">
        <f>SUM(AH9:AH27)</f>
        <v>1477</v>
      </c>
      <c r="AI28" s="5">
        <f t="shared" si="12"/>
        <v>13.229788072589168</v>
      </c>
      <c r="AJ28" s="3">
        <f>SUM(AJ9:AJ27)</f>
        <v>1728</v>
      </c>
      <c r="AK28" s="6">
        <f t="shared" si="27"/>
        <v>15.47804589670554</v>
      </c>
      <c r="AL28" s="66">
        <f>SUM(AL9:AL27)</f>
        <v>107911</v>
      </c>
      <c r="AM28" s="66">
        <f>SUM(AM9:AM27)</f>
        <v>910</v>
      </c>
      <c r="AN28" s="67">
        <f>+AM28/AL28*1000</f>
        <v>8.4328752397809303</v>
      </c>
      <c r="AO28" s="68">
        <f>SUM(AO9:AO27)</f>
        <v>398</v>
      </c>
      <c r="AP28" s="67">
        <f t="shared" si="14"/>
        <v>3.6882245554206707</v>
      </c>
      <c r="AQ28" s="68">
        <f>SUM(AQ9:AQ27)</f>
        <v>1308</v>
      </c>
      <c r="AR28" s="67">
        <f t="shared" si="15"/>
        <v>12.1210997952016</v>
      </c>
      <c r="AS28" s="68">
        <f>SUM(AS9:AS27)</f>
        <v>1591</v>
      </c>
      <c r="AT28" s="69">
        <f t="shared" si="28"/>
        <v>14.743631325814793</v>
      </c>
      <c r="AU28" s="3">
        <f>SUM(AU9:AU27)</f>
        <v>102722</v>
      </c>
      <c r="AV28" s="4">
        <v>941</v>
      </c>
      <c r="AW28" s="5">
        <f>+AV28/AU28*1000</f>
        <v>9.160647183660755</v>
      </c>
      <c r="AX28" s="3">
        <f>SUM(AX9:AX27)</f>
        <v>316</v>
      </c>
      <c r="AY28" s="5">
        <f t="shared" si="0"/>
        <v>3.0762640914312414</v>
      </c>
      <c r="AZ28" s="3">
        <f>SUM(AZ9:AZ27)</f>
        <v>1257</v>
      </c>
      <c r="BA28" s="5">
        <f t="shared" si="17"/>
        <v>12.236911275091996</v>
      </c>
      <c r="BB28" s="3">
        <f>SUM(BB9:BB27)</f>
        <v>1468</v>
      </c>
      <c r="BC28" s="6">
        <f t="shared" si="29"/>
        <v>14.290999007028681</v>
      </c>
      <c r="BD28" s="66">
        <f>SUM(BD9:BD27)</f>
        <v>103766</v>
      </c>
      <c r="BE28" s="66">
        <f>SUM(BE9:BE27)</f>
        <v>1039</v>
      </c>
      <c r="BF28" s="67">
        <f>+BE28/BD28*1000</f>
        <v>10.012913671144689</v>
      </c>
      <c r="BG28" s="68">
        <f>SUM(BG9:BG27)</f>
        <v>370</v>
      </c>
      <c r="BH28" s="67">
        <f>+BG28/BD28*1000</f>
        <v>3.5657151668176477</v>
      </c>
      <c r="BI28" s="68">
        <f>SUM(BI9:BI27)</f>
        <v>1409</v>
      </c>
      <c r="BJ28" s="67">
        <f>+BI28/BD28*1000</f>
        <v>13.57862883796234</v>
      </c>
      <c r="BK28" s="68">
        <f>SUM(BK9:BK27)</f>
        <v>1633</v>
      </c>
      <c r="BL28" s="69">
        <f>+BK28/BD28*1000</f>
        <v>15.73733207408978</v>
      </c>
      <c r="BM28" s="3">
        <v>98305</v>
      </c>
      <c r="BN28" s="4">
        <v>900</v>
      </c>
      <c r="BO28" s="5">
        <f>+BN28/BM28*1000</f>
        <v>9.1551803061899193</v>
      </c>
      <c r="BP28" s="3">
        <v>372</v>
      </c>
      <c r="BQ28" s="5">
        <f>+BP28/BM28*1000</f>
        <v>3.784141193225167</v>
      </c>
      <c r="BR28" s="3">
        <v>1272</v>
      </c>
      <c r="BS28" s="5">
        <f>+BR28/BM28*1000</f>
        <v>12.939321499415087</v>
      </c>
      <c r="BT28" s="3">
        <v>1522</v>
      </c>
      <c r="BU28" s="6">
        <f>+BT28/BM28*1000</f>
        <v>15.482427140023397</v>
      </c>
    </row>
    <row r="29" spans="1:73" ht="6.75" customHeight="1">
      <c r="B29" s="92"/>
      <c r="C29" s="92"/>
      <c r="E29" s="92"/>
      <c r="G29" s="92"/>
      <c r="J29" s="117"/>
      <c r="K29" s="92"/>
      <c r="M29" s="92"/>
      <c r="O29" s="92"/>
      <c r="R29" s="117"/>
      <c r="T29" s="92"/>
      <c r="U29" s="92"/>
      <c r="W29" s="92"/>
      <c r="Y29" s="92"/>
      <c r="AB29" s="117"/>
      <c r="AC29" s="92"/>
      <c r="AE29" s="92"/>
      <c r="AG29" s="92"/>
      <c r="AJ29" s="117"/>
      <c r="AL29" s="92"/>
      <c r="AM29" s="92"/>
      <c r="AO29" s="92"/>
      <c r="AQ29" s="92"/>
      <c r="AT29" s="117"/>
      <c r="AU29" s="92"/>
      <c r="AV29" s="92"/>
      <c r="AX29" s="92"/>
      <c r="AZ29" s="92"/>
      <c r="BC29" s="117"/>
      <c r="BD29" s="92"/>
      <c r="BE29" s="92"/>
      <c r="BG29" s="92"/>
      <c r="BI29" s="92"/>
      <c r="BL29" s="117"/>
      <c r="BM29" s="92"/>
      <c r="BN29" s="92"/>
      <c r="BP29" s="92"/>
      <c r="BR29" s="92"/>
      <c r="BU29" s="117"/>
    </row>
    <row r="30" spans="1:73" s="384" customFormat="1" ht="12" customHeight="1">
      <c r="A30" s="815" t="s">
        <v>520</v>
      </c>
      <c r="B30" s="815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  <c r="BA30" s="408"/>
      <c r="BB30" s="408"/>
      <c r="BC30" s="408"/>
      <c r="BD30" s="408"/>
      <c r="BE30" s="408"/>
      <c r="BF30" s="408"/>
      <c r="BG30" s="408"/>
      <c r="BH30" s="408"/>
      <c r="BI30" s="408"/>
      <c r="BJ30" s="408"/>
      <c r="BK30" s="408"/>
      <c r="BL30" s="408"/>
      <c r="BM30" s="408"/>
      <c r="BN30" s="408"/>
      <c r="BO30" s="408"/>
      <c r="BP30" s="408"/>
      <c r="BQ30" s="408"/>
      <c r="BR30" s="408"/>
      <c r="BS30" s="408"/>
      <c r="BT30" s="408"/>
      <c r="BU30" s="408"/>
    </row>
    <row r="31" spans="1:73" s="384" customFormat="1" ht="12" customHeight="1">
      <c r="A31" s="403" t="s">
        <v>28</v>
      </c>
      <c r="B31" s="420"/>
      <c r="C31" s="418"/>
      <c r="D31" s="408"/>
      <c r="E31" s="408"/>
      <c r="F31" s="408"/>
      <c r="G31" s="408"/>
      <c r="H31" s="408"/>
      <c r="I31" s="408"/>
      <c r="J31" s="408"/>
      <c r="K31" s="418"/>
      <c r="L31" s="408"/>
      <c r="M31" s="408"/>
      <c r="N31" s="408"/>
      <c r="O31" s="408"/>
      <c r="P31" s="408"/>
      <c r="Q31" s="408"/>
      <c r="R31" s="408"/>
      <c r="S31" s="408"/>
      <c r="T31" s="408"/>
      <c r="U31" s="418"/>
      <c r="V31" s="408"/>
      <c r="W31" s="408"/>
      <c r="X31" s="408"/>
      <c r="Y31" s="408"/>
      <c r="Z31" s="408"/>
      <c r="AA31" s="408"/>
      <c r="AB31" s="408"/>
      <c r="AC31" s="418"/>
      <c r="AD31" s="408"/>
      <c r="AE31" s="408"/>
      <c r="AF31" s="408"/>
      <c r="AG31" s="408"/>
      <c r="AH31" s="408"/>
      <c r="AI31" s="408"/>
      <c r="AJ31" s="408"/>
      <c r="AK31" s="408"/>
      <c r="AL31" s="408"/>
      <c r="AM31" s="418"/>
      <c r="AN31" s="408"/>
      <c r="AO31" s="408"/>
      <c r="AP31" s="408"/>
      <c r="AQ31" s="408"/>
      <c r="AR31" s="408"/>
      <c r="AS31" s="408"/>
      <c r="AT31" s="408"/>
      <c r="AU31" s="408"/>
      <c r="AV31" s="418"/>
      <c r="AW31" s="408"/>
      <c r="AX31" s="408"/>
      <c r="AY31" s="408"/>
      <c r="AZ31" s="408"/>
      <c r="BA31" s="408"/>
      <c r="BB31" s="408"/>
      <c r="BC31" s="408"/>
      <c r="BD31" s="408"/>
      <c r="BE31" s="418"/>
      <c r="BF31" s="408"/>
      <c r="BG31" s="408"/>
      <c r="BH31" s="408"/>
      <c r="BI31" s="408"/>
      <c r="BJ31" s="408"/>
      <c r="BK31" s="408"/>
      <c r="BL31" s="408"/>
      <c r="BM31" s="408"/>
      <c r="BN31" s="418"/>
      <c r="BO31" s="408"/>
      <c r="BP31" s="408"/>
      <c r="BQ31" s="408"/>
      <c r="BR31" s="408"/>
      <c r="BS31" s="408"/>
      <c r="BT31" s="408"/>
      <c r="BU31" s="408"/>
    </row>
    <row r="35" spans="43:70" ht="18" customHeight="1">
      <c r="AQ35" s="189"/>
      <c r="AZ35" s="189"/>
      <c r="BI35" s="189"/>
      <c r="BR35" s="189"/>
    </row>
  </sheetData>
  <mergeCells count="55">
    <mergeCell ref="BM6:BU6"/>
    <mergeCell ref="BM7:BM8"/>
    <mergeCell ref="BN7:BO7"/>
    <mergeCell ref="BP7:BQ7"/>
    <mergeCell ref="BR7:BS7"/>
    <mergeCell ref="BT7:BU7"/>
    <mergeCell ref="BD6:BL6"/>
    <mergeCell ref="BD7:BD8"/>
    <mergeCell ref="BE7:BF7"/>
    <mergeCell ref="BG7:BH7"/>
    <mergeCell ref="BI7:BJ7"/>
    <mergeCell ref="BK7:BL7"/>
    <mergeCell ref="A1:AT1"/>
    <mergeCell ref="A2:AT2"/>
    <mergeCell ref="A3:AT3"/>
    <mergeCell ref="A4:C4"/>
    <mergeCell ref="B5:BU5"/>
    <mergeCell ref="B7:B8"/>
    <mergeCell ref="C7:D7"/>
    <mergeCell ref="E7:F7"/>
    <mergeCell ref="G7:H7"/>
    <mergeCell ref="I7:J7"/>
    <mergeCell ref="AO7:AP7"/>
    <mergeCell ref="AQ7:AR7"/>
    <mergeCell ref="AS7:AT7"/>
    <mergeCell ref="AJ7:AK7"/>
    <mergeCell ref="AL7:AL8"/>
    <mergeCell ref="AM7:AN7"/>
    <mergeCell ref="A30:Q30"/>
    <mergeCell ref="AC7:AC8"/>
    <mergeCell ref="AD7:AE7"/>
    <mergeCell ref="AF7:AG7"/>
    <mergeCell ref="AH7:AI7"/>
    <mergeCell ref="R7:S7"/>
    <mergeCell ref="T7:T8"/>
    <mergeCell ref="U7:V7"/>
    <mergeCell ref="W7:X7"/>
    <mergeCell ref="Y7:Z7"/>
    <mergeCell ref="A5:A8"/>
    <mergeCell ref="AA7:AB7"/>
    <mergeCell ref="K7:K8"/>
    <mergeCell ref="L7:M7"/>
    <mergeCell ref="N7:O7"/>
    <mergeCell ref="P7:Q7"/>
    <mergeCell ref="B6:J6"/>
    <mergeCell ref="K6:S6"/>
    <mergeCell ref="T6:AB6"/>
    <mergeCell ref="AC6:AK6"/>
    <mergeCell ref="AL6:AT6"/>
    <mergeCell ref="AU6:BC6"/>
    <mergeCell ref="AU7:AU8"/>
    <mergeCell ref="AV7:AW7"/>
    <mergeCell ref="AX7:AY7"/>
    <mergeCell ref="AZ7:BA7"/>
    <mergeCell ref="BB7:BC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CK34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BY19" sqref="BY19"/>
    </sheetView>
  </sheetViews>
  <sheetFormatPr baseColWidth="10" defaultColWidth="11.42578125" defaultRowHeight="18" customHeight="1"/>
  <cols>
    <col min="1" max="1" width="18.7109375" style="119" customWidth="1"/>
    <col min="2" max="3" width="4.7109375" style="121" customWidth="1"/>
    <col min="4" max="5" width="4.5703125" style="121" customWidth="1"/>
    <col min="6" max="6" width="4.7109375" style="121" customWidth="1"/>
    <col min="7" max="7" width="6.5703125" style="121" customWidth="1"/>
    <col min="8" max="11" width="4.7109375" style="97" customWidth="1"/>
    <col min="12" max="12" width="6.7109375" style="97" customWidth="1"/>
    <col min="13" max="16" width="4.7109375" style="121" customWidth="1"/>
    <col min="17" max="18" width="5.7109375" style="121" customWidth="1"/>
    <col min="19" max="22" width="4.7109375" style="121" customWidth="1"/>
    <col min="23" max="23" width="6.7109375" style="97" customWidth="1"/>
    <col min="24" max="25" width="4.7109375" style="121" customWidth="1"/>
    <col min="26" max="27" width="4.5703125" style="121" customWidth="1"/>
    <col min="28" max="28" width="4.7109375" style="121" customWidth="1"/>
    <col min="29" max="29" width="6.5703125" style="121" customWidth="1"/>
    <col min="30" max="33" width="4.7109375" style="97" customWidth="1"/>
    <col min="34" max="34" width="6.7109375" style="97" customWidth="1"/>
    <col min="35" max="38" width="4.7109375" style="121" customWidth="1"/>
    <col min="39" max="40" width="5.7109375" style="121" customWidth="1"/>
    <col min="41" max="44" width="4.7109375" style="121" customWidth="1"/>
    <col min="45" max="45" width="6.7109375" style="97" customWidth="1"/>
    <col min="46" max="47" width="4.7109375" style="121" customWidth="1"/>
    <col min="48" max="49" width="4.5703125" style="121" customWidth="1"/>
    <col min="50" max="50" width="5.28515625" style="121" customWidth="1"/>
    <col min="51" max="51" width="6.5703125" style="121" customWidth="1"/>
    <col min="52" max="55" width="4.7109375" style="97" customWidth="1"/>
    <col min="56" max="56" width="6.7109375" style="97" customWidth="1"/>
    <col min="57" max="60" width="4.7109375" style="121" customWidth="1"/>
    <col min="61" max="62" width="5.7109375" style="121" customWidth="1"/>
    <col min="63" max="66" width="4.7109375" style="121" customWidth="1"/>
    <col min="67" max="67" width="6.7109375" style="97" customWidth="1"/>
    <col min="68" max="69" width="4.7109375" style="121" customWidth="1"/>
    <col min="70" max="71" width="4.5703125" style="121" customWidth="1"/>
    <col min="72" max="72" width="5.28515625" style="121" customWidth="1"/>
    <col min="73" max="73" width="6.5703125" style="121" customWidth="1"/>
    <col min="74" max="77" width="4.7109375" style="97" customWidth="1"/>
    <col min="78" max="78" width="6.7109375" style="97" customWidth="1"/>
    <col min="79" max="82" width="4.7109375" style="121" customWidth="1"/>
    <col min="83" max="84" width="5.7109375" style="121" customWidth="1"/>
    <col min="85" max="88" width="4.7109375" style="121" customWidth="1"/>
    <col min="89" max="89" width="6.7109375" style="97" customWidth="1"/>
    <col min="90" max="102" width="6.28515625" style="95" customWidth="1"/>
    <col min="103" max="16384" width="11.42578125" style="95"/>
  </cols>
  <sheetData>
    <row r="1" spans="1:89" ht="18" customHeight="1">
      <c r="A1" s="844" t="s">
        <v>487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383"/>
      <c r="Y1" s="383"/>
      <c r="Z1" s="383"/>
      <c r="AA1" s="383"/>
      <c r="AB1" s="383"/>
      <c r="AC1" s="383"/>
      <c r="AD1" s="383"/>
      <c r="AE1" s="383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</row>
    <row r="2" spans="1:89" ht="18" customHeight="1">
      <c r="A2" s="825" t="s">
        <v>356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</row>
    <row r="3" spans="1:8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</row>
    <row r="4" spans="1:89" ht="3.95" customHeight="1">
      <c r="A4" s="845"/>
      <c r="B4" s="845"/>
      <c r="C4" s="190"/>
      <c r="D4" s="190"/>
      <c r="E4" s="190"/>
      <c r="F4" s="190"/>
      <c r="G4" s="190"/>
      <c r="H4" s="96"/>
      <c r="I4" s="96"/>
      <c r="J4" s="96"/>
      <c r="K4" s="96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95"/>
      <c r="Y4" s="190"/>
      <c r="Z4" s="190"/>
      <c r="AA4" s="190"/>
      <c r="AB4" s="190"/>
      <c r="AC4" s="190"/>
      <c r="AD4" s="96"/>
      <c r="AE4" s="96"/>
      <c r="AF4" s="96"/>
      <c r="AG4" s="96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95"/>
      <c r="AU4" s="190"/>
      <c r="AV4" s="190"/>
      <c r="AW4" s="190"/>
      <c r="AX4" s="190"/>
      <c r="AY4" s="190"/>
      <c r="AZ4" s="96"/>
      <c r="BA4" s="96"/>
      <c r="BB4" s="96"/>
      <c r="BC4" s="96"/>
      <c r="BD4" s="21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95"/>
      <c r="BQ4" s="697"/>
      <c r="BR4" s="697"/>
      <c r="BS4" s="697"/>
      <c r="BT4" s="697"/>
      <c r="BU4" s="697"/>
      <c r="BV4" s="96"/>
      <c r="BW4" s="96"/>
      <c r="BX4" s="96"/>
      <c r="BY4" s="96"/>
      <c r="BZ4" s="698"/>
      <c r="CA4" s="740"/>
      <c r="CB4" s="740"/>
      <c r="CC4" s="740"/>
      <c r="CD4" s="740"/>
      <c r="CE4" s="740"/>
      <c r="CF4" s="740"/>
      <c r="CG4" s="740"/>
      <c r="CH4" s="740"/>
      <c r="CI4" s="740"/>
      <c r="CJ4" s="740"/>
      <c r="CK4" s="740"/>
    </row>
    <row r="5" spans="1:89" ht="18" customHeight="1">
      <c r="A5" s="931" t="s">
        <v>0</v>
      </c>
      <c r="B5" s="828" t="s">
        <v>532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29"/>
      <c r="BF5" s="829"/>
      <c r="BG5" s="829"/>
      <c r="BH5" s="829"/>
      <c r="BI5" s="829"/>
      <c r="BJ5" s="829"/>
      <c r="BK5" s="829"/>
      <c r="BL5" s="829"/>
      <c r="BM5" s="829"/>
      <c r="BN5" s="829"/>
      <c r="BO5" s="829"/>
      <c r="BP5" s="829"/>
      <c r="BQ5" s="829"/>
      <c r="BR5" s="829"/>
      <c r="BS5" s="829"/>
      <c r="BT5" s="829"/>
      <c r="BU5" s="829"/>
      <c r="BV5" s="829"/>
      <c r="BW5" s="829"/>
      <c r="BX5" s="829"/>
      <c r="BY5" s="829"/>
      <c r="BZ5" s="829"/>
      <c r="CA5" s="829"/>
      <c r="CB5" s="829"/>
      <c r="CC5" s="829"/>
      <c r="CD5" s="829"/>
      <c r="CE5" s="829"/>
      <c r="CF5" s="829"/>
      <c r="CG5" s="829"/>
      <c r="CH5" s="829"/>
      <c r="CI5" s="829"/>
      <c r="CJ5" s="829"/>
      <c r="CK5" s="830"/>
    </row>
    <row r="6" spans="1:89" ht="18" customHeight="1">
      <c r="A6" s="931"/>
      <c r="B6" s="926">
        <v>2015</v>
      </c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891">
        <v>2016</v>
      </c>
      <c r="N6" s="891"/>
      <c r="O6" s="891"/>
      <c r="P6" s="891"/>
      <c r="Q6" s="891"/>
      <c r="R6" s="891"/>
      <c r="S6" s="891"/>
      <c r="T6" s="891"/>
      <c r="U6" s="891"/>
      <c r="V6" s="891"/>
      <c r="W6" s="891"/>
      <c r="X6" s="926">
        <v>2017</v>
      </c>
      <c r="Y6" s="926"/>
      <c r="Z6" s="926"/>
      <c r="AA6" s="926"/>
      <c r="AB6" s="926"/>
      <c r="AC6" s="926"/>
      <c r="AD6" s="926"/>
      <c r="AE6" s="926"/>
      <c r="AF6" s="926"/>
      <c r="AG6" s="926"/>
      <c r="AH6" s="926"/>
      <c r="AI6" s="891">
        <v>2018</v>
      </c>
      <c r="AJ6" s="891"/>
      <c r="AK6" s="891"/>
      <c r="AL6" s="891"/>
      <c r="AM6" s="891"/>
      <c r="AN6" s="891"/>
      <c r="AO6" s="891"/>
      <c r="AP6" s="891"/>
      <c r="AQ6" s="891"/>
      <c r="AR6" s="891"/>
      <c r="AS6" s="891"/>
      <c r="AT6" s="926">
        <v>2019</v>
      </c>
      <c r="AU6" s="926"/>
      <c r="AV6" s="926"/>
      <c r="AW6" s="926"/>
      <c r="AX6" s="926"/>
      <c r="AY6" s="926"/>
      <c r="AZ6" s="926"/>
      <c r="BA6" s="926"/>
      <c r="BB6" s="926"/>
      <c r="BC6" s="926"/>
      <c r="BD6" s="926"/>
      <c r="BE6" s="891">
        <v>2020</v>
      </c>
      <c r="BF6" s="891"/>
      <c r="BG6" s="891"/>
      <c r="BH6" s="891"/>
      <c r="BI6" s="891"/>
      <c r="BJ6" s="891"/>
      <c r="BK6" s="891"/>
      <c r="BL6" s="891"/>
      <c r="BM6" s="891"/>
      <c r="BN6" s="891"/>
      <c r="BO6" s="891"/>
      <c r="BP6" s="926">
        <v>2021</v>
      </c>
      <c r="BQ6" s="926"/>
      <c r="BR6" s="926"/>
      <c r="BS6" s="926"/>
      <c r="BT6" s="926"/>
      <c r="BU6" s="926"/>
      <c r="BV6" s="926"/>
      <c r="BW6" s="926"/>
      <c r="BX6" s="926"/>
      <c r="BY6" s="926"/>
      <c r="BZ6" s="926"/>
      <c r="CA6" s="891">
        <v>2022</v>
      </c>
      <c r="CB6" s="891"/>
      <c r="CC6" s="891"/>
      <c r="CD6" s="891"/>
      <c r="CE6" s="891"/>
      <c r="CF6" s="891"/>
      <c r="CG6" s="891"/>
      <c r="CH6" s="891"/>
      <c r="CI6" s="891"/>
      <c r="CJ6" s="891"/>
      <c r="CK6" s="891"/>
    </row>
    <row r="7" spans="1:89" ht="42.75" customHeight="1">
      <c r="A7" s="931"/>
      <c r="B7" s="930" t="s">
        <v>318</v>
      </c>
      <c r="C7" s="930"/>
      <c r="D7" s="930" t="s">
        <v>319</v>
      </c>
      <c r="E7" s="930"/>
      <c r="F7" s="930" t="s">
        <v>320</v>
      </c>
      <c r="G7" s="930"/>
      <c r="H7" s="930" t="s">
        <v>321</v>
      </c>
      <c r="I7" s="930"/>
      <c r="J7" s="930" t="s">
        <v>322</v>
      </c>
      <c r="K7" s="930"/>
      <c r="L7" s="818" t="s">
        <v>34</v>
      </c>
      <c r="M7" s="929" t="s">
        <v>318</v>
      </c>
      <c r="N7" s="929"/>
      <c r="O7" s="929" t="s">
        <v>319</v>
      </c>
      <c r="P7" s="929"/>
      <c r="Q7" s="929" t="s">
        <v>320</v>
      </c>
      <c r="R7" s="929"/>
      <c r="S7" s="929" t="s">
        <v>321</v>
      </c>
      <c r="T7" s="929"/>
      <c r="U7" s="929" t="s">
        <v>322</v>
      </c>
      <c r="V7" s="929"/>
      <c r="W7" s="927" t="s">
        <v>34</v>
      </c>
      <c r="X7" s="930" t="s">
        <v>318</v>
      </c>
      <c r="Y7" s="930"/>
      <c r="Z7" s="930" t="s">
        <v>319</v>
      </c>
      <c r="AA7" s="930"/>
      <c r="AB7" s="930" t="s">
        <v>320</v>
      </c>
      <c r="AC7" s="930"/>
      <c r="AD7" s="930" t="s">
        <v>321</v>
      </c>
      <c r="AE7" s="930"/>
      <c r="AF7" s="930" t="s">
        <v>322</v>
      </c>
      <c r="AG7" s="930"/>
      <c r="AH7" s="818" t="s">
        <v>34</v>
      </c>
      <c r="AI7" s="929" t="s">
        <v>318</v>
      </c>
      <c r="AJ7" s="929"/>
      <c r="AK7" s="929" t="s">
        <v>319</v>
      </c>
      <c r="AL7" s="929"/>
      <c r="AM7" s="929" t="s">
        <v>320</v>
      </c>
      <c r="AN7" s="929"/>
      <c r="AO7" s="929" t="s">
        <v>321</v>
      </c>
      <c r="AP7" s="929"/>
      <c r="AQ7" s="929" t="s">
        <v>322</v>
      </c>
      <c r="AR7" s="929"/>
      <c r="AS7" s="927" t="s">
        <v>34</v>
      </c>
      <c r="AT7" s="930" t="s">
        <v>318</v>
      </c>
      <c r="AU7" s="930"/>
      <c r="AV7" s="930" t="s">
        <v>319</v>
      </c>
      <c r="AW7" s="930"/>
      <c r="AX7" s="930" t="s">
        <v>320</v>
      </c>
      <c r="AY7" s="930"/>
      <c r="AZ7" s="930" t="s">
        <v>321</v>
      </c>
      <c r="BA7" s="930"/>
      <c r="BB7" s="930" t="s">
        <v>322</v>
      </c>
      <c r="BC7" s="930"/>
      <c r="BD7" s="818" t="s">
        <v>34</v>
      </c>
      <c r="BE7" s="929" t="s">
        <v>318</v>
      </c>
      <c r="BF7" s="929"/>
      <c r="BG7" s="929" t="s">
        <v>319</v>
      </c>
      <c r="BH7" s="929"/>
      <c r="BI7" s="929" t="s">
        <v>320</v>
      </c>
      <c r="BJ7" s="929"/>
      <c r="BK7" s="929" t="s">
        <v>321</v>
      </c>
      <c r="BL7" s="929"/>
      <c r="BM7" s="929" t="s">
        <v>322</v>
      </c>
      <c r="BN7" s="929"/>
      <c r="BO7" s="927" t="s">
        <v>34</v>
      </c>
      <c r="BP7" s="930" t="s">
        <v>318</v>
      </c>
      <c r="BQ7" s="930"/>
      <c r="BR7" s="930" t="s">
        <v>319</v>
      </c>
      <c r="BS7" s="930"/>
      <c r="BT7" s="930" t="s">
        <v>320</v>
      </c>
      <c r="BU7" s="930"/>
      <c r="BV7" s="930" t="s">
        <v>321</v>
      </c>
      <c r="BW7" s="930"/>
      <c r="BX7" s="930" t="s">
        <v>322</v>
      </c>
      <c r="BY7" s="930"/>
      <c r="BZ7" s="818" t="s">
        <v>34</v>
      </c>
      <c r="CA7" s="929" t="s">
        <v>318</v>
      </c>
      <c r="CB7" s="929"/>
      <c r="CC7" s="929" t="s">
        <v>319</v>
      </c>
      <c r="CD7" s="929"/>
      <c r="CE7" s="929" t="s">
        <v>320</v>
      </c>
      <c r="CF7" s="929"/>
      <c r="CG7" s="929" t="s">
        <v>321</v>
      </c>
      <c r="CH7" s="929"/>
      <c r="CI7" s="929" t="s">
        <v>322</v>
      </c>
      <c r="CJ7" s="929"/>
      <c r="CK7" s="927" t="s">
        <v>34</v>
      </c>
    </row>
    <row r="8" spans="1:89" ht="18" customHeight="1">
      <c r="A8" s="915"/>
      <c r="B8" s="774" t="s">
        <v>354</v>
      </c>
      <c r="C8" s="776" t="s">
        <v>355</v>
      </c>
      <c r="D8" s="775" t="s">
        <v>354</v>
      </c>
      <c r="E8" s="775" t="s">
        <v>355</v>
      </c>
      <c r="F8" s="774" t="s">
        <v>354</v>
      </c>
      <c r="G8" s="776" t="s">
        <v>355</v>
      </c>
      <c r="H8" s="775" t="s">
        <v>354</v>
      </c>
      <c r="I8" s="775" t="s">
        <v>355</v>
      </c>
      <c r="J8" s="774" t="s">
        <v>354</v>
      </c>
      <c r="K8" s="776" t="s">
        <v>355</v>
      </c>
      <c r="L8" s="932"/>
      <c r="M8" s="777" t="s">
        <v>354</v>
      </c>
      <c r="N8" s="778" t="s">
        <v>355</v>
      </c>
      <c r="O8" s="777" t="s">
        <v>354</v>
      </c>
      <c r="P8" s="779" t="s">
        <v>355</v>
      </c>
      <c r="Q8" s="778" t="s">
        <v>354</v>
      </c>
      <c r="R8" s="778" t="s">
        <v>355</v>
      </c>
      <c r="S8" s="777" t="s">
        <v>354</v>
      </c>
      <c r="T8" s="779" t="s">
        <v>355</v>
      </c>
      <c r="U8" s="778" t="s">
        <v>354</v>
      </c>
      <c r="V8" s="779" t="s">
        <v>355</v>
      </c>
      <c r="W8" s="928"/>
      <c r="X8" s="774" t="s">
        <v>354</v>
      </c>
      <c r="Y8" s="776" t="s">
        <v>355</v>
      </c>
      <c r="Z8" s="775" t="s">
        <v>354</v>
      </c>
      <c r="AA8" s="775" t="s">
        <v>355</v>
      </c>
      <c r="AB8" s="774" t="s">
        <v>354</v>
      </c>
      <c r="AC8" s="776" t="s">
        <v>355</v>
      </c>
      <c r="AD8" s="775" t="s">
        <v>354</v>
      </c>
      <c r="AE8" s="775" t="s">
        <v>355</v>
      </c>
      <c r="AF8" s="774" t="s">
        <v>354</v>
      </c>
      <c r="AG8" s="776" t="s">
        <v>355</v>
      </c>
      <c r="AH8" s="932"/>
      <c r="AI8" s="777" t="s">
        <v>354</v>
      </c>
      <c r="AJ8" s="778" t="s">
        <v>355</v>
      </c>
      <c r="AK8" s="777" t="s">
        <v>354</v>
      </c>
      <c r="AL8" s="779" t="s">
        <v>355</v>
      </c>
      <c r="AM8" s="778" t="s">
        <v>354</v>
      </c>
      <c r="AN8" s="778" t="s">
        <v>355</v>
      </c>
      <c r="AO8" s="777" t="s">
        <v>354</v>
      </c>
      <c r="AP8" s="779" t="s">
        <v>355</v>
      </c>
      <c r="AQ8" s="778" t="s">
        <v>354</v>
      </c>
      <c r="AR8" s="779" t="s">
        <v>355</v>
      </c>
      <c r="AS8" s="928"/>
      <c r="AT8" s="774" t="s">
        <v>354</v>
      </c>
      <c r="AU8" s="776" t="s">
        <v>355</v>
      </c>
      <c r="AV8" s="775" t="s">
        <v>354</v>
      </c>
      <c r="AW8" s="775" t="s">
        <v>355</v>
      </c>
      <c r="AX8" s="774" t="s">
        <v>354</v>
      </c>
      <c r="AY8" s="776" t="s">
        <v>355</v>
      </c>
      <c r="AZ8" s="775" t="s">
        <v>354</v>
      </c>
      <c r="BA8" s="775" t="s">
        <v>355</v>
      </c>
      <c r="BB8" s="774" t="s">
        <v>354</v>
      </c>
      <c r="BC8" s="776" t="s">
        <v>355</v>
      </c>
      <c r="BD8" s="932"/>
      <c r="BE8" s="777" t="s">
        <v>354</v>
      </c>
      <c r="BF8" s="778" t="s">
        <v>355</v>
      </c>
      <c r="BG8" s="777" t="s">
        <v>354</v>
      </c>
      <c r="BH8" s="779" t="s">
        <v>355</v>
      </c>
      <c r="BI8" s="778" t="s">
        <v>354</v>
      </c>
      <c r="BJ8" s="778" t="s">
        <v>355</v>
      </c>
      <c r="BK8" s="777" t="s">
        <v>354</v>
      </c>
      <c r="BL8" s="779" t="s">
        <v>355</v>
      </c>
      <c r="BM8" s="778" t="s">
        <v>354</v>
      </c>
      <c r="BN8" s="779" t="s">
        <v>355</v>
      </c>
      <c r="BO8" s="928"/>
      <c r="BP8" s="774" t="s">
        <v>354</v>
      </c>
      <c r="BQ8" s="776" t="s">
        <v>355</v>
      </c>
      <c r="BR8" s="775" t="s">
        <v>354</v>
      </c>
      <c r="BS8" s="775" t="s">
        <v>355</v>
      </c>
      <c r="BT8" s="774" t="s">
        <v>354</v>
      </c>
      <c r="BU8" s="776" t="s">
        <v>355</v>
      </c>
      <c r="BV8" s="775" t="s">
        <v>354</v>
      </c>
      <c r="BW8" s="775" t="s">
        <v>355</v>
      </c>
      <c r="BX8" s="774" t="s">
        <v>354</v>
      </c>
      <c r="BY8" s="776" t="s">
        <v>355</v>
      </c>
      <c r="BZ8" s="932"/>
      <c r="CA8" s="777" t="s">
        <v>354</v>
      </c>
      <c r="CB8" s="778" t="s">
        <v>355</v>
      </c>
      <c r="CC8" s="777" t="s">
        <v>354</v>
      </c>
      <c r="CD8" s="779" t="s">
        <v>355</v>
      </c>
      <c r="CE8" s="778" t="s">
        <v>354</v>
      </c>
      <c r="CF8" s="778" t="s">
        <v>355</v>
      </c>
      <c r="CG8" s="777" t="s">
        <v>354</v>
      </c>
      <c r="CH8" s="779" t="s">
        <v>355</v>
      </c>
      <c r="CI8" s="778" t="s">
        <v>354</v>
      </c>
      <c r="CJ8" s="779" t="s">
        <v>355</v>
      </c>
      <c r="CK8" s="928"/>
    </row>
    <row r="9" spans="1:89" ht="18" customHeight="1">
      <c r="A9" s="87" t="s">
        <v>8</v>
      </c>
      <c r="B9" s="166">
        <v>9</v>
      </c>
      <c r="C9" s="283">
        <v>1</v>
      </c>
      <c r="D9" s="168">
        <v>42</v>
      </c>
      <c r="E9" s="168">
        <v>3</v>
      </c>
      <c r="F9" s="166">
        <v>66</v>
      </c>
      <c r="G9" s="283">
        <v>10</v>
      </c>
      <c r="H9" s="168">
        <v>33</v>
      </c>
      <c r="I9" s="168">
        <v>8</v>
      </c>
      <c r="J9" s="166">
        <v>0</v>
      </c>
      <c r="K9" s="283">
        <v>0</v>
      </c>
      <c r="L9" s="180">
        <f t="shared" ref="L9:L28" si="0">+SUM(B9:K9)</f>
        <v>172</v>
      </c>
      <c r="M9" s="166">
        <v>12</v>
      </c>
      <c r="N9" s="168">
        <v>1</v>
      </c>
      <c r="O9" s="166">
        <v>42</v>
      </c>
      <c r="P9" s="283">
        <v>2</v>
      </c>
      <c r="Q9" s="168">
        <v>53</v>
      </c>
      <c r="R9" s="168">
        <v>4</v>
      </c>
      <c r="S9" s="166">
        <v>23</v>
      </c>
      <c r="T9" s="283">
        <v>9</v>
      </c>
      <c r="U9" s="168">
        <v>1</v>
      </c>
      <c r="V9" s="168">
        <v>0</v>
      </c>
      <c r="W9" s="181">
        <f t="shared" ref="W9:W28" si="1">+SUM(M9:V9)</f>
        <v>147</v>
      </c>
      <c r="X9" s="166">
        <v>6</v>
      </c>
      <c r="Y9" s="283">
        <v>1</v>
      </c>
      <c r="Z9" s="168">
        <v>42</v>
      </c>
      <c r="AA9" s="168">
        <v>1</v>
      </c>
      <c r="AB9" s="166">
        <v>41</v>
      </c>
      <c r="AC9" s="283">
        <v>13</v>
      </c>
      <c r="AD9" s="168">
        <v>31</v>
      </c>
      <c r="AE9" s="168">
        <v>4</v>
      </c>
      <c r="AF9" s="166">
        <v>0</v>
      </c>
      <c r="AG9" s="283">
        <v>0</v>
      </c>
      <c r="AH9" s="180">
        <f>+SUM(X9:AG9)</f>
        <v>139</v>
      </c>
      <c r="AI9" s="166">
        <v>11</v>
      </c>
      <c r="AJ9" s="168">
        <v>7</v>
      </c>
      <c r="AK9" s="166">
        <v>30</v>
      </c>
      <c r="AL9" s="283">
        <v>3</v>
      </c>
      <c r="AM9" s="168">
        <v>53</v>
      </c>
      <c r="AN9" s="168">
        <v>12</v>
      </c>
      <c r="AO9" s="166">
        <v>21</v>
      </c>
      <c r="AP9" s="283">
        <v>9</v>
      </c>
      <c r="AQ9" s="168">
        <v>0</v>
      </c>
      <c r="AR9" s="168">
        <v>0</v>
      </c>
      <c r="AS9" s="181">
        <f t="shared" ref="AS9:AS28" si="2">+SUM(AI9:AR9)</f>
        <v>146</v>
      </c>
      <c r="AT9" s="166">
        <v>15</v>
      </c>
      <c r="AU9" s="283">
        <v>5</v>
      </c>
      <c r="AV9" s="168">
        <v>50</v>
      </c>
      <c r="AW9" s="168">
        <v>7</v>
      </c>
      <c r="AX9" s="166">
        <v>70</v>
      </c>
      <c r="AY9" s="283">
        <v>13</v>
      </c>
      <c r="AZ9" s="168">
        <v>25</v>
      </c>
      <c r="BA9" s="168">
        <v>5</v>
      </c>
      <c r="BB9" s="166">
        <v>0</v>
      </c>
      <c r="BC9" s="283">
        <v>0</v>
      </c>
      <c r="BD9" s="180">
        <f>+SUM(AT9:BC9)</f>
        <v>190</v>
      </c>
      <c r="BE9" s="166">
        <v>24</v>
      </c>
      <c r="BF9" s="168">
        <v>6</v>
      </c>
      <c r="BG9" s="166">
        <v>46</v>
      </c>
      <c r="BH9" s="283">
        <v>3</v>
      </c>
      <c r="BI9" s="168">
        <v>62</v>
      </c>
      <c r="BJ9" s="168">
        <v>10</v>
      </c>
      <c r="BK9" s="166">
        <v>26</v>
      </c>
      <c r="BL9" s="283">
        <v>9</v>
      </c>
      <c r="BM9" s="168">
        <v>0</v>
      </c>
      <c r="BN9" s="168">
        <v>0</v>
      </c>
      <c r="BO9" s="181">
        <f t="shared" ref="BO9:BO27" si="3">+SUM(BE9:BN9)</f>
        <v>186</v>
      </c>
      <c r="BP9" s="166">
        <v>13</v>
      </c>
      <c r="BQ9" s="283">
        <v>7</v>
      </c>
      <c r="BR9" s="168">
        <v>57</v>
      </c>
      <c r="BS9" s="168">
        <v>7</v>
      </c>
      <c r="BT9" s="166">
        <v>81</v>
      </c>
      <c r="BU9" s="283">
        <v>15</v>
      </c>
      <c r="BV9" s="168">
        <v>27</v>
      </c>
      <c r="BW9" s="168">
        <v>8</v>
      </c>
      <c r="BX9" s="166">
        <v>1</v>
      </c>
      <c r="BY9" s="283">
        <v>1</v>
      </c>
      <c r="BZ9" s="180">
        <f t="shared" ref="BZ9:BZ28" si="4">+SUM(BP9:BY9)</f>
        <v>217</v>
      </c>
      <c r="CA9" s="166">
        <v>20</v>
      </c>
      <c r="CB9" s="168">
        <v>6</v>
      </c>
      <c r="CC9" s="166">
        <v>50</v>
      </c>
      <c r="CD9" s="283">
        <v>3</v>
      </c>
      <c r="CE9" s="168">
        <v>70</v>
      </c>
      <c r="CF9" s="168">
        <v>10</v>
      </c>
      <c r="CG9" s="166">
        <v>21</v>
      </c>
      <c r="CH9" s="283">
        <v>6</v>
      </c>
      <c r="CI9" s="168">
        <v>0</v>
      </c>
      <c r="CJ9" s="168">
        <v>0</v>
      </c>
      <c r="CK9" s="181">
        <v>186</v>
      </c>
    </row>
    <row r="10" spans="1:89" ht="18" customHeight="1">
      <c r="A10" s="88" t="s">
        <v>9</v>
      </c>
      <c r="B10" s="482">
        <v>13</v>
      </c>
      <c r="C10" s="534">
        <v>7</v>
      </c>
      <c r="D10" s="483">
        <v>44</v>
      </c>
      <c r="E10" s="483">
        <v>4</v>
      </c>
      <c r="F10" s="482">
        <v>74</v>
      </c>
      <c r="G10" s="534">
        <v>9</v>
      </c>
      <c r="H10" s="483">
        <v>28</v>
      </c>
      <c r="I10" s="483">
        <v>8</v>
      </c>
      <c r="J10" s="482">
        <v>1</v>
      </c>
      <c r="K10" s="534">
        <v>0</v>
      </c>
      <c r="L10" s="253">
        <f t="shared" si="0"/>
        <v>188</v>
      </c>
      <c r="M10" s="164">
        <v>6</v>
      </c>
      <c r="N10" s="134">
        <v>4</v>
      </c>
      <c r="O10" s="164">
        <v>40</v>
      </c>
      <c r="P10" s="286">
        <v>6</v>
      </c>
      <c r="Q10" s="134">
        <v>50</v>
      </c>
      <c r="R10" s="134">
        <v>11</v>
      </c>
      <c r="S10" s="164">
        <v>30</v>
      </c>
      <c r="T10" s="286">
        <v>10</v>
      </c>
      <c r="U10" s="134">
        <v>2</v>
      </c>
      <c r="V10" s="134">
        <v>0</v>
      </c>
      <c r="W10" s="182">
        <f t="shared" si="1"/>
        <v>159</v>
      </c>
      <c r="X10" s="482">
        <v>6</v>
      </c>
      <c r="Y10" s="534">
        <v>2</v>
      </c>
      <c r="Z10" s="483">
        <v>21</v>
      </c>
      <c r="AA10" s="483">
        <v>3</v>
      </c>
      <c r="AB10" s="482">
        <v>60</v>
      </c>
      <c r="AC10" s="534">
        <v>14</v>
      </c>
      <c r="AD10" s="483">
        <v>33</v>
      </c>
      <c r="AE10" s="483">
        <v>9</v>
      </c>
      <c r="AF10" s="482">
        <v>0</v>
      </c>
      <c r="AG10" s="534">
        <v>0</v>
      </c>
      <c r="AH10" s="253">
        <f>+SUM(X10:AG10)</f>
        <v>148</v>
      </c>
      <c r="AI10" s="164">
        <v>12</v>
      </c>
      <c r="AJ10" s="134">
        <v>1</v>
      </c>
      <c r="AK10" s="164">
        <v>27</v>
      </c>
      <c r="AL10" s="286">
        <v>0</v>
      </c>
      <c r="AM10" s="134">
        <v>44</v>
      </c>
      <c r="AN10" s="134">
        <v>8</v>
      </c>
      <c r="AO10" s="164">
        <v>26</v>
      </c>
      <c r="AP10" s="286">
        <v>8</v>
      </c>
      <c r="AQ10" s="134">
        <v>3</v>
      </c>
      <c r="AR10" s="134">
        <v>1</v>
      </c>
      <c r="AS10" s="182">
        <f t="shared" si="2"/>
        <v>130</v>
      </c>
      <c r="AT10" s="482">
        <v>14</v>
      </c>
      <c r="AU10" s="534">
        <v>6</v>
      </c>
      <c r="AV10" s="483">
        <v>35</v>
      </c>
      <c r="AW10" s="483">
        <v>6</v>
      </c>
      <c r="AX10" s="482">
        <v>81</v>
      </c>
      <c r="AY10" s="534">
        <v>15</v>
      </c>
      <c r="AZ10" s="483">
        <v>38</v>
      </c>
      <c r="BA10" s="483">
        <v>6</v>
      </c>
      <c r="BB10" s="482">
        <v>3</v>
      </c>
      <c r="BC10" s="534">
        <v>0</v>
      </c>
      <c r="BD10" s="253">
        <f>+SUM(AT10:BC10)</f>
        <v>204</v>
      </c>
      <c r="BE10" s="164">
        <v>16</v>
      </c>
      <c r="BF10" s="134">
        <v>4</v>
      </c>
      <c r="BG10" s="164">
        <v>18</v>
      </c>
      <c r="BH10" s="286">
        <v>0</v>
      </c>
      <c r="BI10" s="134">
        <v>96</v>
      </c>
      <c r="BJ10" s="134">
        <v>14</v>
      </c>
      <c r="BK10" s="164">
        <v>33</v>
      </c>
      <c r="BL10" s="286">
        <v>3</v>
      </c>
      <c r="BM10" s="134">
        <v>2</v>
      </c>
      <c r="BN10" s="134">
        <v>0</v>
      </c>
      <c r="BO10" s="182">
        <f t="shared" si="3"/>
        <v>186</v>
      </c>
      <c r="BP10" s="482">
        <v>28</v>
      </c>
      <c r="BQ10" s="534">
        <v>11</v>
      </c>
      <c r="BR10" s="483">
        <v>32</v>
      </c>
      <c r="BS10" s="483">
        <v>5</v>
      </c>
      <c r="BT10" s="482">
        <v>113</v>
      </c>
      <c r="BU10" s="534">
        <v>11</v>
      </c>
      <c r="BV10" s="483">
        <v>36</v>
      </c>
      <c r="BW10" s="483">
        <v>14</v>
      </c>
      <c r="BX10" s="482">
        <v>1</v>
      </c>
      <c r="BY10" s="534">
        <v>0</v>
      </c>
      <c r="BZ10" s="253">
        <f t="shared" si="4"/>
        <v>251</v>
      </c>
      <c r="CA10" s="164">
        <v>22</v>
      </c>
      <c r="CB10" s="134">
        <v>4</v>
      </c>
      <c r="CC10" s="164">
        <v>31</v>
      </c>
      <c r="CD10" s="286">
        <v>1</v>
      </c>
      <c r="CE10" s="134">
        <v>111</v>
      </c>
      <c r="CF10" s="134">
        <v>21</v>
      </c>
      <c r="CG10" s="164">
        <v>35</v>
      </c>
      <c r="CH10" s="286">
        <v>17</v>
      </c>
      <c r="CI10" s="134">
        <v>0</v>
      </c>
      <c r="CJ10" s="134">
        <v>0</v>
      </c>
      <c r="CK10" s="182">
        <v>242</v>
      </c>
    </row>
    <row r="11" spans="1:89" ht="18" customHeight="1">
      <c r="A11" s="87" t="s">
        <v>10</v>
      </c>
      <c r="B11" s="166">
        <v>12</v>
      </c>
      <c r="C11" s="283">
        <v>5</v>
      </c>
      <c r="D11" s="168">
        <v>7</v>
      </c>
      <c r="E11" s="168">
        <v>0</v>
      </c>
      <c r="F11" s="166">
        <v>51</v>
      </c>
      <c r="G11" s="283">
        <v>13</v>
      </c>
      <c r="H11" s="168">
        <v>37</v>
      </c>
      <c r="I11" s="168">
        <v>16</v>
      </c>
      <c r="J11" s="166">
        <v>1</v>
      </c>
      <c r="K11" s="283">
        <v>0</v>
      </c>
      <c r="L11" s="183">
        <f t="shared" si="0"/>
        <v>142</v>
      </c>
      <c r="M11" s="166">
        <v>14</v>
      </c>
      <c r="N11" s="168">
        <v>4</v>
      </c>
      <c r="O11" s="166">
        <v>13</v>
      </c>
      <c r="P11" s="283">
        <v>4</v>
      </c>
      <c r="Q11" s="168">
        <v>70</v>
      </c>
      <c r="R11" s="168">
        <v>5</v>
      </c>
      <c r="S11" s="166">
        <v>37</v>
      </c>
      <c r="T11" s="283">
        <v>11</v>
      </c>
      <c r="U11" s="168">
        <v>0</v>
      </c>
      <c r="V11" s="168">
        <v>1</v>
      </c>
      <c r="W11" s="184">
        <f t="shared" si="1"/>
        <v>159</v>
      </c>
      <c r="X11" s="166">
        <v>15</v>
      </c>
      <c r="Y11" s="283">
        <v>4</v>
      </c>
      <c r="Z11" s="168">
        <v>9</v>
      </c>
      <c r="AA11" s="168">
        <v>6</v>
      </c>
      <c r="AB11" s="166">
        <v>69</v>
      </c>
      <c r="AC11" s="283">
        <v>11</v>
      </c>
      <c r="AD11" s="168">
        <v>32</v>
      </c>
      <c r="AE11" s="168">
        <v>9</v>
      </c>
      <c r="AF11" s="166">
        <v>1</v>
      </c>
      <c r="AG11" s="283">
        <v>0</v>
      </c>
      <c r="AH11" s="183">
        <f>+SUM(X11:AG11)</f>
        <v>156</v>
      </c>
      <c r="AI11" s="166">
        <v>20</v>
      </c>
      <c r="AJ11" s="168">
        <v>4</v>
      </c>
      <c r="AK11" s="166">
        <v>5</v>
      </c>
      <c r="AL11" s="283">
        <v>1</v>
      </c>
      <c r="AM11" s="168">
        <v>63</v>
      </c>
      <c r="AN11" s="168">
        <v>13</v>
      </c>
      <c r="AO11" s="166">
        <v>37</v>
      </c>
      <c r="AP11" s="283">
        <v>9</v>
      </c>
      <c r="AQ11" s="168">
        <v>0</v>
      </c>
      <c r="AR11" s="168">
        <v>0</v>
      </c>
      <c r="AS11" s="184">
        <f t="shared" si="2"/>
        <v>152</v>
      </c>
      <c r="AT11" s="166">
        <v>15</v>
      </c>
      <c r="AU11" s="283">
        <v>3</v>
      </c>
      <c r="AV11" s="168">
        <v>8</v>
      </c>
      <c r="AW11" s="168">
        <v>2</v>
      </c>
      <c r="AX11" s="166">
        <v>66</v>
      </c>
      <c r="AY11" s="283">
        <v>11</v>
      </c>
      <c r="AZ11" s="168">
        <v>26</v>
      </c>
      <c r="BA11" s="168">
        <v>13</v>
      </c>
      <c r="BB11" s="166">
        <v>0</v>
      </c>
      <c r="BC11" s="283">
        <v>0</v>
      </c>
      <c r="BD11" s="183">
        <f>+SUM(AT11:BC11)</f>
        <v>144</v>
      </c>
      <c r="BE11" s="166">
        <v>10</v>
      </c>
      <c r="BF11" s="168">
        <v>7</v>
      </c>
      <c r="BG11" s="166">
        <v>4</v>
      </c>
      <c r="BH11" s="283">
        <v>3</v>
      </c>
      <c r="BI11" s="168">
        <v>48</v>
      </c>
      <c r="BJ11" s="168">
        <v>9</v>
      </c>
      <c r="BK11" s="166">
        <v>29</v>
      </c>
      <c r="BL11" s="283">
        <v>11</v>
      </c>
      <c r="BM11" s="168">
        <v>0</v>
      </c>
      <c r="BN11" s="168">
        <v>0</v>
      </c>
      <c r="BO11" s="184">
        <f t="shared" si="3"/>
        <v>121</v>
      </c>
      <c r="BP11" s="166">
        <v>25</v>
      </c>
      <c r="BQ11" s="283">
        <v>5</v>
      </c>
      <c r="BR11" s="168">
        <v>10</v>
      </c>
      <c r="BS11" s="168">
        <v>2</v>
      </c>
      <c r="BT11" s="166">
        <v>55</v>
      </c>
      <c r="BU11" s="283">
        <v>7</v>
      </c>
      <c r="BV11" s="168">
        <v>32</v>
      </c>
      <c r="BW11" s="168">
        <v>10</v>
      </c>
      <c r="BX11" s="166">
        <v>1</v>
      </c>
      <c r="BY11" s="283">
        <v>0</v>
      </c>
      <c r="BZ11" s="183">
        <f t="shared" si="4"/>
        <v>147</v>
      </c>
      <c r="CA11" s="166">
        <v>27</v>
      </c>
      <c r="CB11" s="168">
        <v>4</v>
      </c>
      <c r="CC11" s="166">
        <v>12</v>
      </c>
      <c r="CD11" s="283">
        <v>0</v>
      </c>
      <c r="CE11" s="168">
        <v>63</v>
      </c>
      <c r="CF11" s="168">
        <v>14</v>
      </c>
      <c r="CG11" s="166">
        <v>22</v>
      </c>
      <c r="CH11" s="283">
        <v>10</v>
      </c>
      <c r="CI11" s="168">
        <v>0</v>
      </c>
      <c r="CJ11" s="168">
        <v>0</v>
      </c>
      <c r="CK11" s="184">
        <v>152</v>
      </c>
    </row>
    <row r="12" spans="1:89" ht="18" customHeight="1">
      <c r="A12" s="88" t="s">
        <v>11</v>
      </c>
      <c r="B12" s="482">
        <v>10</v>
      </c>
      <c r="C12" s="534">
        <v>3</v>
      </c>
      <c r="D12" s="483">
        <v>7</v>
      </c>
      <c r="E12" s="483">
        <v>1</v>
      </c>
      <c r="F12" s="482">
        <v>20</v>
      </c>
      <c r="G12" s="534">
        <v>4</v>
      </c>
      <c r="H12" s="483">
        <v>22</v>
      </c>
      <c r="I12" s="483">
        <v>10</v>
      </c>
      <c r="J12" s="482">
        <v>0</v>
      </c>
      <c r="K12" s="534">
        <v>0</v>
      </c>
      <c r="L12" s="253">
        <f t="shared" si="0"/>
        <v>77</v>
      </c>
      <c r="M12" s="164">
        <v>6</v>
      </c>
      <c r="N12" s="134">
        <v>3</v>
      </c>
      <c r="O12" s="164">
        <v>8</v>
      </c>
      <c r="P12" s="286">
        <v>0</v>
      </c>
      <c r="Q12" s="134">
        <v>28</v>
      </c>
      <c r="R12" s="134">
        <v>6</v>
      </c>
      <c r="S12" s="164">
        <v>24</v>
      </c>
      <c r="T12" s="286">
        <v>10</v>
      </c>
      <c r="U12" s="134">
        <v>0</v>
      </c>
      <c r="V12" s="134">
        <v>0</v>
      </c>
      <c r="W12" s="182">
        <f t="shared" si="1"/>
        <v>85</v>
      </c>
      <c r="X12" s="482">
        <v>10</v>
      </c>
      <c r="Y12" s="534">
        <v>3</v>
      </c>
      <c r="Z12" s="483">
        <v>8</v>
      </c>
      <c r="AA12" s="483">
        <v>0</v>
      </c>
      <c r="AB12" s="482">
        <v>26</v>
      </c>
      <c r="AC12" s="534">
        <v>6</v>
      </c>
      <c r="AD12" s="483">
        <v>22</v>
      </c>
      <c r="AE12" s="483">
        <v>6</v>
      </c>
      <c r="AF12" s="482">
        <v>0</v>
      </c>
      <c r="AG12" s="534">
        <v>0</v>
      </c>
      <c r="AH12" s="253">
        <f>+SUM(X12:AG12)</f>
        <v>81</v>
      </c>
      <c r="AI12" s="164">
        <v>12</v>
      </c>
      <c r="AJ12" s="134">
        <v>5</v>
      </c>
      <c r="AK12" s="164">
        <v>9</v>
      </c>
      <c r="AL12" s="286">
        <v>5</v>
      </c>
      <c r="AM12" s="134">
        <v>26</v>
      </c>
      <c r="AN12" s="134">
        <v>6</v>
      </c>
      <c r="AO12" s="164">
        <v>22</v>
      </c>
      <c r="AP12" s="286">
        <v>6</v>
      </c>
      <c r="AQ12" s="134">
        <v>0</v>
      </c>
      <c r="AR12" s="134">
        <v>0</v>
      </c>
      <c r="AS12" s="182">
        <f t="shared" si="2"/>
        <v>91</v>
      </c>
      <c r="AT12" s="482">
        <v>6</v>
      </c>
      <c r="AU12" s="534">
        <v>5</v>
      </c>
      <c r="AV12" s="483">
        <v>5</v>
      </c>
      <c r="AW12" s="483">
        <v>1</v>
      </c>
      <c r="AX12" s="482">
        <v>28</v>
      </c>
      <c r="AY12" s="534">
        <v>6</v>
      </c>
      <c r="AZ12" s="483">
        <v>22</v>
      </c>
      <c r="BA12" s="483">
        <v>7</v>
      </c>
      <c r="BB12" s="482">
        <v>1</v>
      </c>
      <c r="BC12" s="534">
        <v>0</v>
      </c>
      <c r="BD12" s="253">
        <f>+SUM(AT12:BC12)</f>
        <v>81</v>
      </c>
      <c r="BE12" s="164">
        <v>11</v>
      </c>
      <c r="BF12" s="134">
        <v>3</v>
      </c>
      <c r="BG12" s="164">
        <v>14</v>
      </c>
      <c r="BH12" s="286">
        <v>3</v>
      </c>
      <c r="BI12" s="134">
        <v>38</v>
      </c>
      <c r="BJ12" s="134">
        <v>4</v>
      </c>
      <c r="BK12" s="164">
        <v>11</v>
      </c>
      <c r="BL12" s="286">
        <v>8</v>
      </c>
      <c r="BM12" s="134">
        <v>2</v>
      </c>
      <c r="BN12" s="134">
        <v>0</v>
      </c>
      <c r="BO12" s="182">
        <f t="shared" si="3"/>
        <v>94</v>
      </c>
      <c r="BP12" s="482">
        <v>8</v>
      </c>
      <c r="BQ12" s="534">
        <v>8</v>
      </c>
      <c r="BR12" s="483">
        <v>9</v>
      </c>
      <c r="BS12" s="483">
        <v>0</v>
      </c>
      <c r="BT12" s="482">
        <v>34</v>
      </c>
      <c r="BU12" s="534">
        <v>4</v>
      </c>
      <c r="BV12" s="483">
        <v>17</v>
      </c>
      <c r="BW12" s="483">
        <v>7</v>
      </c>
      <c r="BX12" s="482">
        <v>1</v>
      </c>
      <c r="BY12" s="534">
        <v>1</v>
      </c>
      <c r="BZ12" s="253">
        <f t="shared" si="4"/>
        <v>89</v>
      </c>
      <c r="CA12" s="164">
        <v>14</v>
      </c>
      <c r="CB12" s="134">
        <v>8</v>
      </c>
      <c r="CC12" s="164">
        <v>5</v>
      </c>
      <c r="CD12" s="286">
        <v>2</v>
      </c>
      <c r="CE12" s="134">
        <v>23</v>
      </c>
      <c r="CF12" s="134">
        <v>6</v>
      </c>
      <c r="CG12" s="164">
        <v>21</v>
      </c>
      <c r="CH12" s="286">
        <v>2</v>
      </c>
      <c r="CI12" s="134">
        <v>0</v>
      </c>
      <c r="CJ12" s="134">
        <v>0</v>
      </c>
      <c r="CK12" s="182">
        <v>81</v>
      </c>
    </row>
    <row r="13" spans="1:89" ht="18" customHeight="1">
      <c r="A13" s="87" t="s">
        <v>12</v>
      </c>
      <c r="B13" s="166">
        <v>23</v>
      </c>
      <c r="C13" s="283">
        <v>5</v>
      </c>
      <c r="D13" s="168">
        <v>29</v>
      </c>
      <c r="E13" s="168">
        <v>4</v>
      </c>
      <c r="F13" s="166">
        <v>62</v>
      </c>
      <c r="G13" s="283">
        <v>13</v>
      </c>
      <c r="H13" s="168">
        <v>37</v>
      </c>
      <c r="I13" s="168">
        <v>13</v>
      </c>
      <c r="J13" s="166">
        <v>1</v>
      </c>
      <c r="K13" s="283">
        <v>0</v>
      </c>
      <c r="L13" s="184">
        <f>+SUM(B13:K13)</f>
        <v>187</v>
      </c>
      <c r="M13" s="166">
        <v>15</v>
      </c>
      <c r="N13" s="168">
        <v>4</v>
      </c>
      <c r="O13" s="166">
        <v>21</v>
      </c>
      <c r="P13" s="283">
        <v>3</v>
      </c>
      <c r="Q13" s="168">
        <v>67</v>
      </c>
      <c r="R13" s="168">
        <v>16</v>
      </c>
      <c r="S13" s="166">
        <v>34</v>
      </c>
      <c r="T13" s="283">
        <v>17</v>
      </c>
      <c r="U13" s="168">
        <v>3</v>
      </c>
      <c r="V13" s="168">
        <v>0</v>
      </c>
      <c r="W13" s="184">
        <f t="shared" si="1"/>
        <v>180</v>
      </c>
      <c r="X13" s="166">
        <v>9</v>
      </c>
      <c r="Y13" s="283">
        <v>3</v>
      </c>
      <c r="Z13" s="168">
        <v>26</v>
      </c>
      <c r="AA13" s="168">
        <v>4</v>
      </c>
      <c r="AB13" s="166">
        <v>84</v>
      </c>
      <c r="AC13" s="283">
        <v>13</v>
      </c>
      <c r="AD13" s="168">
        <v>27</v>
      </c>
      <c r="AE13" s="168">
        <v>12</v>
      </c>
      <c r="AF13" s="166">
        <v>2</v>
      </c>
      <c r="AG13" s="283">
        <v>0</v>
      </c>
      <c r="AH13" s="184">
        <f>+SUM(X13:AG13)</f>
        <v>180</v>
      </c>
      <c r="AI13" s="166">
        <v>16</v>
      </c>
      <c r="AJ13" s="168">
        <v>7</v>
      </c>
      <c r="AK13" s="166">
        <v>13</v>
      </c>
      <c r="AL13" s="283">
        <v>2</v>
      </c>
      <c r="AM13" s="168">
        <v>61</v>
      </c>
      <c r="AN13" s="168">
        <v>7</v>
      </c>
      <c r="AO13" s="166">
        <v>30</v>
      </c>
      <c r="AP13" s="283">
        <v>9</v>
      </c>
      <c r="AQ13" s="168">
        <v>0</v>
      </c>
      <c r="AR13" s="168">
        <v>0</v>
      </c>
      <c r="AS13" s="184">
        <f t="shared" si="2"/>
        <v>145</v>
      </c>
      <c r="AT13" s="166">
        <v>25</v>
      </c>
      <c r="AU13" s="283">
        <v>7</v>
      </c>
      <c r="AV13" s="168">
        <v>29</v>
      </c>
      <c r="AW13" s="168">
        <v>3</v>
      </c>
      <c r="AX13" s="166">
        <v>94</v>
      </c>
      <c r="AY13" s="283">
        <v>17</v>
      </c>
      <c r="AZ13" s="168">
        <v>33</v>
      </c>
      <c r="BA13" s="168">
        <v>12</v>
      </c>
      <c r="BB13" s="166">
        <v>1</v>
      </c>
      <c r="BC13" s="283">
        <v>0</v>
      </c>
      <c r="BD13" s="184">
        <f>+SUM(AT13:BC13)</f>
        <v>221</v>
      </c>
      <c r="BE13" s="166">
        <v>22</v>
      </c>
      <c r="BF13" s="168">
        <v>8</v>
      </c>
      <c r="BG13" s="166">
        <v>14</v>
      </c>
      <c r="BH13" s="283">
        <v>3</v>
      </c>
      <c r="BI13" s="168">
        <v>74</v>
      </c>
      <c r="BJ13" s="168">
        <v>9</v>
      </c>
      <c r="BK13" s="166">
        <v>31</v>
      </c>
      <c r="BL13" s="283">
        <v>9</v>
      </c>
      <c r="BM13" s="168">
        <v>1</v>
      </c>
      <c r="BN13" s="168">
        <v>0</v>
      </c>
      <c r="BO13" s="184">
        <f t="shared" si="3"/>
        <v>171</v>
      </c>
      <c r="BP13" s="166">
        <v>18</v>
      </c>
      <c r="BQ13" s="283">
        <v>12</v>
      </c>
      <c r="BR13" s="168">
        <v>12</v>
      </c>
      <c r="BS13" s="168">
        <v>4</v>
      </c>
      <c r="BT13" s="166">
        <v>99</v>
      </c>
      <c r="BU13" s="283">
        <v>8</v>
      </c>
      <c r="BV13" s="168">
        <v>36</v>
      </c>
      <c r="BW13" s="168">
        <v>12</v>
      </c>
      <c r="BX13" s="166">
        <v>0</v>
      </c>
      <c r="BY13" s="283">
        <v>0</v>
      </c>
      <c r="BZ13" s="184">
        <f t="shared" si="4"/>
        <v>201</v>
      </c>
      <c r="CA13" s="166">
        <v>17</v>
      </c>
      <c r="CB13" s="168">
        <v>6</v>
      </c>
      <c r="CC13" s="166">
        <v>16</v>
      </c>
      <c r="CD13" s="283">
        <v>4</v>
      </c>
      <c r="CE13" s="168">
        <v>89</v>
      </c>
      <c r="CF13" s="168">
        <v>11</v>
      </c>
      <c r="CG13" s="166">
        <v>20</v>
      </c>
      <c r="CH13" s="283">
        <v>6</v>
      </c>
      <c r="CI13" s="168">
        <v>0</v>
      </c>
      <c r="CJ13" s="168">
        <v>1</v>
      </c>
      <c r="CK13" s="184">
        <v>170</v>
      </c>
    </row>
    <row r="14" spans="1:89" ht="18" customHeight="1">
      <c r="A14" s="88" t="s">
        <v>13</v>
      </c>
      <c r="B14" s="482">
        <v>3</v>
      </c>
      <c r="C14" s="534">
        <v>1</v>
      </c>
      <c r="D14" s="483">
        <v>16</v>
      </c>
      <c r="E14" s="483">
        <v>1</v>
      </c>
      <c r="F14" s="482">
        <v>12</v>
      </c>
      <c r="G14" s="534">
        <v>3</v>
      </c>
      <c r="H14" s="483">
        <v>10</v>
      </c>
      <c r="I14" s="483">
        <v>3</v>
      </c>
      <c r="J14" s="482">
        <v>0</v>
      </c>
      <c r="K14" s="534">
        <v>0</v>
      </c>
      <c r="L14" s="253">
        <f t="shared" si="0"/>
        <v>49</v>
      </c>
      <c r="M14" s="164">
        <v>9</v>
      </c>
      <c r="N14" s="134">
        <v>2</v>
      </c>
      <c r="O14" s="164">
        <v>12</v>
      </c>
      <c r="P14" s="286">
        <v>0</v>
      </c>
      <c r="Q14" s="134">
        <v>9</v>
      </c>
      <c r="R14" s="134">
        <v>4</v>
      </c>
      <c r="S14" s="164">
        <v>24</v>
      </c>
      <c r="T14" s="286">
        <v>7</v>
      </c>
      <c r="U14" s="134">
        <v>1</v>
      </c>
      <c r="V14" s="134">
        <v>0</v>
      </c>
      <c r="W14" s="182">
        <f t="shared" si="1"/>
        <v>68</v>
      </c>
      <c r="X14" s="482">
        <v>7</v>
      </c>
      <c r="Y14" s="534">
        <v>4</v>
      </c>
      <c r="Z14" s="483">
        <v>16</v>
      </c>
      <c r="AA14" s="483">
        <v>2</v>
      </c>
      <c r="AB14" s="482">
        <v>16</v>
      </c>
      <c r="AC14" s="534">
        <v>3</v>
      </c>
      <c r="AD14" s="483">
        <v>18</v>
      </c>
      <c r="AE14" s="483">
        <v>2</v>
      </c>
      <c r="AF14" s="482">
        <v>1</v>
      </c>
      <c r="AG14" s="534">
        <v>0</v>
      </c>
      <c r="AH14" s="253">
        <f t="shared" ref="AH14:AH28" si="5">+SUM(X14:AG14)</f>
        <v>69</v>
      </c>
      <c r="AI14" s="164">
        <v>5</v>
      </c>
      <c r="AJ14" s="134">
        <v>8</v>
      </c>
      <c r="AK14" s="164">
        <v>19</v>
      </c>
      <c r="AL14" s="286">
        <v>2</v>
      </c>
      <c r="AM14" s="134">
        <v>17</v>
      </c>
      <c r="AN14" s="134">
        <v>3</v>
      </c>
      <c r="AO14" s="164">
        <v>17</v>
      </c>
      <c r="AP14" s="286">
        <v>5</v>
      </c>
      <c r="AQ14" s="134">
        <v>0</v>
      </c>
      <c r="AR14" s="134">
        <v>0</v>
      </c>
      <c r="AS14" s="182">
        <f t="shared" si="2"/>
        <v>76</v>
      </c>
      <c r="AT14" s="482">
        <v>10</v>
      </c>
      <c r="AU14" s="534">
        <v>1</v>
      </c>
      <c r="AV14" s="483">
        <v>12</v>
      </c>
      <c r="AW14" s="483">
        <v>2</v>
      </c>
      <c r="AX14" s="482">
        <v>13</v>
      </c>
      <c r="AY14" s="534">
        <v>2</v>
      </c>
      <c r="AZ14" s="483">
        <v>24</v>
      </c>
      <c r="BA14" s="483">
        <v>7</v>
      </c>
      <c r="BB14" s="482">
        <v>1</v>
      </c>
      <c r="BC14" s="534">
        <v>0</v>
      </c>
      <c r="BD14" s="253">
        <f t="shared" ref="BD14:BD28" si="6">+SUM(AT14:BC14)</f>
        <v>72</v>
      </c>
      <c r="BE14" s="164">
        <v>9</v>
      </c>
      <c r="BF14" s="134">
        <v>6</v>
      </c>
      <c r="BG14" s="164">
        <v>17</v>
      </c>
      <c r="BH14" s="286">
        <v>4</v>
      </c>
      <c r="BI14" s="134">
        <v>31</v>
      </c>
      <c r="BJ14" s="134">
        <v>2</v>
      </c>
      <c r="BK14" s="164">
        <v>13</v>
      </c>
      <c r="BL14" s="286">
        <v>4</v>
      </c>
      <c r="BM14" s="134">
        <v>2</v>
      </c>
      <c r="BN14" s="134">
        <v>0</v>
      </c>
      <c r="BO14" s="182">
        <f t="shared" si="3"/>
        <v>88</v>
      </c>
      <c r="BP14" s="482">
        <v>5</v>
      </c>
      <c r="BQ14" s="534">
        <v>3</v>
      </c>
      <c r="BR14" s="483">
        <v>14</v>
      </c>
      <c r="BS14" s="483">
        <v>0</v>
      </c>
      <c r="BT14" s="482">
        <v>31</v>
      </c>
      <c r="BU14" s="534">
        <v>1</v>
      </c>
      <c r="BV14" s="483">
        <v>18</v>
      </c>
      <c r="BW14" s="483">
        <v>3</v>
      </c>
      <c r="BX14" s="482">
        <v>0</v>
      </c>
      <c r="BY14" s="534">
        <v>0</v>
      </c>
      <c r="BZ14" s="253">
        <f t="shared" si="4"/>
        <v>75</v>
      </c>
      <c r="CA14" s="164">
        <v>15</v>
      </c>
      <c r="CB14" s="134">
        <v>3</v>
      </c>
      <c r="CC14" s="164">
        <v>6</v>
      </c>
      <c r="CD14" s="286">
        <v>1</v>
      </c>
      <c r="CE14" s="134">
        <v>28</v>
      </c>
      <c r="CF14" s="134">
        <v>2</v>
      </c>
      <c r="CG14" s="164">
        <v>20</v>
      </c>
      <c r="CH14" s="286">
        <v>10</v>
      </c>
      <c r="CI14" s="134">
        <v>0</v>
      </c>
      <c r="CJ14" s="134">
        <v>1</v>
      </c>
      <c r="CK14" s="182">
        <v>86</v>
      </c>
    </row>
    <row r="15" spans="1:89" ht="18" customHeight="1">
      <c r="A15" s="87" t="s">
        <v>14</v>
      </c>
      <c r="B15" s="166">
        <v>22</v>
      </c>
      <c r="C15" s="283">
        <v>7</v>
      </c>
      <c r="D15" s="168">
        <v>20</v>
      </c>
      <c r="E15" s="168">
        <v>3</v>
      </c>
      <c r="F15" s="166">
        <v>86</v>
      </c>
      <c r="G15" s="283">
        <v>7</v>
      </c>
      <c r="H15" s="168">
        <v>63</v>
      </c>
      <c r="I15" s="168">
        <v>19</v>
      </c>
      <c r="J15" s="166">
        <v>3</v>
      </c>
      <c r="K15" s="283">
        <v>1</v>
      </c>
      <c r="L15" s="183">
        <f t="shared" si="0"/>
        <v>231</v>
      </c>
      <c r="M15" s="166">
        <v>26</v>
      </c>
      <c r="N15" s="168">
        <v>4</v>
      </c>
      <c r="O15" s="166">
        <v>20</v>
      </c>
      <c r="P15" s="283">
        <v>2</v>
      </c>
      <c r="Q15" s="168">
        <v>98</v>
      </c>
      <c r="R15" s="168">
        <v>19</v>
      </c>
      <c r="S15" s="166">
        <v>51</v>
      </c>
      <c r="T15" s="283">
        <v>12</v>
      </c>
      <c r="U15" s="168">
        <v>5</v>
      </c>
      <c r="V15" s="168">
        <v>1</v>
      </c>
      <c r="W15" s="184">
        <f t="shared" si="1"/>
        <v>238</v>
      </c>
      <c r="X15" s="166">
        <v>17</v>
      </c>
      <c r="Y15" s="283">
        <v>4</v>
      </c>
      <c r="Z15" s="168">
        <v>23</v>
      </c>
      <c r="AA15" s="168">
        <v>2</v>
      </c>
      <c r="AB15" s="166">
        <v>84</v>
      </c>
      <c r="AC15" s="283">
        <v>16</v>
      </c>
      <c r="AD15" s="168">
        <v>35</v>
      </c>
      <c r="AE15" s="168">
        <v>8</v>
      </c>
      <c r="AF15" s="166">
        <v>1</v>
      </c>
      <c r="AG15" s="283">
        <v>1</v>
      </c>
      <c r="AH15" s="183">
        <f t="shared" si="5"/>
        <v>191</v>
      </c>
      <c r="AI15" s="166">
        <v>26</v>
      </c>
      <c r="AJ15" s="168">
        <v>4</v>
      </c>
      <c r="AK15" s="166">
        <v>30</v>
      </c>
      <c r="AL15" s="283">
        <v>4</v>
      </c>
      <c r="AM15" s="168">
        <v>87</v>
      </c>
      <c r="AN15" s="168">
        <v>16</v>
      </c>
      <c r="AO15" s="166">
        <v>41</v>
      </c>
      <c r="AP15" s="283">
        <v>18</v>
      </c>
      <c r="AQ15" s="168">
        <v>2</v>
      </c>
      <c r="AR15" s="168">
        <v>1</v>
      </c>
      <c r="AS15" s="184">
        <f t="shared" si="2"/>
        <v>229</v>
      </c>
      <c r="AT15" s="166">
        <v>27</v>
      </c>
      <c r="AU15" s="283">
        <v>4</v>
      </c>
      <c r="AV15" s="168">
        <v>32</v>
      </c>
      <c r="AW15" s="168">
        <v>3</v>
      </c>
      <c r="AX15" s="166">
        <v>89</v>
      </c>
      <c r="AY15" s="283">
        <v>9</v>
      </c>
      <c r="AZ15" s="168">
        <v>53</v>
      </c>
      <c r="BA15" s="168">
        <v>19</v>
      </c>
      <c r="BB15" s="166">
        <v>1</v>
      </c>
      <c r="BC15" s="283">
        <v>0</v>
      </c>
      <c r="BD15" s="183">
        <f t="shared" si="6"/>
        <v>237</v>
      </c>
      <c r="BE15" s="166">
        <v>34</v>
      </c>
      <c r="BF15" s="168">
        <v>15</v>
      </c>
      <c r="BG15" s="166">
        <v>26</v>
      </c>
      <c r="BH15" s="283">
        <v>5</v>
      </c>
      <c r="BI15" s="168">
        <v>89</v>
      </c>
      <c r="BJ15" s="168">
        <v>12</v>
      </c>
      <c r="BK15" s="166">
        <v>40</v>
      </c>
      <c r="BL15" s="283">
        <v>5</v>
      </c>
      <c r="BM15" s="168">
        <v>1</v>
      </c>
      <c r="BN15" s="168">
        <v>0</v>
      </c>
      <c r="BO15" s="184">
        <f t="shared" si="3"/>
        <v>227</v>
      </c>
      <c r="BP15" s="166">
        <v>30</v>
      </c>
      <c r="BQ15" s="283">
        <v>21</v>
      </c>
      <c r="BR15" s="168">
        <v>17</v>
      </c>
      <c r="BS15" s="168">
        <v>3</v>
      </c>
      <c r="BT15" s="166">
        <v>125</v>
      </c>
      <c r="BU15" s="283">
        <v>23</v>
      </c>
      <c r="BV15" s="168">
        <v>47</v>
      </c>
      <c r="BW15" s="168">
        <v>18</v>
      </c>
      <c r="BX15" s="166">
        <v>1</v>
      </c>
      <c r="BY15" s="283">
        <v>1</v>
      </c>
      <c r="BZ15" s="183">
        <f t="shared" si="4"/>
        <v>286</v>
      </c>
      <c r="CA15" s="166">
        <v>36</v>
      </c>
      <c r="CB15" s="168">
        <v>22</v>
      </c>
      <c r="CC15" s="166">
        <v>29</v>
      </c>
      <c r="CD15" s="283">
        <v>9</v>
      </c>
      <c r="CE15" s="168">
        <v>111</v>
      </c>
      <c r="CF15" s="168">
        <v>19</v>
      </c>
      <c r="CG15" s="166">
        <v>33</v>
      </c>
      <c r="CH15" s="283">
        <v>13</v>
      </c>
      <c r="CI15" s="168">
        <v>0</v>
      </c>
      <c r="CJ15" s="168">
        <v>2</v>
      </c>
      <c r="CK15" s="184">
        <v>274</v>
      </c>
    </row>
    <row r="16" spans="1:89" ht="18" customHeight="1">
      <c r="A16" s="88" t="s">
        <v>15</v>
      </c>
      <c r="B16" s="482">
        <v>6</v>
      </c>
      <c r="C16" s="534">
        <v>1</v>
      </c>
      <c r="D16" s="483">
        <v>6</v>
      </c>
      <c r="E16" s="483">
        <v>0</v>
      </c>
      <c r="F16" s="482">
        <v>27</v>
      </c>
      <c r="G16" s="534">
        <v>3</v>
      </c>
      <c r="H16" s="483">
        <v>5</v>
      </c>
      <c r="I16" s="483">
        <v>4</v>
      </c>
      <c r="J16" s="482">
        <v>0</v>
      </c>
      <c r="K16" s="534">
        <v>0</v>
      </c>
      <c r="L16" s="253">
        <f t="shared" si="0"/>
        <v>52</v>
      </c>
      <c r="M16" s="164">
        <v>4</v>
      </c>
      <c r="N16" s="134">
        <v>2</v>
      </c>
      <c r="O16" s="164">
        <v>3</v>
      </c>
      <c r="P16" s="286">
        <v>2</v>
      </c>
      <c r="Q16" s="134">
        <v>29</v>
      </c>
      <c r="R16" s="134">
        <v>7</v>
      </c>
      <c r="S16" s="164">
        <v>12</v>
      </c>
      <c r="T16" s="286">
        <v>7</v>
      </c>
      <c r="U16" s="134">
        <v>0</v>
      </c>
      <c r="V16" s="134">
        <v>0</v>
      </c>
      <c r="W16" s="182">
        <f t="shared" si="1"/>
        <v>66</v>
      </c>
      <c r="X16" s="482">
        <v>4</v>
      </c>
      <c r="Y16" s="534">
        <v>1</v>
      </c>
      <c r="Z16" s="483">
        <v>9</v>
      </c>
      <c r="AA16" s="483">
        <v>2</v>
      </c>
      <c r="AB16" s="482">
        <v>29</v>
      </c>
      <c r="AC16" s="534">
        <v>5</v>
      </c>
      <c r="AD16" s="483">
        <v>22</v>
      </c>
      <c r="AE16" s="483">
        <v>6</v>
      </c>
      <c r="AF16" s="482">
        <v>1</v>
      </c>
      <c r="AG16" s="534">
        <v>0</v>
      </c>
      <c r="AH16" s="253">
        <f t="shared" si="5"/>
        <v>79</v>
      </c>
      <c r="AI16" s="164">
        <v>13</v>
      </c>
      <c r="AJ16" s="134">
        <v>3</v>
      </c>
      <c r="AK16" s="164">
        <v>5</v>
      </c>
      <c r="AL16" s="286">
        <v>0</v>
      </c>
      <c r="AM16" s="134">
        <v>23</v>
      </c>
      <c r="AN16" s="134">
        <v>7</v>
      </c>
      <c r="AO16" s="164">
        <v>12</v>
      </c>
      <c r="AP16" s="286">
        <v>8</v>
      </c>
      <c r="AQ16" s="134">
        <v>0</v>
      </c>
      <c r="AR16" s="134">
        <v>0</v>
      </c>
      <c r="AS16" s="182">
        <f t="shared" si="2"/>
        <v>71</v>
      </c>
      <c r="AT16" s="482">
        <v>11</v>
      </c>
      <c r="AU16" s="534">
        <v>1</v>
      </c>
      <c r="AV16" s="483">
        <v>4</v>
      </c>
      <c r="AW16" s="483">
        <v>2</v>
      </c>
      <c r="AX16" s="482">
        <v>25</v>
      </c>
      <c r="AY16" s="534">
        <v>5</v>
      </c>
      <c r="AZ16" s="483">
        <v>14</v>
      </c>
      <c r="BA16" s="483">
        <v>5</v>
      </c>
      <c r="BB16" s="482">
        <v>0</v>
      </c>
      <c r="BC16" s="534">
        <v>0</v>
      </c>
      <c r="BD16" s="253">
        <f t="shared" si="6"/>
        <v>67</v>
      </c>
      <c r="BE16" s="164">
        <v>6</v>
      </c>
      <c r="BF16" s="134">
        <v>4</v>
      </c>
      <c r="BG16" s="164">
        <v>3</v>
      </c>
      <c r="BH16" s="286">
        <v>1</v>
      </c>
      <c r="BI16" s="134">
        <v>34</v>
      </c>
      <c r="BJ16" s="134">
        <v>6</v>
      </c>
      <c r="BK16" s="164">
        <v>15</v>
      </c>
      <c r="BL16" s="286">
        <v>6</v>
      </c>
      <c r="BM16" s="134">
        <v>0</v>
      </c>
      <c r="BN16" s="134">
        <v>0</v>
      </c>
      <c r="BO16" s="182">
        <f t="shared" si="3"/>
        <v>75</v>
      </c>
      <c r="BP16" s="482">
        <v>3</v>
      </c>
      <c r="BQ16" s="534">
        <v>4</v>
      </c>
      <c r="BR16" s="483">
        <v>3</v>
      </c>
      <c r="BS16" s="483">
        <v>0</v>
      </c>
      <c r="BT16" s="482">
        <v>25</v>
      </c>
      <c r="BU16" s="534">
        <v>4</v>
      </c>
      <c r="BV16" s="483">
        <v>10</v>
      </c>
      <c r="BW16" s="483">
        <v>8</v>
      </c>
      <c r="BX16" s="482">
        <v>0</v>
      </c>
      <c r="BY16" s="534">
        <v>0</v>
      </c>
      <c r="BZ16" s="253">
        <f t="shared" si="4"/>
        <v>57</v>
      </c>
      <c r="CA16" s="164">
        <v>8</v>
      </c>
      <c r="CB16" s="134">
        <v>3</v>
      </c>
      <c r="CC16" s="164">
        <v>4</v>
      </c>
      <c r="CD16" s="286">
        <v>0</v>
      </c>
      <c r="CE16" s="134">
        <v>29</v>
      </c>
      <c r="CF16" s="134">
        <v>15</v>
      </c>
      <c r="CG16" s="164">
        <v>19</v>
      </c>
      <c r="CH16" s="286">
        <v>4</v>
      </c>
      <c r="CI16" s="134">
        <v>0</v>
      </c>
      <c r="CJ16" s="134">
        <v>0</v>
      </c>
      <c r="CK16" s="182">
        <v>82</v>
      </c>
    </row>
    <row r="17" spans="1:89" ht="18" customHeight="1">
      <c r="A17" s="90" t="s">
        <v>16</v>
      </c>
      <c r="B17" s="166">
        <v>12</v>
      </c>
      <c r="C17" s="283">
        <v>2</v>
      </c>
      <c r="D17" s="168">
        <v>9</v>
      </c>
      <c r="E17" s="168">
        <v>3</v>
      </c>
      <c r="F17" s="166">
        <v>44</v>
      </c>
      <c r="G17" s="283">
        <v>7</v>
      </c>
      <c r="H17" s="168">
        <v>17</v>
      </c>
      <c r="I17" s="168">
        <v>12</v>
      </c>
      <c r="J17" s="166">
        <v>0</v>
      </c>
      <c r="K17" s="283">
        <v>1</v>
      </c>
      <c r="L17" s="184">
        <f t="shared" si="0"/>
        <v>107</v>
      </c>
      <c r="M17" s="166">
        <v>8</v>
      </c>
      <c r="N17" s="168">
        <v>5</v>
      </c>
      <c r="O17" s="166">
        <v>9</v>
      </c>
      <c r="P17" s="283">
        <v>3</v>
      </c>
      <c r="Q17" s="168">
        <v>61</v>
      </c>
      <c r="R17" s="168">
        <v>12</v>
      </c>
      <c r="S17" s="166">
        <v>35</v>
      </c>
      <c r="T17" s="283">
        <v>12</v>
      </c>
      <c r="U17" s="168">
        <v>0</v>
      </c>
      <c r="V17" s="168">
        <v>1</v>
      </c>
      <c r="W17" s="184">
        <f t="shared" si="1"/>
        <v>146</v>
      </c>
      <c r="X17" s="166">
        <v>19</v>
      </c>
      <c r="Y17" s="283">
        <v>1</v>
      </c>
      <c r="Z17" s="168">
        <v>7</v>
      </c>
      <c r="AA17" s="168">
        <v>2</v>
      </c>
      <c r="AB17" s="166">
        <v>50</v>
      </c>
      <c r="AC17" s="283">
        <v>4</v>
      </c>
      <c r="AD17" s="168">
        <v>23</v>
      </c>
      <c r="AE17" s="168">
        <v>13</v>
      </c>
      <c r="AF17" s="166">
        <v>1</v>
      </c>
      <c r="AG17" s="283">
        <v>0</v>
      </c>
      <c r="AH17" s="184">
        <f t="shared" si="5"/>
        <v>120</v>
      </c>
      <c r="AI17" s="166">
        <v>17</v>
      </c>
      <c r="AJ17" s="168">
        <v>7</v>
      </c>
      <c r="AK17" s="166">
        <v>5</v>
      </c>
      <c r="AL17" s="283">
        <v>3</v>
      </c>
      <c r="AM17" s="168">
        <v>50</v>
      </c>
      <c r="AN17" s="168">
        <v>7</v>
      </c>
      <c r="AO17" s="166">
        <v>31</v>
      </c>
      <c r="AP17" s="283">
        <v>8</v>
      </c>
      <c r="AQ17" s="168">
        <v>2</v>
      </c>
      <c r="AR17" s="168">
        <v>0</v>
      </c>
      <c r="AS17" s="184">
        <f t="shared" si="2"/>
        <v>130</v>
      </c>
      <c r="AT17" s="166">
        <v>23</v>
      </c>
      <c r="AU17" s="283">
        <v>8</v>
      </c>
      <c r="AV17" s="168">
        <v>8</v>
      </c>
      <c r="AW17" s="168">
        <v>1</v>
      </c>
      <c r="AX17" s="166">
        <v>47</v>
      </c>
      <c r="AY17" s="283">
        <v>6</v>
      </c>
      <c r="AZ17" s="168">
        <v>19</v>
      </c>
      <c r="BA17" s="168">
        <v>5</v>
      </c>
      <c r="BB17" s="166">
        <v>0</v>
      </c>
      <c r="BC17" s="283">
        <v>0</v>
      </c>
      <c r="BD17" s="184">
        <f t="shared" si="6"/>
        <v>117</v>
      </c>
      <c r="BE17" s="166">
        <v>10</v>
      </c>
      <c r="BF17" s="168">
        <v>2</v>
      </c>
      <c r="BG17" s="166">
        <v>4</v>
      </c>
      <c r="BH17" s="283">
        <v>2</v>
      </c>
      <c r="BI17" s="168">
        <v>41</v>
      </c>
      <c r="BJ17" s="168">
        <v>4</v>
      </c>
      <c r="BK17" s="166">
        <v>29</v>
      </c>
      <c r="BL17" s="283">
        <v>9</v>
      </c>
      <c r="BM17" s="168">
        <v>0</v>
      </c>
      <c r="BN17" s="168">
        <v>0</v>
      </c>
      <c r="BO17" s="184">
        <f t="shared" si="3"/>
        <v>101</v>
      </c>
      <c r="BP17" s="166">
        <v>9</v>
      </c>
      <c r="BQ17" s="283">
        <v>6</v>
      </c>
      <c r="BR17" s="168">
        <v>7</v>
      </c>
      <c r="BS17" s="168">
        <v>1</v>
      </c>
      <c r="BT17" s="166">
        <v>64</v>
      </c>
      <c r="BU17" s="283">
        <v>9</v>
      </c>
      <c r="BV17" s="168">
        <v>29</v>
      </c>
      <c r="BW17" s="168">
        <v>13</v>
      </c>
      <c r="BX17" s="166">
        <v>0</v>
      </c>
      <c r="BY17" s="283">
        <v>0</v>
      </c>
      <c r="BZ17" s="184">
        <f t="shared" si="4"/>
        <v>138</v>
      </c>
      <c r="CA17" s="166">
        <v>14</v>
      </c>
      <c r="CB17" s="168">
        <v>0</v>
      </c>
      <c r="CC17" s="166">
        <v>3</v>
      </c>
      <c r="CD17" s="283">
        <v>0</v>
      </c>
      <c r="CE17" s="168">
        <v>37</v>
      </c>
      <c r="CF17" s="168">
        <v>6</v>
      </c>
      <c r="CG17" s="166">
        <v>32</v>
      </c>
      <c r="CH17" s="283">
        <v>15</v>
      </c>
      <c r="CI17" s="168">
        <v>0</v>
      </c>
      <c r="CJ17" s="168">
        <v>0</v>
      </c>
      <c r="CK17" s="184">
        <v>107</v>
      </c>
    </row>
    <row r="18" spans="1:89" ht="18" customHeight="1">
      <c r="A18" s="88" t="s">
        <v>17</v>
      </c>
      <c r="B18" s="482">
        <v>26</v>
      </c>
      <c r="C18" s="534">
        <v>12</v>
      </c>
      <c r="D18" s="483">
        <v>80</v>
      </c>
      <c r="E18" s="483">
        <v>8</v>
      </c>
      <c r="F18" s="482">
        <v>138</v>
      </c>
      <c r="G18" s="534">
        <v>31</v>
      </c>
      <c r="H18" s="483">
        <v>75</v>
      </c>
      <c r="I18" s="483">
        <v>20</v>
      </c>
      <c r="J18" s="482">
        <v>1</v>
      </c>
      <c r="K18" s="534">
        <v>1</v>
      </c>
      <c r="L18" s="253">
        <f t="shared" si="0"/>
        <v>392</v>
      </c>
      <c r="M18" s="164">
        <v>30</v>
      </c>
      <c r="N18" s="134">
        <v>13</v>
      </c>
      <c r="O18" s="164">
        <v>92</v>
      </c>
      <c r="P18" s="286">
        <v>11</v>
      </c>
      <c r="Q18" s="134">
        <v>139</v>
      </c>
      <c r="R18" s="134">
        <v>24</v>
      </c>
      <c r="S18" s="164">
        <v>66</v>
      </c>
      <c r="T18" s="286">
        <v>20</v>
      </c>
      <c r="U18" s="134">
        <v>4</v>
      </c>
      <c r="V18" s="134">
        <v>4</v>
      </c>
      <c r="W18" s="182">
        <f t="shared" si="1"/>
        <v>403</v>
      </c>
      <c r="X18" s="482">
        <v>33</v>
      </c>
      <c r="Y18" s="534">
        <v>16</v>
      </c>
      <c r="Z18" s="483">
        <v>53</v>
      </c>
      <c r="AA18" s="483">
        <v>8</v>
      </c>
      <c r="AB18" s="482">
        <v>149</v>
      </c>
      <c r="AC18" s="534">
        <v>27</v>
      </c>
      <c r="AD18" s="483">
        <v>78</v>
      </c>
      <c r="AE18" s="483">
        <v>21</v>
      </c>
      <c r="AF18" s="482">
        <v>4</v>
      </c>
      <c r="AG18" s="534">
        <v>0</v>
      </c>
      <c r="AH18" s="253">
        <f t="shared" si="5"/>
        <v>389</v>
      </c>
      <c r="AI18" s="164">
        <v>28</v>
      </c>
      <c r="AJ18" s="134">
        <v>5</v>
      </c>
      <c r="AK18" s="164">
        <v>58</v>
      </c>
      <c r="AL18" s="286">
        <v>4</v>
      </c>
      <c r="AM18" s="134">
        <v>131</v>
      </c>
      <c r="AN18" s="134">
        <v>25</v>
      </c>
      <c r="AO18" s="164">
        <v>60</v>
      </c>
      <c r="AP18" s="286">
        <v>21</v>
      </c>
      <c r="AQ18" s="134">
        <v>3</v>
      </c>
      <c r="AR18" s="134">
        <v>1</v>
      </c>
      <c r="AS18" s="182">
        <f t="shared" si="2"/>
        <v>336</v>
      </c>
      <c r="AT18" s="482">
        <v>35</v>
      </c>
      <c r="AU18" s="534">
        <v>13</v>
      </c>
      <c r="AV18" s="483">
        <v>59</v>
      </c>
      <c r="AW18" s="483">
        <v>6</v>
      </c>
      <c r="AX18" s="482">
        <v>137</v>
      </c>
      <c r="AY18" s="534">
        <v>27</v>
      </c>
      <c r="AZ18" s="483">
        <v>94</v>
      </c>
      <c r="BA18" s="483">
        <v>17</v>
      </c>
      <c r="BB18" s="482">
        <v>3</v>
      </c>
      <c r="BC18" s="534">
        <v>1</v>
      </c>
      <c r="BD18" s="253">
        <f t="shared" si="6"/>
        <v>392</v>
      </c>
      <c r="BE18" s="164">
        <v>30</v>
      </c>
      <c r="BF18" s="134">
        <v>8</v>
      </c>
      <c r="BG18" s="164">
        <v>51</v>
      </c>
      <c r="BH18" s="286">
        <v>10</v>
      </c>
      <c r="BI18" s="134">
        <v>96</v>
      </c>
      <c r="BJ18" s="134">
        <v>20</v>
      </c>
      <c r="BK18" s="164">
        <v>71</v>
      </c>
      <c r="BL18" s="286">
        <v>12</v>
      </c>
      <c r="BM18" s="134">
        <v>1</v>
      </c>
      <c r="BN18" s="134">
        <v>0</v>
      </c>
      <c r="BO18" s="182">
        <f t="shared" si="3"/>
        <v>299</v>
      </c>
      <c r="BP18" s="482">
        <v>44</v>
      </c>
      <c r="BQ18" s="534">
        <v>18</v>
      </c>
      <c r="BR18" s="483">
        <v>52</v>
      </c>
      <c r="BS18" s="483">
        <v>14</v>
      </c>
      <c r="BT18" s="482">
        <v>156</v>
      </c>
      <c r="BU18" s="534">
        <v>25</v>
      </c>
      <c r="BV18" s="483">
        <v>67</v>
      </c>
      <c r="BW18" s="483">
        <v>12</v>
      </c>
      <c r="BX18" s="482">
        <v>1</v>
      </c>
      <c r="BY18" s="534">
        <v>1</v>
      </c>
      <c r="BZ18" s="253">
        <f t="shared" si="4"/>
        <v>390</v>
      </c>
      <c r="CA18" s="164">
        <v>50</v>
      </c>
      <c r="CB18" s="134">
        <v>24</v>
      </c>
      <c r="CC18" s="164">
        <v>67</v>
      </c>
      <c r="CD18" s="286">
        <v>8</v>
      </c>
      <c r="CE18" s="134">
        <v>180</v>
      </c>
      <c r="CF18" s="134">
        <v>28</v>
      </c>
      <c r="CG18" s="164">
        <v>89</v>
      </c>
      <c r="CH18" s="286">
        <v>20</v>
      </c>
      <c r="CI18" s="134">
        <v>0</v>
      </c>
      <c r="CJ18" s="134">
        <v>0</v>
      </c>
      <c r="CK18" s="182">
        <v>466</v>
      </c>
    </row>
    <row r="19" spans="1:89" ht="18" customHeight="1">
      <c r="A19" s="90" t="s">
        <v>18</v>
      </c>
      <c r="B19" s="166">
        <v>93</v>
      </c>
      <c r="C19" s="283">
        <v>30</v>
      </c>
      <c r="D19" s="168">
        <v>69</v>
      </c>
      <c r="E19" s="168">
        <v>16</v>
      </c>
      <c r="F19" s="166">
        <v>247</v>
      </c>
      <c r="G19" s="283">
        <v>54</v>
      </c>
      <c r="H19" s="168">
        <v>157</v>
      </c>
      <c r="I19" s="168">
        <v>67</v>
      </c>
      <c r="J19" s="166">
        <v>12</v>
      </c>
      <c r="K19" s="283">
        <v>2</v>
      </c>
      <c r="L19" s="184">
        <f t="shared" si="0"/>
        <v>747</v>
      </c>
      <c r="M19" s="166">
        <v>87</v>
      </c>
      <c r="N19" s="168">
        <v>23</v>
      </c>
      <c r="O19" s="166">
        <v>89</v>
      </c>
      <c r="P19" s="283">
        <v>10</v>
      </c>
      <c r="Q19" s="168">
        <v>226</v>
      </c>
      <c r="R19" s="168">
        <v>55</v>
      </c>
      <c r="S19" s="166">
        <v>158</v>
      </c>
      <c r="T19" s="283">
        <v>105</v>
      </c>
      <c r="U19" s="168">
        <v>7</v>
      </c>
      <c r="V19" s="168">
        <v>2</v>
      </c>
      <c r="W19" s="184">
        <f t="shared" si="1"/>
        <v>762</v>
      </c>
      <c r="X19" s="166">
        <v>85</v>
      </c>
      <c r="Y19" s="283">
        <v>36</v>
      </c>
      <c r="Z19" s="168">
        <v>57</v>
      </c>
      <c r="AA19" s="168">
        <v>12</v>
      </c>
      <c r="AB19" s="166">
        <v>231</v>
      </c>
      <c r="AC19" s="283">
        <v>56</v>
      </c>
      <c r="AD19" s="168">
        <v>169</v>
      </c>
      <c r="AE19" s="168">
        <v>87</v>
      </c>
      <c r="AF19" s="166">
        <v>5</v>
      </c>
      <c r="AG19" s="283">
        <v>1</v>
      </c>
      <c r="AH19" s="184">
        <f t="shared" si="5"/>
        <v>739</v>
      </c>
      <c r="AI19" s="166">
        <v>98</v>
      </c>
      <c r="AJ19" s="168">
        <v>31</v>
      </c>
      <c r="AK19" s="166">
        <v>41</v>
      </c>
      <c r="AL19" s="283">
        <v>14</v>
      </c>
      <c r="AM19" s="168">
        <v>249</v>
      </c>
      <c r="AN19" s="168">
        <v>42</v>
      </c>
      <c r="AO19" s="166">
        <v>187</v>
      </c>
      <c r="AP19" s="283">
        <v>99</v>
      </c>
      <c r="AQ19" s="168">
        <v>6</v>
      </c>
      <c r="AR19" s="168">
        <v>2</v>
      </c>
      <c r="AS19" s="184">
        <f t="shared" si="2"/>
        <v>769</v>
      </c>
      <c r="AT19" s="166">
        <v>98</v>
      </c>
      <c r="AU19" s="283">
        <v>50</v>
      </c>
      <c r="AV19" s="168">
        <v>66</v>
      </c>
      <c r="AW19" s="168">
        <v>12</v>
      </c>
      <c r="AX19" s="166">
        <v>278</v>
      </c>
      <c r="AY19" s="283">
        <v>45</v>
      </c>
      <c r="AZ19" s="168">
        <v>147</v>
      </c>
      <c r="BA19" s="168">
        <v>63</v>
      </c>
      <c r="BB19" s="166">
        <v>5</v>
      </c>
      <c r="BC19" s="283">
        <v>0</v>
      </c>
      <c r="BD19" s="184">
        <f t="shared" si="6"/>
        <v>764</v>
      </c>
      <c r="BE19" s="166">
        <v>128</v>
      </c>
      <c r="BF19" s="168">
        <v>32</v>
      </c>
      <c r="BG19" s="166">
        <v>52</v>
      </c>
      <c r="BH19" s="283">
        <v>19</v>
      </c>
      <c r="BI19" s="168">
        <v>200</v>
      </c>
      <c r="BJ19" s="168">
        <v>40</v>
      </c>
      <c r="BK19" s="166">
        <v>138</v>
      </c>
      <c r="BL19" s="283">
        <v>61</v>
      </c>
      <c r="BM19" s="168">
        <v>8</v>
      </c>
      <c r="BN19" s="168">
        <v>4</v>
      </c>
      <c r="BO19" s="184">
        <f t="shared" si="3"/>
        <v>682</v>
      </c>
      <c r="BP19" s="166">
        <v>114</v>
      </c>
      <c r="BQ19" s="283">
        <v>49</v>
      </c>
      <c r="BR19" s="168">
        <v>58</v>
      </c>
      <c r="BS19" s="168">
        <v>12</v>
      </c>
      <c r="BT19" s="166">
        <v>253</v>
      </c>
      <c r="BU19" s="283">
        <v>38</v>
      </c>
      <c r="BV19" s="168">
        <v>149</v>
      </c>
      <c r="BW19" s="168">
        <v>58</v>
      </c>
      <c r="BX19" s="166">
        <v>5</v>
      </c>
      <c r="BY19" s="283">
        <v>1</v>
      </c>
      <c r="BZ19" s="184">
        <f t="shared" si="4"/>
        <v>737</v>
      </c>
      <c r="CA19" s="166">
        <v>159</v>
      </c>
      <c r="CB19" s="168">
        <v>53</v>
      </c>
      <c r="CC19" s="166">
        <v>54</v>
      </c>
      <c r="CD19" s="283">
        <v>20</v>
      </c>
      <c r="CE19" s="168">
        <v>186</v>
      </c>
      <c r="CF19" s="168">
        <v>45</v>
      </c>
      <c r="CG19" s="166">
        <v>152</v>
      </c>
      <c r="CH19" s="283">
        <v>82</v>
      </c>
      <c r="CI19" s="168">
        <v>1</v>
      </c>
      <c r="CJ19" s="168">
        <v>1</v>
      </c>
      <c r="CK19" s="184">
        <v>753</v>
      </c>
    </row>
    <row r="20" spans="1:89" ht="18" customHeight="1">
      <c r="A20" s="88" t="s">
        <v>19</v>
      </c>
      <c r="B20" s="482">
        <v>5</v>
      </c>
      <c r="C20" s="534">
        <v>1</v>
      </c>
      <c r="D20" s="483">
        <v>2</v>
      </c>
      <c r="E20" s="483">
        <v>0</v>
      </c>
      <c r="F20" s="482">
        <v>6</v>
      </c>
      <c r="G20" s="534">
        <v>1</v>
      </c>
      <c r="H20" s="483">
        <v>20</v>
      </c>
      <c r="I20" s="483">
        <v>4</v>
      </c>
      <c r="J20" s="482">
        <v>0</v>
      </c>
      <c r="K20" s="534">
        <v>0</v>
      </c>
      <c r="L20" s="253">
        <f t="shared" si="0"/>
        <v>39</v>
      </c>
      <c r="M20" s="164">
        <v>6</v>
      </c>
      <c r="N20" s="134">
        <v>1</v>
      </c>
      <c r="O20" s="164">
        <v>1</v>
      </c>
      <c r="P20" s="286">
        <v>0</v>
      </c>
      <c r="Q20" s="134">
        <v>9</v>
      </c>
      <c r="R20" s="134">
        <v>0</v>
      </c>
      <c r="S20" s="164">
        <v>10</v>
      </c>
      <c r="T20" s="286">
        <v>3</v>
      </c>
      <c r="U20" s="134">
        <v>0</v>
      </c>
      <c r="V20" s="134">
        <v>0</v>
      </c>
      <c r="W20" s="182">
        <f t="shared" si="1"/>
        <v>30</v>
      </c>
      <c r="X20" s="482">
        <v>6</v>
      </c>
      <c r="Y20" s="534">
        <v>1</v>
      </c>
      <c r="Z20" s="483">
        <v>0</v>
      </c>
      <c r="AA20" s="483">
        <v>3</v>
      </c>
      <c r="AB20" s="482">
        <v>9</v>
      </c>
      <c r="AC20" s="534">
        <v>1</v>
      </c>
      <c r="AD20" s="483">
        <v>15</v>
      </c>
      <c r="AE20" s="483">
        <v>5</v>
      </c>
      <c r="AF20" s="482">
        <v>0</v>
      </c>
      <c r="AG20" s="534">
        <v>0</v>
      </c>
      <c r="AH20" s="253">
        <f t="shared" si="5"/>
        <v>40</v>
      </c>
      <c r="AI20" s="164">
        <v>6</v>
      </c>
      <c r="AJ20" s="134">
        <v>2</v>
      </c>
      <c r="AK20" s="164">
        <v>1</v>
      </c>
      <c r="AL20" s="286">
        <v>2</v>
      </c>
      <c r="AM20" s="134">
        <v>12</v>
      </c>
      <c r="AN20" s="134">
        <v>1</v>
      </c>
      <c r="AO20" s="164">
        <v>13</v>
      </c>
      <c r="AP20" s="286">
        <v>3</v>
      </c>
      <c r="AQ20" s="134">
        <v>0</v>
      </c>
      <c r="AR20" s="134">
        <v>0</v>
      </c>
      <c r="AS20" s="182">
        <f t="shared" si="2"/>
        <v>40</v>
      </c>
      <c r="AT20" s="482">
        <v>10</v>
      </c>
      <c r="AU20" s="534">
        <v>2</v>
      </c>
      <c r="AV20" s="483">
        <v>2</v>
      </c>
      <c r="AW20" s="483">
        <v>1</v>
      </c>
      <c r="AX20" s="482">
        <v>8</v>
      </c>
      <c r="AY20" s="534">
        <v>0</v>
      </c>
      <c r="AZ20" s="483">
        <v>17</v>
      </c>
      <c r="BA20" s="483">
        <v>3</v>
      </c>
      <c r="BB20" s="482">
        <v>1</v>
      </c>
      <c r="BC20" s="534">
        <v>0</v>
      </c>
      <c r="BD20" s="253">
        <f t="shared" si="6"/>
        <v>44</v>
      </c>
      <c r="BE20" s="164">
        <v>4</v>
      </c>
      <c r="BF20" s="134">
        <v>2</v>
      </c>
      <c r="BG20" s="164">
        <v>2</v>
      </c>
      <c r="BH20" s="286">
        <v>1</v>
      </c>
      <c r="BI20" s="134">
        <v>6</v>
      </c>
      <c r="BJ20" s="134">
        <v>1</v>
      </c>
      <c r="BK20" s="164">
        <v>12</v>
      </c>
      <c r="BL20" s="286">
        <v>4</v>
      </c>
      <c r="BM20" s="134">
        <v>0</v>
      </c>
      <c r="BN20" s="134">
        <v>0</v>
      </c>
      <c r="BO20" s="182">
        <f t="shared" si="3"/>
        <v>32</v>
      </c>
      <c r="BP20" s="482">
        <v>9</v>
      </c>
      <c r="BQ20" s="534">
        <v>1</v>
      </c>
      <c r="BR20" s="483">
        <v>4</v>
      </c>
      <c r="BS20" s="483">
        <v>1</v>
      </c>
      <c r="BT20" s="482">
        <v>22</v>
      </c>
      <c r="BU20" s="534">
        <v>1</v>
      </c>
      <c r="BV20" s="483">
        <v>13</v>
      </c>
      <c r="BW20" s="483">
        <v>4</v>
      </c>
      <c r="BX20" s="482">
        <v>0</v>
      </c>
      <c r="BY20" s="534">
        <v>0</v>
      </c>
      <c r="BZ20" s="253">
        <f t="shared" si="4"/>
        <v>55</v>
      </c>
      <c r="CA20" s="164">
        <v>6</v>
      </c>
      <c r="CB20" s="134">
        <v>1</v>
      </c>
      <c r="CC20" s="164">
        <v>3</v>
      </c>
      <c r="CD20" s="286">
        <v>2</v>
      </c>
      <c r="CE20" s="134">
        <v>13</v>
      </c>
      <c r="CF20" s="134">
        <v>2</v>
      </c>
      <c r="CG20" s="164">
        <v>9</v>
      </c>
      <c r="CH20" s="286">
        <v>3</v>
      </c>
      <c r="CI20" s="134">
        <v>0</v>
      </c>
      <c r="CJ20" s="134">
        <v>0</v>
      </c>
      <c r="CK20" s="182">
        <v>39</v>
      </c>
    </row>
    <row r="21" spans="1:89" ht="18" customHeight="1">
      <c r="A21" s="90" t="s">
        <v>20</v>
      </c>
      <c r="B21" s="166">
        <v>14</v>
      </c>
      <c r="C21" s="283">
        <v>5</v>
      </c>
      <c r="D21" s="168">
        <v>76</v>
      </c>
      <c r="E21" s="168">
        <v>13</v>
      </c>
      <c r="F21" s="166">
        <v>21</v>
      </c>
      <c r="G21" s="283">
        <v>2</v>
      </c>
      <c r="H21" s="168">
        <v>19</v>
      </c>
      <c r="I21" s="168">
        <v>15</v>
      </c>
      <c r="J21" s="166">
        <v>2</v>
      </c>
      <c r="K21" s="283">
        <v>0</v>
      </c>
      <c r="L21" s="184">
        <f t="shared" si="0"/>
        <v>167</v>
      </c>
      <c r="M21" s="166">
        <v>11</v>
      </c>
      <c r="N21" s="168">
        <v>3</v>
      </c>
      <c r="O21" s="166">
        <v>107</v>
      </c>
      <c r="P21" s="283">
        <v>13</v>
      </c>
      <c r="Q21" s="168">
        <v>37</v>
      </c>
      <c r="R21" s="168">
        <v>12</v>
      </c>
      <c r="S21" s="166">
        <v>20</v>
      </c>
      <c r="T21" s="283">
        <v>16</v>
      </c>
      <c r="U21" s="168">
        <v>1</v>
      </c>
      <c r="V21" s="168">
        <v>0</v>
      </c>
      <c r="W21" s="184">
        <f t="shared" si="1"/>
        <v>220</v>
      </c>
      <c r="X21" s="166">
        <v>14</v>
      </c>
      <c r="Y21" s="283">
        <v>8</v>
      </c>
      <c r="Z21" s="168">
        <v>92</v>
      </c>
      <c r="AA21" s="168">
        <v>8</v>
      </c>
      <c r="AB21" s="166">
        <v>37</v>
      </c>
      <c r="AC21" s="283">
        <v>8</v>
      </c>
      <c r="AD21" s="168">
        <v>19</v>
      </c>
      <c r="AE21" s="168">
        <v>7</v>
      </c>
      <c r="AF21" s="166">
        <v>2</v>
      </c>
      <c r="AG21" s="283">
        <v>0</v>
      </c>
      <c r="AH21" s="184">
        <f t="shared" si="5"/>
        <v>195</v>
      </c>
      <c r="AI21" s="166">
        <v>17</v>
      </c>
      <c r="AJ21" s="168">
        <v>9</v>
      </c>
      <c r="AK21" s="166">
        <v>95</v>
      </c>
      <c r="AL21" s="283">
        <v>13</v>
      </c>
      <c r="AM21" s="168">
        <v>38</v>
      </c>
      <c r="AN21" s="168">
        <v>10</v>
      </c>
      <c r="AO21" s="166">
        <v>21</v>
      </c>
      <c r="AP21" s="283">
        <v>8</v>
      </c>
      <c r="AQ21" s="168">
        <v>1</v>
      </c>
      <c r="AR21" s="168">
        <v>0</v>
      </c>
      <c r="AS21" s="184">
        <f t="shared" si="2"/>
        <v>212</v>
      </c>
      <c r="AT21" s="166">
        <v>21</v>
      </c>
      <c r="AU21" s="283">
        <v>2</v>
      </c>
      <c r="AV21" s="168">
        <v>112</v>
      </c>
      <c r="AW21" s="168">
        <v>3</v>
      </c>
      <c r="AX21" s="166">
        <v>50</v>
      </c>
      <c r="AY21" s="283">
        <v>7</v>
      </c>
      <c r="AZ21" s="168">
        <v>26</v>
      </c>
      <c r="BA21" s="168">
        <v>9</v>
      </c>
      <c r="BB21" s="166">
        <v>0</v>
      </c>
      <c r="BC21" s="283">
        <v>0</v>
      </c>
      <c r="BD21" s="184">
        <f t="shared" si="6"/>
        <v>230</v>
      </c>
      <c r="BE21" s="166">
        <v>19</v>
      </c>
      <c r="BF21" s="168">
        <v>9</v>
      </c>
      <c r="BG21" s="166">
        <v>105</v>
      </c>
      <c r="BH21" s="283">
        <v>4</v>
      </c>
      <c r="BI21" s="168">
        <v>42</v>
      </c>
      <c r="BJ21" s="168">
        <v>11</v>
      </c>
      <c r="BK21" s="166">
        <v>24</v>
      </c>
      <c r="BL21" s="283">
        <v>7</v>
      </c>
      <c r="BM21" s="168">
        <v>0</v>
      </c>
      <c r="BN21" s="168">
        <v>0</v>
      </c>
      <c r="BO21" s="184">
        <f t="shared" si="3"/>
        <v>221</v>
      </c>
      <c r="BP21" s="166">
        <v>16</v>
      </c>
      <c r="BQ21" s="283">
        <v>6</v>
      </c>
      <c r="BR21" s="168">
        <v>98</v>
      </c>
      <c r="BS21" s="168">
        <v>9</v>
      </c>
      <c r="BT21" s="166">
        <v>34</v>
      </c>
      <c r="BU21" s="283">
        <v>9</v>
      </c>
      <c r="BV21" s="168">
        <v>28</v>
      </c>
      <c r="BW21" s="168">
        <v>6</v>
      </c>
      <c r="BX21" s="166">
        <v>0</v>
      </c>
      <c r="BY21" s="283">
        <v>0</v>
      </c>
      <c r="BZ21" s="184">
        <f t="shared" si="4"/>
        <v>206</v>
      </c>
      <c r="CA21" s="166">
        <v>19</v>
      </c>
      <c r="CB21" s="168">
        <v>5</v>
      </c>
      <c r="CC21" s="166">
        <v>80</v>
      </c>
      <c r="CD21" s="283">
        <v>6</v>
      </c>
      <c r="CE21" s="168">
        <v>41</v>
      </c>
      <c r="CF21" s="168">
        <v>13</v>
      </c>
      <c r="CG21" s="166">
        <v>23</v>
      </c>
      <c r="CH21" s="283">
        <v>5</v>
      </c>
      <c r="CI21" s="168">
        <v>0</v>
      </c>
      <c r="CJ21" s="168">
        <v>0</v>
      </c>
      <c r="CK21" s="184">
        <v>192</v>
      </c>
    </row>
    <row r="22" spans="1:89" ht="18" customHeight="1">
      <c r="A22" s="88" t="s">
        <v>21</v>
      </c>
      <c r="B22" s="482">
        <v>7</v>
      </c>
      <c r="C22" s="534">
        <v>2</v>
      </c>
      <c r="D22" s="483">
        <v>32</v>
      </c>
      <c r="E22" s="483">
        <v>3</v>
      </c>
      <c r="F22" s="482">
        <v>32</v>
      </c>
      <c r="G22" s="534">
        <v>4</v>
      </c>
      <c r="H22" s="483">
        <v>18</v>
      </c>
      <c r="I22" s="483">
        <v>6</v>
      </c>
      <c r="J22" s="482">
        <v>0</v>
      </c>
      <c r="K22" s="534">
        <v>0</v>
      </c>
      <c r="L22" s="253">
        <f t="shared" si="0"/>
        <v>104</v>
      </c>
      <c r="M22" s="164">
        <v>7</v>
      </c>
      <c r="N22" s="134">
        <v>2</v>
      </c>
      <c r="O22" s="164">
        <v>36</v>
      </c>
      <c r="P22" s="286">
        <v>2</v>
      </c>
      <c r="Q22" s="134">
        <v>42</v>
      </c>
      <c r="R22" s="134">
        <v>3</v>
      </c>
      <c r="S22" s="164">
        <v>30</v>
      </c>
      <c r="T22" s="286">
        <v>3</v>
      </c>
      <c r="U22" s="134">
        <v>0</v>
      </c>
      <c r="V22" s="134">
        <v>0</v>
      </c>
      <c r="W22" s="182">
        <f t="shared" si="1"/>
        <v>125</v>
      </c>
      <c r="X22" s="482">
        <v>3</v>
      </c>
      <c r="Y22" s="534">
        <v>0</v>
      </c>
      <c r="Z22" s="483">
        <v>20</v>
      </c>
      <c r="AA22" s="483">
        <v>2</v>
      </c>
      <c r="AB22" s="482">
        <v>40</v>
      </c>
      <c r="AC22" s="534">
        <v>8</v>
      </c>
      <c r="AD22" s="483">
        <v>14</v>
      </c>
      <c r="AE22" s="483">
        <v>3</v>
      </c>
      <c r="AF22" s="482">
        <v>1</v>
      </c>
      <c r="AG22" s="534">
        <v>1</v>
      </c>
      <c r="AH22" s="253">
        <f t="shared" si="5"/>
        <v>92</v>
      </c>
      <c r="AI22" s="164">
        <v>6</v>
      </c>
      <c r="AJ22" s="134">
        <v>3</v>
      </c>
      <c r="AK22" s="164">
        <v>19</v>
      </c>
      <c r="AL22" s="286">
        <v>4</v>
      </c>
      <c r="AM22" s="134">
        <v>41</v>
      </c>
      <c r="AN22" s="134">
        <v>6</v>
      </c>
      <c r="AO22" s="164">
        <v>19</v>
      </c>
      <c r="AP22" s="286">
        <v>4</v>
      </c>
      <c r="AQ22" s="134">
        <v>0</v>
      </c>
      <c r="AR22" s="134">
        <v>0</v>
      </c>
      <c r="AS22" s="182">
        <f t="shared" si="2"/>
        <v>102</v>
      </c>
      <c r="AT22" s="482">
        <v>10</v>
      </c>
      <c r="AU22" s="534">
        <v>2</v>
      </c>
      <c r="AV22" s="483">
        <v>41</v>
      </c>
      <c r="AW22" s="483">
        <v>2</v>
      </c>
      <c r="AX22" s="482">
        <v>35</v>
      </c>
      <c r="AY22" s="534">
        <v>6</v>
      </c>
      <c r="AZ22" s="483">
        <v>20</v>
      </c>
      <c r="BA22" s="483">
        <v>8</v>
      </c>
      <c r="BB22" s="482">
        <v>0</v>
      </c>
      <c r="BC22" s="534">
        <v>1</v>
      </c>
      <c r="BD22" s="253">
        <f t="shared" si="6"/>
        <v>125</v>
      </c>
      <c r="BE22" s="164">
        <v>6</v>
      </c>
      <c r="BF22" s="134">
        <v>2</v>
      </c>
      <c r="BG22" s="164">
        <v>19</v>
      </c>
      <c r="BH22" s="286">
        <v>2</v>
      </c>
      <c r="BI22" s="134">
        <v>45</v>
      </c>
      <c r="BJ22" s="134">
        <v>3</v>
      </c>
      <c r="BK22" s="164">
        <v>16</v>
      </c>
      <c r="BL22" s="286">
        <v>5</v>
      </c>
      <c r="BM22" s="134">
        <v>0</v>
      </c>
      <c r="BN22" s="134">
        <v>0</v>
      </c>
      <c r="BO22" s="182">
        <f t="shared" si="3"/>
        <v>98</v>
      </c>
      <c r="BP22" s="482">
        <v>13</v>
      </c>
      <c r="BQ22" s="534">
        <v>3</v>
      </c>
      <c r="BR22" s="483">
        <v>33</v>
      </c>
      <c r="BS22" s="483">
        <v>2</v>
      </c>
      <c r="BT22" s="482">
        <v>63</v>
      </c>
      <c r="BU22" s="534">
        <v>10</v>
      </c>
      <c r="BV22" s="483">
        <v>15</v>
      </c>
      <c r="BW22" s="483">
        <v>3</v>
      </c>
      <c r="BX22" s="482">
        <v>0</v>
      </c>
      <c r="BY22" s="534">
        <v>1</v>
      </c>
      <c r="BZ22" s="253">
        <f t="shared" si="4"/>
        <v>143</v>
      </c>
      <c r="CA22" s="164">
        <v>20</v>
      </c>
      <c r="CB22" s="134">
        <v>5</v>
      </c>
      <c r="CC22" s="164">
        <v>57</v>
      </c>
      <c r="CD22" s="286">
        <v>7</v>
      </c>
      <c r="CE22" s="134">
        <v>60</v>
      </c>
      <c r="CF22" s="134">
        <v>11</v>
      </c>
      <c r="CG22" s="164">
        <v>35</v>
      </c>
      <c r="CH22" s="286">
        <v>5</v>
      </c>
      <c r="CI22" s="134">
        <v>0</v>
      </c>
      <c r="CJ22" s="134">
        <v>0</v>
      </c>
      <c r="CK22" s="182">
        <v>200</v>
      </c>
    </row>
    <row r="23" spans="1:89" ht="18" customHeight="1">
      <c r="A23" s="11" t="s">
        <v>22</v>
      </c>
      <c r="B23" s="166">
        <v>7</v>
      </c>
      <c r="C23" s="283">
        <v>2</v>
      </c>
      <c r="D23" s="168">
        <v>11</v>
      </c>
      <c r="E23" s="168">
        <v>0</v>
      </c>
      <c r="F23" s="166">
        <v>29</v>
      </c>
      <c r="G23" s="283">
        <v>3</v>
      </c>
      <c r="H23" s="168">
        <v>20</v>
      </c>
      <c r="I23" s="168">
        <v>1</v>
      </c>
      <c r="J23" s="166">
        <v>0</v>
      </c>
      <c r="K23" s="283">
        <v>0</v>
      </c>
      <c r="L23" s="184">
        <f t="shared" si="0"/>
        <v>73</v>
      </c>
      <c r="M23" s="166">
        <v>5</v>
      </c>
      <c r="N23" s="168">
        <v>1</v>
      </c>
      <c r="O23" s="166">
        <v>12</v>
      </c>
      <c r="P23" s="283">
        <v>1</v>
      </c>
      <c r="Q23" s="168">
        <v>27</v>
      </c>
      <c r="R23" s="168">
        <v>5</v>
      </c>
      <c r="S23" s="166">
        <v>20</v>
      </c>
      <c r="T23" s="283">
        <v>4</v>
      </c>
      <c r="U23" s="168">
        <v>1</v>
      </c>
      <c r="V23" s="168">
        <v>1</v>
      </c>
      <c r="W23" s="184">
        <f t="shared" si="1"/>
        <v>77</v>
      </c>
      <c r="X23" s="166">
        <v>3</v>
      </c>
      <c r="Y23" s="283">
        <v>1</v>
      </c>
      <c r="Z23" s="168">
        <v>10</v>
      </c>
      <c r="AA23" s="168">
        <v>2</v>
      </c>
      <c r="AB23" s="166">
        <v>17</v>
      </c>
      <c r="AC23" s="283">
        <v>5</v>
      </c>
      <c r="AD23" s="168">
        <v>8</v>
      </c>
      <c r="AE23" s="168">
        <v>8</v>
      </c>
      <c r="AF23" s="166">
        <v>0</v>
      </c>
      <c r="AG23" s="283">
        <v>0</v>
      </c>
      <c r="AH23" s="184">
        <f t="shared" si="5"/>
        <v>54</v>
      </c>
      <c r="AI23" s="166">
        <v>9</v>
      </c>
      <c r="AJ23" s="168">
        <v>3</v>
      </c>
      <c r="AK23" s="166">
        <v>12</v>
      </c>
      <c r="AL23" s="283">
        <v>1</v>
      </c>
      <c r="AM23" s="168">
        <v>36</v>
      </c>
      <c r="AN23" s="168">
        <v>3</v>
      </c>
      <c r="AO23" s="166">
        <v>17</v>
      </c>
      <c r="AP23" s="283">
        <v>6</v>
      </c>
      <c r="AQ23" s="168">
        <v>2</v>
      </c>
      <c r="AR23" s="168">
        <v>0</v>
      </c>
      <c r="AS23" s="184">
        <f t="shared" si="2"/>
        <v>89</v>
      </c>
      <c r="AT23" s="166">
        <v>8</v>
      </c>
      <c r="AU23" s="283">
        <v>1</v>
      </c>
      <c r="AV23" s="168">
        <v>6</v>
      </c>
      <c r="AW23" s="168">
        <v>0</v>
      </c>
      <c r="AX23" s="166">
        <v>26</v>
      </c>
      <c r="AY23" s="283">
        <v>5</v>
      </c>
      <c r="AZ23" s="168">
        <v>22</v>
      </c>
      <c r="BA23" s="168">
        <v>4</v>
      </c>
      <c r="BB23" s="166">
        <v>0</v>
      </c>
      <c r="BC23" s="283">
        <v>0</v>
      </c>
      <c r="BD23" s="184">
        <f t="shared" si="6"/>
        <v>72</v>
      </c>
      <c r="BE23" s="166">
        <v>12</v>
      </c>
      <c r="BF23" s="168">
        <v>3</v>
      </c>
      <c r="BG23" s="166">
        <v>7</v>
      </c>
      <c r="BH23" s="283">
        <v>0</v>
      </c>
      <c r="BI23" s="168">
        <v>25</v>
      </c>
      <c r="BJ23" s="168">
        <v>3</v>
      </c>
      <c r="BK23" s="166">
        <v>13</v>
      </c>
      <c r="BL23" s="283">
        <v>6</v>
      </c>
      <c r="BM23" s="168">
        <v>2</v>
      </c>
      <c r="BN23" s="168">
        <v>0</v>
      </c>
      <c r="BO23" s="184">
        <f t="shared" si="3"/>
        <v>71</v>
      </c>
      <c r="BP23" s="166">
        <v>12</v>
      </c>
      <c r="BQ23" s="283">
        <v>3</v>
      </c>
      <c r="BR23" s="168">
        <v>9</v>
      </c>
      <c r="BS23" s="168">
        <v>1</v>
      </c>
      <c r="BT23" s="166">
        <v>28</v>
      </c>
      <c r="BU23" s="283">
        <v>2</v>
      </c>
      <c r="BV23" s="168">
        <v>12</v>
      </c>
      <c r="BW23" s="168">
        <v>6</v>
      </c>
      <c r="BX23" s="166">
        <v>1</v>
      </c>
      <c r="BY23" s="283">
        <v>0</v>
      </c>
      <c r="BZ23" s="184">
        <f t="shared" si="4"/>
        <v>74</v>
      </c>
      <c r="CA23" s="166">
        <v>6</v>
      </c>
      <c r="CB23" s="168">
        <v>5</v>
      </c>
      <c r="CC23" s="166">
        <v>7</v>
      </c>
      <c r="CD23" s="283">
        <v>0</v>
      </c>
      <c r="CE23" s="168">
        <v>22</v>
      </c>
      <c r="CF23" s="168">
        <v>3</v>
      </c>
      <c r="CG23" s="166">
        <v>6</v>
      </c>
      <c r="CH23" s="283">
        <v>2</v>
      </c>
      <c r="CI23" s="168">
        <v>0</v>
      </c>
      <c r="CJ23" s="168">
        <v>0</v>
      </c>
      <c r="CK23" s="184">
        <v>51</v>
      </c>
    </row>
    <row r="24" spans="1:89" ht="18" customHeight="1">
      <c r="A24" s="88" t="s">
        <v>23</v>
      </c>
      <c r="B24" s="482">
        <v>2</v>
      </c>
      <c r="C24" s="534">
        <v>1</v>
      </c>
      <c r="D24" s="483">
        <v>9</v>
      </c>
      <c r="E24" s="483">
        <v>0</v>
      </c>
      <c r="F24" s="482">
        <v>17</v>
      </c>
      <c r="G24" s="534">
        <v>2</v>
      </c>
      <c r="H24" s="483">
        <v>7</v>
      </c>
      <c r="I24" s="483">
        <v>1</v>
      </c>
      <c r="J24" s="482">
        <v>1</v>
      </c>
      <c r="K24" s="534">
        <v>0</v>
      </c>
      <c r="L24" s="253">
        <f t="shared" si="0"/>
        <v>40</v>
      </c>
      <c r="M24" s="164">
        <v>1</v>
      </c>
      <c r="N24" s="134">
        <v>1</v>
      </c>
      <c r="O24" s="164">
        <v>8</v>
      </c>
      <c r="P24" s="286">
        <v>2</v>
      </c>
      <c r="Q24" s="134">
        <v>19</v>
      </c>
      <c r="R24" s="134">
        <v>2</v>
      </c>
      <c r="S24" s="164">
        <v>10</v>
      </c>
      <c r="T24" s="286">
        <v>0</v>
      </c>
      <c r="U24" s="134">
        <v>1</v>
      </c>
      <c r="V24" s="134">
        <v>0</v>
      </c>
      <c r="W24" s="182">
        <f t="shared" si="1"/>
        <v>44</v>
      </c>
      <c r="X24" s="482">
        <v>6</v>
      </c>
      <c r="Y24" s="534">
        <v>0</v>
      </c>
      <c r="Z24" s="483">
        <v>8</v>
      </c>
      <c r="AA24" s="483">
        <v>0</v>
      </c>
      <c r="AB24" s="482">
        <v>17</v>
      </c>
      <c r="AC24" s="534">
        <v>1</v>
      </c>
      <c r="AD24" s="483">
        <v>8</v>
      </c>
      <c r="AE24" s="483">
        <v>5</v>
      </c>
      <c r="AF24" s="482">
        <v>0</v>
      </c>
      <c r="AG24" s="534">
        <v>0</v>
      </c>
      <c r="AH24" s="253">
        <f t="shared" si="5"/>
        <v>45</v>
      </c>
      <c r="AI24" s="164">
        <v>4</v>
      </c>
      <c r="AJ24" s="134">
        <v>0</v>
      </c>
      <c r="AK24" s="164">
        <v>6</v>
      </c>
      <c r="AL24" s="286">
        <v>0</v>
      </c>
      <c r="AM24" s="134">
        <v>12</v>
      </c>
      <c r="AN24" s="134">
        <v>2</v>
      </c>
      <c r="AO24" s="164">
        <v>7</v>
      </c>
      <c r="AP24" s="286">
        <v>0</v>
      </c>
      <c r="AQ24" s="134">
        <v>0</v>
      </c>
      <c r="AR24" s="134">
        <v>0</v>
      </c>
      <c r="AS24" s="182">
        <f t="shared" si="2"/>
        <v>31</v>
      </c>
      <c r="AT24" s="482">
        <v>1</v>
      </c>
      <c r="AU24" s="534">
        <v>0</v>
      </c>
      <c r="AV24" s="483">
        <v>7</v>
      </c>
      <c r="AW24" s="483">
        <v>0</v>
      </c>
      <c r="AX24" s="482">
        <v>12</v>
      </c>
      <c r="AY24" s="534">
        <v>6</v>
      </c>
      <c r="AZ24" s="483">
        <v>10</v>
      </c>
      <c r="BA24" s="483">
        <v>2</v>
      </c>
      <c r="BB24" s="482">
        <v>0</v>
      </c>
      <c r="BC24" s="534">
        <v>0</v>
      </c>
      <c r="BD24" s="253">
        <f t="shared" si="6"/>
        <v>38</v>
      </c>
      <c r="BE24" s="164">
        <v>8</v>
      </c>
      <c r="BF24" s="134">
        <v>2</v>
      </c>
      <c r="BG24" s="164">
        <v>2</v>
      </c>
      <c r="BH24" s="286">
        <v>0</v>
      </c>
      <c r="BI24" s="134">
        <v>13</v>
      </c>
      <c r="BJ24" s="134">
        <v>1</v>
      </c>
      <c r="BK24" s="164">
        <v>9</v>
      </c>
      <c r="BL24" s="286">
        <v>0</v>
      </c>
      <c r="BM24" s="134">
        <v>0</v>
      </c>
      <c r="BN24" s="134">
        <v>0</v>
      </c>
      <c r="BO24" s="182">
        <f t="shared" si="3"/>
        <v>35</v>
      </c>
      <c r="BP24" s="482">
        <v>4</v>
      </c>
      <c r="BQ24" s="534">
        <v>2</v>
      </c>
      <c r="BR24" s="483">
        <v>3</v>
      </c>
      <c r="BS24" s="483">
        <v>1</v>
      </c>
      <c r="BT24" s="482">
        <v>21</v>
      </c>
      <c r="BU24" s="534">
        <v>5</v>
      </c>
      <c r="BV24" s="483">
        <v>6</v>
      </c>
      <c r="BW24" s="483">
        <v>4</v>
      </c>
      <c r="BX24" s="482">
        <v>0</v>
      </c>
      <c r="BY24" s="534">
        <v>0</v>
      </c>
      <c r="BZ24" s="253">
        <f t="shared" si="4"/>
        <v>46</v>
      </c>
      <c r="CA24" s="164">
        <v>7</v>
      </c>
      <c r="CB24" s="134">
        <v>1</v>
      </c>
      <c r="CC24" s="164">
        <v>3</v>
      </c>
      <c r="CD24" s="286">
        <v>1</v>
      </c>
      <c r="CE24" s="134">
        <v>12</v>
      </c>
      <c r="CF24" s="134">
        <v>1</v>
      </c>
      <c r="CG24" s="164">
        <v>10</v>
      </c>
      <c r="CH24" s="286">
        <v>1</v>
      </c>
      <c r="CI24" s="134">
        <v>0</v>
      </c>
      <c r="CJ24" s="134">
        <v>0</v>
      </c>
      <c r="CK24" s="182">
        <v>36</v>
      </c>
    </row>
    <row r="25" spans="1:89" ht="18" customHeight="1">
      <c r="A25" s="11" t="s">
        <v>24</v>
      </c>
      <c r="B25" s="166">
        <v>1</v>
      </c>
      <c r="C25" s="283">
        <v>0</v>
      </c>
      <c r="D25" s="168">
        <v>3</v>
      </c>
      <c r="E25" s="168">
        <v>0</v>
      </c>
      <c r="F25" s="166">
        <v>3</v>
      </c>
      <c r="G25" s="283">
        <v>0</v>
      </c>
      <c r="H25" s="168">
        <v>4</v>
      </c>
      <c r="I25" s="168">
        <v>0</v>
      </c>
      <c r="J25" s="166">
        <v>0</v>
      </c>
      <c r="K25" s="283">
        <v>0</v>
      </c>
      <c r="L25" s="184">
        <f t="shared" si="0"/>
        <v>11</v>
      </c>
      <c r="M25" s="166">
        <v>2</v>
      </c>
      <c r="N25" s="168">
        <v>0</v>
      </c>
      <c r="O25" s="166">
        <v>8</v>
      </c>
      <c r="P25" s="283">
        <v>0</v>
      </c>
      <c r="Q25" s="168">
        <v>1</v>
      </c>
      <c r="R25" s="168">
        <v>0</v>
      </c>
      <c r="S25" s="166">
        <v>2</v>
      </c>
      <c r="T25" s="283">
        <v>1</v>
      </c>
      <c r="U25" s="168">
        <v>0</v>
      </c>
      <c r="V25" s="168">
        <v>0</v>
      </c>
      <c r="W25" s="184">
        <f t="shared" si="1"/>
        <v>14</v>
      </c>
      <c r="X25" s="166">
        <v>1</v>
      </c>
      <c r="Y25" s="283">
        <v>1</v>
      </c>
      <c r="Z25" s="168">
        <v>4</v>
      </c>
      <c r="AA25" s="168">
        <v>0</v>
      </c>
      <c r="AB25" s="166">
        <v>4</v>
      </c>
      <c r="AC25" s="283">
        <v>0</v>
      </c>
      <c r="AD25" s="168">
        <v>3</v>
      </c>
      <c r="AE25" s="168">
        <v>0</v>
      </c>
      <c r="AF25" s="166">
        <v>0</v>
      </c>
      <c r="AG25" s="283">
        <v>0</v>
      </c>
      <c r="AH25" s="184">
        <f t="shared" si="5"/>
        <v>13</v>
      </c>
      <c r="AI25" s="166">
        <v>0</v>
      </c>
      <c r="AJ25" s="168">
        <v>1</v>
      </c>
      <c r="AK25" s="166">
        <v>4</v>
      </c>
      <c r="AL25" s="283">
        <v>4</v>
      </c>
      <c r="AM25" s="168">
        <v>2</v>
      </c>
      <c r="AN25" s="168">
        <v>0</v>
      </c>
      <c r="AO25" s="166">
        <v>4</v>
      </c>
      <c r="AP25" s="283">
        <v>1</v>
      </c>
      <c r="AQ25" s="168">
        <v>0</v>
      </c>
      <c r="AR25" s="168">
        <v>0</v>
      </c>
      <c r="AS25" s="184">
        <f t="shared" si="2"/>
        <v>16</v>
      </c>
      <c r="AT25" s="166">
        <v>1</v>
      </c>
      <c r="AU25" s="283">
        <v>0</v>
      </c>
      <c r="AV25" s="168">
        <v>4</v>
      </c>
      <c r="AW25" s="168">
        <v>1</v>
      </c>
      <c r="AX25" s="166">
        <v>5</v>
      </c>
      <c r="AY25" s="283">
        <v>0</v>
      </c>
      <c r="AZ25" s="168">
        <v>4</v>
      </c>
      <c r="BA25" s="168">
        <v>1</v>
      </c>
      <c r="BB25" s="166">
        <v>0</v>
      </c>
      <c r="BC25" s="283">
        <v>0</v>
      </c>
      <c r="BD25" s="184">
        <f t="shared" si="6"/>
        <v>16</v>
      </c>
      <c r="BE25" s="166">
        <v>2</v>
      </c>
      <c r="BF25" s="168">
        <v>3</v>
      </c>
      <c r="BG25" s="166">
        <v>8</v>
      </c>
      <c r="BH25" s="283">
        <v>0</v>
      </c>
      <c r="BI25" s="168">
        <v>1</v>
      </c>
      <c r="BJ25" s="168">
        <v>0</v>
      </c>
      <c r="BK25" s="166">
        <v>2</v>
      </c>
      <c r="BL25" s="283">
        <v>2</v>
      </c>
      <c r="BM25" s="168">
        <v>0</v>
      </c>
      <c r="BN25" s="168">
        <v>0</v>
      </c>
      <c r="BO25" s="184">
        <f t="shared" si="3"/>
        <v>18</v>
      </c>
      <c r="BP25" s="166">
        <v>1</v>
      </c>
      <c r="BQ25" s="283">
        <v>0</v>
      </c>
      <c r="BR25" s="168">
        <v>5</v>
      </c>
      <c r="BS25" s="168">
        <v>1</v>
      </c>
      <c r="BT25" s="166">
        <v>10</v>
      </c>
      <c r="BU25" s="283">
        <v>1</v>
      </c>
      <c r="BV25" s="168">
        <v>5</v>
      </c>
      <c r="BW25" s="168">
        <v>0</v>
      </c>
      <c r="BX25" s="166">
        <v>0</v>
      </c>
      <c r="BY25" s="283">
        <v>0</v>
      </c>
      <c r="BZ25" s="184">
        <f t="shared" si="4"/>
        <v>23</v>
      </c>
      <c r="CA25" s="166">
        <v>2</v>
      </c>
      <c r="CB25" s="168">
        <v>1</v>
      </c>
      <c r="CC25" s="166">
        <v>3</v>
      </c>
      <c r="CD25" s="283">
        <v>1</v>
      </c>
      <c r="CE25" s="168">
        <v>1</v>
      </c>
      <c r="CF25" s="168">
        <v>0</v>
      </c>
      <c r="CG25" s="166">
        <v>9</v>
      </c>
      <c r="CH25" s="283">
        <v>2</v>
      </c>
      <c r="CI25" s="168">
        <v>0</v>
      </c>
      <c r="CJ25" s="168">
        <v>0</v>
      </c>
      <c r="CK25" s="184">
        <v>19</v>
      </c>
    </row>
    <row r="26" spans="1:89" ht="18" customHeight="1">
      <c r="A26" s="88" t="s">
        <v>25</v>
      </c>
      <c r="B26" s="482">
        <v>23</v>
      </c>
      <c r="C26" s="534">
        <v>9</v>
      </c>
      <c r="D26" s="483">
        <v>28</v>
      </c>
      <c r="E26" s="483">
        <v>4</v>
      </c>
      <c r="F26" s="482">
        <v>40</v>
      </c>
      <c r="G26" s="534">
        <v>15</v>
      </c>
      <c r="H26" s="483">
        <v>53</v>
      </c>
      <c r="I26" s="483">
        <v>43</v>
      </c>
      <c r="J26" s="482">
        <v>2</v>
      </c>
      <c r="K26" s="534">
        <v>1</v>
      </c>
      <c r="L26" s="253">
        <f t="shared" si="0"/>
        <v>218</v>
      </c>
      <c r="M26" s="164">
        <v>22</v>
      </c>
      <c r="N26" s="134">
        <v>11</v>
      </c>
      <c r="O26" s="164">
        <v>27</v>
      </c>
      <c r="P26" s="286">
        <v>2</v>
      </c>
      <c r="Q26" s="134">
        <v>34</v>
      </c>
      <c r="R26" s="134">
        <v>21</v>
      </c>
      <c r="S26" s="164">
        <v>63</v>
      </c>
      <c r="T26" s="286">
        <v>45</v>
      </c>
      <c r="U26" s="134">
        <v>5</v>
      </c>
      <c r="V26" s="134">
        <v>1</v>
      </c>
      <c r="W26" s="182">
        <f t="shared" si="1"/>
        <v>231</v>
      </c>
      <c r="X26" s="482">
        <v>20</v>
      </c>
      <c r="Y26" s="534">
        <v>8</v>
      </c>
      <c r="Z26" s="483">
        <v>27</v>
      </c>
      <c r="AA26" s="483">
        <v>1</v>
      </c>
      <c r="AB26" s="482">
        <v>35</v>
      </c>
      <c r="AC26" s="534">
        <v>8</v>
      </c>
      <c r="AD26" s="483">
        <v>42</v>
      </c>
      <c r="AE26" s="483">
        <v>38</v>
      </c>
      <c r="AF26" s="482">
        <v>7</v>
      </c>
      <c r="AG26" s="534">
        <v>5</v>
      </c>
      <c r="AH26" s="253">
        <f t="shared" si="5"/>
        <v>191</v>
      </c>
      <c r="AI26" s="164">
        <v>31</v>
      </c>
      <c r="AJ26" s="134">
        <v>12</v>
      </c>
      <c r="AK26" s="164">
        <v>19</v>
      </c>
      <c r="AL26" s="286">
        <v>5</v>
      </c>
      <c r="AM26" s="134">
        <v>35</v>
      </c>
      <c r="AN26" s="134">
        <v>12</v>
      </c>
      <c r="AO26" s="164">
        <v>41</v>
      </c>
      <c r="AP26" s="286">
        <v>38</v>
      </c>
      <c r="AQ26" s="134">
        <v>6</v>
      </c>
      <c r="AR26" s="134">
        <v>1</v>
      </c>
      <c r="AS26" s="182">
        <f t="shared" si="2"/>
        <v>200</v>
      </c>
      <c r="AT26" s="482">
        <v>41</v>
      </c>
      <c r="AU26" s="534">
        <v>12</v>
      </c>
      <c r="AV26" s="483">
        <v>37</v>
      </c>
      <c r="AW26" s="483">
        <v>8</v>
      </c>
      <c r="AX26" s="482">
        <v>32</v>
      </c>
      <c r="AY26" s="534">
        <v>10</v>
      </c>
      <c r="AZ26" s="483">
        <v>48</v>
      </c>
      <c r="BA26" s="483">
        <v>36</v>
      </c>
      <c r="BB26" s="482">
        <v>8</v>
      </c>
      <c r="BC26" s="534">
        <v>0</v>
      </c>
      <c r="BD26" s="253">
        <f t="shared" si="6"/>
        <v>232</v>
      </c>
      <c r="BE26" s="164">
        <v>33</v>
      </c>
      <c r="BF26" s="134">
        <v>14</v>
      </c>
      <c r="BG26" s="164">
        <v>27</v>
      </c>
      <c r="BH26" s="286">
        <v>2</v>
      </c>
      <c r="BI26" s="134">
        <v>45</v>
      </c>
      <c r="BJ26" s="134">
        <v>10</v>
      </c>
      <c r="BK26" s="164">
        <v>64</v>
      </c>
      <c r="BL26" s="286">
        <v>27</v>
      </c>
      <c r="BM26" s="134">
        <v>4</v>
      </c>
      <c r="BN26" s="134">
        <v>1</v>
      </c>
      <c r="BO26" s="182">
        <f>+SUM(BE26:BN26)</f>
        <v>227</v>
      </c>
      <c r="BP26" s="482">
        <v>44</v>
      </c>
      <c r="BQ26" s="534">
        <v>19</v>
      </c>
      <c r="BR26" s="483">
        <v>37</v>
      </c>
      <c r="BS26" s="483">
        <v>2</v>
      </c>
      <c r="BT26" s="482">
        <v>32</v>
      </c>
      <c r="BU26" s="534">
        <v>8</v>
      </c>
      <c r="BV26" s="483">
        <v>51</v>
      </c>
      <c r="BW26" s="483">
        <v>23</v>
      </c>
      <c r="BX26" s="482">
        <v>7</v>
      </c>
      <c r="BY26" s="534">
        <v>0</v>
      </c>
      <c r="BZ26" s="253">
        <f t="shared" si="4"/>
        <v>223</v>
      </c>
      <c r="CA26" s="164">
        <v>50</v>
      </c>
      <c r="CB26" s="134">
        <v>16</v>
      </c>
      <c r="CC26" s="164">
        <v>17</v>
      </c>
      <c r="CD26" s="286">
        <v>7</v>
      </c>
      <c r="CE26" s="134">
        <v>29</v>
      </c>
      <c r="CF26" s="134">
        <v>16</v>
      </c>
      <c r="CG26" s="164">
        <v>47</v>
      </c>
      <c r="CH26" s="286">
        <v>33</v>
      </c>
      <c r="CI26" s="134">
        <v>3</v>
      </c>
      <c r="CJ26" s="134">
        <v>1</v>
      </c>
      <c r="CK26" s="182">
        <v>219</v>
      </c>
    </row>
    <row r="27" spans="1:89" ht="18" customHeight="1">
      <c r="A27" s="90" t="s">
        <v>26</v>
      </c>
      <c r="B27" s="166">
        <v>0</v>
      </c>
      <c r="C27" s="283">
        <v>0</v>
      </c>
      <c r="D27" s="168">
        <v>12</v>
      </c>
      <c r="E27" s="168">
        <v>0</v>
      </c>
      <c r="F27" s="166">
        <v>8</v>
      </c>
      <c r="G27" s="283">
        <v>1</v>
      </c>
      <c r="H27" s="168">
        <v>2</v>
      </c>
      <c r="I27" s="168">
        <v>0</v>
      </c>
      <c r="J27" s="166">
        <v>1</v>
      </c>
      <c r="K27" s="283">
        <v>0</v>
      </c>
      <c r="L27" s="184">
        <f t="shared" si="0"/>
        <v>24</v>
      </c>
      <c r="M27" s="166">
        <v>0</v>
      </c>
      <c r="N27" s="168">
        <v>1</v>
      </c>
      <c r="O27" s="166">
        <v>13</v>
      </c>
      <c r="P27" s="283">
        <v>0</v>
      </c>
      <c r="Q27" s="168">
        <v>1</v>
      </c>
      <c r="R27" s="168">
        <v>2</v>
      </c>
      <c r="S27" s="166">
        <v>1</v>
      </c>
      <c r="T27" s="283">
        <v>0</v>
      </c>
      <c r="U27" s="168">
        <v>0</v>
      </c>
      <c r="V27" s="168">
        <v>0</v>
      </c>
      <c r="W27" s="184">
        <f t="shared" si="1"/>
        <v>18</v>
      </c>
      <c r="X27" s="166">
        <v>1</v>
      </c>
      <c r="Y27" s="283">
        <v>0</v>
      </c>
      <c r="Z27" s="168">
        <v>17</v>
      </c>
      <c r="AA27" s="168">
        <v>6</v>
      </c>
      <c r="AB27" s="166">
        <v>4</v>
      </c>
      <c r="AC27" s="283">
        <v>0</v>
      </c>
      <c r="AD27" s="168">
        <v>2</v>
      </c>
      <c r="AE27" s="168">
        <v>1</v>
      </c>
      <c r="AF27" s="166">
        <v>0</v>
      </c>
      <c r="AG27" s="283">
        <v>0</v>
      </c>
      <c r="AH27" s="184">
        <f t="shared" si="5"/>
        <v>31</v>
      </c>
      <c r="AI27" s="166">
        <v>0</v>
      </c>
      <c r="AJ27" s="168">
        <v>0</v>
      </c>
      <c r="AK27" s="166">
        <v>11</v>
      </c>
      <c r="AL27" s="283">
        <v>4</v>
      </c>
      <c r="AM27" s="168">
        <v>4</v>
      </c>
      <c r="AN27" s="168">
        <v>2</v>
      </c>
      <c r="AO27" s="166">
        <v>0</v>
      </c>
      <c r="AP27" s="283">
        <v>1</v>
      </c>
      <c r="AQ27" s="168">
        <v>0</v>
      </c>
      <c r="AR27" s="168">
        <v>0</v>
      </c>
      <c r="AS27" s="184">
        <f t="shared" si="2"/>
        <v>22</v>
      </c>
      <c r="AT27" s="166">
        <v>0</v>
      </c>
      <c r="AU27" s="283">
        <v>0</v>
      </c>
      <c r="AV27" s="168">
        <v>12</v>
      </c>
      <c r="AW27" s="168">
        <v>0</v>
      </c>
      <c r="AX27" s="166">
        <v>8</v>
      </c>
      <c r="AY27" s="283">
        <v>1</v>
      </c>
      <c r="AZ27" s="168">
        <v>5</v>
      </c>
      <c r="BA27" s="168">
        <v>2</v>
      </c>
      <c r="BB27" s="166">
        <v>0</v>
      </c>
      <c r="BC27" s="283">
        <v>0</v>
      </c>
      <c r="BD27" s="184">
        <f t="shared" si="6"/>
        <v>28</v>
      </c>
      <c r="BE27" s="166">
        <v>0</v>
      </c>
      <c r="BF27" s="168">
        <v>0</v>
      </c>
      <c r="BG27" s="166">
        <v>10</v>
      </c>
      <c r="BH27" s="283">
        <v>0</v>
      </c>
      <c r="BI27" s="168">
        <v>4</v>
      </c>
      <c r="BJ27" s="168">
        <v>0</v>
      </c>
      <c r="BK27" s="166">
        <v>5</v>
      </c>
      <c r="BL27" s="283">
        <v>0</v>
      </c>
      <c r="BM27" s="168">
        <v>0</v>
      </c>
      <c r="BN27" s="168">
        <v>0</v>
      </c>
      <c r="BO27" s="184">
        <f t="shared" si="3"/>
        <v>19</v>
      </c>
      <c r="BP27" s="166">
        <v>0</v>
      </c>
      <c r="BQ27" s="283">
        <v>0</v>
      </c>
      <c r="BR27" s="168">
        <v>3</v>
      </c>
      <c r="BS27" s="168">
        <v>2</v>
      </c>
      <c r="BT27" s="166">
        <v>3</v>
      </c>
      <c r="BU27" s="283">
        <v>3</v>
      </c>
      <c r="BV27" s="168">
        <v>2</v>
      </c>
      <c r="BW27" s="168">
        <v>0</v>
      </c>
      <c r="BX27" s="166">
        <v>0</v>
      </c>
      <c r="BY27" s="283">
        <v>0</v>
      </c>
      <c r="BZ27" s="184">
        <f t="shared" si="4"/>
        <v>13</v>
      </c>
      <c r="CA27" s="166">
        <v>0</v>
      </c>
      <c r="CB27" s="168">
        <v>0</v>
      </c>
      <c r="CC27" s="166">
        <v>5</v>
      </c>
      <c r="CD27" s="283">
        <v>0</v>
      </c>
      <c r="CE27" s="168">
        <v>4</v>
      </c>
      <c r="CF27" s="168">
        <v>0</v>
      </c>
      <c r="CG27" s="166">
        <v>3</v>
      </c>
      <c r="CH27" s="283">
        <v>1</v>
      </c>
      <c r="CI27" s="168">
        <v>1</v>
      </c>
      <c r="CJ27" s="168">
        <v>0</v>
      </c>
      <c r="CK27" s="184">
        <v>14</v>
      </c>
    </row>
    <row r="28" spans="1:89" s="162" customFormat="1" ht="24.95" customHeight="1">
      <c r="A28" s="202" t="s">
        <v>36</v>
      </c>
      <c r="B28" s="519">
        <f>+SUM(B9:B27)</f>
        <v>288</v>
      </c>
      <c r="C28" s="521">
        <f t="shared" ref="C28:K28" si="7">+SUM(C9:C27)</f>
        <v>94</v>
      </c>
      <c r="D28" s="520">
        <f t="shared" si="7"/>
        <v>502</v>
      </c>
      <c r="E28" s="520">
        <f t="shared" si="7"/>
        <v>63</v>
      </c>
      <c r="F28" s="519">
        <f t="shared" si="7"/>
        <v>983</v>
      </c>
      <c r="G28" s="521">
        <f t="shared" si="7"/>
        <v>182</v>
      </c>
      <c r="H28" s="520">
        <f t="shared" si="7"/>
        <v>627</v>
      </c>
      <c r="I28" s="520">
        <f t="shared" si="7"/>
        <v>250</v>
      </c>
      <c r="J28" s="519">
        <f t="shared" si="7"/>
        <v>25</v>
      </c>
      <c r="K28" s="521">
        <f t="shared" si="7"/>
        <v>6</v>
      </c>
      <c r="L28" s="50">
        <f t="shared" si="0"/>
        <v>3020</v>
      </c>
      <c r="M28" s="23">
        <f t="shared" ref="M28:V28" si="8">+SUM(M9:M27)</f>
        <v>271</v>
      </c>
      <c r="N28" s="24">
        <f t="shared" si="8"/>
        <v>85</v>
      </c>
      <c r="O28" s="23">
        <f t="shared" si="8"/>
        <v>561</v>
      </c>
      <c r="P28" s="611">
        <f t="shared" si="8"/>
        <v>63</v>
      </c>
      <c r="Q28" s="24">
        <f t="shared" si="8"/>
        <v>1000</v>
      </c>
      <c r="R28" s="24">
        <f t="shared" si="8"/>
        <v>208</v>
      </c>
      <c r="S28" s="23">
        <f t="shared" si="8"/>
        <v>650</v>
      </c>
      <c r="T28" s="611">
        <f t="shared" si="8"/>
        <v>292</v>
      </c>
      <c r="U28" s="24">
        <f t="shared" si="8"/>
        <v>31</v>
      </c>
      <c r="V28" s="24">
        <f t="shared" si="8"/>
        <v>11</v>
      </c>
      <c r="W28" s="25">
        <f t="shared" si="1"/>
        <v>3172</v>
      </c>
      <c r="X28" s="519">
        <f t="shared" ref="X28:AG28" si="9">+SUM(X9:X27)</f>
        <v>265</v>
      </c>
      <c r="Y28" s="521">
        <f t="shared" si="9"/>
        <v>94</v>
      </c>
      <c r="Z28" s="520">
        <f t="shared" si="9"/>
        <v>449</v>
      </c>
      <c r="AA28" s="520">
        <f t="shared" si="9"/>
        <v>64</v>
      </c>
      <c r="AB28" s="519">
        <f t="shared" si="9"/>
        <v>1002</v>
      </c>
      <c r="AC28" s="521">
        <f t="shared" si="9"/>
        <v>199</v>
      </c>
      <c r="AD28" s="520">
        <f t="shared" si="9"/>
        <v>601</v>
      </c>
      <c r="AE28" s="520">
        <f t="shared" si="9"/>
        <v>244</v>
      </c>
      <c r="AF28" s="519">
        <f t="shared" si="9"/>
        <v>26</v>
      </c>
      <c r="AG28" s="521">
        <f t="shared" si="9"/>
        <v>8</v>
      </c>
      <c r="AH28" s="50">
        <f t="shared" si="5"/>
        <v>2952</v>
      </c>
      <c r="AI28" s="23">
        <f t="shared" ref="AI28:AR28" si="10">+SUM(AI9:AI27)</f>
        <v>331</v>
      </c>
      <c r="AJ28" s="24">
        <f t="shared" si="10"/>
        <v>112</v>
      </c>
      <c r="AK28" s="23">
        <f t="shared" si="10"/>
        <v>409</v>
      </c>
      <c r="AL28" s="611">
        <f t="shared" si="10"/>
        <v>71</v>
      </c>
      <c r="AM28" s="24">
        <f t="shared" si="10"/>
        <v>984</v>
      </c>
      <c r="AN28" s="24">
        <f t="shared" si="10"/>
        <v>182</v>
      </c>
      <c r="AO28" s="23">
        <f t="shared" si="10"/>
        <v>606</v>
      </c>
      <c r="AP28" s="611">
        <f t="shared" si="10"/>
        <v>261</v>
      </c>
      <c r="AQ28" s="24">
        <f t="shared" si="10"/>
        <v>25</v>
      </c>
      <c r="AR28" s="24">
        <f t="shared" si="10"/>
        <v>6</v>
      </c>
      <c r="AS28" s="25">
        <f t="shared" si="2"/>
        <v>2987</v>
      </c>
      <c r="AT28" s="519">
        <f t="shared" ref="AT28:BC28" si="11">+SUM(AT9:AT27)</f>
        <v>371</v>
      </c>
      <c r="AU28" s="521">
        <f t="shared" si="11"/>
        <v>122</v>
      </c>
      <c r="AV28" s="520">
        <f t="shared" si="11"/>
        <v>529</v>
      </c>
      <c r="AW28" s="520">
        <f t="shared" si="11"/>
        <v>60</v>
      </c>
      <c r="AX28" s="519">
        <f t="shared" si="11"/>
        <v>1104</v>
      </c>
      <c r="AY28" s="521">
        <f t="shared" si="11"/>
        <v>191</v>
      </c>
      <c r="AZ28" s="520">
        <f t="shared" si="11"/>
        <v>647</v>
      </c>
      <c r="BA28" s="520">
        <f t="shared" si="11"/>
        <v>224</v>
      </c>
      <c r="BB28" s="519">
        <f t="shared" si="11"/>
        <v>24</v>
      </c>
      <c r="BC28" s="521">
        <f t="shared" si="11"/>
        <v>2</v>
      </c>
      <c r="BD28" s="50">
        <f t="shared" si="6"/>
        <v>3274</v>
      </c>
      <c r="BE28" s="23">
        <f>+SUM(BE9:BE27)</f>
        <v>384</v>
      </c>
      <c r="BF28" s="24">
        <f t="shared" ref="BF28:BN28" si="12">+SUM(BF9:BF27)</f>
        <v>130</v>
      </c>
      <c r="BG28" s="23">
        <f t="shared" si="12"/>
        <v>429</v>
      </c>
      <c r="BH28" s="611">
        <f t="shared" si="12"/>
        <v>62</v>
      </c>
      <c r="BI28" s="24">
        <f t="shared" si="12"/>
        <v>990</v>
      </c>
      <c r="BJ28" s="24">
        <f t="shared" si="12"/>
        <v>159</v>
      </c>
      <c r="BK28" s="23">
        <f t="shared" si="12"/>
        <v>581</v>
      </c>
      <c r="BL28" s="611">
        <f t="shared" si="12"/>
        <v>188</v>
      </c>
      <c r="BM28" s="24">
        <f t="shared" si="12"/>
        <v>23</v>
      </c>
      <c r="BN28" s="24">
        <f t="shared" si="12"/>
        <v>5</v>
      </c>
      <c r="BO28" s="25">
        <f>+SUM(BE28:BN28)</f>
        <v>2951</v>
      </c>
      <c r="BP28" s="519">
        <f t="shared" ref="BP28:BY28" si="13">+SUM(BP9:BP27)</f>
        <v>396</v>
      </c>
      <c r="BQ28" s="521">
        <f t="shared" si="13"/>
        <v>178</v>
      </c>
      <c r="BR28" s="520">
        <f t="shared" si="13"/>
        <v>463</v>
      </c>
      <c r="BS28" s="520">
        <f t="shared" si="13"/>
        <v>67</v>
      </c>
      <c r="BT28" s="519">
        <f t="shared" si="13"/>
        <v>1249</v>
      </c>
      <c r="BU28" s="521">
        <f t="shared" si="13"/>
        <v>184</v>
      </c>
      <c r="BV28" s="520">
        <f t="shared" si="13"/>
        <v>600</v>
      </c>
      <c r="BW28" s="520">
        <f t="shared" si="13"/>
        <v>209</v>
      </c>
      <c r="BX28" s="519">
        <f t="shared" si="13"/>
        <v>19</v>
      </c>
      <c r="BY28" s="521">
        <f t="shared" si="13"/>
        <v>6</v>
      </c>
      <c r="BZ28" s="50">
        <f t="shared" si="4"/>
        <v>3371</v>
      </c>
      <c r="CA28" s="23">
        <v>492</v>
      </c>
      <c r="CB28" s="24">
        <v>167</v>
      </c>
      <c r="CC28" s="23">
        <v>452</v>
      </c>
      <c r="CD28" s="611">
        <v>72</v>
      </c>
      <c r="CE28" s="24">
        <v>1109</v>
      </c>
      <c r="CF28" s="24">
        <v>223</v>
      </c>
      <c r="CG28" s="23">
        <v>606</v>
      </c>
      <c r="CH28" s="611">
        <v>237</v>
      </c>
      <c r="CI28" s="24">
        <v>5</v>
      </c>
      <c r="CJ28" s="24">
        <v>6</v>
      </c>
      <c r="CK28" s="25">
        <v>3369</v>
      </c>
    </row>
    <row r="29" spans="1:89" ht="6.75" customHeight="1">
      <c r="B29" s="92"/>
      <c r="C29" s="92"/>
      <c r="D29" s="92"/>
      <c r="E29" s="92"/>
      <c r="F29" s="92"/>
      <c r="G29" s="92"/>
      <c r="H29" s="120"/>
      <c r="I29" s="120"/>
      <c r="J29" s="120"/>
      <c r="K29" s="92"/>
      <c r="L29" s="117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117"/>
      <c r="X29" s="92"/>
      <c r="Y29" s="92"/>
      <c r="Z29" s="92"/>
      <c r="AA29" s="92"/>
      <c r="AB29" s="92"/>
      <c r="AC29" s="92"/>
      <c r="AD29" s="120"/>
      <c r="AE29" s="120"/>
      <c r="AF29" s="120"/>
      <c r="AG29" s="92"/>
      <c r="AH29" s="117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117"/>
      <c r="AT29" s="92"/>
      <c r="AU29" s="92"/>
      <c r="AV29" s="92"/>
      <c r="AW29" s="92"/>
      <c r="AX29" s="92"/>
      <c r="AY29" s="92"/>
      <c r="AZ29" s="120"/>
      <c r="BA29" s="120"/>
      <c r="BB29" s="120"/>
      <c r="BC29" s="92"/>
      <c r="BD29" s="117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117"/>
      <c r="BP29" s="92"/>
      <c r="BQ29" s="92"/>
      <c r="BR29" s="92"/>
      <c r="BS29" s="92"/>
      <c r="BT29" s="92"/>
      <c r="BU29" s="92"/>
      <c r="BV29" s="120"/>
      <c r="BW29" s="120"/>
      <c r="BX29" s="120"/>
      <c r="BY29" s="92"/>
      <c r="BZ29" s="117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117"/>
    </row>
    <row r="30" spans="1:89" s="402" customFormat="1" ht="12" customHeight="1">
      <c r="A30" s="815" t="s">
        <v>520</v>
      </c>
      <c r="B30" s="815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  <c r="V30" s="815"/>
      <c r="W30" s="815"/>
    </row>
    <row r="31" spans="1:89" ht="18" customHeight="1">
      <c r="A31" s="7"/>
    </row>
    <row r="32" spans="1:89" s="97" customFormat="1" ht="18" customHeight="1">
      <c r="A32" s="216"/>
      <c r="B32" s="121"/>
      <c r="C32" s="121"/>
      <c r="D32" s="121"/>
      <c r="E32" s="121"/>
      <c r="F32" s="121"/>
      <c r="G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X32" s="121"/>
      <c r="Y32" s="121"/>
      <c r="Z32" s="121"/>
      <c r="AA32" s="121"/>
      <c r="AB32" s="121"/>
      <c r="AC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T32" s="121"/>
      <c r="AU32" s="121"/>
      <c r="AV32" s="121"/>
      <c r="AW32" s="121"/>
      <c r="AX32" s="121"/>
      <c r="AY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P32" s="121"/>
      <c r="BQ32" s="121"/>
      <c r="BR32" s="121"/>
      <c r="BS32" s="121"/>
      <c r="BT32" s="121"/>
      <c r="BU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</row>
    <row r="33" spans="1:88" s="97" customFormat="1" ht="18" customHeight="1">
      <c r="A33" s="216"/>
      <c r="B33" s="121"/>
      <c r="C33" s="121"/>
      <c r="D33" s="121"/>
      <c r="E33" s="121"/>
      <c r="F33" s="121"/>
      <c r="G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X33" s="121"/>
      <c r="Y33" s="121"/>
      <c r="Z33" s="121"/>
      <c r="AA33" s="121"/>
      <c r="AB33" s="121"/>
      <c r="AC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T33" s="121"/>
      <c r="AU33" s="121"/>
      <c r="AV33" s="121"/>
      <c r="AW33" s="121"/>
      <c r="AX33" s="121"/>
      <c r="AY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P33" s="121"/>
      <c r="BQ33" s="121"/>
      <c r="BR33" s="121"/>
      <c r="BS33" s="121"/>
      <c r="BT33" s="121"/>
      <c r="BU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</row>
    <row r="34" spans="1:88" s="97" customFormat="1" ht="18" customHeight="1">
      <c r="A34" s="216"/>
      <c r="B34" s="121"/>
      <c r="C34" s="121"/>
      <c r="D34" s="121"/>
      <c r="E34" s="121"/>
      <c r="F34" s="121"/>
      <c r="G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X34" s="121"/>
      <c r="Y34" s="121"/>
      <c r="Z34" s="121"/>
      <c r="AA34" s="121"/>
      <c r="AB34" s="121"/>
      <c r="AC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T34" s="121"/>
      <c r="AU34" s="121"/>
      <c r="AV34" s="121"/>
      <c r="AW34" s="121"/>
      <c r="AX34" s="121"/>
      <c r="AY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P34" s="121"/>
      <c r="BQ34" s="121"/>
      <c r="BR34" s="121"/>
      <c r="BS34" s="121"/>
      <c r="BT34" s="121"/>
      <c r="BU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</row>
  </sheetData>
  <mergeCells count="63">
    <mergeCell ref="AF7:AG7"/>
    <mergeCell ref="AH7:AH8"/>
    <mergeCell ref="BG7:BH7"/>
    <mergeCell ref="BI7:BJ7"/>
    <mergeCell ref="BE7:BF7"/>
    <mergeCell ref="AM7:AN7"/>
    <mergeCell ref="AO7:AP7"/>
    <mergeCell ref="AQ7:AR7"/>
    <mergeCell ref="BB7:BC7"/>
    <mergeCell ref="BD7:BD8"/>
    <mergeCell ref="AZ7:BA7"/>
    <mergeCell ref="AX7:AY7"/>
    <mergeCell ref="BP6:BZ6"/>
    <mergeCell ref="BP7:BQ7"/>
    <mergeCell ref="BR7:BS7"/>
    <mergeCell ref="BT7:BU7"/>
    <mergeCell ref="BV7:BW7"/>
    <mergeCell ref="BX7:BY7"/>
    <mergeCell ref="BZ7:BZ8"/>
    <mergeCell ref="A30:W30"/>
    <mergeCell ref="B7:C7"/>
    <mergeCell ref="D7:E7"/>
    <mergeCell ref="F7:G7"/>
    <mergeCell ref="H7:I7"/>
    <mergeCell ref="J7:K7"/>
    <mergeCell ref="L7:L8"/>
    <mergeCell ref="M7:N7"/>
    <mergeCell ref="O7:P7"/>
    <mergeCell ref="Q7:R7"/>
    <mergeCell ref="S7:T7"/>
    <mergeCell ref="U7:V7"/>
    <mergeCell ref="A1:W1"/>
    <mergeCell ref="A3:W3"/>
    <mergeCell ref="A4:B4"/>
    <mergeCell ref="A5:A8"/>
    <mergeCell ref="A2:AE2"/>
    <mergeCell ref="B6:L6"/>
    <mergeCell ref="M6:W6"/>
    <mergeCell ref="X6:AH6"/>
    <mergeCell ref="X7:Y7"/>
    <mergeCell ref="Z7:AA7"/>
    <mergeCell ref="AB7:AC7"/>
    <mergeCell ref="AD7:AE7"/>
    <mergeCell ref="W7:W8"/>
    <mergeCell ref="B5:CK5"/>
    <mergeCell ref="CA6:CK6"/>
    <mergeCell ref="CA7:CB7"/>
    <mergeCell ref="CC7:CD7"/>
    <mergeCell ref="CE7:CF7"/>
    <mergeCell ref="CG7:CH7"/>
    <mergeCell ref="CI7:CJ7"/>
    <mergeCell ref="CK7:CK8"/>
    <mergeCell ref="BE6:BO6"/>
    <mergeCell ref="BO7:BO8"/>
    <mergeCell ref="AT6:BD6"/>
    <mergeCell ref="AK7:AL7"/>
    <mergeCell ref="AI7:AJ7"/>
    <mergeCell ref="AS7:AS8"/>
    <mergeCell ref="AI6:AS6"/>
    <mergeCell ref="AT7:AU7"/>
    <mergeCell ref="BK7:BL7"/>
    <mergeCell ref="BM7:BN7"/>
    <mergeCell ref="AV7:AW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</sheetPr>
  <dimension ref="A1:CK33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CC27" sqref="CC27:CD27"/>
    </sheetView>
  </sheetViews>
  <sheetFormatPr baseColWidth="10" defaultColWidth="11.42578125" defaultRowHeight="18" customHeight="1"/>
  <cols>
    <col min="1" max="1" width="18.7109375" style="97" customWidth="1"/>
    <col min="2" max="3" width="4.7109375" style="121" customWidth="1"/>
    <col min="4" max="5" width="4.5703125" style="121" customWidth="1"/>
    <col min="6" max="6" width="4.7109375" style="121" customWidth="1"/>
    <col min="7" max="7" width="6.5703125" style="121" customWidth="1"/>
    <col min="8" max="11" width="4.7109375" style="97" customWidth="1"/>
    <col min="12" max="12" width="6.7109375" style="97" customWidth="1"/>
    <col min="13" max="16" width="4.7109375" style="121" customWidth="1"/>
    <col min="17" max="18" width="5.7109375" style="121" customWidth="1"/>
    <col min="19" max="22" width="4.7109375" style="121" customWidth="1"/>
    <col min="23" max="23" width="6.7109375" style="97" customWidth="1"/>
    <col min="24" max="25" width="4.7109375" style="121" customWidth="1"/>
    <col min="26" max="27" width="4.5703125" style="121" customWidth="1"/>
    <col min="28" max="28" width="4.7109375" style="121" customWidth="1"/>
    <col min="29" max="29" width="6.5703125" style="121" customWidth="1"/>
    <col min="30" max="33" width="4.7109375" style="97" customWidth="1"/>
    <col min="34" max="34" width="6.7109375" style="97" customWidth="1"/>
    <col min="35" max="38" width="4.7109375" style="121" customWidth="1"/>
    <col min="39" max="40" width="5.7109375" style="121" customWidth="1"/>
    <col min="41" max="44" width="4.7109375" style="121" customWidth="1"/>
    <col min="45" max="45" width="6.7109375" style="97" customWidth="1"/>
    <col min="46" max="47" width="4.7109375" style="121" customWidth="1"/>
    <col min="48" max="49" width="4.5703125" style="121" customWidth="1"/>
    <col min="50" max="50" width="5.28515625" style="121" customWidth="1"/>
    <col min="51" max="51" width="6.5703125" style="121" customWidth="1"/>
    <col min="52" max="55" width="4.7109375" style="97" customWidth="1"/>
    <col min="56" max="56" width="6.7109375" style="97" customWidth="1"/>
    <col min="57" max="60" width="4.7109375" style="121" customWidth="1"/>
    <col min="61" max="62" width="5.7109375" style="121" customWidth="1"/>
    <col min="63" max="66" width="4.7109375" style="121" customWidth="1"/>
    <col min="67" max="67" width="6.7109375" style="97" customWidth="1"/>
    <col min="68" max="69" width="4.7109375" style="121" customWidth="1"/>
    <col min="70" max="71" width="4.5703125" style="121" customWidth="1"/>
    <col min="72" max="72" width="5.28515625" style="121" customWidth="1"/>
    <col min="73" max="73" width="6.5703125" style="121" customWidth="1"/>
    <col min="74" max="77" width="4.7109375" style="97" customWidth="1"/>
    <col min="78" max="78" width="6.7109375" style="97" customWidth="1"/>
    <col min="79" max="82" width="4.7109375" style="121" customWidth="1"/>
    <col min="83" max="84" width="5.7109375" style="121" customWidth="1"/>
    <col min="85" max="88" width="4.7109375" style="121" customWidth="1"/>
    <col min="89" max="89" width="6.7109375" style="97" customWidth="1"/>
    <col min="90" max="102" width="6.28515625" style="95" customWidth="1"/>
    <col min="103" max="16384" width="11.42578125" style="95"/>
  </cols>
  <sheetData>
    <row r="1" spans="1:89" ht="18" customHeight="1">
      <c r="A1" s="844" t="s">
        <v>488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383"/>
      <c r="Y1" s="383"/>
      <c r="Z1" s="383"/>
      <c r="AA1" s="383"/>
      <c r="AB1" s="383"/>
      <c r="AC1" s="383"/>
      <c r="AD1" s="383"/>
      <c r="AE1" s="383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</row>
    <row r="2" spans="1:89" ht="18" customHeight="1">
      <c r="A2" s="825" t="s">
        <v>357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</row>
    <row r="3" spans="1:8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</row>
    <row r="4" spans="1:89" ht="3.95" customHeight="1">
      <c r="A4" s="845"/>
      <c r="B4" s="845"/>
      <c r="C4" s="190"/>
      <c r="D4" s="190"/>
      <c r="E4" s="190"/>
      <c r="F4" s="190"/>
      <c r="G4" s="190"/>
      <c r="H4" s="96"/>
      <c r="I4" s="96"/>
      <c r="J4" s="96"/>
      <c r="K4" s="96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95"/>
      <c r="Y4" s="190"/>
      <c r="Z4" s="190"/>
      <c r="AA4" s="190"/>
      <c r="AB4" s="190"/>
      <c r="AC4" s="190"/>
      <c r="AD4" s="96"/>
      <c r="AE4" s="96"/>
      <c r="AF4" s="96"/>
      <c r="AG4" s="96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95"/>
      <c r="AU4" s="190"/>
      <c r="AV4" s="190"/>
      <c r="AW4" s="190"/>
      <c r="AX4" s="190"/>
      <c r="AY4" s="190"/>
      <c r="AZ4" s="96"/>
      <c r="BA4" s="96"/>
      <c r="BB4" s="96"/>
      <c r="BC4" s="96"/>
      <c r="BD4" s="214"/>
      <c r="BE4" s="594"/>
      <c r="BF4" s="594"/>
      <c r="BG4" s="594"/>
      <c r="BH4" s="594"/>
      <c r="BI4" s="594"/>
      <c r="BJ4" s="594"/>
      <c r="BK4" s="594"/>
      <c r="BL4" s="594"/>
      <c r="BM4" s="594"/>
      <c r="BN4" s="594"/>
      <c r="BO4" s="594"/>
      <c r="BP4" s="95"/>
      <c r="BQ4" s="697"/>
      <c r="BR4" s="697"/>
      <c r="BS4" s="697"/>
      <c r="BT4" s="697"/>
      <c r="BU4" s="697"/>
      <c r="BV4" s="96"/>
      <c r="BW4" s="96"/>
      <c r="BX4" s="96"/>
      <c r="BY4" s="96"/>
      <c r="BZ4" s="698"/>
      <c r="CA4" s="740"/>
      <c r="CB4" s="740"/>
      <c r="CC4" s="740"/>
      <c r="CD4" s="740"/>
      <c r="CE4" s="740"/>
      <c r="CF4" s="740"/>
      <c r="CG4" s="740"/>
      <c r="CH4" s="740"/>
      <c r="CI4" s="740"/>
      <c r="CJ4" s="740"/>
      <c r="CK4" s="740"/>
    </row>
    <row r="5" spans="1:89" ht="18" customHeight="1">
      <c r="A5" s="846" t="s">
        <v>46</v>
      </c>
      <c r="B5" s="828" t="s">
        <v>532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29"/>
      <c r="BF5" s="829"/>
      <c r="BG5" s="829"/>
      <c r="BH5" s="829"/>
      <c r="BI5" s="829"/>
      <c r="BJ5" s="829"/>
      <c r="BK5" s="829"/>
      <c r="BL5" s="829"/>
      <c r="BM5" s="829"/>
      <c r="BN5" s="829"/>
      <c r="BO5" s="829"/>
      <c r="BP5" s="829"/>
      <c r="BQ5" s="829"/>
      <c r="BR5" s="829"/>
      <c r="BS5" s="829"/>
      <c r="BT5" s="829"/>
      <c r="BU5" s="829"/>
      <c r="BV5" s="829"/>
      <c r="BW5" s="829"/>
      <c r="BX5" s="829"/>
      <c r="BY5" s="829"/>
      <c r="BZ5" s="829"/>
      <c r="CA5" s="829"/>
      <c r="CB5" s="829"/>
      <c r="CC5" s="829"/>
      <c r="CD5" s="829"/>
      <c r="CE5" s="829"/>
      <c r="CF5" s="829"/>
      <c r="CG5" s="829"/>
      <c r="CH5" s="829"/>
      <c r="CI5" s="829"/>
      <c r="CJ5" s="829"/>
      <c r="CK5" s="830"/>
    </row>
    <row r="6" spans="1:89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51"/>
      <c r="M6" s="803">
        <v>2016</v>
      </c>
      <c r="N6" s="831"/>
      <c r="O6" s="831"/>
      <c r="P6" s="831"/>
      <c r="Q6" s="831"/>
      <c r="R6" s="831"/>
      <c r="S6" s="831"/>
      <c r="T6" s="831"/>
      <c r="U6" s="831"/>
      <c r="V6" s="831"/>
      <c r="W6" s="850"/>
      <c r="X6" s="812">
        <v>2017</v>
      </c>
      <c r="Y6" s="836"/>
      <c r="Z6" s="836"/>
      <c r="AA6" s="836"/>
      <c r="AB6" s="836"/>
      <c r="AC6" s="836"/>
      <c r="AD6" s="836"/>
      <c r="AE6" s="836"/>
      <c r="AF6" s="836"/>
      <c r="AG6" s="836"/>
      <c r="AH6" s="851"/>
      <c r="AI6" s="803">
        <v>2018</v>
      </c>
      <c r="AJ6" s="831"/>
      <c r="AK6" s="831"/>
      <c r="AL6" s="831"/>
      <c r="AM6" s="831"/>
      <c r="AN6" s="831"/>
      <c r="AO6" s="831"/>
      <c r="AP6" s="831"/>
      <c r="AQ6" s="831"/>
      <c r="AR6" s="831"/>
      <c r="AS6" s="850"/>
      <c r="AT6" s="812">
        <v>2019</v>
      </c>
      <c r="AU6" s="836"/>
      <c r="AV6" s="836"/>
      <c r="AW6" s="836"/>
      <c r="AX6" s="836"/>
      <c r="AY6" s="836"/>
      <c r="AZ6" s="836"/>
      <c r="BA6" s="836"/>
      <c r="BB6" s="836"/>
      <c r="BC6" s="836"/>
      <c r="BD6" s="851"/>
      <c r="BE6" s="803">
        <v>2020</v>
      </c>
      <c r="BF6" s="831"/>
      <c r="BG6" s="831"/>
      <c r="BH6" s="831"/>
      <c r="BI6" s="831"/>
      <c r="BJ6" s="831"/>
      <c r="BK6" s="831"/>
      <c r="BL6" s="831"/>
      <c r="BM6" s="831"/>
      <c r="BN6" s="831"/>
      <c r="BO6" s="850"/>
      <c r="BP6" s="812">
        <v>2021</v>
      </c>
      <c r="BQ6" s="836"/>
      <c r="BR6" s="836"/>
      <c r="BS6" s="836"/>
      <c r="BT6" s="836"/>
      <c r="BU6" s="836"/>
      <c r="BV6" s="836"/>
      <c r="BW6" s="836"/>
      <c r="BX6" s="836"/>
      <c r="BY6" s="836"/>
      <c r="BZ6" s="851"/>
      <c r="CA6" s="803">
        <v>2022</v>
      </c>
      <c r="CB6" s="831"/>
      <c r="CC6" s="831"/>
      <c r="CD6" s="831"/>
      <c r="CE6" s="831"/>
      <c r="CF6" s="831"/>
      <c r="CG6" s="831"/>
      <c r="CH6" s="831"/>
      <c r="CI6" s="831"/>
      <c r="CJ6" s="831"/>
      <c r="CK6" s="850"/>
    </row>
    <row r="7" spans="1:89" s="402" customFormat="1" ht="38.25" customHeight="1">
      <c r="A7" s="847"/>
      <c r="B7" s="937" t="s">
        <v>318</v>
      </c>
      <c r="C7" s="820"/>
      <c r="D7" s="820" t="s">
        <v>319</v>
      </c>
      <c r="E7" s="820"/>
      <c r="F7" s="820" t="s">
        <v>320</v>
      </c>
      <c r="G7" s="820"/>
      <c r="H7" s="820" t="s">
        <v>321</v>
      </c>
      <c r="I7" s="820"/>
      <c r="J7" s="820" t="s">
        <v>322</v>
      </c>
      <c r="K7" s="938"/>
      <c r="L7" s="866" t="s">
        <v>34</v>
      </c>
      <c r="M7" s="933" t="s">
        <v>318</v>
      </c>
      <c r="N7" s="810"/>
      <c r="O7" s="810" t="s">
        <v>319</v>
      </c>
      <c r="P7" s="810"/>
      <c r="Q7" s="810" t="s">
        <v>320</v>
      </c>
      <c r="R7" s="810"/>
      <c r="S7" s="810" t="s">
        <v>321</v>
      </c>
      <c r="T7" s="810"/>
      <c r="U7" s="810" t="s">
        <v>322</v>
      </c>
      <c r="V7" s="934"/>
      <c r="W7" s="935" t="s">
        <v>34</v>
      </c>
      <c r="X7" s="937" t="s">
        <v>318</v>
      </c>
      <c r="Y7" s="820"/>
      <c r="Z7" s="820" t="s">
        <v>319</v>
      </c>
      <c r="AA7" s="820"/>
      <c r="AB7" s="820" t="s">
        <v>320</v>
      </c>
      <c r="AC7" s="820"/>
      <c r="AD7" s="820" t="s">
        <v>321</v>
      </c>
      <c r="AE7" s="820"/>
      <c r="AF7" s="820" t="s">
        <v>322</v>
      </c>
      <c r="AG7" s="938"/>
      <c r="AH7" s="866" t="s">
        <v>34</v>
      </c>
      <c r="AI7" s="933" t="s">
        <v>318</v>
      </c>
      <c r="AJ7" s="810"/>
      <c r="AK7" s="810" t="s">
        <v>319</v>
      </c>
      <c r="AL7" s="810"/>
      <c r="AM7" s="810" t="s">
        <v>320</v>
      </c>
      <c r="AN7" s="810"/>
      <c r="AO7" s="810" t="s">
        <v>321</v>
      </c>
      <c r="AP7" s="810"/>
      <c r="AQ7" s="810" t="s">
        <v>322</v>
      </c>
      <c r="AR7" s="934"/>
      <c r="AS7" s="935" t="s">
        <v>34</v>
      </c>
      <c r="AT7" s="937" t="s">
        <v>318</v>
      </c>
      <c r="AU7" s="820"/>
      <c r="AV7" s="820" t="s">
        <v>319</v>
      </c>
      <c r="AW7" s="820"/>
      <c r="AX7" s="820" t="s">
        <v>320</v>
      </c>
      <c r="AY7" s="820"/>
      <c r="AZ7" s="820" t="s">
        <v>321</v>
      </c>
      <c r="BA7" s="820"/>
      <c r="BB7" s="820" t="s">
        <v>322</v>
      </c>
      <c r="BC7" s="938"/>
      <c r="BD7" s="866" t="s">
        <v>34</v>
      </c>
      <c r="BE7" s="933" t="s">
        <v>318</v>
      </c>
      <c r="BF7" s="810"/>
      <c r="BG7" s="810" t="s">
        <v>319</v>
      </c>
      <c r="BH7" s="810"/>
      <c r="BI7" s="810" t="s">
        <v>320</v>
      </c>
      <c r="BJ7" s="810"/>
      <c r="BK7" s="810" t="s">
        <v>321</v>
      </c>
      <c r="BL7" s="810"/>
      <c r="BM7" s="810" t="s">
        <v>322</v>
      </c>
      <c r="BN7" s="934"/>
      <c r="BO7" s="935" t="s">
        <v>34</v>
      </c>
      <c r="BP7" s="937" t="s">
        <v>318</v>
      </c>
      <c r="BQ7" s="820"/>
      <c r="BR7" s="820" t="s">
        <v>319</v>
      </c>
      <c r="BS7" s="820"/>
      <c r="BT7" s="820" t="s">
        <v>320</v>
      </c>
      <c r="BU7" s="820"/>
      <c r="BV7" s="820" t="s">
        <v>321</v>
      </c>
      <c r="BW7" s="820"/>
      <c r="BX7" s="820" t="s">
        <v>322</v>
      </c>
      <c r="BY7" s="938"/>
      <c r="BZ7" s="866" t="s">
        <v>34</v>
      </c>
      <c r="CA7" s="933" t="s">
        <v>318</v>
      </c>
      <c r="CB7" s="810"/>
      <c r="CC7" s="810" t="s">
        <v>319</v>
      </c>
      <c r="CD7" s="810"/>
      <c r="CE7" s="810" t="s">
        <v>320</v>
      </c>
      <c r="CF7" s="810"/>
      <c r="CG7" s="810" t="s">
        <v>321</v>
      </c>
      <c r="CH7" s="810"/>
      <c r="CI7" s="810" t="s">
        <v>322</v>
      </c>
      <c r="CJ7" s="934"/>
      <c r="CK7" s="935" t="s">
        <v>34</v>
      </c>
    </row>
    <row r="8" spans="1:89" s="402" customFormat="1" ht="18" customHeight="1">
      <c r="A8" s="848"/>
      <c r="B8" s="518" t="s">
        <v>354</v>
      </c>
      <c r="C8" s="518" t="s">
        <v>355</v>
      </c>
      <c r="D8" s="518" t="s">
        <v>354</v>
      </c>
      <c r="E8" s="518" t="s">
        <v>355</v>
      </c>
      <c r="F8" s="518" t="s">
        <v>354</v>
      </c>
      <c r="G8" s="518" t="s">
        <v>355</v>
      </c>
      <c r="H8" s="518" t="s">
        <v>354</v>
      </c>
      <c r="I8" s="518" t="s">
        <v>355</v>
      </c>
      <c r="J8" s="518" t="s">
        <v>354</v>
      </c>
      <c r="K8" s="518" t="s">
        <v>355</v>
      </c>
      <c r="L8" s="868"/>
      <c r="M8" s="469" t="s">
        <v>354</v>
      </c>
      <c r="N8" s="469" t="s">
        <v>355</v>
      </c>
      <c r="O8" s="469" t="s">
        <v>354</v>
      </c>
      <c r="P8" s="469" t="s">
        <v>355</v>
      </c>
      <c r="Q8" s="469" t="s">
        <v>354</v>
      </c>
      <c r="R8" s="469" t="s">
        <v>355</v>
      </c>
      <c r="S8" s="469" t="s">
        <v>354</v>
      </c>
      <c r="T8" s="469" t="s">
        <v>355</v>
      </c>
      <c r="U8" s="469" t="s">
        <v>354</v>
      </c>
      <c r="V8" s="469" t="s">
        <v>355</v>
      </c>
      <c r="W8" s="936"/>
      <c r="X8" s="518" t="s">
        <v>354</v>
      </c>
      <c r="Y8" s="518" t="s">
        <v>355</v>
      </c>
      <c r="Z8" s="518" t="s">
        <v>354</v>
      </c>
      <c r="AA8" s="518" t="s">
        <v>355</v>
      </c>
      <c r="AB8" s="518" t="s">
        <v>354</v>
      </c>
      <c r="AC8" s="518" t="s">
        <v>355</v>
      </c>
      <c r="AD8" s="518" t="s">
        <v>354</v>
      </c>
      <c r="AE8" s="518" t="s">
        <v>355</v>
      </c>
      <c r="AF8" s="518" t="s">
        <v>354</v>
      </c>
      <c r="AG8" s="518" t="s">
        <v>355</v>
      </c>
      <c r="AH8" s="868"/>
      <c r="AI8" s="469" t="s">
        <v>354</v>
      </c>
      <c r="AJ8" s="469" t="s">
        <v>355</v>
      </c>
      <c r="AK8" s="469" t="s">
        <v>354</v>
      </c>
      <c r="AL8" s="469" t="s">
        <v>355</v>
      </c>
      <c r="AM8" s="469" t="s">
        <v>354</v>
      </c>
      <c r="AN8" s="469" t="s">
        <v>355</v>
      </c>
      <c r="AO8" s="469" t="s">
        <v>354</v>
      </c>
      <c r="AP8" s="469" t="s">
        <v>355</v>
      </c>
      <c r="AQ8" s="469" t="s">
        <v>354</v>
      </c>
      <c r="AR8" s="469" t="s">
        <v>355</v>
      </c>
      <c r="AS8" s="936"/>
      <c r="AT8" s="518" t="s">
        <v>354</v>
      </c>
      <c r="AU8" s="518" t="s">
        <v>355</v>
      </c>
      <c r="AV8" s="518" t="s">
        <v>354</v>
      </c>
      <c r="AW8" s="518" t="s">
        <v>355</v>
      </c>
      <c r="AX8" s="518" t="s">
        <v>354</v>
      </c>
      <c r="AY8" s="518" t="s">
        <v>355</v>
      </c>
      <c r="AZ8" s="518" t="s">
        <v>354</v>
      </c>
      <c r="BA8" s="518" t="s">
        <v>355</v>
      </c>
      <c r="BB8" s="518" t="s">
        <v>354</v>
      </c>
      <c r="BC8" s="518" t="s">
        <v>355</v>
      </c>
      <c r="BD8" s="868"/>
      <c r="BE8" s="469" t="s">
        <v>354</v>
      </c>
      <c r="BF8" s="469" t="s">
        <v>355</v>
      </c>
      <c r="BG8" s="469" t="s">
        <v>354</v>
      </c>
      <c r="BH8" s="469" t="s">
        <v>355</v>
      </c>
      <c r="BI8" s="469" t="s">
        <v>354</v>
      </c>
      <c r="BJ8" s="469" t="s">
        <v>355</v>
      </c>
      <c r="BK8" s="469" t="s">
        <v>354</v>
      </c>
      <c r="BL8" s="469" t="s">
        <v>355</v>
      </c>
      <c r="BM8" s="469" t="s">
        <v>354</v>
      </c>
      <c r="BN8" s="469" t="s">
        <v>355</v>
      </c>
      <c r="BO8" s="936"/>
      <c r="BP8" s="518" t="s">
        <v>354</v>
      </c>
      <c r="BQ8" s="518" t="s">
        <v>355</v>
      </c>
      <c r="BR8" s="518" t="s">
        <v>354</v>
      </c>
      <c r="BS8" s="518" t="s">
        <v>355</v>
      </c>
      <c r="BT8" s="518" t="s">
        <v>354</v>
      </c>
      <c r="BU8" s="518" t="s">
        <v>355</v>
      </c>
      <c r="BV8" s="518" t="s">
        <v>354</v>
      </c>
      <c r="BW8" s="518" t="s">
        <v>355</v>
      </c>
      <c r="BX8" s="518" t="s">
        <v>354</v>
      </c>
      <c r="BY8" s="518" t="s">
        <v>355</v>
      </c>
      <c r="BZ8" s="868"/>
      <c r="CA8" s="469" t="s">
        <v>354</v>
      </c>
      <c r="CB8" s="469" t="s">
        <v>355</v>
      </c>
      <c r="CC8" s="469" t="s">
        <v>354</v>
      </c>
      <c r="CD8" s="469" t="s">
        <v>355</v>
      </c>
      <c r="CE8" s="469" t="s">
        <v>354</v>
      </c>
      <c r="CF8" s="469" t="s">
        <v>355</v>
      </c>
      <c r="CG8" s="469" t="s">
        <v>354</v>
      </c>
      <c r="CH8" s="469" t="s">
        <v>355</v>
      </c>
      <c r="CI8" s="469" t="s">
        <v>354</v>
      </c>
      <c r="CJ8" s="469" t="s">
        <v>355</v>
      </c>
      <c r="CK8" s="936"/>
    </row>
    <row r="9" spans="1:89" ht="18" customHeight="1">
      <c r="A9" s="246" t="s">
        <v>243</v>
      </c>
      <c r="B9" s="156">
        <v>0</v>
      </c>
      <c r="C9" s="158">
        <v>0</v>
      </c>
      <c r="D9" s="158">
        <v>0</v>
      </c>
      <c r="E9" s="158">
        <v>0</v>
      </c>
      <c r="F9" s="158">
        <v>3</v>
      </c>
      <c r="G9" s="158">
        <v>0</v>
      </c>
      <c r="H9" s="158">
        <v>11</v>
      </c>
      <c r="I9" s="158">
        <v>11</v>
      </c>
      <c r="J9" s="158">
        <v>2</v>
      </c>
      <c r="K9" s="158">
        <v>0</v>
      </c>
      <c r="L9" s="159">
        <f t="shared" ref="L9:L27" si="0">+SUM(B9:K9)</f>
        <v>27</v>
      </c>
      <c r="M9" s="156">
        <v>0</v>
      </c>
      <c r="N9" s="158">
        <v>0</v>
      </c>
      <c r="O9" s="158">
        <v>1</v>
      </c>
      <c r="P9" s="158">
        <v>1</v>
      </c>
      <c r="Q9" s="158">
        <v>1</v>
      </c>
      <c r="R9" s="158">
        <v>3</v>
      </c>
      <c r="S9" s="158">
        <v>26</v>
      </c>
      <c r="T9" s="158">
        <v>22</v>
      </c>
      <c r="U9" s="158">
        <v>0</v>
      </c>
      <c r="V9" s="158">
        <v>1</v>
      </c>
      <c r="W9" s="161">
        <f t="shared" ref="W9:W27" si="1">+SUM(M9:V9)</f>
        <v>55</v>
      </c>
      <c r="X9" s="156">
        <v>0</v>
      </c>
      <c r="Y9" s="158">
        <v>0</v>
      </c>
      <c r="Z9" s="158">
        <v>0</v>
      </c>
      <c r="AA9" s="158">
        <v>0</v>
      </c>
      <c r="AB9" s="158">
        <v>2</v>
      </c>
      <c r="AC9" s="158">
        <v>1</v>
      </c>
      <c r="AD9" s="158">
        <v>18</v>
      </c>
      <c r="AE9" s="158">
        <v>16</v>
      </c>
      <c r="AF9" s="158">
        <v>0</v>
      </c>
      <c r="AG9" s="158">
        <v>0</v>
      </c>
      <c r="AH9" s="159">
        <f>+SUM(X9:AG9)</f>
        <v>37</v>
      </c>
      <c r="AI9" s="156">
        <v>0</v>
      </c>
      <c r="AJ9" s="158">
        <v>0</v>
      </c>
      <c r="AK9" s="158">
        <v>1</v>
      </c>
      <c r="AL9" s="158">
        <v>1</v>
      </c>
      <c r="AM9" s="158">
        <v>1</v>
      </c>
      <c r="AN9" s="158">
        <v>1</v>
      </c>
      <c r="AO9" s="158">
        <v>23</v>
      </c>
      <c r="AP9" s="158">
        <v>20</v>
      </c>
      <c r="AQ9" s="158">
        <v>0</v>
      </c>
      <c r="AR9" s="158">
        <v>0</v>
      </c>
      <c r="AS9" s="161">
        <f t="shared" ref="AS9:AS27" si="2">+SUM(AI9:AR9)</f>
        <v>47</v>
      </c>
      <c r="AT9" s="156">
        <v>0</v>
      </c>
      <c r="AU9" s="158">
        <v>0</v>
      </c>
      <c r="AV9" s="158">
        <v>2</v>
      </c>
      <c r="AW9" s="158">
        <v>1</v>
      </c>
      <c r="AX9" s="158">
        <v>4</v>
      </c>
      <c r="AY9" s="158">
        <v>1</v>
      </c>
      <c r="AZ9" s="158">
        <v>19</v>
      </c>
      <c r="BA9" s="158">
        <v>13</v>
      </c>
      <c r="BB9" s="158">
        <v>1</v>
      </c>
      <c r="BC9" s="158">
        <v>0</v>
      </c>
      <c r="BD9" s="159">
        <f>+SUM(AT9:BC9)</f>
        <v>41</v>
      </c>
      <c r="BE9" s="156">
        <v>0</v>
      </c>
      <c r="BF9" s="158">
        <v>0</v>
      </c>
      <c r="BG9" s="158">
        <v>0</v>
      </c>
      <c r="BH9" s="158">
        <v>0</v>
      </c>
      <c r="BI9" s="158">
        <v>1</v>
      </c>
      <c r="BJ9" s="158">
        <v>2</v>
      </c>
      <c r="BK9" s="158">
        <v>16</v>
      </c>
      <c r="BL9" s="158">
        <v>10</v>
      </c>
      <c r="BM9" s="158">
        <v>1</v>
      </c>
      <c r="BN9" s="158">
        <v>0</v>
      </c>
      <c r="BO9" s="161">
        <f t="shared" ref="BO9:BO27" si="3">+SUM(BE9:BN9)</f>
        <v>30</v>
      </c>
      <c r="BP9" s="156">
        <v>0</v>
      </c>
      <c r="BQ9" s="158">
        <v>0</v>
      </c>
      <c r="BR9" s="158">
        <v>1</v>
      </c>
      <c r="BS9" s="158">
        <v>0</v>
      </c>
      <c r="BT9" s="158">
        <v>4</v>
      </c>
      <c r="BU9" s="158">
        <v>1</v>
      </c>
      <c r="BV9" s="158">
        <v>16</v>
      </c>
      <c r="BW9" s="158">
        <v>10</v>
      </c>
      <c r="BX9" s="158">
        <v>0</v>
      </c>
      <c r="BY9" s="158">
        <v>0</v>
      </c>
      <c r="BZ9" s="161">
        <f>+SUM(BP9:BY9)</f>
        <v>32</v>
      </c>
      <c r="CA9" s="156">
        <v>0</v>
      </c>
      <c r="CB9" s="158">
        <v>0</v>
      </c>
      <c r="CC9" s="158">
        <v>0</v>
      </c>
      <c r="CD9" s="158">
        <v>1</v>
      </c>
      <c r="CE9" s="158">
        <v>2</v>
      </c>
      <c r="CF9" s="158">
        <v>4</v>
      </c>
      <c r="CG9" s="158">
        <v>18</v>
      </c>
      <c r="CH9" s="158">
        <v>15</v>
      </c>
      <c r="CI9" s="158">
        <v>0</v>
      </c>
      <c r="CJ9" s="158">
        <v>0</v>
      </c>
      <c r="CK9" s="161">
        <v>40</v>
      </c>
    </row>
    <row r="10" spans="1:89" ht="18" customHeight="1">
      <c r="A10" s="247" t="s">
        <v>62</v>
      </c>
      <c r="B10" s="482">
        <v>0</v>
      </c>
      <c r="C10" s="483">
        <v>0</v>
      </c>
      <c r="D10" s="483">
        <v>2</v>
      </c>
      <c r="E10" s="483">
        <v>0</v>
      </c>
      <c r="F10" s="483">
        <v>10</v>
      </c>
      <c r="G10" s="483">
        <v>5</v>
      </c>
      <c r="H10" s="483">
        <v>21</v>
      </c>
      <c r="I10" s="483">
        <v>18</v>
      </c>
      <c r="J10" s="483">
        <v>0</v>
      </c>
      <c r="K10" s="483">
        <v>1</v>
      </c>
      <c r="L10" s="272">
        <f t="shared" si="0"/>
        <v>57</v>
      </c>
      <c r="M10" s="164">
        <v>0</v>
      </c>
      <c r="N10" s="134">
        <v>0</v>
      </c>
      <c r="O10" s="134">
        <v>2</v>
      </c>
      <c r="P10" s="134">
        <v>1</v>
      </c>
      <c r="Q10" s="134">
        <v>12</v>
      </c>
      <c r="R10" s="134">
        <v>3</v>
      </c>
      <c r="S10" s="134">
        <v>28</v>
      </c>
      <c r="T10" s="134">
        <v>16</v>
      </c>
      <c r="U10" s="134">
        <v>1</v>
      </c>
      <c r="V10" s="134">
        <v>0</v>
      </c>
      <c r="W10" s="165">
        <f t="shared" si="1"/>
        <v>63</v>
      </c>
      <c r="X10" s="482">
        <v>0</v>
      </c>
      <c r="Y10" s="483">
        <v>0</v>
      </c>
      <c r="Z10" s="483">
        <v>0</v>
      </c>
      <c r="AA10" s="483">
        <v>1</v>
      </c>
      <c r="AB10" s="483">
        <v>6</v>
      </c>
      <c r="AC10" s="483">
        <v>6</v>
      </c>
      <c r="AD10" s="483">
        <v>19</v>
      </c>
      <c r="AE10" s="483">
        <v>21</v>
      </c>
      <c r="AF10" s="483">
        <v>0</v>
      </c>
      <c r="AG10" s="483">
        <v>0</v>
      </c>
      <c r="AH10" s="272">
        <f>+SUM(X10:AG10)</f>
        <v>53</v>
      </c>
      <c r="AI10" s="164">
        <v>0</v>
      </c>
      <c r="AJ10" s="134">
        <v>0</v>
      </c>
      <c r="AK10" s="134">
        <v>1</v>
      </c>
      <c r="AL10" s="134">
        <v>0</v>
      </c>
      <c r="AM10" s="134">
        <v>11</v>
      </c>
      <c r="AN10" s="134">
        <v>4</v>
      </c>
      <c r="AO10" s="134">
        <v>18</v>
      </c>
      <c r="AP10" s="134">
        <v>15</v>
      </c>
      <c r="AQ10" s="134">
        <v>0</v>
      </c>
      <c r="AR10" s="134">
        <v>0</v>
      </c>
      <c r="AS10" s="165">
        <f t="shared" si="2"/>
        <v>49</v>
      </c>
      <c r="AT10" s="482">
        <v>0</v>
      </c>
      <c r="AU10" s="483">
        <v>0</v>
      </c>
      <c r="AV10" s="483">
        <v>3</v>
      </c>
      <c r="AW10" s="483">
        <v>0</v>
      </c>
      <c r="AX10" s="483">
        <v>8</v>
      </c>
      <c r="AY10" s="483">
        <v>9</v>
      </c>
      <c r="AZ10" s="483">
        <v>29</v>
      </c>
      <c r="BA10" s="483">
        <v>11</v>
      </c>
      <c r="BB10" s="483">
        <v>1</v>
      </c>
      <c r="BC10" s="483">
        <v>0</v>
      </c>
      <c r="BD10" s="272">
        <f>+SUM(AT10:BC10)</f>
        <v>61</v>
      </c>
      <c r="BE10" s="164">
        <v>0</v>
      </c>
      <c r="BF10" s="134">
        <v>0</v>
      </c>
      <c r="BG10" s="134">
        <v>1</v>
      </c>
      <c r="BH10" s="134">
        <v>1</v>
      </c>
      <c r="BI10" s="134">
        <v>5</v>
      </c>
      <c r="BJ10" s="134">
        <v>4</v>
      </c>
      <c r="BK10" s="134">
        <v>16</v>
      </c>
      <c r="BL10" s="134">
        <v>8</v>
      </c>
      <c r="BM10" s="134">
        <v>0</v>
      </c>
      <c r="BN10" s="134">
        <v>0</v>
      </c>
      <c r="BO10" s="165">
        <f t="shared" si="3"/>
        <v>35</v>
      </c>
      <c r="BP10" s="482">
        <v>0</v>
      </c>
      <c r="BQ10" s="483">
        <v>0</v>
      </c>
      <c r="BR10" s="483">
        <v>1</v>
      </c>
      <c r="BS10" s="483">
        <v>3</v>
      </c>
      <c r="BT10" s="483">
        <v>15</v>
      </c>
      <c r="BU10" s="483">
        <v>4</v>
      </c>
      <c r="BV10" s="483">
        <v>20</v>
      </c>
      <c r="BW10" s="483">
        <v>15</v>
      </c>
      <c r="BX10" s="483">
        <v>1</v>
      </c>
      <c r="BY10" s="483">
        <v>0</v>
      </c>
      <c r="BZ10" s="272">
        <f>+SUM(BP10:BY10)</f>
        <v>59</v>
      </c>
      <c r="CA10" s="164">
        <v>0</v>
      </c>
      <c r="CB10" s="134">
        <v>0</v>
      </c>
      <c r="CC10" s="134">
        <v>0</v>
      </c>
      <c r="CD10" s="134">
        <v>1</v>
      </c>
      <c r="CE10" s="134">
        <v>4</v>
      </c>
      <c r="CF10" s="134">
        <v>5</v>
      </c>
      <c r="CG10" s="134">
        <v>21</v>
      </c>
      <c r="CH10" s="134">
        <v>11</v>
      </c>
      <c r="CI10" s="134">
        <v>0</v>
      </c>
      <c r="CJ10" s="134">
        <v>0</v>
      </c>
      <c r="CK10" s="165">
        <v>42</v>
      </c>
    </row>
    <row r="11" spans="1:89" ht="18" customHeight="1">
      <c r="A11" s="246" t="s">
        <v>47</v>
      </c>
      <c r="B11" s="166">
        <v>0</v>
      </c>
      <c r="C11" s="168">
        <v>0</v>
      </c>
      <c r="D11" s="168">
        <v>2</v>
      </c>
      <c r="E11" s="168">
        <v>1</v>
      </c>
      <c r="F11" s="168">
        <v>10</v>
      </c>
      <c r="G11" s="168">
        <v>9</v>
      </c>
      <c r="H11" s="168">
        <v>14</v>
      </c>
      <c r="I11" s="168">
        <v>2</v>
      </c>
      <c r="J11" s="168">
        <v>0</v>
      </c>
      <c r="K11" s="168">
        <v>0</v>
      </c>
      <c r="L11" s="169">
        <f t="shared" si="0"/>
        <v>38</v>
      </c>
      <c r="M11" s="166">
        <v>0</v>
      </c>
      <c r="N11" s="168">
        <v>0</v>
      </c>
      <c r="O11" s="168">
        <v>1</v>
      </c>
      <c r="P11" s="168">
        <v>1</v>
      </c>
      <c r="Q11" s="168">
        <v>10</v>
      </c>
      <c r="R11" s="168">
        <v>5</v>
      </c>
      <c r="S11" s="168">
        <v>16</v>
      </c>
      <c r="T11" s="168">
        <v>6</v>
      </c>
      <c r="U11" s="168">
        <v>0</v>
      </c>
      <c r="V11" s="168">
        <v>0</v>
      </c>
      <c r="W11" s="170">
        <f t="shared" si="1"/>
        <v>39</v>
      </c>
      <c r="X11" s="166">
        <v>0</v>
      </c>
      <c r="Y11" s="168">
        <v>0</v>
      </c>
      <c r="Z11" s="168">
        <v>2</v>
      </c>
      <c r="AA11" s="168">
        <v>0</v>
      </c>
      <c r="AB11" s="168">
        <v>7</v>
      </c>
      <c r="AC11" s="168">
        <v>3</v>
      </c>
      <c r="AD11" s="168">
        <v>9</v>
      </c>
      <c r="AE11" s="168">
        <v>3</v>
      </c>
      <c r="AF11" s="168">
        <v>1</v>
      </c>
      <c r="AG11" s="168">
        <v>0</v>
      </c>
      <c r="AH11" s="169">
        <f>+SUM(X11:AG11)</f>
        <v>25</v>
      </c>
      <c r="AI11" s="166">
        <v>0</v>
      </c>
      <c r="AJ11" s="168">
        <v>2</v>
      </c>
      <c r="AK11" s="168">
        <v>1</v>
      </c>
      <c r="AL11" s="168">
        <v>1</v>
      </c>
      <c r="AM11" s="168">
        <v>8</v>
      </c>
      <c r="AN11" s="168">
        <v>7</v>
      </c>
      <c r="AO11" s="168">
        <v>10</v>
      </c>
      <c r="AP11" s="168">
        <v>5</v>
      </c>
      <c r="AQ11" s="168">
        <v>0</v>
      </c>
      <c r="AR11" s="168">
        <v>0</v>
      </c>
      <c r="AS11" s="170">
        <f t="shared" si="2"/>
        <v>34</v>
      </c>
      <c r="AT11" s="166">
        <v>0</v>
      </c>
      <c r="AU11" s="168">
        <v>0</v>
      </c>
      <c r="AV11" s="168">
        <v>1</v>
      </c>
      <c r="AW11" s="168">
        <v>2</v>
      </c>
      <c r="AX11" s="168">
        <v>7</v>
      </c>
      <c r="AY11" s="168">
        <v>3</v>
      </c>
      <c r="AZ11" s="168">
        <v>8</v>
      </c>
      <c r="BA11" s="168">
        <v>5</v>
      </c>
      <c r="BB11" s="168">
        <v>0</v>
      </c>
      <c r="BC11" s="168">
        <v>0</v>
      </c>
      <c r="BD11" s="169">
        <f>+SUM(AT11:BC11)</f>
        <v>26</v>
      </c>
      <c r="BE11" s="166">
        <v>0</v>
      </c>
      <c r="BF11" s="168">
        <v>1</v>
      </c>
      <c r="BG11" s="168">
        <v>0</v>
      </c>
      <c r="BH11" s="168">
        <v>1</v>
      </c>
      <c r="BI11" s="168">
        <v>11</v>
      </c>
      <c r="BJ11" s="168">
        <v>9</v>
      </c>
      <c r="BK11" s="168">
        <v>11</v>
      </c>
      <c r="BL11" s="168">
        <v>0</v>
      </c>
      <c r="BM11" s="168">
        <v>0</v>
      </c>
      <c r="BN11" s="168">
        <v>0</v>
      </c>
      <c r="BO11" s="170">
        <f t="shared" si="3"/>
        <v>33</v>
      </c>
      <c r="BP11" s="166">
        <v>1</v>
      </c>
      <c r="BQ11" s="168">
        <v>0</v>
      </c>
      <c r="BR11" s="168">
        <v>0</v>
      </c>
      <c r="BS11" s="168">
        <v>0</v>
      </c>
      <c r="BT11" s="168">
        <v>10</v>
      </c>
      <c r="BU11" s="168">
        <v>7</v>
      </c>
      <c r="BV11" s="168">
        <v>15</v>
      </c>
      <c r="BW11" s="168">
        <v>7</v>
      </c>
      <c r="BX11" s="168">
        <v>0</v>
      </c>
      <c r="BY11" s="168">
        <v>0</v>
      </c>
      <c r="BZ11" s="169">
        <f>+SUM(BP11:BY11)</f>
        <v>40</v>
      </c>
      <c r="CA11" s="166">
        <v>0</v>
      </c>
      <c r="CB11" s="168">
        <v>0</v>
      </c>
      <c r="CC11" s="168">
        <v>0</v>
      </c>
      <c r="CD11" s="168">
        <v>2</v>
      </c>
      <c r="CE11" s="168">
        <v>4</v>
      </c>
      <c r="CF11" s="168">
        <v>11</v>
      </c>
      <c r="CG11" s="168">
        <v>11</v>
      </c>
      <c r="CH11" s="168">
        <v>7</v>
      </c>
      <c r="CI11" s="168">
        <v>0</v>
      </c>
      <c r="CJ11" s="168">
        <v>1</v>
      </c>
      <c r="CK11" s="170">
        <v>36</v>
      </c>
    </row>
    <row r="12" spans="1:89" ht="18" customHeight="1">
      <c r="A12" s="247" t="s">
        <v>48</v>
      </c>
      <c r="B12" s="482">
        <v>6</v>
      </c>
      <c r="C12" s="483">
        <v>10</v>
      </c>
      <c r="D12" s="483">
        <v>3</v>
      </c>
      <c r="E12" s="483">
        <v>4</v>
      </c>
      <c r="F12" s="483">
        <v>14</v>
      </c>
      <c r="G12" s="483">
        <v>9</v>
      </c>
      <c r="H12" s="483">
        <v>23</v>
      </c>
      <c r="I12" s="483">
        <v>8</v>
      </c>
      <c r="J12" s="483">
        <v>0</v>
      </c>
      <c r="K12" s="483">
        <v>0</v>
      </c>
      <c r="L12" s="272">
        <f t="shared" si="0"/>
        <v>77</v>
      </c>
      <c r="M12" s="164">
        <v>5</v>
      </c>
      <c r="N12" s="134">
        <v>11</v>
      </c>
      <c r="O12" s="134">
        <v>5</v>
      </c>
      <c r="P12" s="134">
        <v>1</v>
      </c>
      <c r="Q12" s="134">
        <v>25</v>
      </c>
      <c r="R12" s="134">
        <v>5</v>
      </c>
      <c r="S12" s="134">
        <v>25</v>
      </c>
      <c r="T12" s="134">
        <v>7</v>
      </c>
      <c r="U12" s="134">
        <v>1</v>
      </c>
      <c r="V12" s="134">
        <v>0</v>
      </c>
      <c r="W12" s="165">
        <f t="shared" si="1"/>
        <v>85</v>
      </c>
      <c r="X12" s="482">
        <v>7</v>
      </c>
      <c r="Y12" s="483">
        <v>12</v>
      </c>
      <c r="Z12" s="483">
        <v>0</v>
      </c>
      <c r="AA12" s="483">
        <v>2</v>
      </c>
      <c r="AB12" s="483">
        <v>25</v>
      </c>
      <c r="AC12" s="483">
        <v>7</v>
      </c>
      <c r="AD12" s="483">
        <v>14</v>
      </c>
      <c r="AE12" s="483">
        <v>7</v>
      </c>
      <c r="AF12" s="483">
        <v>0</v>
      </c>
      <c r="AG12" s="483">
        <v>0</v>
      </c>
      <c r="AH12" s="272">
        <f>+SUM(X12:AG12)</f>
        <v>74</v>
      </c>
      <c r="AI12" s="164">
        <v>6</v>
      </c>
      <c r="AJ12" s="134">
        <v>8</v>
      </c>
      <c r="AK12" s="134">
        <v>6</v>
      </c>
      <c r="AL12" s="134">
        <v>2</v>
      </c>
      <c r="AM12" s="134">
        <v>22</v>
      </c>
      <c r="AN12" s="134">
        <v>7</v>
      </c>
      <c r="AO12" s="134">
        <v>15</v>
      </c>
      <c r="AP12" s="134">
        <v>6</v>
      </c>
      <c r="AQ12" s="134">
        <v>0</v>
      </c>
      <c r="AR12" s="134">
        <v>0</v>
      </c>
      <c r="AS12" s="165">
        <f t="shared" si="2"/>
        <v>72</v>
      </c>
      <c r="AT12" s="482">
        <v>11</v>
      </c>
      <c r="AU12" s="483">
        <v>7</v>
      </c>
      <c r="AV12" s="483">
        <v>3</v>
      </c>
      <c r="AW12" s="483">
        <v>2</v>
      </c>
      <c r="AX12" s="483">
        <v>12</v>
      </c>
      <c r="AY12" s="483">
        <v>7</v>
      </c>
      <c r="AZ12" s="483">
        <v>21</v>
      </c>
      <c r="BA12" s="483">
        <v>4</v>
      </c>
      <c r="BB12" s="483">
        <v>0</v>
      </c>
      <c r="BC12" s="483">
        <v>0</v>
      </c>
      <c r="BD12" s="272">
        <f>+SUM(AT12:BC12)</f>
        <v>67</v>
      </c>
      <c r="BE12" s="164">
        <v>12</v>
      </c>
      <c r="BF12" s="134">
        <v>14</v>
      </c>
      <c r="BG12" s="134">
        <v>2</v>
      </c>
      <c r="BH12" s="134">
        <v>4</v>
      </c>
      <c r="BI12" s="134">
        <v>10</v>
      </c>
      <c r="BJ12" s="134">
        <v>8</v>
      </c>
      <c r="BK12" s="134">
        <v>14</v>
      </c>
      <c r="BL12" s="134">
        <v>3</v>
      </c>
      <c r="BM12" s="134">
        <v>0</v>
      </c>
      <c r="BN12" s="134">
        <v>0</v>
      </c>
      <c r="BO12" s="165">
        <f t="shared" si="3"/>
        <v>67</v>
      </c>
      <c r="BP12" s="482">
        <v>9</v>
      </c>
      <c r="BQ12" s="483">
        <v>17</v>
      </c>
      <c r="BR12" s="483">
        <v>3</v>
      </c>
      <c r="BS12" s="483">
        <v>1</v>
      </c>
      <c r="BT12" s="483">
        <v>20</v>
      </c>
      <c r="BU12" s="483">
        <v>7</v>
      </c>
      <c r="BV12" s="483">
        <v>11</v>
      </c>
      <c r="BW12" s="483">
        <v>6</v>
      </c>
      <c r="BX12" s="483">
        <v>1</v>
      </c>
      <c r="BY12" s="483">
        <v>0</v>
      </c>
      <c r="BZ12" s="272">
        <f>+SUM(BP12:BY12)</f>
        <v>75</v>
      </c>
      <c r="CA12" s="164">
        <v>10</v>
      </c>
      <c r="CB12" s="134">
        <v>16</v>
      </c>
      <c r="CC12" s="134">
        <v>4</v>
      </c>
      <c r="CD12" s="134">
        <v>3</v>
      </c>
      <c r="CE12" s="134">
        <v>15</v>
      </c>
      <c r="CF12" s="134">
        <v>5</v>
      </c>
      <c r="CG12" s="134">
        <v>9</v>
      </c>
      <c r="CH12" s="134">
        <v>2</v>
      </c>
      <c r="CI12" s="134">
        <v>0</v>
      </c>
      <c r="CJ12" s="134">
        <v>0</v>
      </c>
      <c r="CK12" s="165">
        <v>64</v>
      </c>
    </row>
    <row r="13" spans="1:89" ht="18" customHeight="1">
      <c r="A13" s="246" t="s">
        <v>49</v>
      </c>
      <c r="B13" s="166">
        <v>46</v>
      </c>
      <c r="C13" s="168">
        <v>20</v>
      </c>
      <c r="D13" s="168">
        <v>44</v>
      </c>
      <c r="E13" s="168">
        <v>11</v>
      </c>
      <c r="F13" s="168">
        <v>142</v>
      </c>
      <c r="G13" s="168">
        <v>31</v>
      </c>
      <c r="H13" s="168">
        <v>51</v>
      </c>
      <c r="I13" s="168">
        <v>5</v>
      </c>
      <c r="J13" s="168">
        <v>1</v>
      </c>
      <c r="K13" s="168">
        <v>0</v>
      </c>
      <c r="L13" s="170">
        <f>+SUM(B13:K13)</f>
        <v>351</v>
      </c>
      <c r="M13" s="166">
        <v>36</v>
      </c>
      <c r="N13" s="168">
        <v>19</v>
      </c>
      <c r="O13" s="168">
        <v>49</v>
      </c>
      <c r="P13" s="168">
        <v>5</v>
      </c>
      <c r="Q13" s="168">
        <v>149</v>
      </c>
      <c r="R13" s="168">
        <v>30</v>
      </c>
      <c r="S13" s="168">
        <v>45</v>
      </c>
      <c r="T13" s="168">
        <v>2</v>
      </c>
      <c r="U13" s="168">
        <v>1</v>
      </c>
      <c r="V13" s="168">
        <v>3</v>
      </c>
      <c r="W13" s="170">
        <f t="shared" si="1"/>
        <v>339</v>
      </c>
      <c r="X13" s="166">
        <v>40</v>
      </c>
      <c r="Y13" s="168">
        <v>23</v>
      </c>
      <c r="Z13" s="168">
        <v>34</v>
      </c>
      <c r="AA13" s="168">
        <v>5</v>
      </c>
      <c r="AB13" s="168">
        <v>125</v>
      </c>
      <c r="AC13" s="168">
        <v>32</v>
      </c>
      <c r="AD13" s="168">
        <v>54</v>
      </c>
      <c r="AE13" s="168">
        <v>4</v>
      </c>
      <c r="AF13" s="168">
        <v>5</v>
      </c>
      <c r="AG13" s="168">
        <v>1</v>
      </c>
      <c r="AH13" s="170">
        <f>+SUM(X13:AG13)</f>
        <v>323</v>
      </c>
      <c r="AI13" s="166">
        <v>54</v>
      </c>
      <c r="AJ13" s="168">
        <v>30</v>
      </c>
      <c r="AK13" s="168">
        <v>30</v>
      </c>
      <c r="AL13" s="168">
        <v>8</v>
      </c>
      <c r="AM13" s="168">
        <v>103</v>
      </c>
      <c r="AN13" s="168">
        <v>24</v>
      </c>
      <c r="AO13" s="168">
        <v>43</v>
      </c>
      <c r="AP13" s="168">
        <v>5</v>
      </c>
      <c r="AQ13" s="168">
        <v>3</v>
      </c>
      <c r="AR13" s="168">
        <v>0</v>
      </c>
      <c r="AS13" s="170">
        <f t="shared" si="2"/>
        <v>300</v>
      </c>
      <c r="AT13" s="166">
        <v>56</v>
      </c>
      <c r="AU13" s="168">
        <v>36</v>
      </c>
      <c r="AV13" s="168">
        <v>30</v>
      </c>
      <c r="AW13" s="168">
        <v>3</v>
      </c>
      <c r="AX13" s="168">
        <v>142</v>
      </c>
      <c r="AY13" s="168">
        <v>23</v>
      </c>
      <c r="AZ13" s="168">
        <v>35</v>
      </c>
      <c r="BA13" s="168">
        <v>4</v>
      </c>
      <c r="BB13" s="168">
        <v>4</v>
      </c>
      <c r="BC13" s="168">
        <v>0</v>
      </c>
      <c r="BD13" s="170">
        <f>+SUM(AT13:BC13)</f>
        <v>333</v>
      </c>
      <c r="BE13" s="166">
        <v>48</v>
      </c>
      <c r="BF13" s="168">
        <v>34</v>
      </c>
      <c r="BG13" s="168">
        <v>43</v>
      </c>
      <c r="BH13" s="168">
        <v>6</v>
      </c>
      <c r="BI13" s="168">
        <v>91</v>
      </c>
      <c r="BJ13" s="168">
        <v>19</v>
      </c>
      <c r="BK13" s="168">
        <v>43</v>
      </c>
      <c r="BL13" s="168">
        <v>9</v>
      </c>
      <c r="BM13" s="168">
        <v>1</v>
      </c>
      <c r="BN13" s="168">
        <v>1</v>
      </c>
      <c r="BO13" s="170">
        <f t="shared" si="3"/>
        <v>295</v>
      </c>
      <c r="BP13" s="166">
        <v>67</v>
      </c>
      <c r="BQ13" s="168">
        <v>37</v>
      </c>
      <c r="BR13" s="168">
        <v>27</v>
      </c>
      <c r="BS13" s="168">
        <v>7</v>
      </c>
      <c r="BT13" s="168">
        <v>148</v>
      </c>
      <c r="BU13" s="168">
        <v>13</v>
      </c>
      <c r="BV13" s="168">
        <v>45</v>
      </c>
      <c r="BW13" s="168">
        <v>5</v>
      </c>
      <c r="BX13" s="168">
        <v>1</v>
      </c>
      <c r="BY13" s="168">
        <v>0</v>
      </c>
      <c r="BZ13" s="170">
        <f>+SUM(BP13:BY13)</f>
        <v>350</v>
      </c>
      <c r="CA13" s="166">
        <v>74</v>
      </c>
      <c r="CB13" s="168">
        <v>39</v>
      </c>
      <c r="CC13" s="168">
        <v>27</v>
      </c>
      <c r="CD13" s="168">
        <v>4</v>
      </c>
      <c r="CE13" s="168">
        <v>131</v>
      </c>
      <c r="CF13" s="168">
        <v>34</v>
      </c>
      <c r="CG13" s="168">
        <v>33</v>
      </c>
      <c r="CH13" s="168">
        <v>5</v>
      </c>
      <c r="CI13" s="168">
        <v>0</v>
      </c>
      <c r="CJ13" s="168">
        <v>1</v>
      </c>
      <c r="CK13" s="170">
        <v>348</v>
      </c>
    </row>
    <row r="14" spans="1:89" ht="18" customHeight="1">
      <c r="A14" s="247" t="s">
        <v>50</v>
      </c>
      <c r="B14" s="482">
        <v>66</v>
      </c>
      <c r="C14" s="483">
        <v>13</v>
      </c>
      <c r="D14" s="483">
        <v>86</v>
      </c>
      <c r="E14" s="483">
        <v>4</v>
      </c>
      <c r="F14" s="483">
        <v>171</v>
      </c>
      <c r="G14" s="483">
        <v>29</v>
      </c>
      <c r="H14" s="483">
        <v>53</v>
      </c>
      <c r="I14" s="483">
        <v>3</v>
      </c>
      <c r="J14" s="483">
        <v>5</v>
      </c>
      <c r="K14" s="483">
        <v>1</v>
      </c>
      <c r="L14" s="272">
        <f t="shared" si="0"/>
        <v>431</v>
      </c>
      <c r="M14" s="164">
        <v>42</v>
      </c>
      <c r="N14" s="134">
        <v>6</v>
      </c>
      <c r="O14" s="134">
        <v>90</v>
      </c>
      <c r="P14" s="134">
        <v>10</v>
      </c>
      <c r="Q14" s="134">
        <v>184</v>
      </c>
      <c r="R14" s="134">
        <v>32</v>
      </c>
      <c r="S14" s="134">
        <v>44</v>
      </c>
      <c r="T14" s="134">
        <v>9</v>
      </c>
      <c r="U14" s="134">
        <v>7</v>
      </c>
      <c r="V14" s="134">
        <v>2</v>
      </c>
      <c r="W14" s="165">
        <f t="shared" si="1"/>
        <v>426</v>
      </c>
      <c r="X14" s="482">
        <v>50</v>
      </c>
      <c r="Y14" s="483">
        <v>12</v>
      </c>
      <c r="Z14" s="483">
        <v>83</v>
      </c>
      <c r="AA14" s="483">
        <v>12</v>
      </c>
      <c r="AB14" s="483">
        <v>168</v>
      </c>
      <c r="AC14" s="483">
        <v>19</v>
      </c>
      <c r="AD14" s="483">
        <v>53</v>
      </c>
      <c r="AE14" s="483">
        <v>9</v>
      </c>
      <c r="AF14" s="483">
        <v>1</v>
      </c>
      <c r="AG14" s="483">
        <v>3</v>
      </c>
      <c r="AH14" s="272">
        <f t="shared" ref="AH14:AH27" si="4">+SUM(X14:AG14)</f>
        <v>410</v>
      </c>
      <c r="AI14" s="164">
        <v>70</v>
      </c>
      <c r="AJ14" s="134">
        <v>14</v>
      </c>
      <c r="AK14" s="134">
        <v>65</v>
      </c>
      <c r="AL14" s="134">
        <v>13</v>
      </c>
      <c r="AM14" s="134">
        <v>177</v>
      </c>
      <c r="AN14" s="134">
        <v>30</v>
      </c>
      <c r="AO14" s="134">
        <v>44</v>
      </c>
      <c r="AP14" s="134">
        <v>10</v>
      </c>
      <c r="AQ14" s="134">
        <v>3</v>
      </c>
      <c r="AR14" s="134">
        <v>1</v>
      </c>
      <c r="AS14" s="165">
        <f t="shared" si="2"/>
        <v>427</v>
      </c>
      <c r="AT14" s="482">
        <v>66</v>
      </c>
      <c r="AU14" s="483">
        <v>18</v>
      </c>
      <c r="AV14" s="483">
        <v>97</v>
      </c>
      <c r="AW14" s="483">
        <v>7</v>
      </c>
      <c r="AX14" s="483">
        <v>203</v>
      </c>
      <c r="AY14" s="483">
        <v>28</v>
      </c>
      <c r="AZ14" s="483">
        <v>55</v>
      </c>
      <c r="BA14" s="483">
        <v>8</v>
      </c>
      <c r="BB14" s="483">
        <v>4</v>
      </c>
      <c r="BC14" s="483">
        <v>1</v>
      </c>
      <c r="BD14" s="272">
        <f t="shared" ref="BD14:BD27" si="5">+SUM(AT14:BC14)</f>
        <v>487</v>
      </c>
      <c r="BE14" s="164">
        <v>84</v>
      </c>
      <c r="BF14" s="134">
        <v>18</v>
      </c>
      <c r="BG14" s="134">
        <v>74</v>
      </c>
      <c r="BH14" s="134">
        <v>5</v>
      </c>
      <c r="BI14" s="134">
        <v>164</v>
      </c>
      <c r="BJ14" s="134">
        <v>23</v>
      </c>
      <c r="BK14" s="134">
        <v>49</v>
      </c>
      <c r="BL14" s="134">
        <v>2</v>
      </c>
      <c r="BM14" s="134">
        <v>3</v>
      </c>
      <c r="BN14" s="134">
        <v>0</v>
      </c>
      <c r="BO14" s="165">
        <f t="shared" si="3"/>
        <v>422</v>
      </c>
      <c r="BP14" s="482">
        <v>78</v>
      </c>
      <c r="BQ14" s="483">
        <v>34</v>
      </c>
      <c r="BR14" s="483">
        <v>61</v>
      </c>
      <c r="BS14" s="483">
        <v>11</v>
      </c>
      <c r="BT14" s="483">
        <v>198</v>
      </c>
      <c r="BU14" s="483">
        <v>25</v>
      </c>
      <c r="BV14" s="483">
        <v>39</v>
      </c>
      <c r="BW14" s="483">
        <v>8</v>
      </c>
      <c r="BX14" s="483">
        <v>2</v>
      </c>
      <c r="BY14" s="483">
        <v>1</v>
      </c>
      <c r="BZ14" s="272">
        <f t="shared" ref="BZ14:BZ26" si="6">+SUM(BP14:BY14)</f>
        <v>457</v>
      </c>
      <c r="CA14" s="164">
        <v>107</v>
      </c>
      <c r="CB14" s="134">
        <v>25</v>
      </c>
      <c r="CC14" s="134">
        <v>62</v>
      </c>
      <c r="CD14" s="134">
        <v>7</v>
      </c>
      <c r="CE14" s="134">
        <v>160</v>
      </c>
      <c r="CF14" s="134">
        <v>30</v>
      </c>
      <c r="CG14" s="134">
        <v>39</v>
      </c>
      <c r="CH14" s="134">
        <v>10</v>
      </c>
      <c r="CI14" s="134">
        <v>1</v>
      </c>
      <c r="CJ14" s="134">
        <v>1</v>
      </c>
      <c r="CK14" s="165">
        <v>442</v>
      </c>
    </row>
    <row r="15" spans="1:89" ht="18" customHeight="1">
      <c r="A15" s="246" t="s">
        <v>51</v>
      </c>
      <c r="B15" s="166">
        <v>34</v>
      </c>
      <c r="C15" s="168">
        <v>10</v>
      </c>
      <c r="D15" s="168">
        <v>86</v>
      </c>
      <c r="E15" s="168">
        <v>6</v>
      </c>
      <c r="F15" s="168">
        <v>109</v>
      </c>
      <c r="G15" s="168">
        <v>13</v>
      </c>
      <c r="H15" s="168">
        <v>44</v>
      </c>
      <c r="I15" s="168">
        <v>7</v>
      </c>
      <c r="J15" s="168">
        <v>6</v>
      </c>
      <c r="K15" s="168">
        <v>0</v>
      </c>
      <c r="L15" s="169">
        <f t="shared" si="0"/>
        <v>315</v>
      </c>
      <c r="M15" s="166">
        <v>33</v>
      </c>
      <c r="N15" s="168">
        <v>9</v>
      </c>
      <c r="O15" s="168">
        <v>95</v>
      </c>
      <c r="P15" s="168">
        <v>3</v>
      </c>
      <c r="Q15" s="168">
        <v>116</v>
      </c>
      <c r="R15" s="168">
        <v>14</v>
      </c>
      <c r="S15" s="168">
        <v>45</v>
      </c>
      <c r="T15" s="168">
        <v>5</v>
      </c>
      <c r="U15" s="168">
        <v>4</v>
      </c>
      <c r="V15" s="168">
        <v>0</v>
      </c>
      <c r="W15" s="170">
        <f t="shared" si="1"/>
        <v>324</v>
      </c>
      <c r="X15" s="166">
        <v>36</v>
      </c>
      <c r="Y15" s="168">
        <v>10</v>
      </c>
      <c r="Z15" s="168">
        <v>84</v>
      </c>
      <c r="AA15" s="168">
        <v>8</v>
      </c>
      <c r="AB15" s="168">
        <v>121</v>
      </c>
      <c r="AC15" s="168">
        <v>17</v>
      </c>
      <c r="AD15" s="168">
        <v>46</v>
      </c>
      <c r="AE15" s="168">
        <v>5</v>
      </c>
      <c r="AF15" s="168">
        <v>4</v>
      </c>
      <c r="AG15" s="168">
        <v>0</v>
      </c>
      <c r="AH15" s="169">
        <f t="shared" si="4"/>
        <v>331</v>
      </c>
      <c r="AI15" s="166">
        <v>48</v>
      </c>
      <c r="AJ15" s="168">
        <v>10</v>
      </c>
      <c r="AK15" s="168">
        <v>70</v>
      </c>
      <c r="AL15" s="168">
        <v>9</v>
      </c>
      <c r="AM15" s="168">
        <v>131</v>
      </c>
      <c r="AN15" s="168">
        <v>17</v>
      </c>
      <c r="AO15" s="168">
        <v>45</v>
      </c>
      <c r="AP15" s="168">
        <v>2</v>
      </c>
      <c r="AQ15" s="168">
        <v>3</v>
      </c>
      <c r="AR15" s="168">
        <v>1</v>
      </c>
      <c r="AS15" s="170">
        <f t="shared" si="2"/>
        <v>336</v>
      </c>
      <c r="AT15" s="166">
        <v>54</v>
      </c>
      <c r="AU15" s="168">
        <v>14</v>
      </c>
      <c r="AV15" s="168">
        <v>92</v>
      </c>
      <c r="AW15" s="168">
        <v>7</v>
      </c>
      <c r="AX15" s="168">
        <v>111</v>
      </c>
      <c r="AY15" s="168">
        <v>20</v>
      </c>
      <c r="AZ15" s="168">
        <v>52</v>
      </c>
      <c r="BA15" s="168">
        <v>4</v>
      </c>
      <c r="BB15" s="168">
        <v>5</v>
      </c>
      <c r="BC15" s="168">
        <v>0</v>
      </c>
      <c r="BD15" s="169">
        <f t="shared" si="5"/>
        <v>359</v>
      </c>
      <c r="BE15" s="166">
        <v>54</v>
      </c>
      <c r="BF15" s="168">
        <v>7</v>
      </c>
      <c r="BG15" s="168">
        <v>81</v>
      </c>
      <c r="BH15" s="168">
        <v>8</v>
      </c>
      <c r="BI15" s="168">
        <v>120</v>
      </c>
      <c r="BJ15" s="168">
        <v>19</v>
      </c>
      <c r="BK15" s="168">
        <v>34</v>
      </c>
      <c r="BL15" s="168">
        <v>6</v>
      </c>
      <c r="BM15" s="168">
        <v>2</v>
      </c>
      <c r="BN15" s="168">
        <v>0</v>
      </c>
      <c r="BO15" s="170">
        <f t="shared" si="3"/>
        <v>331</v>
      </c>
      <c r="BP15" s="166">
        <v>59</v>
      </c>
      <c r="BQ15" s="168">
        <v>18</v>
      </c>
      <c r="BR15" s="168">
        <v>79</v>
      </c>
      <c r="BS15" s="168">
        <v>8</v>
      </c>
      <c r="BT15" s="168">
        <v>158</v>
      </c>
      <c r="BU15" s="168">
        <v>24</v>
      </c>
      <c r="BV15" s="168">
        <v>52</v>
      </c>
      <c r="BW15" s="168">
        <v>1</v>
      </c>
      <c r="BX15" s="168">
        <v>0</v>
      </c>
      <c r="BY15" s="168">
        <v>1</v>
      </c>
      <c r="BZ15" s="169">
        <f t="shared" si="6"/>
        <v>400</v>
      </c>
      <c r="CA15" s="166">
        <v>83</v>
      </c>
      <c r="CB15" s="168">
        <v>18</v>
      </c>
      <c r="CC15" s="168">
        <v>87</v>
      </c>
      <c r="CD15" s="168">
        <v>12</v>
      </c>
      <c r="CE15" s="168">
        <v>140</v>
      </c>
      <c r="CF15" s="168">
        <v>25</v>
      </c>
      <c r="CG15" s="168">
        <v>43</v>
      </c>
      <c r="CH15" s="168">
        <v>8</v>
      </c>
      <c r="CI15" s="168">
        <v>2</v>
      </c>
      <c r="CJ15" s="168">
        <v>1</v>
      </c>
      <c r="CK15" s="170">
        <v>419</v>
      </c>
    </row>
    <row r="16" spans="1:89" ht="18" customHeight="1">
      <c r="A16" s="247" t="s">
        <v>52</v>
      </c>
      <c r="B16" s="482">
        <v>26</v>
      </c>
      <c r="C16" s="483">
        <v>5</v>
      </c>
      <c r="D16" s="483">
        <v>57</v>
      </c>
      <c r="E16" s="483">
        <v>6</v>
      </c>
      <c r="F16" s="483">
        <v>92</v>
      </c>
      <c r="G16" s="483">
        <v>8</v>
      </c>
      <c r="H16" s="483">
        <v>45</v>
      </c>
      <c r="I16" s="483">
        <v>7</v>
      </c>
      <c r="J16" s="483">
        <v>3</v>
      </c>
      <c r="K16" s="483">
        <v>0</v>
      </c>
      <c r="L16" s="272">
        <f t="shared" si="0"/>
        <v>249</v>
      </c>
      <c r="M16" s="164">
        <v>25</v>
      </c>
      <c r="N16" s="134">
        <v>4</v>
      </c>
      <c r="O16" s="134">
        <v>86</v>
      </c>
      <c r="P16" s="134">
        <v>11</v>
      </c>
      <c r="Q16" s="134">
        <v>88</v>
      </c>
      <c r="R16" s="134">
        <v>19</v>
      </c>
      <c r="S16" s="134">
        <v>30</v>
      </c>
      <c r="T16" s="134">
        <v>7</v>
      </c>
      <c r="U16" s="134">
        <v>4</v>
      </c>
      <c r="V16" s="134">
        <v>0</v>
      </c>
      <c r="W16" s="165">
        <f t="shared" si="1"/>
        <v>274</v>
      </c>
      <c r="X16" s="482">
        <v>28</v>
      </c>
      <c r="Y16" s="483">
        <v>6</v>
      </c>
      <c r="Z16" s="483">
        <v>56</v>
      </c>
      <c r="AA16" s="483">
        <v>3</v>
      </c>
      <c r="AB16" s="483">
        <v>103</v>
      </c>
      <c r="AC16" s="483">
        <v>16</v>
      </c>
      <c r="AD16" s="483">
        <v>31</v>
      </c>
      <c r="AE16" s="483">
        <v>7</v>
      </c>
      <c r="AF16" s="483">
        <v>3</v>
      </c>
      <c r="AG16" s="483">
        <v>1</v>
      </c>
      <c r="AH16" s="272">
        <f t="shared" si="4"/>
        <v>254</v>
      </c>
      <c r="AI16" s="164">
        <v>30</v>
      </c>
      <c r="AJ16" s="134">
        <v>11</v>
      </c>
      <c r="AK16" s="134">
        <v>47</v>
      </c>
      <c r="AL16" s="134">
        <v>8</v>
      </c>
      <c r="AM16" s="134">
        <v>85</v>
      </c>
      <c r="AN16" s="134">
        <v>11</v>
      </c>
      <c r="AO16" s="134">
        <v>33</v>
      </c>
      <c r="AP16" s="134">
        <v>4</v>
      </c>
      <c r="AQ16" s="134">
        <v>2</v>
      </c>
      <c r="AR16" s="134">
        <v>0</v>
      </c>
      <c r="AS16" s="165">
        <f t="shared" si="2"/>
        <v>231</v>
      </c>
      <c r="AT16" s="482">
        <v>27</v>
      </c>
      <c r="AU16" s="483">
        <v>10</v>
      </c>
      <c r="AV16" s="483">
        <v>56</v>
      </c>
      <c r="AW16" s="483">
        <v>8</v>
      </c>
      <c r="AX16" s="483">
        <v>117</v>
      </c>
      <c r="AY16" s="483">
        <v>14</v>
      </c>
      <c r="AZ16" s="483">
        <v>54</v>
      </c>
      <c r="BA16" s="483">
        <v>3</v>
      </c>
      <c r="BB16" s="483">
        <v>2</v>
      </c>
      <c r="BC16" s="483">
        <v>1</v>
      </c>
      <c r="BD16" s="272">
        <f t="shared" si="5"/>
        <v>292</v>
      </c>
      <c r="BE16" s="164">
        <v>40</v>
      </c>
      <c r="BF16" s="134">
        <v>6</v>
      </c>
      <c r="BG16" s="134">
        <v>56</v>
      </c>
      <c r="BH16" s="134">
        <v>4</v>
      </c>
      <c r="BI16" s="134">
        <v>112</v>
      </c>
      <c r="BJ16" s="134">
        <v>15</v>
      </c>
      <c r="BK16" s="134">
        <v>45</v>
      </c>
      <c r="BL16" s="134">
        <v>3</v>
      </c>
      <c r="BM16" s="134">
        <v>2</v>
      </c>
      <c r="BN16" s="134">
        <v>0</v>
      </c>
      <c r="BO16" s="165">
        <f t="shared" si="3"/>
        <v>283</v>
      </c>
      <c r="BP16" s="482">
        <v>38</v>
      </c>
      <c r="BQ16" s="483">
        <v>15</v>
      </c>
      <c r="BR16" s="483">
        <v>76</v>
      </c>
      <c r="BS16" s="483">
        <v>5</v>
      </c>
      <c r="BT16" s="483">
        <v>127</v>
      </c>
      <c r="BU16" s="483">
        <v>19</v>
      </c>
      <c r="BV16" s="483">
        <v>38</v>
      </c>
      <c r="BW16" s="483">
        <v>5</v>
      </c>
      <c r="BX16" s="483">
        <v>2</v>
      </c>
      <c r="BY16" s="483">
        <v>0</v>
      </c>
      <c r="BZ16" s="272">
        <f t="shared" si="6"/>
        <v>325</v>
      </c>
      <c r="CA16" s="164">
        <v>50</v>
      </c>
      <c r="CB16" s="134">
        <v>12</v>
      </c>
      <c r="CC16" s="134">
        <v>54</v>
      </c>
      <c r="CD16" s="134">
        <v>6</v>
      </c>
      <c r="CE16" s="134">
        <v>118</v>
      </c>
      <c r="CF16" s="134">
        <v>21</v>
      </c>
      <c r="CG16" s="134">
        <v>39</v>
      </c>
      <c r="CH16" s="134">
        <v>1</v>
      </c>
      <c r="CI16" s="134">
        <v>0</v>
      </c>
      <c r="CJ16" s="134">
        <v>0</v>
      </c>
      <c r="CK16" s="165">
        <v>301</v>
      </c>
    </row>
    <row r="17" spans="1:89" ht="18" customHeight="1">
      <c r="A17" s="248" t="s">
        <v>53</v>
      </c>
      <c r="B17" s="166">
        <v>23</v>
      </c>
      <c r="C17" s="168">
        <v>7</v>
      </c>
      <c r="D17" s="168">
        <v>51</v>
      </c>
      <c r="E17" s="168">
        <v>6</v>
      </c>
      <c r="F17" s="168">
        <v>75</v>
      </c>
      <c r="G17" s="168">
        <v>12</v>
      </c>
      <c r="H17" s="168">
        <v>35</v>
      </c>
      <c r="I17" s="168">
        <v>2</v>
      </c>
      <c r="J17" s="168">
        <v>1</v>
      </c>
      <c r="K17" s="168">
        <v>0</v>
      </c>
      <c r="L17" s="170">
        <f t="shared" si="0"/>
        <v>212</v>
      </c>
      <c r="M17" s="166">
        <v>16</v>
      </c>
      <c r="N17" s="168">
        <v>7</v>
      </c>
      <c r="O17" s="168">
        <v>53</v>
      </c>
      <c r="P17" s="168">
        <v>10</v>
      </c>
      <c r="Q17" s="168">
        <v>77</v>
      </c>
      <c r="R17" s="168">
        <v>16</v>
      </c>
      <c r="S17" s="168">
        <v>42</v>
      </c>
      <c r="T17" s="168">
        <v>3</v>
      </c>
      <c r="U17" s="168">
        <v>4</v>
      </c>
      <c r="V17" s="168">
        <v>0</v>
      </c>
      <c r="W17" s="170">
        <f t="shared" si="1"/>
        <v>228</v>
      </c>
      <c r="X17" s="166">
        <v>14</v>
      </c>
      <c r="Y17" s="168">
        <v>7</v>
      </c>
      <c r="Z17" s="168">
        <v>58</v>
      </c>
      <c r="AA17" s="168">
        <v>7</v>
      </c>
      <c r="AB17" s="168">
        <v>83</v>
      </c>
      <c r="AC17" s="168">
        <v>16</v>
      </c>
      <c r="AD17" s="168">
        <v>40</v>
      </c>
      <c r="AE17" s="168">
        <v>5</v>
      </c>
      <c r="AF17" s="168">
        <v>3</v>
      </c>
      <c r="AG17" s="168">
        <v>0</v>
      </c>
      <c r="AH17" s="170">
        <f t="shared" si="4"/>
        <v>233</v>
      </c>
      <c r="AI17" s="166">
        <v>18</v>
      </c>
      <c r="AJ17" s="168">
        <v>12</v>
      </c>
      <c r="AK17" s="168">
        <v>47</v>
      </c>
      <c r="AL17" s="168">
        <v>7</v>
      </c>
      <c r="AM17" s="168">
        <v>77</v>
      </c>
      <c r="AN17" s="168">
        <v>11</v>
      </c>
      <c r="AO17" s="168">
        <v>26</v>
      </c>
      <c r="AP17" s="168">
        <v>4</v>
      </c>
      <c r="AQ17" s="168">
        <v>2</v>
      </c>
      <c r="AR17" s="168">
        <v>1</v>
      </c>
      <c r="AS17" s="170">
        <f t="shared" si="2"/>
        <v>205</v>
      </c>
      <c r="AT17" s="166">
        <v>29</v>
      </c>
      <c r="AU17" s="168">
        <v>5</v>
      </c>
      <c r="AV17" s="168">
        <v>68</v>
      </c>
      <c r="AW17" s="168">
        <v>8</v>
      </c>
      <c r="AX17" s="168">
        <v>87</v>
      </c>
      <c r="AY17" s="168">
        <v>18</v>
      </c>
      <c r="AZ17" s="168">
        <v>44</v>
      </c>
      <c r="BA17" s="168">
        <v>6</v>
      </c>
      <c r="BB17" s="168">
        <v>0</v>
      </c>
      <c r="BC17" s="168">
        <v>0</v>
      </c>
      <c r="BD17" s="170">
        <f t="shared" si="5"/>
        <v>265</v>
      </c>
      <c r="BE17" s="166">
        <v>31</v>
      </c>
      <c r="BF17" s="168">
        <v>14</v>
      </c>
      <c r="BG17" s="168">
        <v>38</v>
      </c>
      <c r="BH17" s="168">
        <v>10</v>
      </c>
      <c r="BI17" s="168">
        <v>104</v>
      </c>
      <c r="BJ17" s="168">
        <v>13</v>
      </c>
      <c r="BK17" s="168">
        <v>35</v>
      </c>
      <c r="BL17" s="168">
        <v>7</v>
      </c>
      <c r="BM17" s="168">
        <v>1</v>
      </c>
      <c r="BN17" s="168">
        <v>1</v>
      </c>
      <c r="BO17" s="170">
        <f t="shared" si="3"/>
        <v>254</v>
      </c>
      <c r="BP17" s="166">
        <v>26</v>
      </c>
      <c r="BQ17" s="168">
        <v>16</v>
      </c>
      <c r="BR17" s="168">
        <v>60</v>
      </c>
      <c r="BS17" s="168">
        <v>5</v>
      </c>
      <c r="BT17" s="168">
        <v>109</v>
      </c>
      <c r="BU17" s="168">
        <v>14</v>
      </c>
      <c r="BV17" s="168">
        <v>39</v>
      </c>
      <c r="BW17" s="168">
        <v>4</v>
      </c>
      <c r="BX17" s="168">
        <v>1</v>
      </c>
      <c r="BY17" s="168">
        <v>0</v>
      </c>
      <c r="BZ17" s="170">
        <f t="shared" si="6"/>
        <v>274</v>
      </c>
      <c r="CA17" s="166">
        <v>41</v>
      </c>
      <c r="CB17" s="168">
        <v>8</v>
      </c>
      <c r="CC17" s="168">
        <v>63</v>
      </c>
      <c r="CD17" s="168">
        <v>10</v>
      </c>
      <c r="CE17" s="168">
        <v>94</v>
      </c>
      <c r="CF17" s="168">
        <v>13</v>
      </c>
      <c r="CG17" s="168">
        <v>48</v>
      </c>
      <c r="CH17" s="168">
        <v>3</v>
      </c>
      <c r="CI17" s="168">
        <v>0</v>
      </c>
      <c r="CJ17" s="168">
        <v>1</v>
      </c>
      <c r="CK17" s="170">
        <v>281</v>
      </c>
    </row>
    <row r="18" spans="1:89" ht="18" customHeight="1">
      <c r="A18" s="247" t="s">
        <v>54</v>
      </c>
      <c r="B18" s="482">
        <v>15</v>
      </c>
      <c r="C18" s="483">
        <v>4</v>
      </c>
      <c r="D18" s="483">
        <v>39</v>
      </c>
      <c r="E18" s="483">
        <v>4</v>
      </c>
      <c r="F18" s="483">
        <v>77</v>
      </c>
      <c r="G18" s="483">
        <v>11</v>
      </c>
      <c r="H18" s="483">
        <v>38</v>
      </c>
      <c r="I18" s="483">
        <v>8</v>
      </c>
      <c r="J18" s="483">
        <v>2</v>
      </c>
      <c r="K18" s="483">
        <v>1</v>
      </c>
      <c r="L18" s="272">
        <f t="shared" si="0"/>
        <v>199</v>
      </c>
      <c r="M18" s="164">
        <v>17</v>
      </c>
      <c r="N18" s="134">
        <v>3</v>
      </c>
      <c r="O18" s="134">
        <v>35</v>
      </c>
      <c r="P18" s="134">
        <v>4</v>
      </c>
      <c r="Q18" s="134">
        <v>71</v>
      </c>
      <c r="R18" s="134">
        <v>10</v>
      </c>
      <c r="S18" s="134">
        <v>46</v>
      </c>
      <c r="T18" s="134">
        <v>3</v>
      </c>
      <c r="U18" s="134">
        <v>2</v>
      </c>
      <c r="V18" s="134">
        <v>0</v>
      </c>
      <c r="W18" s="165">
        <f t="shared" si="1"/>
        <v>191</v>
      </c>
      <c r="X18" s="482">
        <v>16</v>
      </c>
      <c r="Y18" s="483">
        <v>4</v>
      </c>
      <c r="Z18" s="483">
        <v>24</v>
      </c>
      <c r="AA18" s="483">
        <v>6</v>
      </c>
      <c r="AB18" s="483">
        <v>59</v>
      </c>
      <c r="AC18" s="483">
        <v>16</v>
      </c>
      <c r="AD18" s="483">
        <v>35</v>
      </c>
      <c r="AE18" s="483">
        <v>7</v>
      </c>
      <c r="AF18" s="483">
        <v>0</v>
      </c>
      <c r="AG18" s="483">
        <v>1</v>
      </c>
      <c r="AH18" s="272">
        <f t="shared" si="4"/>
        <v>168</v>
      </c>
      <c r="AI18" s="164">
        <v>15</v>
      </c>
      <c r="AJ18" s="134">
        <v>2</v>
      </c>
      <c r="AK18" s="134">
        <v>36</v>
      </c>
      <c r="AL18" s="134">
        <v>5</v>
      </c>
      <c r="AM18" s="134">
        <v>60</v>
      </c>
      <c r="AN18" s="134">
        <v>9</v>
      </c>
      <c r="AO18" s="134">
        <v>35</v>
      </c>
      <c r="AP18" s="134">
        <v>5</v>
      </c>
      <c r="AQ18" s="134">
        <v>3</v>
      </c>
      <c r="AR18" s="134">
        <v>1</v>
      </c>
      <c r="AS18" s="165">
        <f t="shared" si="2"/>
        <v>171</v>
      </c>
      <c r="AT18" s="482">
        <v>19</v>
      </c>
      <c r="AU18" s="483">
        <v>4</v>
      </c>
      <c r="AV18" s="483">
        <v>31</v>
      </c>
      <c r="AW18" s="483">
        <v>5</v>
      </c>
      <c r="AX18" s="483">
        <v>82</v>
      </c>
      <c r="AY18" s="483">
        <v>8</v>
      </c>
      <c r="AZ18" s="483">
        <v>25</v>
      </c>
      <c r="BA18" s="483">
        <v>3</v>
      </c>
      <c r="BB18" s="483">
        <v>2</v>
      </c>
      <c r="BC18" s="483">
        <v>0</v>
      </c>
      <c r="BD18" s="272">
        <f t="shared" si="5"/>
        <v>179</v>
      </c>
      <c r="BE18" s="164">
        <v>15</v>
      </c>
      <c r="BF18" s="134">
        <v>3</v>
      </c>
      <c r="BG18" s="134">
        <v>30</v>
      </c>
      <c r="BH18" s="134">
        <v>8</v>
      </c>
      <c r="BI18" s="134">
        <v>67</v>
      </c>
      <c r="BJ18" s="134">
        <v>8</v>
      </c>
      <c r="BK18" s="134">
        <v>32</v>
      </c>
      <c r="BL18" s="134">
        <v>6</v>
      </c>
      <c r="BM18" s="134">
        <v>3</v>
      </c>
      <c r="BN18" s="134">
        <v>0</v>
      </c>
      <c r="BO18" s="165">
        <f t="shared" si="3"/>
        <v>172</v>
      </c>
      <c r="BP18" s="482">
        <v>14</v>
      </c>
      <c r="BQ18" s="483">
        <v>7</v>
      </c>
      <c r="BR18" s="483">
        <v>49</v>
      </c>
      <c r="BS18" s="483">
        <v>7</v>
      </c>
      <c r="BT18" s="483">
        <v>99</v>
      </c>
      <c r="BU18" s="483">
        <v>9</v>
      </c>
      <c r="BV18" s="483">
        <v>29</v>
      </c>
      <c r="BW18" s="483">
        <v>4</v>
      </c>
      <c r="BX18" s="483">
        <v>0</v>
      </c>
      <c r="BY18" s="483">
        <v>0</v>
      </c>
      <c r="BZ18" s="272">
        <f t="shared" si="6"/>
        <v>218</v>
      </c>
      <c r="CA18" s="164">
        <v>28</v>
      </c>
      <c r="CB18" s="134">
        <v>9</v>
      </c>
      <c r="CC18" s="134">
        <v>40</v>
      </c>
      <c r="CD18" s="134">
        <v>4</v>
      </c>
      <c r="CE18" s="134">
        <v>83</v>
      </c>
      <c r="CF18" s="134">
        <v>12</v>
      </c>
      <c r="CG18" s="134">
        <v>43</v>
      </c>
      <c r="CH18" s="134">
        <v>3</v>
      </c>
      <c r="CI18" s="134">
        <v>0</v>
      </c>
      <c r="CJ18" s="134">
        <v>1</v>
      </c>
      <c r="CK18" s="165">
        <v>223</v>
      </c>
    </row>
    <row r="19" spans="1:89" ht="18" customHeight="1">
      <c r="A19" s="248" t="s">
        <v>55</v>
      </c>
      <c r="B19" s="166">
        <v>10</v>
      </c>
      <c r="C19" s="168">
        <v>6</v>
      </c>
      <c r="D19" s="168">
        <v>42</v>
      </c>
      <c r="E19" s="168">
        <v>4</v>
      </c>
      <c r="F19" s="168">
        <v>55</v>
      </c>
      <c r="G19" s="168">
        <v>15</v>
      </c>
      <c r="H19" s="168">
        <v>42</v>
      </c>
      <c r="I19" s="168">
        <v>9</v>
      </c>
      <c r="J19" s="168">
        <v>0</v>
      </c>
      <c r="K19" s="168">
        <v>1</v>
      </c>
      <c r="L19" s="170">
        <f t="shared" si="0"/>
        <v>184</v>
      </c>
      <c r="M19" s="166">
        <v>10</v>
      </c>
      <c r="N19" s="168">
        <v>7</v>
      </c>
      <c r="O19" s="168">
        <v>42</v>
      </c>
      <c r="P19" s="168">
        <v>5</v>
      </c>
      <c r="Q19" s="168">
        <v>61</v>
      </c>
      <c r="R19" s="168">
        <v>9</v>
      </c>
      <c r="S19" s="168">
        <v>35</v>
      </c>
      <c r="T19" s="168">
        <v>11</v>
      </c>
      <c r="U19" s="168">
        <v>0</v>
      </c>
      <c r="V19" s="168">
        <v>1</v>
      </c>
      <c r="W19" s="170">
        <f t="shared" si="1"/>
        <v>181</v>
      </c>
      <c r="X19" s="166">
        <v>6</v>
      </c>
      <c r="Y19" s="168">
        <v>2</v>
      </c>
      <c r="Z19" s="168">
        <v>36</v>
      </c>
      <c r="AA19" s="168">
        <v>5</v>
      </c>
      <c r="AB19" s="168">
        <v>69</v>
      </c>
      <c r="AC19" s="168">
        <v>13</v>
      </c>
      <c r="AD19" s="168">
        <v>43</v>
      </c>
      <c r="AE19" s="168">
        <v>4</v>
      </c>
      <c r="AF19" s="168">
        <v>1</v>
      </c>
      <c r="AG19" s="168">
        <v>0</v>
      </c>
      <c r="AH19" s="170">
        <f t="shared" si="4"/>
        <v>179</v>
      </c>
      <c r="AI19" s="166">
        <v>15</v>
      </c>
      <c r="AJ19" s="168">
        <v>6</v>
      </c>
      <c r="AK19" s="168">
        <v>26</v>
      </c>
      <c r="AL19" s="168">
        <v>2</v>
      </c>
      <c r="AM19" s="168">
        <v>65</v>
      </c>
      <c r="AN19" s="168">
        <v>10</v>
      </c>
      <c r="AO19" s="168">
        <v>27</v>
      </c>
      <c r="AP19" s="168">
        <v>8</v>
      </c>
      <c r="AQ19" s="168">
        <v>2</v>
      </c>
      <c r="AR19" s="168">
        <v>1</v>
      </c>
      <c r="AS19" s="170">
        <f t="shared" si="2"/>
        <v>162</v>
      </c>
      <c r="AT19" s="166">
        <v>17</v>
      </c>
      <c r="AU19" s="168">
        <v>11</v>
      </c>
      <c r="AV19" s="168">
        <v>48</v>
      </c>
      <c r="AW19" s="168">
        <v>5</v>
      </c>
      <c r="AX19" s="168">
        <v>62</v>
      </c>
      <c r="AY19" s="168">
        <v>12</v>
      </c>
      <c r="AZ19" s="168">
        <v>34</v>
      </c>
      <c r="BA19" s="168">
        <v>5</v>
      </c>
      <c r="BB19" s="168">
        <v>3</v>
      </c>
      <c r="BC19" s="168">
        <v>0</v>
      </c>
      <c r="BD19" s="170">
        <f t="shared" si="5"/>
        <v>197</v>
      </c>
      <c r="BE19" s="166">
        <v>17</v>
      </c>
      <c r="BF19" s="168">
        <v>7</v>
      </c>
      <c r="BG19" s="168">
        <v>29</v>
      </c>
      <c r="BH19" s="168">
        <v>3</v>
      </c>
      <c r="BI19" s="168">
        <v>49</v>
      </c>
      <c r="BJ19" s="168">
        <v>6</v>
      </c>
      <c r="BK19" s="168">
        <v>42</v>
      </c>
      <c r="BL19" s="168">
        <v>6</v>
      </c>
      <c r="BM19" s="168">
        <v>2</v>
      </c>
      <c r="BN19" s="168">
        <v>0</v>
      </c>
      <c r="BO19" s="170">
        <f t="shared" si="3"/>
        <v>161</v>
      </c>
      <c r="BP19" s="166">
        <v>18</v>
      </c>
      <c r="BQ19" s="168">
        <v>6</v>
      </c>
      <c r="BR19" s="168">
        <v>28</v>
      </c>
      <c r="BS19" s="168">
        <v>3</v>
      </c>
      <c r="BT19" s="168">
        <v>81</v>
      </c>
      <c r="BU19" s="168">
        <v>7</v>
      </c>
      <c r="BV19" s="168">
        <v>30</v>
      </c>
      <c r="BW19" s="168">
        <v>4</v>
      </c>
      <c r="BX19" s="168">
        <v>2</v>
      </c>
      <c r="BY19" s="168">
        <v>2</v>
      </c>
      <c r="BZ19" s="170">
        <f t="shared" si="6"/>
        <v>181</v>
      </c>
      <c r="CA19" s="166">
        <v>19</v>
      </c>
      <c r="CB19" s="168">
        <v>11</v>
      </c>
      <c r="CC19" s="168">
        <v>35</v>
      </c>
      <c r="CD19" s="168">
        <v>6</v>
      </c>
      <c r="CE19" s="168">
        <v>60</v>
      </c>
      <c r="CF19" s="168">
        <v>13</v>
      </c>
      <c r="CG19" s="168">
        <v>32</v>
      </c>
      <c r="CH19" s="168">
        <v>3</v>
      </c>
      <c r="CI19" s="168">
        <v>1</v>
      </c>
      <c r="CJ19" s="168">
        <v>0</v>
      </c>
      <c r="CK19" s="170">
        <v>180</v>
      </c>
    </row>
    <row r="20" spans="1:89" ht="18" customHeight="1">
      <c r="A20" s="247" t="s">
        <v>56</v>
      </c>
      <c r="B20" s="482">
        <v>17</v>
      </c>
      <c r="C20" s="483">
        <v>6</v>
      </c>
      <c r="D20" s="483">
        <v>37</v>
      </c>
      <c r="E20" s="483">
        <v>4</v>
      </c>
      <c r="F20" s="483">
        <v>50</v>
      </c>
      <c r="G20" s="483">
        <v>13</v>
      </c>
      <c r="H20" s="483">
        <v>36</v>
      </c>
      <c r="I20" s="483">
        <v>6</v>
      </c>
      <c r="J20" s="483">
        <v>2</v>
      </c>
      <c r="K20" s="483">
        <v>0</v>
      </c>
      <c r="L20" s="272">
        <f t="shared" si="0"/>
        <v>171</v>
      </c>
      <c r="M20" s="164">
        <v>19</v>
      </c>
      <c r="N20" s="134">
        <v>6</v>
      </c>
      <c r="O20" s="134">
        <v>42</v>
      </c>
      <c r="P20" s="134">
        <v>4</v>
      </c>
      <c r="Q20" s="134">
        <v>58</v>
      </c>
      <c r="R20" s="134">
        <v>10</v>
      </c>
      <c r="S20" s="134">
        <v>43</v>
      </c>
      <c r="T20" s="134">
        <v>7</v>
      </c>
      <c r="U20" s="134">
        <v>1</v>
      </c>
      <c r="V20" s="134">
        <v>0</v>
      </c>
      <c r="W20" s="165">
        <f t="shared" si="1"/>
        <v>190</v>
      </c>
      <c r="X20" s="482">
        <v>17</v>
      </c>
      <c r="Y20" s="483">
        <v>3</v>
      </c>
      <c r="Z20" s="483">
        <v>23</v>
      </c>
      <c r="AA20" s="483">
        <v>5</v>
      </c>
      <c r="AB20" s="483">
        <v>62</v>
      </c>
      <c r="AC20" s="483">
        <v>10</v>
      </c>
      <c r="AD20" s="483">
        <v>35</v>
      </c>
      <c r="AE20" s="483">
        <v>2</v>
      </c>
      <c r="AF20" s="483">
        <v>0</v>
      </c>
      <c r="AG20" s="483">
        <v>0</v>
      </c>
      <c r="AH20" s="272">
        <f t="shared" si="4"/>
        <v>157</v>
      </c>
      <c r="AI20" s="164">
        <v>12</v>
      </c>
      <c r="AJ20" s="134">
        <v>5</v>
      </c>
      <c r="AK20" s="134">
        <v>28</v>
      </c>
      <c r="AL20" s="134">
        <v>3</v>
      </c>
      <c r="AM20" s="134">
        <v>68</v>
      </c>
      <c r="AN20" s="134">
        <v>12</v>
      </c>
      <c r="AO20" s="134">
        <v>42</v>
      </c>
      <c r="AP20" s="134">
        <v>7</v>
      </c>
      <c r="AQ20" s="134">
        <v>0</v>
      </c>
      <c r="AR20" s="134">
        <v>1</v>
      </c>
      <c r="AS20" s="165">
        <f t="shared" si="2"/>
        <v>178</v>
      </c>
      <c r="AT20" s="482">
        <v>16</v>
      </c>
      <c r="AU20" s="483">
        <v>4</v>
      </c>
      <c r="AV20" s="483">
        <v>31</v>
      </c>
      <c r="AW20" s="483">
        <v>1</v>
      </c>
      <c r="AX20" s="483">
        <v>77</v>
      </c>
      <c r="AY20" s="483">
        <v>13</v>
      </c>
      <c r="AZ20" s="483">
        <v>39</v>
      </c>
      <c r="BA20" s="483">
        <v>8</v>
      </c>
      <c r="BB20" s="483">
        <v>0</v>
      </c>
      <c r="BC20" s="483">
        <v>0</v>
      </c>
      <c r="BD20" s="272">
        <f t="shared" si="5"/>
        <v>189</v>
      </c>
      <c r="BE20" s="164">
        <v>14</v>
      </c>
      <c r="BF20" s="134">
        <v>9</v>
      </c>
      <c r="BG20" s="134">
        <v>26</v>
      </c>
      <c r="BH20" s="134">
        <v>6</v>
      </c>
      <c r="BI20" s="134">
        <v>71</v>
      </c>
      <c r="BJ20" s="134">
        <v>3</v>
      </c>
      <c r="BK20" s="134">
        <v>34</v>
      </c>
      <c r="BL20" s="134">
        <v>10</v>
      </c>
      <c r="BM20" s="134">
        <v>0</v>
      </c>
      <c r="BN20" s="134">
        <v>0</v>
      </c>
      <c r="BO20" s="165">
        <f t="shared" si="3"/>
        <v>173</v>
      </c>
      <c r="BP20" s="482">
        <v>24</v>
      </c>
      <c r="BQ20" s="483">
        <v>8</v>
      </c>
      <c r="BR20" s="483">
        <v>25</v>
      </c>
      <c r="BS20" s="483">
        <v>4</v>
      </c>
      <c r="BT20" s="483">
        <v>60</v>
      </c>
      <c r="BU20" s="483">
        <v>12</v>
      </c>
      <c r="BV20" s="483">
        <v>49</v>
      </c>
      <c r="BW20" s="483">
        <v>7</v>
      </c>
      <c r="BX20" s="483">
        <v>2</v>
      </c>
      <c r="BY20" s="483">
        <v>1</v>
      </c>
      <c r="BZ20" s="272">
        <f t="shared" si="6"/>
        <v>192</v>
      </c>
      <c r="CA20" s="164">
        <v>14</v>
      </c>
      <c r="CB20" s="134">
        <v>7</v>
      </c>
      <c r="CC20" s="134">
        <v>27</v>
      </c>
      <c r="CD20" s="134">
        <v>5</v>
      </c>
      <c r="CE20" s="134">
        <v>75</v>
      </c>
      <c r="CF20" s="134">
        <v>12</v>
      </c>
      <c r="CG20" s="134">
        <v>42</v>
      </c>
      <c r="CH20" s="134">
        <v>9</v>
      </c>
      <c r="CI20" s="134">
        <v>0</v>
      </c>
      <c r="CJ20" s="134">
        <v>0</v>
      </c>
      <c r="CK20" s="165">
        <v>191</v>
      </c>
    </row>
    <row r="21" spans="1:89" ht="18" customHeight="1">
      <c r="A21" s="248" t="s">
        <v>57</v>
      </c>
      <c r="B21" s="166">
        <v>19</v>
      </c>
      <c r="C21" s="168">
        <v>3</v>
      </c>
      <c r="D21" s="168">
        <v>22</v>
      </c>
      <c r="E21" s="168">
        <v>2</v>
      </c>
      <c r="F21" s="168">
        <v>53</v>
      </c>
      <c r="G21" s="168">
        <v>8</v>
      </c>
      <c r="H21" s="168">
        <v>33</v>
      </c>
      <c r="I21" s="168">
        <v>11</v>
      </c>
      <c r="J21" s="168">
        <v>0</v>
      </c>
      <c r="K21" s="168">
        <v>0</v>
      </c>
      <c r="L21" s="170">
        <f t="shared" si="0"/>
        <v>151</v>
      </c>
      <c r="M21" s="166">
        <v>22</v>
      </c>
      <c r="N21" s="168">
        <v>5</v>
      </c>
      <c r="O21" s="168">
        <v>13</v>
      </c>
      <c r="P21" s="168">
        <v>2</v>
      </c>
      <c r="Q21" s="168">
        <v>49</v>
      </c>
      <c r="R21" s="168">
        <v>8</v>
      </c>
      <c r="S21" s="168">
        <v>45</v>
      </c>
      <c r="T21" s="168">
        <v>4</v>
      </c>
      <c r="U21" s="168">
        <v>2</v>
      </c>
      <c r="V21" s="168">
        <v>1</v>
      </c>
      <c r="W21" s="170">
        <f t="shared" si="1"/>
        <v>151</v>
      </c>
      <c r="X21" s="166">
        <v>13</v>
      </c>
      <c r="Y21" s="168">
        <v>2</v>
      </c>
      <c r="Z21" s="168">
        <v>16</v>
      </c>
      <c r="AA21" s="168">
        <v>5</v>
      </c>
      <c r="AB21" s="168">
        <v>58</v>
      </c>
      <c r="AC21" s="168">
        <v>11</v>
      </c>
      <c r="AD21" s="168">
        <v>29</v>
      </c>
      <c r="AE21" s="168">
        <v>8</v>
      </c>
      <c r="AF21" s="168">
        <v>5</v>
      </c>
      <c r="AG21" s="168">
        <v>0</v>
      </c>
      <c r="AH21" s="170">
        <f t="shared" si="4"/>
        <v>147</v>
      </c>
      <c r="AI21" s="166">
        <v>12</v>
      </c>
      <c r="AJ21" s="168">
        <v>3</v>
      </c>
      <c r="AK21" s="168">
        <v>22</v>
      </c>
      <c r="AL21" s="168">
        <v>0</v>
      </c>
      <c r="AM21" s="168">
        <v>53</v>
      </c>
      <c r="AN21" s="168">
        <v>10</v>
      </c>
      <c r="AO21" s="168">
        <v>40</v>
      </c>
      <c r="AP21" s="168">
        <v>11</v>
      </c>
      <c r="AQ21" s="168">
        <v>2</v>
      </c>
      <c r="AR21" s="168">
        <v>0</v>
      </c>
      <c r="AS21" s="170">
        <f t="shared" si="2"/>
        <v>153</v>
      </c>
      <c r="AT21" s="166">
        <v>21</v>
      </c>
      <c r="AU21" s="168">
        <v>3</v>
      </c>
      <c r="AV21" s="168">
        <v>22</v>
      </c>
      <c r="AW21" s="168">
        <v>4</v>
      </c>
      <c r="AX21" s="168">
        <v>59</v>
      </c>
      <c r="AY21" s="168">
        <v>11</v>
      </c>
      <c r="AZ21" s="168">
        <v>28</v>
      </c>
      <c r="BA21" s="168">
        <v>10</v>
      </c>
      <c r="BB21" s="168">
        <v>1</v>
      </c>
      <c r="BC21" s="168">
        <v>0</v>
      </c>
      <c r="BD21" s="170">
        <f t="shared" si="5"/>
        <v>159</v>
      </c>
      <c r="BE21" s="166">
        <v>14</v>
      </c>
      <c r="BF21" s="168">
        <v>3</v>
      </c>
      <c r="BG21" s="168">
        <v>17</v>
      </c>
      <c r="BH21" s="168">
        <v>2</v>
      </c>
      <c r="BI21" s="168">
        <v>65</v>
      </c>
      <c r="BJ21" s="168">
        <v>4</v>
      </c>
      <c r="BK21" s="168">
        <v>30</v>
      </c>
      <c r="BL21" s="168">
        <v>5</v>
      </c>
      <c r="BM21" s="168">
        <v>1</v>
      </c>
      <c r="BN21" s="168">
        <v>0</v>
      </c>
      <c r="BO21" s="170">
        <f t="shared" si="3"/>
        <v>141</v>
      </c>
      <c r="BP21" s="166">
        <v>16</v>
      </c>
      <c r="BQ21" s="168">
        <v>6</v>
      </c>
      <c r="BR21" s="168">
        <v>21</v>
      </c>
      <c r="BS21" s="168">
        <v>1</v>
      </c>
      <c r="BT21" s="168">
        <v>80</v>
      </c>
      <c r="BU21" s="168">
        <v>8</v>
      </c>
      <c r="BV21" s="168">
        <v>45</v>
      </c>
      <c r="BW21" s="168">
        <v>8</v>
      </c>
      <c r="BX21" s="168">
        <v>1</v>
      </c>
      <c r="BY21" s="168">
        <v>0</v>
      </c>
      <c r="BZ21" s="170">
        <f t="shared" si="6"/>
        <v>186</v>
      </c>
      <c r="CA21" s="166">
        <v>18</v>
      </c>
      <c r="CB21" s="168">
        <v>10</v>
      </c>
      <c r="CC21" s="168">
        <v>15</v>
      </c>
      <c r="CD21" s="168">
        <v>3</v>
      </c>
      <c r="CE21" s="168">
        <v>74</v>
      </c>
      <c r="CF21" s="168">
        <v>6</v>
      </c>
      <c r="CG21" s="168">
        <v>45</v>
      </c>
      <c r="CH21" s="168">
        <v>4</v>
      </c>
      <c r="CI21" s="168">
        <v>0</v>
      </c>
      <c r="CJ21" s="168">
        <v>0</v>
      </c>
      <c r="CK21" s="170">
        <v>175</v>
      </c>
    </row>
    <row r="22" spans="1:89" ht="18" customHeight="1">
      <c r="A22" s="247" t="s">
        <v>58</v>
      </c>
      <c r="B22" s="482">
        <v>11</v>
      </c>
      <c r="C22" s="483">
        <v>3</v>
      </c>
      <c r="D22" s="483">
        <v>10</v>
      </c>
      <c r="E22" s="483">
        <v>2</v>
      </c>
      <c r="F22" s="483">
        <v>50</v>
      </c>
      <c r="G22" s="483">
        <v>4</v>
      </c>
      <c r="H22" s="483">
        <v>41</v>
      </c>
      <c r="I22" s="483">
        <v>9</v>
      </c>
      <c r="J22" s="483">
        <v>0</v>
      </c>
      <c r="K22" s="483">
        <v>0</v>
      </c>
      <c r="L22" s="272">
        <f t="shared" si="0"/>
        <v>130</v>
      </c>
      <c r="M22" s="164">
        <v>12</v>
      </c>
      <c r="N22" s="134">
        <v>3</v>
      </c>
      <c r="O22" s="134">
        <v>22</v>
      </c>
      <c r="P22" s="134">
        <v>2</v>
      </c>
      <c r="Q22" s="134">
        <v>26</v>
      </c>
      <c r="R22" s="134">
        <v>14</v>
      </c>
      <c r="S22" s="134">
        <v>31</v>
      </c>
      <c r="T22" s="134">
        <v>10</v>
      </c>
      <c r="U22" s="134">
        <v>2</v>
      </c>
      <c r="V22" s="134">
        <v>1</v>
      </c>
      <c r="W22" s="165">
        <f t="shared" si="1"/>
        <v>123</v>
      </c>
      <c r="X22" s="482">
        <v>14</v>
      </c>
      <c r="Y22" s="483">
        <v>2</v>
      </c>
      <c r="Z22" s="483">
        <v>12</v>
      </c>
      <c r="AA22" s="483">
        <v>3</v>
      </c>
      <c r="AB22" s="483">
        <v>47</v>
      </c>
      <c r="AC22" s="483">
        <v>11</v>
      </c>
      <c r="AD22" s="483">
        <v>33</v>
      </c>
      <c r="AE22" s="483">
        <v>8</v>
      </c>
      <c r="AF22" s="483">
        <v>1</v>
      </c>
      <c r="AG22" s="483">
        <v>0</v>
      </c>
      <c r="AH22" s="272">
        <f t="shared" si="4"/>
        <v>131</v>
      </c>
      <c r="AI22" s="164">
        <v>12</v>
      </c>
      <c r="AJ22" s="134">
        <v>6</v>
      </c>
      <c r="AK22" s="134">
        <v>13</v>
      </c>
      <c r="AL22" s="134">
        <v>4</v>
      </c>
      <c r="AM22" s="134">
        <v>34</v>
      </c>
      <c r="AN22" s="134">
        <v>12</v>
      </c>
      <c r="AO22" s="134">
        <v>34</v>
      </c>
      <c r="AP22" s="134">
        <v>5</v>
      </c>
      <c r="AQ22" s="134">
        <v>2</v>
      </c>
      <c r="AR22" s="134">
        <v>0</v>
      </c>
      <c r="AS22" s="165">
        <f t="shared" si="2"/>
        <v>122</v>
      </c>
      <c r="AT22" s="482">
        <v>17</v>
      </c>
      <c r="AU22" s="483">
        <v>3</v>
      </c>
      <c r="AV22" s="483">
        <v>20</v>
      </c>
      <c r="AW22" s="483">
        <v>1</v>
      </c>
      <c r="AX22" s="483">
        <v>50</v>
      </c>
      <c r="AY22" s="483">
        <v>3</v>
      </c>
      <c r="AZ22" s="483">
        <v>45</v>
      </c>
      <c r="BA22" s="483">
        <v>12</v>
      </c>
      <c r="BB22" s="483">
        <v>1</v>
      </c>
      <c r="BC22" s="483">
        <v>0</v>
      </c>
      <c r="BD22" s="272">
        <f t="shared" si="5"/>
        <v>152</v>
      </c>
      <c r="BE22" s="164">
        <v>19</v>
      </c>
      <c r="BF22" s="134">
        <v>4</v>
      </c>
      <c r="BG22" s="134">
        <v>9</v>
      </c>
      <c r="BH22" s="134">
        <v>1</v>
      </c>
      <c r="BI22" s="134">
        <v>44</v>
      </c>
      <c r="BJ22" s="134">
        <v>4</v>
      </c>
      <c r="BK22" s="134">
        <v>38</v>
      </c>
      <c r="BL22" s="134">
        <v>10</v>
      </c>
      <c r="BM22" s="134">
        <v>2</v>
      </c>
      <c r="BN22" s="134">
        <v>0</v>
      </c>
      <c r="BO22" s="165">
        <f t="shared" si="3"/>
        <v>131</v>
      </c>
      <c r="BP22" s="482">
        <v>17</v>
      </c>
      <c r="BQ22" s="483">
        <v>4</v>
      </c>
      <c r="BR22" s="483">
        <v>17</v>
      </c>
      <c r="BS22" s="483">
        <v>6</v>
      </c>
      <c r="BT22" s="483">
        <v>60</v>
      </c>
      <c r="BU22" s="483">
        <v>10</v>
      </c>
      <c r="BV22" s="483">
        <v>30</v>
      </c>
      <c r="BW22" s="483">
        <v>14</v>
      </c>
      <c r="BX22" s="483">
        <v>1</v>
      </c>
      <c r="BY22" s="483">
        <v>0</v>
      </c>
      <c r="BZ22" s="272">
        <f t="shared" si="6"/>
        <v>159</v>
      </c>
      <c r="CA22" s="164">
        <v>10</v>
      </c>
      <c r="CB22" s="134">
        <v>5</v>
      </c>
      <c r="CC22" s="134">
        <v>14</v>
      </c>
      <c r="CD22" s="134">
        <v>2</v>
      </c>
      <c r="CE22" s="134">
        <v>57</v>
      </c>
      <c r="CF22" s="134">
        <v>14</v>
      </c>
      <c r="CG22" s="134">
        <v>41</v>
      </c>
      <c r="CH22" s="134">
        <v>5</v>
      </c>
      <c r="CI22" s="134">
        <v>0</v>
      </c>
      <c r="CJ22" s="134">
        <v>0</v>
      </c>
      <c r="CK22" s="165">
        <v>148</v>
      </c>
    </row>
    <row r="23" spans="1:89" ht="18" customHeight="1">
      <c r="A23" s="260" t="s">
        <v>59</v>
      </c>
      <c r="B23" s="166">
        <v>7</v>
      </c>
      <c r="C23" s="168">
        <v>4</v>
      </c>
      <c r="D23" s="168">
        <v>6</v>
      </c>
      <c r="E23" s="168">
        <v>3</v>
      </c>
      <c r="F23" s="168">
        <v>26</v>
      </c>
      <c r="G23" s="168">
        <v>8</v>
      </c>
      <c r="H23" s="168">
        <v>27</v>
      </c>
      <c r="I23" s="168">
        <v>9</v>
      </c>
      <c r="J23" s="168">
        <v>0</v>
      </c>
      <c r="K23" s="168">
        <v>0</v>
      </c>
      <c r="L23" s="170">
        <f t="shared" si="0"/>
        <v>90</v>
      </c>
      <c r="M23" s="166">
        <v>8</v>
      </c>
      <c r="N23" s="168">
        <v>3</v>
      </c>
      <c r="O23" s="168">
        <v>8</v>
      </c>
      <c r="P23" s="168">
        <v>0</v>
      </c>
      <c r="Q23" s="168">
        <v>26</v>
      </c>
      <c r="R23" s="168">
        <v>5</v>
      </c>
      <c r="S23" s="168">
        <v>25</v>
      </c>
      <c r="T23" s="168">
        <v>13</v>
      </c>
      <c r="U23" s="168">
        <v>1</v>
      </c>
      <c r="V23" s="168">
        <v>0</v>
      </c>
      <c r="W23" s="170">
        <f t="shared" si="1"/>
        <v>89</v>
      </c>
      <c r="X23" s="166">
        <v>9</v>
      </c>
      <c r="Y23" s="168">
        <v>3</v>
      </c>
      <c r="Z23" s="168">
        <v>7</v>
      </c>
      <c r="AA23" s="168">
        <v>0</v>
      </c>
      <c r="AB23" s="168">
        <v>27</v>
      </c>
      <c r="AC23" s="168">
        <v>11</v>
      </c>
      <c r="AD23" s="168">
        <v>20</v>
      </c>
      <c r="AE23" s="168">
        <v>7</v>
      </c>
      <c r="AF23" s="168">
        <v>1</v>
      </c>
      <c r="AG23" s="168">
        <v>1</v>
      </c>
      <c r="AH23" s="170">
        <f t="shared" si="4"/>
        <v>86</v>
      </c>
      <c r="AI23" s="166">
        <v>14</v>
      </c>
      <c r="AJ23" s="168">
        <v>3</v>
      </c>
      <c r="AK23" s="168">
        <v>10</v>
      </c>
      <c r="AL23" s="168">
        <v>2</v>
      </c>
      <c r="AM23" s="168">
        <v>38</v>
      </c>
      <c r="AN23" s="168">
        <v>3</v>
      </c>
      <c r="AO23" s="168">
        <v>31</v>
      </c>
      <c r="AP23" s="168">
        <v>10</v>
      </c>
      <c r="AQ23" s="168">
        <v>2</v>
      </c>
      <c r="AR23" s="168">
        <v>0</v>
      </c>
      <c r="AS23" s="170">
        <f t="shared" si="2"/>
        <v>113</v>
      </c>
      <c r="AT23" s="166">
        <v>14</v>
      </c>
      <c r="AU23" s="168">
        <v>1</v>
      </c>
      <c r="AV23" s="168">
        <v>8</v>
      </c>
      <c r="AW23" s="168">
        <v>1</v>
      </c>
      <c r="AX23" s="168">
        <v>39</v>
      </c>
      <c r="AY23" s="168">
        <v>5</v>
      </c>
      <c r="AZ23" s="168">
        <v>35</v>
      </c>
      <c r="BA23" s="168">
        <v>15</v>
      </c>
      <c r="BB23" s="168">
        <v>0</v>
      </c>
      <c r="BC23" s="168">
        <v>0</v>
      </c>
      <c r="BD23" s="170">
        <f t="shared" si="5"/>
        <v>118</v>
      </c>
      <c r="BE23" s="166">
        <v>16</v>
      </c>
      <c r="BF23" s="168">
        <v>5</v>
      </c>
      <c r="BG23" s="168">
        <v>4</v>
      </c>
      <c r="BH23" s="168">
        <v>1</v>
      </c>
      <c r="BI23" s="168">
        <v>30</v>
      </c>
      <c r="BJ23" s="168">
        <v>6</v>
      </c>
      <c r="BK23" s="168">
        <v>33</v>
      </c>
      <c r="BL23" s="168">
        <v>12</v>
      </c>
      <c r="BM23" s="168">
        <v>2</v>
      </c>
      <c r="BN23" s="168">
        <v>0</v>
      </c>
      <c r="BO23" s="170">
        <f t="shared" si="3"/>
        <v>109</v>
      </c>
      <c r="BP23" s="166">
        <v>12</v>
      </c>
      <c r="BQ23" s="168">
        <v>5</v>
      </c>
      <c r="BR23" s="168">
        <v>4</v>
      </c>
      <c r="BS23" s="168">
        <v>1</v>
      </c>
      <c r="BT23" s="168">
        <v>38</v>
      </c>
      <c r="BU23" s="168">
        <v>5</v>
      </c>
      <c r="BV23" s="168">
        <v>35</v>
      </c>
      <c r="BW23" s="168">
        <v>12</v>
      </c>
      <c r="BX23" s="168">
        <v>3</v>
      </c>
      <c r="BY23" s="168">
        <v>0</v>
      </c>
      <c r="BZ23" s="170">
        <f t="shared" si="6"/>
        <v>115</v>
      </c>
      <c r="CA23" s="166">
        <v>20</v>
      </c>
      <c r="CB23" s="168">
        <v>3</v>
      </c>
      <c r="CC23" s="168">
        <v>11</v>
      </c>
      <c r="CD23" s="168">
        <v>1</v>
      </c>
      <c r="CE23" s="168">
        <v>41</v>
      </c>
      <c r="CF23" s="168">
        <v>9</v>
      </c>
      <c r="CG23" s="168">
        <v>45</v>
      </c>
      <c r="CH23" s="168">
        <v>7</v>
      </c>
      <c r="CI23" s="168">
        <v>0</v>
      </c>
      <c r="CJ23" s="168">
        <v>0</v>
      </c>
      <c r="CK23" s="170">
        <v>137</v>
      </c>
    </row>
    <row r="24" spans="1:89" ht="18" customHeight="1">
      <c r="A24" s="247" t="s">
        <v>60</v>
      </c>
      <c r="B24" s="482">
        <v>6</v>
      </c>
      <c r="C24" s="483">
        <v>1</v>
      </c>
      <c r="D24" s="483">
        <v>5</v>
      </c>
      <c r="E24" s="483">
        <v>0</v>
      </c>
      <c r="F24" s="483">
        <v>21</v>
      </c>
      <c r="G24" s="483">
        <v>3</v>
      </c>
      <c r="H24" s="483">
        <v>29</v>
      </c>
      <c r="I24" s="483">
        <v>18</v>
      </c>
      <c r="J24" s="483">
        <v>0</v>
      </c>
      <c r="K24" s="483">
        <v>0</v>
      </c>
      <c r="L24" s="272">
        <f t="shared" si="0"/>
        <v>83</v>
      </c>
      <c r="M24" s="164">
        <v>11</v>
      </c>
      <c r="N24" s="134">
        <v>1</v>
      </c>
      <c r="O24" s="134">
        <v>4</v>
      </c>
      <c r="P24" s="134">
        <v>3</v>
      </c>
      <c r="Q24" s="134">
        <v>20</v>
      </c>
      <c r="R24" s="134">
        <v>8</v>
      </c>
      <c r="S24" s="134">
        <v>29</v>
      </c>
      <c r="T24" s="134">
        <v>18</v>
      </c>
      <c r="U24" s="134">
        <v>0</v>
      </c>
      <c r="V24" s="134">
        <v>0</v>
      </c>
      <c r="W24" s="165">
        <f t="shared" si="1"/>
        <v>94</v>
      </c>
      <c r="X24" s="482">
        <v>7</v>
      </c>
      <c r="Y24" s="483">
        <v>5</v>
      </c>
      <c r="Z24" s="483">
        <v>6</v>
      </c>
      <c r="AA24" s="483">
        <v>1</v>
      </c>
      <c r="AB24" s="483">
        <v>18</v>
      </c>
      <c r="AC24" s="483">
        <v>2</v>
      </c>
      <c r="AD24" s="483">
        <v>23</v>
      </c>
      <c r="AE24" s="483">
        <v>10</v>
      </c>
      <c r="AF24" s="483">
        <v>1</v>
      </c>
      <c r="AG24" s="483">
        <v>0</v>
      </c>
      <c r="AH24" s="272">
        <f t="shared" si="4"/>
        <v>73</v>
      </c>
      <c r="AI24" s="164">
        <v>10</v>
      </c>
      <c r="AJ24" s="134">
        <v>0</v>
      </c>
      <c r="AK24" s="134">
        <v>4</v>
      </c>
      <c r="AL24" s="134">
        <v>1</v>
      </c>
      <c r="AM24" s="134">
        <v>13</v>
      </c>
      <c r="AN24" s="134">
        <v>6</v>
      </c>
      <c r="AO24" s="134">
        <v>26</v>
      </c>
      <c r="AP24" s="134">
        <v>18</v>
      </c>
      <c r="AQ24" s="134">
        <v>0</v>
      </c>
      <c r="AR24" s="134">
        <v>0</v>
      </c>
      <c r="AS24" s="165">
        <f t="shared" si="2"/>
        <v>78</v>
      </c>
      <c r="AT24" s="482">
        <v>11</v>
      </c>
      <c r="AU24" s="483">
        <v>3</v>
      </c>
      <c r="AV24" s="483">
        <v>8</v>
      </c>
      <c r="AW24" s="483">
        <v>1</v>
      </c>
      <c r="AX24" s="483">
        <v>20</v>
      </c>
      <c r="AY24" s="483">
        <v>5</v>
      </c>
      <c r="AZ24" s="483">
        <v>38</v>
      </c>
      <c r="BA24" s="483">
        <v>7</v>
      </c>
      <c r="BB24" s="483">
        <v>0</v>
      </c>
      <c r="BC24" s="483">
        <v>0</v>
      </c>
      <c r="BD24" s="272">
        <f t="shared" si="5"/>
        <v>93</v>
      </c>
      <c r="BE24" s="164">
        <v>5</v>
      </c>
      <c r="BF24" s="134">
        <v>1</v>
      </c>
      <c r="BG24" s="134">
        <v>6</v>
      </c>
      <c r="BH24" s="134">
        <v>2</v>
      </c>
      <c r="BI24" s="134">
        <v>16</v>
      </c>
      <c r="BJ24" s="134">
        <v>6</v>
      </c>
      <c r="BK24" s="134">
        <v>26</v>
      </c>
      <c r="BL24" s="134">
        <v>10</v>
      </c>
      <c r="BM24" s="134">
        <v>0</v>
      </c>
      <c r="BN24" s="134">
        <v>2</v>
      </c>
      <c r="BO24" s="165">
        <f t="shared" si="3"/>
        <v>74</v>
      </c>
      <c r="BP24" s="482">
        <v>5</v>
      </c>
      <c r="BQ24" s="483">
        <v>4</v>
      </c>
      <c r="BR24" s="483">
        <v>4</v>
      </c>
      <c r="BS24" s="483">
        <v>1</v>
      </c>
      <c r="BT24" s="483">
        <v>22</v>
      </c>
      <c r="BU24" s="483">
        <v>9</v>
      </c>
      <c r="BV24" s="483">
        <v>22</v>
      </c>
      <c r="BW24" s="483">
        <v>9</v>
      </c>
      <c r="BX24" s="483">
        <v>1</v>
      </c>
      <c r="BY24" s="483">
        <v>0</v>
      </c>
      <c r="BZ24" s="272">
        <f t="shared" si="6"/>
        <v>77</v>
      </c>
      <c r="CA24" s="164">
        <v>9</v>
      </c>
      <c r="CB24" s="134">
        <v>3</v>
      </c>
      <c r="CC24" s="134">
        <v>8</v>
      </c>
      <c r="CD24" s="134">
        <v>2</v>
      </c>
      <c r="CE24" s="134">
        <v>31</v>
      </c>
      <c r="CF24" s="134">
        <v>4</v>
      </c>
      <c r="CG24" s="134">
        <v>29</v>
      </c>
      <c r="CH24" s="134">
        <v>12</v>
      </c>
      <c r="CI24" s="134">
        <v>0</v>
      </c>
      <c r="CJ24" s="134">
        <v>0</v>
      </c>
      <c r="CK24" s="165">
        <v>98</v>
      </c>
    </row>
    <row r="25" spans="1:89" ht="18" customHeight="1">
      <c r="A25" s="260" t="s">
        <v>337</v>
      </c>
      <c r="B25" s="166">
        <v>1</v>
      </c>
      <c r="C25" s="168">
        <v>1</v>
      </c>
      <c r="D25" s="168">
        <v>8</v>
      </c>
      <c r="E25" s="168">
        <v>5</v>
      </c>
      <c r="F25" s="168">
        <v>20</v>
      </c>
      <c r="G25" s="168">
        <v>4</v>
      </c>
      <c r="H25" s="168">
        <v>78</v>
      </c>
      <c r="I25" s="168">
        <v>116</v>
      </c>
      <c r="J25" s="168">
        <v>2</v>
      </c>
      <c r="K25" s="168">
        <v>2</v>
      </c>
      <c r="L25" s="170">
        <f t="shared" si="0"/>
        <v>237</v>
      </c>
      <c r="M25" s="166">
        <v>12</v>
      </c>
      <c r="N25" s="168">
        <v>0</v>
      </c>
      <c r="O25" s="168">
        <v>4</v>
      </c>
      <c r="P25" s="168">
        <v>0</v>
      </c>
      <c r="Q25" s="168">
        <v>23</v>
      </c>
      <c r="R25" s="168">
        <v>17</v>
      </c>
      <c r="S25" s="168">
        <v>92</v>
      </c>
      <c r="T25" s="168">
        <v>149</v>
      </c>
      <c r="U25" s="168">
        <v>1</v>
      </c>
      <c r="V25" s="168">
        <v>1</v>
      </c>
      <c r="W25" s="170">
        <f t="shared" si="1"/>
        <v>299</v>
      </c>
      <c r="X25" s="166">
        <v>7</v>
      </c>
      <c r="Y25" s="168">
        <v>2</v>
      </c>
      <c r="Z25" s="168">
        <v>8</v>
      </c>
      <c r="AA25" s="168">
        <v>1</v>
      </c>
      <c r="AB25" s="168">
        <v>20</v>
      </c>
      <c r="AC25" s="168">
        <v>8</v>
      </c>
      <c r="AD25" s="168">
        <v>95</v>
      </c>
      <c r="AE25" s="168">
        <v>119</v>
      </c>
      <c r="AF25" s="168">
        <v>0</v>
      </c>
      <c r="AG25" s="168">
        <v>1</v>
      </c>
      <c r="AH25" s="170">
        <f t="shared" si="4"/>
        <v>261</v>
      </c>
      <c r="AI25" s="166">
        <v>13</v>
      </c>
      <c r="AJ25" s="168">
        <v>0</v>
      </c>
      <c r="AK25" s="168">
        <v>2</v>
      </c>
      <c r="AL25" s="168">
        <v>5</v>
      </c>
      <c r="AM25" s="168">
        <v>34</v>
      </c>
      <c r="AN25" s="168">
        <v>8</v>
      </c>
      <c r="AO25" s="168">
        <v>111</v>
      </c>
      <c r="AP25" s="168">
        <v>126</v>
      </c>
      <c r="AQ25" s="168">
        <v>1</v>
      </c>
      <c r="AR25" s="168">
        <v>0</v>
      </c>
      <c r="AS25" s="170">
        <f t="shared" si="2"/>
        <v>300</v>
      </c>
      <c r="AT25" s="166">
        <v>13</v>
      </c>
      <c r="AU25" s="168">
        <v>3</v>
      </c>
      <c r="AV25" s="168">
        <v>7</v>
      </c>
      <c r="AW25" s="168">
        <v>4</v>
      </c>
      <c r="AX25" s="168">
        <v>21</v>
      </c>
      <c r="AY25" s="168">
        <v>10</v>
      </c>
      <c r="AZ25" s="168">
        <v>85</v>
      </c>
      <c r="BA25" s="168">
        <v>106</v>
      </c>
      <c r="BB25" s="168">
        <v>0</v>
      </c>
      <c r="BC25" s="168">
        <v>0</v>
      </c>
      <c r="BD25" s="170">
        <f t="shared" si="5"/>
        <v>249</v>
      </c>
      <c r="BE25" s="166">
        <v>15</v>
      </c>
      <c r="BF25" s="168">
        <v>4</v>
      </c>
      <c r="BG25" s="168">
        <v>12</v>
      </c>
      <c r="BH25" s="168">
        <v>0</v>
      </c>
      <c r="BI25" s="168">
        <v>25</v>
      </c>
      <c r="BJ25" s="168">
        <v>9</v>
      </c>
      <c r="BK25" s="168">
        <v>83</v>
      </c>
      <c r="BL25" s="168">
        <v>81</v>
      </c>
      <c r="BM25" s="168">
        <v>3</v>
      </c>
      <c r="BN25" s="168">
        <v>1</v>
      </c>
      <c r="BO25" s="170">
        <f t="shared" si="3"/>
        <v>233</v>
      </c>
      <c r="BP25" s="166">
        <v>12</v>
      </c>
      <c r="BQ25" s="168">
        <v>1</v>
      </c>
      <c r="BR25" s="168">
        <v>7</v>
      </c>
      <c r="BS25" s="168">
        <v>4</v>
      </c>
      <c r="BT25" s="168">
        <v>18</v>
      </c>
      <c r="BU25" s="168">
        <v>9</v>
      </c>
      <c r="BV25" s="168">
        <v>83</v>
      </c>
      <c r="BW25" s="168">
        <v>90</v>
      </c>
      <c r="BX25" s="168">
        <v>1</v>
      </c>
      <c r="BY25" s="168">
        <v>1</v>
      </c>
      <c r="BZ25" s="170">
        <f t="shared" si="6"/>
        <v>226</v>
      </c>
      <c r="CA25" s="166">
        <v>9</v>
      </c>
      <c r="CB25" s="168">
        <v>1</v>
      </c>
      <c r="CC25" s="168">
        <v>4</v>
      </c>
      <c r="CD25" s="168">
        <v>3</v>
      </c>
      <c r="CE25" s="168">
        <v>19</v>
      </c>
      <c r="CF25" s="168">
        <v>5</v>
      </c>
      <c r="CG25" s="168">
        <v>68</v>
      </c>
      <c r="CH25" s="168">
        <v>131</v>
      </c>
      <c r="CI25" s="168">
        <v>1</v>
      </c>
      <c r="CJ25" s="168">
        <v>0</v>
      </c>
      <c r="CK25" s="170">
        <v>241</v>
      </c>
    </row>
    <row r="26" spans="1:89" ht="18" customHeight="1">
      <c r="A26" s="247" t="s">
        <v>45</v>
      </c>
      <c r="B26" s="482">
        <v>1</v>
      </c>
      <c r="C26" s="483">
        <v>1</v>
      </c>
      <c r="D26" s="483">
        <v>2</v>
      </c>
      <c r="E26" s="483">
        <v>1</v>
      </c>
      <c r="F26" s="483">
        <v>5</v>
      </c>
      <c r="G26" s="483">
        <v>0</v>
      </c>
      <c r="H26" s="483">
        <v>6</v>
      </c>
      <c r="I26" s="483">
        <v>1</v>
      </c>
      <c r="J26" s="483">
        <v>1</v>
      </c>
      <c r="K26" s="483">
        <v>0</v>
      </c>
      <c r="L26" s="272">
        <f t="shared" si="0"/>
        <v>18</v>
      </c>
      <c r="M26" s="164">
        <v>3</v>
      </c>
      <c r="N26" s="134">
        <v>1</v>
      </c>
      <c r="O26" s="134">
        <v>9</v>
      </c>
      <c r="P26" s="134">
        <v>0</v>
      </c>
      <c r="Q26" s="134">
        <v>4</v>
      </c>
      <c r="R26" s="134">
        <v>0</v>
      </c>
      <c r="S26" s="134">
        <v>3</v>
      </c>
      <c r="T26" s="134">
        <v>0</v>
      </c>
      <c r="U26" s="134">
        <v>0</v>
      </c>
      <c r="V26" s="134">
        <v>1</v>
      </c>
      <c r="W26" s="165">
        <f t="shared" si="1"/>
        <v>21</v>
      </c>
      <c r="X26" s="482">
        <v>1</v>
      </c>
      <c r="Y26" s="483">
        <v>1</v>
      </c>
      <c r="Z26" s="483">
        <v>0</v>
      </c>
      <c r="AA26" s="483">
        <v>0</v>
      </c>
      <c r="AB26" s="483">
        <v>2</v>
      </c>
      <c r="AC26" s="483">
        <v>0</v>
      </c>
      <c r="AD26" s="483">
        <v>4</v>
      </c>
      <c r="AE26" s="483">
        <v>2</v>
      </c>
      <c r="AF26" s="483">
        <v>0</v>
      </c>
      <c r="AG26" s="483">
        <v>0</v>
      </c>
      <c r="AH26" s="272">
        <f t="shared" si="4"/>
        <v>10</v>
      </c>
      <c r="AI26" s="164">
        <v>2</v>
      </c>
      <c r="AJ26" s="134">
        <v>0</v>
      </c>
      <c r="AK26" s="134">
        <v>0</v>
      </c>
      <c r="AL26" s="134">
        <v>0</v>
      </c>
      <c r="AM26" s="134">
        <v>4</v>
      </c>
      <c r="AN26" s="134">
        <v>0</v>
      </c>
      <c r="AO26" s="134">
        <v>3</v>
      </c>
      <c r="AP26" s="134">
        <v>0</v>
      </c>
      <c r="AQ26" s="134">
        <v>0</v>
      </c>
      <c r="AR26" s="134">
        <v>0</v>
      </c>
      <c r="AS26" s="165">
        <f t="shared" si="2"/>
        <v>9</v>
      </c>
      <c r="AT26" s="482">
        <v>0</v>
      </c>
      <c r="AU26" s="483">
        <v>0</v>
      </c>
      <c r="AV26" s="483">
        <v>2</v>
      </c>
      <c r="AW26" s="483">
        <v>0</v>
      </c>
      <c r="AX26" s="483">
        <v>3</v>
      </c>
      <c r="AY26" s="483">
        <v>1</v>
      </c>
      <c r="AZ26" s="483">
        <v>1</v>
      </c>
      <c r="BA26" s="483">
        <v>0</v>
      </c>
      <c r="BB26" s="483">
        <v>0</v>
      </c>
      <c r="BC26" s="483">
        <v>0</v>
      </c>
      <c r="BD26" s="272">
        <f t="shared" si="5"/>
        <v>7</v>
      </c>
      <c r="BE26" s="164">
        <v>0</v>
      </c>
      <c r="BF26" s="134">
        <v>0</v>
      </c>
      <c r="BG26" s="134">
        <v>1</v>
      </c>
      <c r="BH26" s="134">
        <v>0</v>
      </c>
      <c r="BI26" s="134">
        <v>5</v>
      </c>
      <c r="BJ26" s="134">
        <v>1</v>
      </c>
      <c r="BK26" s="134">
        <v>0</v>
      </c>
      <c r="BL26" s="134">
        <v>0</v>
      </c>
      <c r="BM26" s="134">
        <v>0</v>
      </c>
      <c r="BN26" s="134">
        <v>0</v>
      </c>
      <c r="BO26" s="165">
        <f t="shared" si="3"/>
        <v>7</v>
      </c>
      <c r="BP26" s="482">
        <v>0</v>
      </c>
      <c r="BQ26" s="483">
        <v>0</v>
      </c>
      <c r="BR26" s="483">
        <v>0</v>
      </c>
      <c r="BS26" s="483">
        <v>0</v>
      </c>
      <c r="BT26" s="483">
        <v>2</v>
      </c>
      <c r="BU26" s="483">
        <v>1</v>
      </c>
      <c r="BV26" s="483">
        <v>2</v>
      </c>
      <c r="BW26" s="483">
        <v>0</v>
      </c>
      <c r="BX26" s="483">
        <v>0</v>
      </c>
      <c r="BY26" s="483">
        <v>0</v>
      </c>
      <c r="BZ26" s="272">
        <f t="shared" si="6"/>
        <v>5</v>
      </c>
      <c r="CA26" s="164">
        <v>0</v>
      </c>
      <c r="CB26" s="134">
        <v>0</v>
      </c>
      <c r="CC26" s="134">
        <v>1</v>
      </c>
      <c r="CD26" s="134">
        <v>0</v>
      </c>
      <c r="CE26" s="134">
        <v>1</v>
      </c>
      <c r="CF26" s="134">
        <v>0</v>
      </c>
      <c r="CG26" s="134">
        <v>0</v>
      </c>
      <c r="CH26" s="134">
        <v>1</v>
      </c>
      <c r="CI26" s="134">
        <v>0</v>
      </c>
      <c r="CJ26" s="134">
        <v>0</v>
      </c>
      <c r="CK26" s="165">
        <v>3</v>
      </c>
    </row>
    <row r="27" spans="1:89" s="162" customFormat="1" ht="24.95" customHeight="1">
      <c r="A27" s="202" t="s">
        <v>36</v>
      </c>
      <c r="B27" s="519">
        <f t="shared" ref="B27:K27" si="7">+SUM(B9:B26)</f>
        <v>288</v>
      </c>
      <c r="C27" s="520">
        <f t="shared" si="7"/>
        <v>94</v>
      </c>
      <c r="D27" s="520">
        <f t="shared" si="7"/>
        <v>502</v>
      </c>
      <c r="E27" s="520">
        <f t="shared" si="7"/>
        <v>63</v>
      </c>
      <c r="F27" s="520">
        <f t="shared" si="7"/>
        <v>983</v>
      </c>
      <c r="G27" s="520">
        <f t="shared" si="7"/>
        <v>182</v>
      </c>
      <c r="H27" s="520">
        <f t="shared" si="7"/>
        <v>627</v>
      </c>
      <c r="I27" s="520">
        <f t="shared" si="7"/>
        <v>250</v>
      </c>
      <c r="J27" s="520">
        <f t="shared" si="7"/>
        <v>25</v>
      </c>
      <c r="K27" s="521">
        <f t="shared" si="7"/>
        <v>6</v>
      </c>
      <c r="L27" s="522">
        <f t="shared" si="0"/>
        <v>3020</v>
      </c>
      <c r="M27" s="23">
        <f t="shared" ref="M27:V27" si="8">+SUM(M9:M26)</f>
        <v>271</v>
      </c>
      <c r="N27" s="24">
        <f t="shared" si="8"/>
        <v>85</v>
      </c>
      <c r="O27" s="24">
        <f t="shared" si="8"/>
        <v>561</v>
      </c>
      <c r="P27" s="24">
        <f t="shared" si="8"/>
        <v>63</v>
      </c>
      <c r="Q27" s="24">
        <f t="shared" si="8"/>
        <v>1000</v>
      </c>
      <c r="R27" s="24">
        <f t="shared" si="8"/>
        <v>208</v>
      </c>
      <c r="S27" s="24">
        <f t="shared" si="8"/>
        <v>650</v>
      </c>
      <c r="T27" s="24">
        <f t="shared" si="8"/>
        <v>292</v>
      </c>
      <c r="U27" s="24">
        <f t="shared" si="8"/>
        <v>31</v>
      </c>
      <c r="V27" s="24">
        <f t="shared" si="8"/>
        <v>11</v>
      </c>
      <c r="W27" s="25">
        <f t="shared" si="1"/>
        <v>3172</v>
      </c>
      <c r="X27" s="519">
        <f t="shared" ref="X27:AG27" si="9">+SUM(X9:X26)</f>
        <v>265</v>
      </c>
      <c r="Y27" s="520">
        <f t="shared" si="9"/>
        <v>94</v>
      </c>
      <c r="Z27" s="520">
        <f t="shared" si="9"/>
        <v>449</v>
      </c>
      <c r="AA27" s="520">
        <f t="shared" si="9"/>
        <v>64</v>
      </c>
      <c r="AB27" s="520">
        <f t="shared" si="9"/>
        <v>1002</v>
      </c>
      <c r="AC27" s="520">
        <f t="shared" si="9"/>
        <v>199</v>
      </c>
      <c r="AD27" s="520">
        <f t="shared" si="9"/>
        <v>601</v>
      </c>
      <c r="AE27" s="520">
        <f t="shared" si="9"/>
        <v>244</v>
      </c>
      <c r="AF27" s="520">
        <f t="shared" si="9"/>
        <v>26</v>
      </c>
      <c r="AG27" s="521">
        <f t="shared" si="9"/>
        <v>8</v>
      </c>
      <c r="AH27" s="522">
        <f t="shared" si="4"/>
        <v>2952</v>
      </c>
      <c r="AI27" s="23">
        <f t="shared" ref="AI27:AR27" si="10">+SUM(AI9:AI26)</f>
        <v>331</v>
      </c>
      <c r="AJ27" s="24">
        <f t="shared" si="10"/>
        <v>112</v>
      </c>
      <c r="AK27" s="24">
        <f t="shared" si="10"/>
        <v>409</v>
      </c>
      <c r="AL27" s="24">
        <f t="shared" si="10"/>
        <v>71</v>
      </c>
      <c r="AM27" s="24">
        <f t="shared" si="10"/>
        <v>984</v>
      </c>
      <c r="AN27" s="24">
        <f t="shared" si="10"/>
        <v>182</v>
      </c>
      <c r="AO27" s="24">
        <f t="shared" si="10"/>
        <v>606</v>
      </c>
      <c r="AP27" s="24">
        <f t="shared" si="10"/>
        <v>261</v>
      </c>
      <c r="AQ27" s="24">
        <f t="shared" si="10"/>
        <v>25</v>
      </c>
      <c r="AR27" s="24">
        <f t="shared" si="10"/>
        <v>6</v>
      </c>
      <c r="AS27" s="25">
        <f t="shared" si="2"/>
        <v>2987</v>
      </c>
      <c r="AT27" s="519">
        <f t="shared" ref="AT27:BC27" si="11">+SUM(AT9:AT26)</f>
        <v>371</v>
      </c>
      <c r="AU27" s="520">
        <f t="shared" si="11"/>
        <v>122</v>
      </c>
      <c r="AV27" s="520">
        <v>529</v>
      </c>
      <c r="AW27" s="520">
        <v>60</v>
      </c>
      <c r="AX27" s="520">
        <f t="shared" si="11"/>
        <v>1104</v>
      </c>
      <c r="AY27" s="520">
        <f t="shared" si="11"/>
        <v>191</v>
      </c>
      <c r="AZ27" s="520">
        <f t="shared" si="11"/>
        <v>647</v>
      </c>
      <c r="BA27" s="520">
        <f t="shared" si="11"/>
        <v>224</v>
      </c>
      <c r="BB27" s="520">
        <f t="shared" si="11"/>
        <v>24</v>
      </c>
      <c r="BC27" s="521">
        <f t="shared" si="11"/>
        <v>2</v>
      </c>
      <c r="BD27" s="522">
        <f t="shared" si="5"/>
        <v>3274</v>
      </c>
      <c r="BE27" s="23">
        <f t="shared" ref="BE27:BN27" si="12">+SUM(BE9:BE26)</f>
        <v>384</v>
      </c>
      <c r="BF27" s="24">
        <f t="shared" si="12"/>
        <v>130</v>
      </c>
      <c r="BG27" s="24">
        <f t="shared" si="12"/>
        <v>429</v>
      </c>
      <c r="BH27" s="24">
        <f t="shared" si="12"/>
        <v>62</v>
      </c>
      <c r="BI27" s="24">
        <f t="shared" si="12"/>
        <v>990</v>
      </c>
      <c r="BJ27" s="24">
        <f t="shared" si="12"/>
        <v>159</v>
      </c>
      <c r="BK27" s="24">
        <f t="shared" si="12"/>
        <v>581</v>
      </c>
      <c r="BL27" s="24">
        <f t="shared" si="12"/>
        <v>188</v>
      </c>
      <c r="BM27" s="24">
        <f t="shared" si="12"/>
        <v>23</v>
      </c>
      <c r="BN27" s="24">
        <f t="shared" si="12"/>
        <v>5</v>
      </c>
      <c r="BO27" s="25">
        <f t="shared" si="3"/>
        <v>2951</v>
      </c>
      <c r="BP27" s="519">
        <f t="shared" ref="BP27:BX27" si="13">+SUM(BP9:BP26)</f>
        <v>396</v>
      </c>
      <c r="BQ27" s="520">
        <f t="shared" si="13"/>
        <v>178</v>
      </c>
      <c r="BR27" s="520">
        <f t="shared" si="13"/>
        <v>463</v>
      </c>
      <c r="BS27" s="520">
        <f t="shared" si="13"/>
        <v>67</v>
      </c>
      <c r="BT27" s="520">
        <f t="shared" si="13"/>
        <v>1249</v>
      </c>
      <c r="BU27" s="520">
        <f t="shared" si="13"/>
        <v>184</v>
      </c>
      <c r="BV27" s="520">
        <f t="shared" si="13"/>
        <v>600</v>
      </c>
      <c r="BW27" s="520">
        <f t="shared" si="13"/>
        <v>209</v>
      </c>
      <c r="BX27" s="520">
        <f t="shared" si="13"/>
        <v>19</v>
      </c>
      <c r="BY27" s="521">
        <f t="shared" ref="BY27" si="14">+SUM(BY9:BY26)</f>
        <v>6</v>
      </c>
      <c r="BZ27" s="522">
        <f>+SUM(BP27:BY27)</f>
        <v>3371</v>
      </c>
      <c r="CA27" s="23">
        <v>492</v>
      </c>
      <c r="CB27" s="24">
        <v>167</v>
      </c>
      <c r="CC27" s="24">
        <v>452</v>
      </c>
      <c r="CD27" s="24">
        <v>72</v>
      </c>
      <c r="CE27" s="24">
        <v>1109</v>
      </c>
      <c r="CF27" s="24">
        <v>223</v>
      </c>
      <c r="CG27" s="24">
        <v>606</v>
      </c>
      <c r="CH27" s="24">
        <v>237</v>
      </c>
      <c r="CI27" s="24">
        <v>5</v>
      </c>
      <c r="CJ27" s="24">
        <v>6</v>
      </c>
      <c r="CK27" s="25">
        <v>3369</v>
      </c>
    </row>
    <row r="28" spans="1:89" ht="4.5" customHeight="1">
      <c r="B28" s="92"/>
      <c r="C28" s="92"/>
      <c r="D28" s="92"/>
      <c r="E28" s="92"/>
      <c r="F28" s="92"/>
      <c r="G28" s="92"/>
      <c r="H28" s="120"/>
      <c r="I28" s="120"/>
      <c r="J28" s="120"/>
      <c r="K28" s="92"/>
      <c r="L28" s="117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117"/>
      <c r="X28" s="92"/>
      <c r="Y28" s="92"/>
      <c r="Z28" s="92"/>
      <c r="AA28" s="92"/>
      <c r="AB28" s="92"/>
      <c r="AC28" s="92"/>
      <c r="AD28" s="120"/>
      <c r="AE28" s="120"/>
      <c r="AF28" s="120"/>
      <c r="AG28" s="92"/>
      <c r="AH28" s="117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117"/>
      <c r="AT28" s="92"/>
      <c r="AU28" s="92"/>
      <c r="AV28" s="92"/>
      <c r="AW28" s="92"/>
      <c r="AX28" s="92"/>
      <c r="AY28" s="92"/>
      <c r="AZ28" s="120"/>
      <c r="BA28" s="120"/>
      <c r="BB28" s="120"/>
      <c r="BC28" s="92"/>
      <c r="BD28" s="117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117"/>
      <c r="BP28" s="92"/>
      <c r="BQ28" s="92"/>
      <c r="BR28" s="92"/>
      <c r="BS28" s="92"/>
      <c r="BT28" s="92"/>
      <c r="BU28" s="92"/>
      <c r="BV28" s="120"/>
      <c r="BW28" s="120"/>
      <c r="BX28" s="120"/>
      <c r="BY28" s="92"/>
      <c r="BZ28" s="117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117"/>
    </row>
    <row r="29" spans="1:89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</row>
    <row r="30" spans="1:89" ht="18" customHeight="1">
      <c r="A30" s="261"/>
    </row>
    <row r="31" spans="1:89" s="97" customFormat="1" ht="18" customHeight="1">
      <c r="A31" s="219"/>
      <c r="B31" s="121"/>
      <c r="C31" s="121"/>
      <c r="D31" s="121"/>
      <c r="E31" s="121"/>
      <c r="F31" s="121"/>
      <c r="G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X31" s="121"/>
      <c r="Y31" s="121"/>
      <c r="Z31" s="121"/>
      <c r="AA31" s="121"/>
      <c r="AB31" s="121"/>
      <c r="AC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T31" s="121"/>
      <c r="AU31" s="121"/>
      <c r="AV31" s="121"/>
      <c r="AW31" s="121"/>
      <c r="AX31" s="121"/>
      <c r="AY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P31" s="121"/>
      <c r="BQ31" s="121"/>
      <c r="BR31" s="121"/>
      <c r="BS31" s="121"/>
      <c r="BT31" s="121"/>
      <c r="BU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</row>
    <row r="32" spans="1:89" s="97" customFormat="1" ht="18" customHeight="1">
      <c r="A32" s="219"/>
      <c r="B32" s="121"/>
      <c r="C32" s="121"/>
      <c r="D32" s="121"/>
      <c r="E32" s="121"/>
      <c r="F32" s="121"/>
      <c r="G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X32" s="121"/>
      <c r="Y32" s="121"/>
      <c r="Z32" s="121"/>
      <c r="AA32" s="121"/>
      <c r="AB32" s="121"/>
      <c r="AC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T32" s="121"/>
      <c r="AU32" s="121"/>
      <c r="AV32" s="121"/>
      <c r="AW32" s="121"/>
      <c r="AX32" s="121"/>
      <c r="AY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P32" s="121"/>
      <c r="BQ32" s="121"/>
      <c r="BR32" s="121"/>
      <c r="BS32" s="121"/>
      <c r="BT32" s="121"/>
      <c r="BU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</row>
    <row r="33" spans="1:88" s="97" customFormat="1" ht="18" customHeight="1">
      <c r="A33" s="219"/>
      <c r="B33" s="121"/>
      <c r="C33" s="121"/>
      <c r="D33" s="121"/>
      <c r="E33" s="121"/>
      <c r="F33" s="121"/>
      <c r="G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X33" s="121"/>
      <c r="Y33" s="121"/>
      <c r="Z33" s="121"/>
      <c r="AA33" s="121"/>
      <c r="AB33" s="121"/>
      <c r="AC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T33" s="121"/>
      <c r="AU33" s="121"/>
      <c r="AV33" s="121"/>
      <c r="AW33" s="121"/>
      <c r="AX33" s="121"/>
      <c r="AY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P33" s="121"/>
      <c r="BQ33" s="121"/>
      <c r="BR33" s="121"/>
      <c r="BS33" s="121"/>
      <c r="BT33" s="121"/>
      <c r="BU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</row>
  </sheetData>
  <mergeCells count="63">
    <mergeCell ref="AV7:AW7"/>
    <mergeCell ref="AX7:AY7"/>
    <mergeCell ref="BP6:BZ6"/>
    <mergeCell ref="BP7:BQ7"/>
    <mergeCell ref="BR7:BS7"/>
    <mergeCell ref="BT7:BU7"/>
    <mergeCell ref="BV7:BW7"/>
    <mergeCell ref="BX7:BY7"/>
    <mergeCell ref="BZ7:BZ8"/>
    <mergeCell ref="BE6:BO6"/>
    <mergeCell ref="BE7:BF7"/>
    <mergeCell ref="BG7:BH7"/>
    <mergeCell ref="AZ7:BA7"/>
    <mergeCell ref="BB7:BC7"/>
    <mergeCell ref="BD7:BD8"/>
    <mergeCell ref="J7:K7"/>
    <mergeCell ref="L7:L8"/>
    <mergeCell ref="M7:N7"/>
    <mergeCell ref="A29:W29"/>
    <mergeCell ref="AO7:AP7"/>
    <mergeCell ref="AD7:AE7"/>
    <mergeCell ref="AF7:AG7"/>
    <mergeCell ref="AH7:AH8"/>
    <mergeCell ref="AI7:AJ7"/>
    <mergeCell ref="AK7:AL7"/>
    <mergeCell ref="H7:I7"/>
    <mergeCell ref="AB7:AC7"/>
    <mergeCell ref="S7:T7"/>
    <mergeCell ref="U7:V7"/>
    <mergeCell ref="W7:W8"/>
    <mergeCell ref="X7:Y7"/>
    <mergeCell ref="AI6:AS6"/>
    <mergeCell ref="AT6:BD6"/>
    <mergeCell ref="AM7:AN7"/>
    <mergeCell ref="A1:W1"/>
    <mergeCell ref="A3:W3"/>
    <mergeCell ref="A4:B4"/>
    <mergeCell ref="A5:A8"/>
    <mergeCell ref="O7:P7"/>
    <mergeCell ref="Q7:R7"/>
    <mergeCell ref="A2:AE2"/>
    <mergeCell ref="B6:L6"/>
    <mergeCell ref="M6:W6"/>
    <mergeCell ref="X6:AH6"/>
    <mergeCell ref="B7:C7"/>
    <mergeCell ref="D7:E7"/>
    <mergeCell ref="F7:G7"/>
    <mergeCell ref="B5:CK5"/>
    <mergeCell ref="CA6:CK6"/>
    <mergeCell ref="CA7:CB7"/>
    <mergeCell ref="CC7:CD7"/>
    <mergeCell ref="CE7:CF7"/>
    <mergeCell ref="CG7:CH7"/>
    <mergeCell ref="CI7:CJ7"/>
    <mergeCell ref="CK7:CK8"/>
    <mergeCell ref="Z7:AA7"/>
    <mergeCell ref="BI7:BJ7"/>
    <mergeCell ref="BK7:BL7"/>
    <mergeCell ref="BM7:BN7"/>
    <mergeCell ref="BO7:BO8"/>
    <mergeCell ref="AQ7:AR7"/>
    <mergeCell ref="AS7:AS8"/>
    <mergeCell ref="AT7:AU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B050"/>
  </sheetPr>
  <dimension ref="A1:BE38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A9" sqref="A9:A27"/>
    </sheetView>
  </sheetViews>
  <sheetFormatPr baseColWidth="10" defaultColWidth="11.42578125" defaultRowHeight="18" customHeight="1"/>
  <cols>
    <col min="1" max="1" width="18.7109375" style="119" customWidth="1"/>
    <col min="2" max="3" width="8.85546875" style="121" customWidth="1"/>
    <col min="4" max="4" width="9.85546875" style="121" customWidth="1"/>
    <col min="5" max="5" width="8.85546875" style="121" customWidth="1"/>
    <col min="6" max="7" width="11.28515625" style="97" customWidth="1"/>
    <col min="8" max="8" width="6.7109375" style="97" customWidth="1"/>
    <col min="9" max="9" width="9" style="121" customWidth="1"/>
    <col min="10" max="10" width="7.28515625" style="121" customWidth="1"/>
    <col min="11" max="11" width="10" style="121" customWidth="1"/>
    <col min="12" max="12" width="7.28515625" style="121" customWidth="1"/>
    <col min="13" max="13" width="11.28515625" style="121" customWidth="1"/>
    <col min="14" max="14" width="11.28515625" style="97" customWidth="1"/>
    <col min="15" max="15" width="6.7109375" style="97" customWidth="1"/>
    <col min="16" max="17" width="8.85546875" style="121" customWidth="1"/>
    <col min="18" max="18" width="10.140625" style="121" customWidth="1"/>
    <col min="19" max="19" width="8.85546875" style="121" customWidth="1"/>
    <col min="20" max="21" width="11.28515625" style="97" customWidth="1"/>
    <col min="22" max="22" width="6.7109375" style="97" customWidth="1"/>
    <col min="23" max="23" width="9" style="121" customWidth="1"/>
    <col min="24" max="24" width="7.28515625" style="121" customWidth="1"/>
    <col min="25" max="25" width="10" style="121" customWidth="1"/>
    <col min="26" max="26" width="7.28515625" style="121" customWidth="1"/>
    <col min="27" max="27" width="11.28515625" style="121" customWidth="1"/>
    <col min="28" max="28" width="11.28515625" style="97" customWidth="1"/>
    <col min="29" max="29" width="6.7109375" style="97" customWidth="1"/>
    <col min="30" max="31" width="8.85546875" style="121" customWidth="1"/>
    <col min="32" max="32" width="10.140625" style="121" customWidth="1"/>
    <col min="33" max="33" width="8.85546875" style="121" customWidth="1"/>
    <col min="34" max="35" width="11.28515625" style="97" customWidth="1"/>
    <col min="36" max="36" width="6.7109375" style="97" customWidth="1"/>
    <col min="37" max="37" width="9" style="121" customWidth="1"/>
    <col min="38" max="38" width="7.28515625" style="121" customWidth="1"/>
    <col min="39" max="39" width="10" style="121" customWidth="1"/>
    <col min="40" max="40" width="7.28515625" style="121" customWidth="1"/>
    <col min="41" max="41" width="11.28515625" style="121" customWidth="1"/>
    <col min="42" max="42" width="11.28515625" style="97" customWidth="1"/>
    <col min="43" max="43" width="6.7109375" style="97" customWidth="1"/>
    <col min="44" max="45" width="8.85546875" style="121" customWidth="1"/>
    <col min="46" max="46" width="10.140625" style="121" customWidth="1"/>
    <col min="47" max="47" width="8.85546875" style="121" customWidth="1"/>
    <col min="48" max="49" width="11.28515625" style="97" customWidth="1"/>
    <col min="50" max="50" width="6.7109375" style="97" customWidth="1"/>
    <col min="51" max="51" width="9" style="121" customWidth="1"/>
    <col min="52" max="52" width="7.28515625" style="121" customWidth="1"/>
    <col min="53" max="53" width="10" style="121" customWidth="1"/>
    <col min="54" max="54" width="7.28515625" style="121" customWidth="1"/>
    <col min="55" max="55" width="11.28515625" style="121" customWidth="1"/>
    <col min="56" max="56" width="11.28515625" style="97" customWidth="1"/>
    <col min="57" max="57" width="6.7109375" style="97" customWidth="1"/>
    <col min="58" max="86" width="6.28515625" style="95" customWidth="1"/>
    <col min="87" max="16384" width="11.42578125" style="95"/>
  </cols>
  <sheetData>
    <row r="1" spans="1:57" ht="18" customHeight="1">
      <c r="A1" s="844" t="s">
        <v>489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383"/>
      <c r="Q1" s="383"/>
      <c r="R1" s="383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</row>
    <row r="2" spans="1:57" ht="18" customHeight="1">
      <c r="A2" s="825" t="s">
        <v>338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</row>
    <row r="3" spans="1:57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</row>
    <row r="4" spans="1:57" ht="3.95" customHeight="1">
      <c r="A4" s="845"/>
      <c r="B4" s="845"/>
      <c r="C4" s="190"/>
      <c r="D4" s="190"/>
      <c r="E4" s="190"/>
      <c r="F4" s="96"/>
      <c r="G4" s="96"/>
      <c r="H4" s="214"/>
      <c r="I4" s="214"/>
      <c r="J4" s="214"/>
      <c r="K4" s="214"/>
      <c r="L4" s="214"/>
      <c r="M4" s="214"/>
      <c r="N4" s="96"/>
      <c r="O4" s="214"/>
      <c r="P4" s="95"/>
      <c r="Q4" s="190"/>
      <c r="R4" s="190"/>
      <c r="S4" s="190"/>
      <c r="T4" s="96"/>
      <c r="U4" s="96"/>
      <c r="V4" s="214"/>
      <c r="W4" s="214"/>
      <c r="X4" s="214"/>
      <c r="Y4" s="214"/>
      <c r="Z4" s="214"/>
      <c r="AA4" s="214"/>
      <c r="AB4" s="96"/>
      <c r="AC4" s="214"/>
      <c r="AD4" s="95"/>
      <c r="AE4" s="190"/>
      <c r="AF4" s="190"/>
      <c r="AG4" s="190"/>
      <c r="AH4" s="96"/>
      <c r="AI4" s="96"/>
      <c r="AJ4" s="214"/>
      <c r="AK4" s="594"/>
      <c r="AL4" s="594"/>
      <c r="AM4" s="594"/>
      <c r="AN4" s="594"/>
      <c r="AO4" s="594"/>
      <c r="AP4" s="96"/>
      <c r="AQ4" s="594"/>
      <c r="AR4" s="95"/>
      <c r="AS4" s="697"/>
      <c r="AT4" s="697"/>
      <c r="AU4" s="697"/>
      <c r="AV4" s="96"/>
      <c r="AW4" s="96"/>
      <c r="AX4" s="698"/>
      <c r="AY4" s="740"/>
      <c r="AZ4" s="740"/>
      <c r="BA4" s="740"/>
      <c r="BB4" s="740"/>
      <c r="BC4" s="740"/>
      <c r="BD4" s="96"/>
      <c r="BE4" s="740"/>
    </row>
    <row r="5" spans="1:57" ht="18" customHeight="1">
      <c r="A5" s="846" t="s">
        <v>0</v>
      </c>
      <c r="B5" s="828" t="s">
        <v>533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30"/>
    </row>
    <row r="6" spans="1:57" ht="18" customHeight="1">
      <c r="A6" s="847"/>
      <c r="B6" s="812">
        <v>2015</v>
      </c>
      <c r="C6" s="836"/>
      <c r="D6" s="836"/>
      <c r="E6" s="836"/>
      <c r="F6" s="836"/>
      <c r="G6" s="836"/>
      <c r="H6" s="851"/>
      <c r="I6" s="803">
        <v>2016</v>
      </c>
      <c r="J6" s="831"/>
      <c r="K6" s="831"/>
      <c r="L6" s="831"/>
      <c r="M6" s="831"/>
      <c r="N6" s="831"/>
      <c r="O6" s="850"/>
      <c r="P6" s="812">
        <v>2017</v>
      </c>
      <c r="Q6" s="836"/>
      <c r="R6" s="836"/>
      <c r="S6" s="836"/>
      <c r="T6" s="836"/>
      <c r="U6" s="836"/>
      <c r="V6" s="851"/>
      <c r="W6" s="803">
        <v>2018</v>
      </c>
      <c r="X6" s="831"/>
      <c r="Y6" s="831"/>
      <c r="Z6" s="831"/>
      <c r="AA6" s="831"/>
      <c r="AB6" s="831"/>
      <c r="AC6" s="850"/>
      <c r="AD6" s="812">
        <v>2019</v>
      </c>
      <c r="AE6" s="836"/>
      <c r="AF6" s="836"/>
      <c r="AG6" s="836"/>
      <c r="AH6" s="836"/>
      <c r="AI6" s="836"/>
      <c r="AJ6" s="851"/>
      <c r="AK6" s="803">
        <v>2020</v>
      </c>
      <c r="AL6" s="831"/>
      <c r="AM6" s="831"/>
      <c r="AN6" s="831"/>
      <c r="AO6" s="831"/>
      <c r="AP6" s="831"/>
      <c r="AQ6" s="850"/>
      <c r="AR6" s="812">
        <v>2021</v>
      </c>
      <c r="AS6" s="836"/>
      <c r="AT6" s="836"/>
      <c r="AU6" s="836"/>
      <c r="AV6" s="836"/>
      <c r="AW6" s="836"/>
      <c r="AX6" s="851"/>
      <c r="AY6" s="803">
        <v>2022</v>
      </c>
      <c r="AZ6" s="831"/>
      <c r="BA6" s="831"/>
      <c r="BB6" s="831"/>
      <c r="BC6" s="831"/>
      <c r="BD6" s="831"/>
      <c r="BE6" s="850"/>
    </row>
    <row r="7" spans="1:57" ht="18" customHeight="1">
      <c r="A7" s="847"/>
      <c r="B7" s="818" t="s">
        <v>329</v>
      </c>
      <c r="C7" s="819"/>
      <c r="D7" s="819"/>
      <c r="E7" s="824"/>
      <c r="F7" s="942" t="s">
        <v>325</v>
      </c>
      <c r="G7" s="942" t="s">
        <v>326</v>
      </c>
      <c r="H7" s="943" t="s">
        <v>34</v>
      </c>
      <c r="I7" s="808" t="s">
        <v>329</v>
      </c>
      <c r="J7" s="809"/>
      <c r="K7" s="809"/>
      <c r="L7" s="811"/>
      <c r="M7" s="939" t="s">
        <v>325</v>
      </c>
      <c r="N7" s="939" t="s">
        <v>326</v>
      </c>
      <c r="O7" s="940" t="s">
        <v>34</v>
      </c>
      <c r="P7" s="818" t="s">
        <v>329</v>
      </c>
      <c r="Q7" s="819"/>
      <c r="R7" s="819"/>
      <c r="S7" s="824"/>
      <c r="T7" s="942" t="s">
        <v>325</v>
      </c>
      <c r="U7" s="942" t="s">
        <v>326</v>
      </c>
      <c r="V7" s="943" t="s">
        <v>34</v>
      </c>
      <c r="W7" s="808" t="s">
        <v>329</v>
      </c>
      <c r="X7" s="809"/>
      <c r="Y7" s="809"/>
      <c r="Z7" s="811"/>
      <c r="AA7" s="939" t="s">
        <v>325</v>
      </c>
      <c r="AB7" s="939" t="s">
        <v>326</v>
      </c>
      <c r="AC7" s="940" t="s">
        <v>34</v>
      </c>
      <c r="AD7" s="818" t="s">
        <v>329</v>
      </c>
      <c r="AE7" s="819"/>
      <c r="AF7" s="819"/>
      <c r="AG7" s="824"/>
      <c r="AH7" s="942" t="s">
        <v>325</v>
      </c>
      <c r="AI7" s="942" t="s">
        <v>326</v>
      </c>
      <c r="AJ7" s="943" t="s">
        <v>34</v>
      </c>
      <c r="AK7" s="808" t="s">
        <v>329</v>
      </c>
      <c r="AL7" s="809"/>
      <c r="AM7" s="809"/>
      <c r="AN7" s="811"/>
      <c r="AO7" s="939" t="s">
        <v>325</v>
      </c>
      <c r="AP7" s="939" t="s">
        <v>326</v>
      </c>
      <c r="AQ7" s="940" t="s">
        <v>34</v>
      </c>
      <c r="AR7" s="818" t="s">
        <v>329</v>
      </c>
      <c r="AS7" s="819"/>
      <c r="AT7" s="819"/>
      <c r="AU7" s="824"/>
      <c r="AV7" s="942" t="s">
        <v>325</v>
      </c>
      <c r="AW7" s="942" t="s">
        <v>326</v>
      </c>
      <c r="AX7" s="943" t="s">
        <v>34</v>
      </c>
      <c r="AY7" s="808" t="s">
        <v>329</v>
      </c>
      <c r="AZ7" s="809"/>
      <c r="BA7" s="809"/>
      <c r="BB7" s="811"/>
      <c r="BC7" s="810" t="s">
        <v>325</v>
      </c>
      <c r="BD7" s="939" t="s">
        <v>326</v>
      </c>
      <c r="BE7" s="940" t="s">
        <v>34</v>
      </c>
    </row>
    <row r="8" spans="1:57" ht="18" customHeight="1">
      <c r="A8" s="848"/>
      <c r="B8" s="368" t="s">
        <v>327</v>
      </c>
      <c r="C8" s="507" t="s">
        <v>328</v>
      </c>
      <c r="D8" s="507" t="s">
        <v>323</v>
      </c>
      <c r="E8" s="507" t="s">
        <v>324</v>
      </c>
      <c r="F8" s="942"/>
      <c r="G8" s="942"/>
      <c r="H8" s="944"/>
      <c r="I8" s="454" t="s">
        <v>327</v>
      </c>
      <c r="J8" s="359" t="s">
        <v>328</v>
      </c>
      <c r="K8" s="359" t="s">
        <v>323</v>
      </c>
      <c r="L8" s="359" t="s">
        <v>324</v>
      </c>
      <c r="M8" s="939"/>
      <c r="N8" s="939"/>
      <c r="O8" s="941"/>
      <c r="P8" s="368" t="s">
        <v>327</v>
      </c>
      <c r="Q8" s="507" t="s">
        <v>328</v>
      </c>
      <c r="R8" s="507" t="s">
        <v>323</v>
      </c>
      <c r="S8" s="507" t="s">
        <v>324</v>
      </c>
      <c r="T8" s="942"/>
      <c r="U8" s="942"/>
      <c r="V8" s="944"/>
      <c r="W8" s="454" t="s">
        <v>327</v>
      </c>
      <c r="X8" s="359" t="s">
        <v>328</v>
      </c>
      <c r="Y8" s="359" t="s">
        <v>323</v>
      </c>
      <c r="Z8" s="359" t="s">
        <v>324</v>
      </c>
      <c r="AA8" s="939"/>
      <c r="AB8" s="939"/>
      <c r="AC8" s="941"/>
      <c r="AD8" s="368" t="s">
        <v>327</v>
      </c>
      <c r="AE8" s="507" t="s">
        <v>328</v>
      </c>
      <c r="AF8" s="507" t="s">
        <v>323</v>
      </c>
      <c r="AG8" s="507" t="s">
        <v>324</v>
      </c>
      <c r="AH8" s="942"/>
      <c r="AI8" s="942"/>
      <c r="AJ8" s="944"/>
      <c r="AK8" s="454" t="s">
        <v>327</v>
      </c>
      <c r="AL8" s="589" t="s">
        <v>328</v>
      </c>
      <c r="AM8" s="589" t="s">
        <v>323</v>
      </c>
      <c r="AN8" s="589" t="s">
        <v>324</v>
      </c>
      <c r="AO8" s="939"/>
      <c r="AP8" s="939"/>
      <c r="AQ8" s="941"/>
      <c r="AR8" s="693" t="s">
        <v>327</v>
      </c>
      <c r="AS8" s="507" t="s">
        <v>328</v>
      </c>
      <c r="AT8" s="507" t="s">
        <v>323</v>
      </c>
      <c r="AU8" s="507" t="s">
        <v>324</v>
      </c>
      <c r="AV8" s="942"/>
      <c r="AW8" s="942"/>
      <c r="AX8" s="944"/>
      <c r="AY8" s="454" t="s">
        <v>327</v>
      </c>
      <c r="AZ8" s="724" t="s">
        <v>328</v>
      </c>
      <c r="BA8" s="724" t="s">
        <v>323</v>
      </c>
      <c r="BB8" s="640" t="s">
        <v>324</v>
      </c>
      <c r="BC8" s="810"/>
      <c r="BD8" s="939"/>
      <c r="BE8" s="941"/>
    </row>
    <row r="9" spans="1:57" ht="18" customHeight="1">
      <c r="A9" s="87" t="s">
        <v>8</v>
      </c>
      <c r="B9" s="156">
        <v>9</v>
      </c>
      <c r="C9" s="158">
        <v>8</v>
      </c>
      <c r="D9" s="158">
        <v>42</v>
      </c>
      <c r="E9" s="158">
        <v>13</v>
      </c>
      <c r="F9" s="157">
        <v>4</v>
      </c>
      <c r="G9" s="158">
        <v>0</v>
      </c>
      <c r="H9" s="159">
        <f t="shared" ref="H9:H27" si="0">+SUM(B9:G9)</f>
        <v>76</v>
      </c>
      <c r="I9" s="156">
        <v>4</v>
      </c>
      <c r="J9" s="158">
        <v>1</v>
      </c>
      <c r="K9" s="158">
        <v>45</v>
      </c>
      <c r="L9" s="158">
        <v>7</v>
      </c>
      <c r="M9" s="158">
        <v>0</v>
      </c>
      <c r="N9" s="157">
        <v>0</v>
      </c>
      <c r="O9" s="161">
        <f t="shared" ref="O9:O28" si="1">+SUM(I9:N9)</f>
        <v>57</v>
      </c>
      <c r="P9" s="156">
        <v>12</v>
      </c>
      <c r="Q9" s="158">
        <v>0</v>
      </c>
      <c r="R9" s="158">
        <v>34</v>
      </c>
      <c r="S9" s="158">
        <v>8</v>
      </c>
      <c r="T9" s="157">
        <v>0</v>
      </c>
      <c r="U9" s="158">
        <v>0</v>
      </c>
      <c r="V9" s="159">
        <f>+SUM(P9:U9)</f>
        <v>54</v>
      </c>
      <c r="W9" s="156">
        <v>9</v>
      </c>
      <c r="X9" s="158">
        <v>3</v>
      </c>
      <c r="Y9" s="158">
        <v>48</v>
      </c>
      <c r="Z9" s="158">
        <v>5</v>
      </c>
      <c r="AA9" s="158">
        <v>0</v>
      </c>
      <c r="AB9" s="157">
        <v>0</v>
      </c>
      <c r="AC9" s="161">
        <f t="shared" ref="AC9:AC28" si="2">+SUM(W9:AB9)</f>
        <v>65</v>
      </c>
      <c r="AD9" s="156">
        <v>16</v>
      </c>
      <c r="AE9" s="158">
        <v>1</v>
      </c>
      <c r="AF9" s="158">
        <v>60</v>
      </c>
      <c r="AG9" s="158">
        <v>6</v>
      </c>
      <c r="AH9" s="157">
        <v>0</v>
      </c>
      <c r="AI9" s="158">
        <v>0</v>
      </c>
      <c r="AJ9" s="159">
        <f>+SUM(AD9:AI9)</f>
        <v>83</v>
      </c>
      <c r="AK9" s="156">
        <v>7</v>
      </c>
      <c r="AL9" s="158">
        <v>1</v>
      </c>
      <c r="AM9" s="158">
        <v>56</v>
      </c>
      <c r="AN9" s="158">
        <v>8</v>
      </c>
      <c r="AO9" s="158">
        <v>0</v>
      </c>
      <c r="AP9" s="157">
        <v>0</v>
      </c>
      <c r="AQ9" s="161">
        <f t="shared" ref="AQ9:AQ28" si="3">+SUM(AK9:AP9)</f>
        <v>72</v>
      </c>
      <c r="AR9" s="156">
        <v>24</v>
      </c>
      <c r="AS9" s="158">
        <v>3</v>
      </c>
      <c r="AT9" s="158">
        <v>58</v>
      </c>
      <c r="AU9" s="158">
        <v>9</v>
      </c>
      <c r="AV9" s="157">
        <v>1</v>
      </c>
      <c r="AW9" s="158">
        <v>1</v>
      </c>
      <c r="AX9" s="159">
        <f>+SUM(AR9:AW9)</f>
        <v>96</v>
      </c>
      <c r="AY9" s="156">
        <v>15</v>
      </c>
      <c r="AZ9" s="158">
        <v>2</v>
      </c>
      <c r="BA9" s="158">
        <v>57</v>
      </c>
      <c r="BB9" s="610">
        <v>6</v>
      </c>
      <c r="BC9" s="158">
        <v>0</v>
      </c>
      <c r="BD9" s="772">
        <v>0</v>
      </c>
      <c r="BE9" s="161">
        <v>80</v>
      </c>
    </row>
    <row r="10" spans="1:57" ht="18" customHeight="1">
      <c r="A10" s="88" t="s">
        <v>9</v>
      </c>
      <c r="B10" s="482">
        <v>14</v>
      </c>
      <c r="C10" s="483">
        <v>1</v>
      </c>
      <c r="D10" s="483">
        <v>49</v>
      </c>
      <c r="E10" s="483">
        <v>18</v>
      </c>
      <c r="F10" s="483">
        <v>0</v>
      </c>
      <c r="G10" s="483">
        <v>1</v>
      </c>
      <c r="H10" s="272">
        <f t="shared" si="0"/>
        <v>83</v>
      </c>
      <c r="I10" s="164">
        <v>13</v>
      </c>
      <c r="J10" s="134">
        <v>0</v>
      </c>
      <c r="K10" s="134">
        <v>41</v>
      </c>
      <c r="L10" s="134">
        <v>7</v>
      </c>
      <c r="M10" s="134">
        <v>0</v>
      </c>
      <c r="N10" s="134">
        <v>0</v>
      </c>
      <c r="O10" s="165">
        <f t="shared" si="1"/>
        <v>61</v>
      </c>
      <c r="P10" s="482">
        <v>13</v>
      </c>
      <c r="Q10" s="483">
        <v>3</v>
      </c>
      <c r="R10" s="483">
        <v>50</v>
      </c>
      <c r="S10" s="483">
        <v>8</v>
      </c>
      <c r="T10" s="483">
        <v>0</v>
      </c>
      <c r="U10" s="483">
        <v>0</v>
      </c>
      <c r="V10" s="272">
        <f>+SUM(P10:U10)</f>
        <v>74</v>
      </c>
      <c r="W10" s="164">
        <v>10</v>
      </c>
      <c r="X10" s="134">
        <v>2</v>
      </c>
      <c r="Y10" s="134">
        <v>28</v>
      </c>
      <c r="Z10" s="134">
        <v>12</v>
      </c>
      <c r="AA10" s="134">
        <v>0</v>
      </c>
      <c r="AB10" s="134">
        <v>0</v>
      </c>
      <c r="AC10" s="165">
        <f t="shared" si="2"/>
        <v>52</v>
      </c>
      <c r="AD10" s="482">
        <v>18</v>
      </c>
      <c r="AE10" s="483">
        <v>4</v>
      </c>
      <c r="AF10" s="483">
        <v>61</v>
      </c>
      <c r="AG10" s="483">
        <v>13</v>
      </c>
      <c r="AH10" s="483">
        <v>0</v>
      </c>
      <c r="AI10" s="483">
        <v>0</v>
      </c>
      <c r="AJ10" s="272">
        <f>+SUM(AD10:AI10)</f>
        <v>96</v>
      </c>
      <c r="AK10" s="164">
        <v>19</v>
      </c>
      <c r="AL10" s="134">
        <v>7</v>
      </c>
      <c r="AM10" s="134">
        <v>69</v>
      </c>
      <c r="AN10" s="134">
        <v>14</v>
      </c>
      <c r="AO10" s="134">
        <v>1</v>
      </c>
      <c r="AP10" s="134">
        <v>0</v>
      </c>
      <c r="AQ10" s="165">
        <f t="shared" si="3"/>
        <v>110</v>
      </c>
      <c r="AR10" s="482">
        <v>25</v>
      </c>
      <c r="AS10" s="483">
        <v>3</v>
      </c>
      <c r="AT10" s="483">
        <v>85</v>
      </c>
      <c r="AU10" s="483">
        <v>11</v>
      </c>
      <c r="AV10" s="483">
        <v>0</v>
      </c>
      <c r="AW10" s="483">
        <v>0</v>
      </c>
      <c r="AX10" s="272">
        <f>+SUM(AR10:AW10)</f>
        <v>124</v>
      </c>
      <c r="AY10" s="164">
        <v>30</v>
      </c>
      <c r="AZ10" s="134">
        <v>4</v>
      </c>
      <c r="BA10" s="134">
        <v>79</v>
      </c>
      <c r="BB10" s="286">
        <v>19</v>
      </c>
      <c r="BC10" s="134">
        <v>0</v>
      </c>
      <c r="BD10" s="165">
        <v>0</v>
      </c>
      <c r="BE10" s="165">
        <v>132</v>
      </c>
    </row>
    <row r="11" spans="1:57" ht="18" customHeight="1">
      <c r="A11" s="87" t="s">
        <v>10</v>
      </c>
      <c r="B11" s="166">
        <v>9</v>
      </c>
      <c r="C11" s="168">
        <v>1</v>
      </c>
      <c r="D11" s="168">
        <v>39</v>
      </c>
      <c r="E11" s="168">
        <v>15</v>
      </c>
      <c r="F11" s="167">
        <v>0</v>
      </c>
      <c r="G11" s="168">
        <v>0</v>
      </c>
      <c r="H11" s="169">
        <f t="shared" si="0"/>
        <v>64</v>
      </c>
      <c r="I11" s="166">
        <v>16</v>
      </c>
      <c r="J11" s="168">
        <v>1</v>
      </c>
      <c r="K11" s="168">
        <v>53</v>
      </c>
      <c r="L11" s="168">
        <v>5</v>
      </c>
      <c r="M11" s="168">
        <v>0</v>
      </c>
      <c r="N11" s="167">
        <v>0</v>
      </c>
      <c r="O11" s="170">
        <f t="shared" si="1"/>
        <v>75</v>
      </c>
      <c r="P11" s="166">
        <v>30</v>
      </c>
      <c r="Q11" s="168">
        <v>2</v>
      </c>
      <c r="R11" s="168">
        <v>41</v>
      </c>
      <c r="S11" s="168">
        <v>7</v>
      </c>
      <c r="T11" s="167">
        <v>0</v>
      </c>
      <c r="U11" s="168">
        <v>0</v>
      </c>
      <c r="V11" s="169">
        <f>+SUM(P11:U11)</f>
        <v>80</v>
      </c>
      <c r="W11" s="166">
        <v>17</v>
      </c>
      <c r="X11" s="168">
        <v>1</v>
      </c>
      <c r="Y11" s="168">
        <v>46</v>
      </c>
      <c r="Z11" s="168">
        <v>12</v>
      </c>
      <c r="AA11" s="168">
        <v>0</v>
      </c>
      <c r="AB11" s="167">
        <v>0</v>
      </c>
      <c r="AC11" s="170">
        <f t="shared" si="2"/>
        <v>76</v>
      </c>
      <c r="AD11" s="166">
        <v>21</v>
      </c>
      <c r="AE11" s="168">
        <v>4</v>
      </c>
      <c r="AF11" s="168">
        <v>46</v>
      </c>
      <c r="AG11" s="168">
        <v>6</v>
      </c>
      <c r="AH11" s="167">
        <v>0</v>
      </c>
      <c r="AI11" s="168">
        <v>0</v>
      </c>
      <c r="AJ11" s="169">
        <f>+SUM(AD11:AI11)</f>
        <v>77</v>
      </c>
      <c r="AK11" s="166">
        <v>16</v>
      </c>
      <c r="AL11" s="168">
        <v>1</v>
      </c>
      <c r="AM11" s="168">
        <v>32</v>
      </c>
      <c r="AN11" s="168">
        <v>8</v>
      </c>
      <c r="AO11" s="168">
        <v>0</v>
      </c>
      <c r="AP11" s="167">
        <v>0</v>
      </c>
      <c r="AQ11" s="170">
        <f t="shared" si="3"/>
        <v>57</v>
      </c>
      <c r="AR11" s="166">
        <v>14</v>
      </c>
      <c r="AS11" s="168">
        <v>1</v>
      </c>
      <c r="AT11" s="168">
        <v>40</v>
      </c>
      <c r="AU11" s="168">
        <v>7</v>
      </c>
      <c r="AV11" s="167">
        <v>0</v>
      </c>
      <c r="AW11" s="168">
        <v>0</v>
      </c>
      <c r="AX11" s="169">
        <f>+SUM(AR11:AW11)</f>
        <v>62</v>
      </c>
      <c r="AY11" s="166">
        <v>8</v>
      </c>
      <c r="AZ11" s="168">
        <v>2</v>
      </c>
      <c r="BA11" s="168">
        <v>46</v>
      </c>
      <c r="BB11" s="283">
        <v>21</v>
      </c>
      <c r="BC11" s="168">
        <v>0</v>
      </c>
      <c r="BD11" s="773">
        <v>0</v>
      </c>
      <c r="BE11" s="170">
        <v>77</v>
      </c>
    </row>
    <row r="12" spans="1:57" ht="18" customHeight="1">
      <c r="A12" s="88" t="s">
        <v>11</v>
      </c>
      <c r="B12" s="482">
        <v>5</v>
      </c>
      <c r="C12" s="483">
        <v>2</v>
      </c>
      <c r="D12" s="483">
        <v>16</v>
      </c>
      <c r="E12" s="483">
        <v>1</v>
      </c>
      <c r="F12" s="483">
        <v>0</v>
      </c>
      <c r="G12" s="483">
        <v>0</v>
      </c>
      <c r="H12" s="272">
        <f t="shared" si="0"/>
        <v>24</v>
      </c>
      <c r="I12" s="164">
        <v>8</v>
      </c>
      <c r="J12" s="134">
        <v>1</v>
      </c>
      <c r="K12" s="134">
        <v>21</v>
      </c>
      <c r="L12" s="134">
        <v>4</v>
      </c>
      <c r="M12" s="134">
        <v>0</v>
      </c>
      <c r="N12" s="134">
        <v>0</v>
      </c>
      <c r="O12" s="165">
        <f t="shared" si="1"/>
        <v>34</v>
      </c>
      <c r="P12" s="482">
        <v>5</v>
      </c>
      <c r="Q12" s="483">
        <v>3</v>
      </c>
      <c r="R12" s="483">
        <v>22</v>
      </c>
      <c r="S12" s="483">
        <v>2</v>
      </c>
      <c r="T12" s="483">
        <v>0</v>
      </c>
      <c r="U12" s="483">
        <v>0</v>
      </c>
      <c r="V12" s="272">
        <f>+SUM(P12:U12)</f>
        <v>32</v>
      </c>
      <c r="W12" s="164">
        <v>10</v>
      </c>
      <c r="X12" s="134">
        <v>2</v>
      </c>
      <c r="Y12" s="134">
        <v>15</v>
      </c>
      <c r="Z12" s="134">
        <v>5</v>
      </c>
      <c r="AA12" s="134">
        <v>0</v>
      </c>
      <c r="AB12" s="134">
        <v>0</v>
      </c>
      <c r="AC12" s="165">
        <f t="shared" si="2"/>
        <v>32</v>
      </c>
      <c r="AD12" s="482">
        <v>10</v>
      </c>
      <c r="AE12" s="483">
        <v>1</v>
      </c>
      <c r="AF12" s="483">
        <v>23</v>
      </c>
      <c r="AG12" s="483">
        <v>0</v>
      </c>
      <c r="AH12" s="483">
        <v>0</v>
      </c>
      <c r="AI12" s="483">
        <v>0</v>
      </c>
      <c r="AJ12" s="272">
        <f>+SUM(AD12:AI12)</f>
        <v>34</v>
      </c>
      <c r="AK12" s="164">
        <v>11</v>
      </c>
      <c r="AL12" s="134">
        <v>3</v>
      </c>
      <c r="AM12" s="134">
        <v>21</v>
      </c>
      <c r="AN12" s="134">
        <v>7</v>
      </c>
      <c r="AO12" s="134">
        <v>0</v>
      </c>
      <c r="AP12" s="134">
        <v>0</v>
      </c>
      <c r="AQ12" s="165">
        <f t="shared" si="3"/>
        <v>42</v>
      </c>
      <c r="AR12" s="482">
        <v>13</v>
      </c>
      <c r="AS12" s="483">
        <v>0</v>
      </c>
      <c r="AT12" s="483">
        <v>22</v>
      </c>
      <c r="AU12" s="483">
        <v>3</v>
      </c>
      <c r="AV12" s="483">
        <v>0</v>
      </c>
      <c r="AW12" s="483">
        <v>0</v>
      </c>
      <c r="AX12" s="272">
        <f>+SUM(AR12:AW12)</f>
        <v>38</v>
      </c>
      <c r="AY12" s="164">
        <v>4</v>
      </c>
      <c r="AZ12" s="134">
        <v>0</v>
      </c>
      <c r="BA12" s="134">
        <v>22</v>
      </c>
      <c r="BB12" s="286">
        <v>3</v>
      </c>
      <c r="BC12" s="134">
        <v>0</v>
      </c>
      <c r="BD12" s="165">
        <v>0</v>
      </c>
      <c r="BE12" s="165">
        <v>29</v>
      </c>
    </row>
    <row r="13" spans="1:57" ht="18" customHeight="1">
      <c r="A13" s="87" t="s">
        <v>12</v>
      </c>
      <c r="B13" s="166">
        <v>21</v>
      </c>
      <c r="C13" s="168">
        <v>5</v>
      </c>
      <c r="D13" s="168">
        <v>43</v>
      </c>
      <c r="E13" s="168">
        <v>6</v>
      </c>
      <c r="F13" s="167">
        <v>0</v>
      </c>
      <c r="G13" s="168">
        <v>0</v>
      </c>
      <c r="H13" s="170">
        <f>+SUM(B13:G13)</f>
        <v>75</v>
      </c>
      <c r="I13" s="166">
        <v>24</v>
      </c>
      <c r="J13" s="168">
        <v>2</v>
      </c>
      <c r="K13" s="168">
        <v>52</v>
      </c>
      <c r="L13" s="168">
        <v>5</v>
      </c>
      <c r="M13" s="168">
        <v>0</v>
      </c>
      <c r="N13" s="167">
        <v>0</v>
      </c>
      <c r="O13" s="170">
        <f t="shared" si="1"/>
        <v>83</v>
      </c>
      <c r="P13" s="166">
        <v>19</v>
      </c>
      <c r="Q13" s="168">
        <v>5</v>
      </c>
      <c r="R13" s="168">
        <v>68</v>
      </c>
      <c r="S13" s="168">
        <v>5</v>
      </c>
      <c r="T13" s="167">
        <v>0</v>
      </c>
      <c r="U13" s="168">
        <v>0</v>
      </c>
      <c r="V13" s="170">
        <f>+SUM(P13:U13)</f>
        <v>97</v>
      </c>
      <c r="W13" s="166">
        <v>14</v>
      </c>
      <c r="X13" s="168">
        <v>4</v>
      </c>
      <c r="Y13" s="168">
        <v>43</v>
      </c>
      <c r="Z13" s="168">
        <v>7</v>
      </c>
      <c r="AA13" s="168">
        <v>0</v>
      </c>
      <c r="AB13" s="167">
        <v>0</v>
      </c>
      <c r="AC13" s="170">
        <f t="shared" si="2"/>
        <v>68</v>
      </c>
      <c r="AD13" s="166">
        <v>31</v>
      </c>
      <c r="AE13" s="168">
        <v>7</v>
      </c>
      <c r="AF13" s="168">
        <v>63</v>
      </c>
      <c r="AG13" s="168">
        <v>10</v>
      </c>
      <c r="AH13" s="167">
        <v>0</v>
      </c>
      <c r="AI13" s="168">
        <v>0</v>
      </c>
      <c r="AJ13" s="170">
        <f>+SUM(AD13:AI13)</f>
        <v>111</v>
      </c>
      <c r="AK13" s="166">
        <v>17</v>
      </c>
      <c r="AL13" s="168">
        <v>6</v>
      </c>
      <c r="AM13" s="168">
        <v>54</v>
      </c>
      <c r="AN13" s="168">
        <v>6</v>
      </c>
      <c r="AO13" s="168">
        <v>0</v>
      </c>
      <c r="AP13" s="167">
        <v>0</v>
      </c>
      <c r="AQ13" s="170">
        <f t="shared" si="3"/>
        <v>83</v>
      </c>
      <c r="AR13" s="166">
        <v>18</v>
      </c>
      <c r="AS13" s="168">
        <v>4</v>
      </c>
      <c r="AT13" s="168">
        <v>80</v>
      </c>
      <c r="AU13" s="168">
        <v>5</v>
      </c>
      <c r="AV13" s="167">
        <v>0</v>
      </c>
      <c r="AW13" s="168">
        <v>0</v>
      </c>
      <c r="AX13" s="170">
        <f>+SUM(AR13:AW13)</f>
        <v>107</v>
      </c>
      <c r="AY13" s="166">
        <v>18</v>
      </c>
      <c r="AZ13" s="168">
        <v>1</v>
      </c>
      <c r="BA13" s="168">
        <v>77</v>
      </c>
      <c r="BB13" s="283">
        <v>4</v>
      </c>
      <c r="BC13" s="168">
        <v>0</v>
      </c>
      <c r="BD13" s="773">
        <v>0</v>
      </c>
      <c r="BE13" s="170">
        <v>100</v>
      </c>
    </row>
    <row r="14" spans="1:57" ht="18" customHeight="1">
      <c r="A14" s="88" t="s">
        <v>13</v>
      </c>
      <c r="B14" s="482">
        <v>2</v>
      </c>
      <c r="C14" s="483">
        <v>1</v>
      </c>
      <c r="D14" s="483">
        <v>10</v>
      </c>
      <c r="E14" s="483">
        <v>2</v>
      </c>
      <c r="F14" s="483">
        <v>0</v>
      </c>
      <c r="G14" s="483">
        <v>0</v>
      </c>
      <c r="H14" s="272">
        <f t="shared" si="0"/>
        <v>15</v>
      </c>
      <c r="I14" s="164">
        <v>0</v>
      </c>
      <c r="J14" s="134">
        <v>1</v>
      </c>
      <c r="K14" s="134">
        <v>8</v>
      </c>
      <c r="L14" s="134">
        <v>4</v>
      </c>
      <c r="M14" s="134">
        <v>0</v>
      </c>
      <c r="N14" s="134">
        <v>0</v>
      </c>
      <c r="O14" s="165">
        <f t="shared" si="1"/>
        <v>13</v>
      </c>
      <c r="P14" s="482">
        <v>2</v>
      </c>
      <c r="Q14" s="483">
        <v>2</v>
      </c>
      <c r="R14" s="483">
        <v>13</v>
      </c>
      <c r="S14" s="483">
        <v>2</v>
      </c>
      <c r="T14" s="483">
        <v>0</v>
      </c>
      <c r="U14" s="483">
        <v>0</v>
      </c>
      <c r="V14" s="272">
        <f t="shared" ref="V14:V27" si="4">+SUM(P14:U14)</f>
        <v>19</v>
      </c>
      <c r="W14" s="164">
        <v>4</v>
      </c>
      <c r="X14" s="134">
        <v>0</v>
      </c>
      <c r="Y14" s="134">
        <v>11</v>
      </c>
      <c r="Z14" s="134">
        <v>5</v>
      </c>
      <c r="AA14" s="134">
        <v>0</v>
      </c>
      <c r="AB14" s="134">
        <v>0</v>
      </c>
      <c r="AC14" s="165">
        <f t="shared" si="2"/>
        <v>20</v>
      </c>
      <c r="AD14" s="482">
        <v>3</v>
      </c>
      <c r="AE14" s="483">
        <v>3</v>
      </c>
      <c r="AF14" s="483">
        <v>9</v>
      </c>
      <c r="AG14" s="483">
        <v>0</v>
      </c>
      <c r="AH14" s="483">
        <v>0</v>
      </c>
      <c r="AI14" s="483">
        <v>0</v>
      </c>
      <c r="AJ14" s="272">
        <f t="shared" ref="AJ14:AJ27" si="5">+SUM(AD14:AI14)</f>
        <v>15</v>
      </c>
      <c r="AK14" s="164">
        <v>7</v>
      </c>
      <c r="AL14" s="134">
        <v>1</v>
      </c>
      <c r="AM14" s="134">
        <v>19</v>
      </c>
      <c r="AN14" s="134">
        <v>6</v>
      </c>
      <c r="AO14" s="134">
        <v>0</v>
      </c>
      <c r="AP14" s="134">
        <v>0</v>
      </c>
      <c r="AQ14" s="165">
        <f t="shared" si="3"/>
        <v>33</v>
      </c>
      <c r="AR14" s="482">
        <v>11</v>
      </c>
      <c r="AS14" s="483">
        <v>0</v>
      </c>
      <c r="AT14" s="483">
        <v>18</v>
      </c>
      <c r="AU14" s="483">
        <v>3</v>
      </c>
      <c r="AV14" s="483">
        <v>0</v>
      </c>
      <c r="AW14" s="483">
        <v>0</v>
      </c>
      <c r="AX14" s="272">
        <f t="shared" ref="AX14:AX27" si="6">+SUM(AR14:AW14)</f>
        <v>32</v>
      </c>
      <c r="AY14" s="164">
        <v>7</v>
      </c>
      <c r="AZ14" s="134">
        <v>0</v>
      </c>
      <c r="BA14" s="134">
        <v>18</v>
      </c>
      <c r="BB14" s="286">
        <v>5</v>
      </c>
      <c r="BC14" s="134">
        <v>0</v>
      </c>
      <c r="BD14" s="165">
        <v>0</v>
      </c>
      <c r="BE14" s="165">
        <v>30</v>
      </c>
    </row>
    <row r="15" spans="1:57" ht="18" customHeight="1">
      <c r="A15" s="87" t="s">
        <v>14</v>
      </c>
      <c r="B15" s="166">
        <v>20</v>
      </c>
      <c r="C15" s="168">
        <v>6</v>
      </c>
      <c r="D15" s="168">
        <v>51</v>
      </c>
      <c r="E15" s="168">
        <v>16</v>
      </c>
      <c r="F15" s="167">
        <v>0</v>
      </c>
      <c r="G15" s="168">
        <v>0</v>
      </c>
      <c r="H15" s="169">
        <f t="shared" si="0"/>
        <v>93</v>
      </c>
      <c r="I15" s="166">
        <v>22</v>
      </c>
      <c r="J15" s="168">
        <v>6</v>
      </c>
      <c r="K15" s="168">
        <v>80</v>
      </c>
      <c r="L15" s="168">
        <v>9</v>
      </c>
      <c r="M15" s="168">
        <v>0</v>
      </c>
      <c r="N15" s="167">
        <v>0</v>
      </c>
      <c r="O15" s="170">
        <f t="shared" si="1"/>
        <v>117</v>
      </c>
      <c r="P15" s="166">
        <v>24</v>
      </c>
      <c r="Q15" s="168">
        <v>5</v>
      </c>
      <c r="R15" s="168">
        <v>63</v>
      </c>
      <c r="S15" s="168">
        <v>7</v>
      </c>
      <c r="T15" s="167">
        <v>0</v>
      </c>
      <c r="U15" s="168">
        <v>1</v>
      </c>
      <c r="V15" s="169">
        <f t="shared" si="4"/>
        <v>100</v>
      </c>
      <c r="W15" s="166">
        <v>25</v>
      </c>
      <c r="X15" s="168">
        <v>5</v>
      </c>
      <c r="Y15" s="168">
        <v>62</v>
      </c>
      <c r="Z15" s="168">
        <v>11</v>
      </c>
      <c r="AA15" s="168">
        <v>0</v>
      </c>
      <c r="AB15" s="167">
        <v>0</v>
      </c>
      <c r="AC15" s="170">
        <f t="shared" si="2"/>
        <v>103</v>
      </c>
      <c r="AD15" s="166">
        <v>31</v>
      </c>
      <c r="AE15" s="168">
        <v>3</v>
      </c>
      <c r="AF15" s="168">
        <v>58</v>
      </c>
      <c r="AG15" s="168">
        <v>5</v>
      </c>
      <c r="AH15" s="167">
        <v>0</v>
      </c>
      <c r="AI15" s="168">
        <v>1</v>
      </c>
      <c r="AJ15" s="169">
        <f t="shared" si="5"/>
        <v>98</v>
      </c>
      <c r="AK15" s="166">
        <v>15</v>
      </c>
      <c r="AL15" s="168">
        <v>4</v>
      </c>
      <c r="AM15" s="168">
        <v>76</v>
      </c>
      <c r="AN15" s="168">
        <v>5</v>
      </c>
      <c r="AO15" s="168">
        <v>0</v>
      </c>
      <c r="AP15" s="167">
        <v>1</v>
      </c>
      <c r="AQ15" s="170">
        <f t="shared" si="3"/>
        <v>101</v>
      </c>
      <c r="AR15" s="166">
        <v>45</v>
      </c>
      <c r="AS15" s="168">
        <v>5</v>
      </c>
      <c r="AT15" s="168">
        <v>91</v>
      </c>
      <c r="AU15" s="168">
        <v>7</v>
      </c>
      <c r="AV15" s="167">
        <v>0</v>
      </c>
      <c r="AW15" s="168">
        <v>0</v>
      </c>
      <c r="AX15" s="169">
        <f t="shared" si="6"/>
        <v>148</v>
      </c>
      <c r="AY15" s="166">
        <v>30</v>
      </c>
      <c r="AZ15" s="168">
        <v>1</v>
      </c>
      <c r="BA15" s="168">
        <v>90</v>
      </c>
      <c r="BB15" s="283">
        <v>9</v>
      </c>
      <c r="BC15" s="168">
        <v>0</v>
      </c>
      <c r="BD15" s="773">
        <v>0</v>
      </c>
      <c r="BE15" s="170">
        <v>130</v>
      </c>
    </row>
    <row r="16" spans="1:57" ht="18" customHeight="1">
      <c r="A16" s="88" t="s">
        <v>15</v>
      </c>
      <c r="B16" s="482">
        <v>5</v>
      </c>
      <c r="C16" s="483">
        <v>4</v>
      </c>
      <c r="D16" s="483">
        <v>15</v>
      </c>
      <c r="E16" s="483">
        <v>6</v>
      </c>
      <c r="F16" s="483">
        <v>0</v>
      </c>
      <c r="G16" s="483">
        <v>0</v>
      </c>
      <c r="H16" s="272">
        <f t="shared" si="0"/>
        <v>30</v>
      </c>
      <c r="I16" s="164">
        <v>14</v>
      </c>
      <c r="J16" s="134">
        <v>0</v>
      </c>
      <c r="K16" s="134">
        <v>15</v>
      </c>
      <c r="L16" s="134">
        <v>7</v>
      </c>
      <c r="M16" s="134">
        <v>0</v>
      </c>
      <c r="N16" s="134">
        <v>0</v>
      </c>
      <c r="O16" s="165">
        <f t="shared" si="1"/>
        <v>36</v>
      </c>
      <c r="P16" s="482">
        <v>8</v>
      </c>
      <c r="Q16" s="483">
        <v>0</v>
      </c>
      <c r="R16" s="483">
        <v>16</v>
      </c>
      <c r="S16" s="483">
        <v>10</v>
      </c>
      <c r="T16" s="483">
        <v>0</v>
      </c>
      <c r="U16" s="483">
        <v>0</v>
      </c>
      <c r="V16" s="272">
        <f t="shared" si="4"/>
        <v>34</v>
      </c>
      <c r="W16" s="164">
        <v>6</v>
      </c>
      <c r="X16" s="134">
        <v>3</v>
      </c>
      <c r="Y16" s="134">
        <v>16</v>
      </c>
      <c r="Z16" s="134">
        <v>4</v>
      </c>
      <c r="AA16" s="134">
        <v>0</v>
      </c>
      <c r="AB16" s="134">
        <v>1</v>
      </c>
      <c r="AC16" s="165">
        <f t="shared" si="2"/>
        <v>30</v>
      </c>
      <c r="AD16" s="482">
        <v>6</v>
      </c>
      <c r="AE16" s="483">
        <v>1</v>
      </c>
      <c r="AF16" s="483">
        <v>17</v>
      </c>
      <c r="AG16" s="483">
        <v>6</v>
      </c>
      <c r="AH16" s="483">
        <v>0</v>
      </c>
      <c r="AI16" s="483">
        <v>0</v>
      </c>
      <c r="AJ16" s="272">
        <f t="shared" si="5"/>
        <v>30</v>
      </c>
      <c r="AK16" s="164">
        <v>11</v>
      </c>
      <c r="AL16" s="134">
        <v>0</v>
      </c>
      <c r="AM16" s="134">
        <v>22</v>
      </c>
      <c r="AN16" s="134">
        <v>7</v>
      </c>
      <c r="AO16" s="134">
        <v>0</v>
      </c>
      <c r="AP16" s="134">
        <v>0</v>
      </c>
      <c r="AQ16" s="165">
        <f t="shared" si="3"/>
        <v>40</v>
      </c>
      <c r="AR16" s="482">
        <v>13</v>
      </c>
      <c r="AS16" s="483">
        <v>4</v>
      </c>
      <c r="AT16" s="483">
        <v>11</v>
      </c>
      <c r="AU16" s="483">
        <v>1</v>
      </c>
      <c r="AV16" s="483">
        <v>0</v>
      </c>
      <c r="AW16" s="483">
        <v>0</v>
      </c>
      <c r="AX16" s="272">
        <f t="shared" si="6"/>
        <v>29</v>
      </c>
      <c r="AY16" s="164">
        <v>7</v>
      </c>
      <c r="AZ16" s="134">
        <v>2</v>
      </c>
      <c r="BA16" s="134">
        <v>28</v>
      </c>
      <c r="BB16" s="286">
        <v>7</v>
      </c>
      <c r="BC16" s="134">
        <v>0</v>
      </c>
      <c r="BD16" s="165">
        <v>0</v>
      </c>
      <c r="BE16" s="165">
        <v>44</v>
      </c>
    </row>
    <row r="17" spans="1:57" ht="18" customHeight="1">
      <c r="A17" s="90" t="s">
        <v>16</v>
      </c>
      <c r="B17" s="166">
        <v>12</v>
      </c>
      <c r="C17" s="168">
        <v>1</v>
      </c>
      <c r="D17" s="168">
        <v>30</v>
      </c>
      <c r="E17" s="168">
        <v>8</v>
      </c>
      <c r="F17" s="168">
        <v>0</v>
      </c>
      <c r="G17" s="168">
        <v>0</v>
      </c>
      <c r="H17" s="170">
        <f t="shared" si="0"/>
        <v>51</v>
      </c>
      <c r="I17" s="166">
        <v>21</v>
      </c>
      <c r="J17" s="168">
        <v>1</v>
      </c>
      <c r="K17" s="168">
        <v>40</v>
      </c>
      <c r="L17" s="168">
        <v>11</v>
      </c>
      <c r="M17" s="168">
        <v>0</v>
      </c>
      <c r="N17" s="167">
        <v>0</v>
      </c>
      <c r="O17" s="170">
        <f t="shared" si="1"/>
        <v>73</v>
      </c>
      <c r="P17" s="166">
        <v>19</v>
      </c>
      <c r="Q17" s="168">
        <v>0</v>
      </c>
      <c r="R17" s="168">
        <v>28</v>
      </c>
      <c r="S17" s="168">
        <v>7</v>
      </c>
      <c r="T17" s="168">
        <v>0</v>
      </c>
      <c r="U17" s="168">
        <v>0</v>
      </c>
      <c r="V17" s="170">
        <f t="shared" si="4"/>
        <v>54</v>
      </c>
      <c r="W17" s="166">
        <v>10</v>
      </c>
      <c r="X17" s="168">
        <v>2</v>
      </c>
      <c r="Y17" s="168">
        <v>40</v>
      </c>
      <c r="Z17" s="168">
        <v>5</v>
      </c>
      <c r="AA17" s="168">
        <v>0</v>
      </c>
      <c r="AB17" s="167">
        <v>0</v>
      </c>
      <c r="AC17" s="170">
        <f t="shared" si="2"/>
        <v>57</v>
      </c>
      <c r="AD17" s="166">
        <v>14</v>
      </c>
      <c r="AE17" s="168">
        <v>5</v>
      </c>
      <c r="AF17" s="168">
        <v>29</v>
      </c>
      <c r="AG17" s="168">
        <v>5</v>
      </c>
      <c r="AH17" s="168">
        <v>0</v>
      </c>
      <c r="AI17" s="168">
        <v>0</v>
      </c>
      <c r="AJ17" s="170">
        <f t="shared" si="5"/>
        <v>53</v>
      </c>
      <c r="AK17" s="166">
        <v>8</v>
      </c>
      <c r="AL17" s="168">
        <v>0</v>
      </c>
      <c r="AM17" s="168">
        <v>32</v>
      </c>
      <c r="AN17" s="168">
        <v>4</v>
      </c>
      <c r="AO17" s="168">
        <v>1</v>
      </c>
      <c r="AP17" s="167">
        <v>0</v>
      </c>
      <c r="AQ17" s="170">
        <f t="shared" si="3"/>
        <v>45</v>
      </c>
      <c r="AR17" s="166">
        <v>16</v>
      </c>
      <c r="AS17" s="168">
        <v>3</v>
      </c>
      <c r="AT17" s="168">
        <v>47</v>
      </c>
      <c r="AU17" s="168">
        <v>5</v>
      </c>
      <c r="AV17" s="168">
        <v>1</v>
      </c>
      <c r="AW17" s="168">
        <v>1</v>
      </c>
      <c r="AX17" s="170">
        <f t="shared" si="6"/>
        <v>73</v>
      </c>
      <c r="AY17" s="166">
        <v>12</v>
      </c>
      <c r="AZ17" s="168">
        <v>3</v>
      </c>
      <c r="BA17" s="168">
        <v>25</v>
      </c>
      <c r="BB17" s="283">
        <v>3</v>
      </c>
      <c r="BC17" s="168">
        <v>0</v>
      </c>
      <c r="BD17" s="773">
        <v>0</v>
      </c>
      <c r="BE17" s="170">
        <v>43</v>
      </c>
    </row>
    <row r="18" spans="1:57" ht="18" customHeight="1">
      <c r="A18" s="88" t="s">
        <v>17</v>
      </c>
      <c r="B18" s="482">
        <v>52</v>
      </c>
      <c r="C18" s="483">
        <v>3</v>
      </c>
      <c r="D18" s="483">
        <v>83</v>
      </c>
      <c r="E18" s="483">
        <v>31</v>
      </c>
      <c r="F18" s="483">
        <v>0</v>
      </c>
      <c r="G18" s="483">
        <v>0</v>
      </c>
      <c r="H18" s="272">
        <f t="shared" si="0"/>
        <v>169</v>
      </c>
      <c r="I18" s="164">
        <v>52</v>
      </c>
      <c r="J18" s="134">
        <v>5</v>
      </c>
      <c r="K18" s="134">
        <v>91</v>
      </c>
      <c r="L18" s="134">
        <v>15</v>
      </c>
      <c r="M18" s="134">
        <v>0</v>
      </c>
      <c r="N18" s="134">
        <v>0</v>
      </c>
      <c r="O18" s="165">
        <f t="shared" si="1"/>
        <v>163</v>
      </c>
      <c r="P18" s="482">
        <v>39</v>
      </c>
      <c r="Q18" s="483">
        <v>4</v>
      </c>
      <c r="R18" s="483">
        <v>115</v>
      </c>
      <c r="S18" s="483">
        <v>18</v>
      </c>
      <c r="T18" s="483">
        <v>0</v>
      </c>
      <c r="U18" s="483">
        <v>0</v>
      </c>
      <c r="V18" s="272">
        <f t="shared" si="4"/>
        <v>176</v>
      </c>
      <c r="W18" s="164">
        <v>48</v>
      </c>
      <c r="X18" s="134">
        <v>7</v>
      </c>
      <c r="Y18" s="134">
        <v>86</v>
      </c>
      <c r="Z18" s="134">
        <v>15</v>
      </c>
      <c r="AA18" s="134">
        <v>0</v>
      </c>
      <c r="AB18" s="134">
        <v>0</v>
      </c>
      <c r="AC18" s="165">
        <f t="shared" si="2"/>
        <v>156</v>
      </c>
      <c r="AD18" s="482">
        <v>43</v>
      </c>
      <c r="AE18" s="483">
        <v>5</v>
      </c>
      <c r="AF18" s="483">
        <v>98</v>
      </c>
      <c r="AG18" s="483">
        <v>18</v>
      </c>
      <c r="AH18" s="483">
        <v>0</v>
      </c>
      <c r="AI18" s="483">
        <v>0</v>
      </c>
      <c r="AJ18" s="272">
        <f t="shared" si="5"/>
        <v>164</v>
      </c>
      <c r="AK18" s="164">
        <v>28</v>
      </c>
      <c r="AL18" s="134">
        <v>2</v>
      </c>
      <c r="AM18" s="134">
        <v>72</v>
      </c>
      <c r="AN18" s="134">
        <v>14</v>
      </c>
      <c r="AO18" s="134">
        <v>0</v>
      </c>
      <c r="AP18" s="134">
        <v>0</v>
      </c>
      <c r="AQ18" s="165">
        <f t="shared" si="3"/>
        <v>116</v>
      </c>
      <c r="AR18" s="482">
        <v>42</v>
      </c>
      <c r="AS18" s="483">
        <v>4</v>
      </c>
      <c r="AT18" s="483">
        <v>115</v>
      </c>
      <c r="AU18" s="483">
        <v>19</v>
      </c>
      <c r="AV18" s="483">
        <v>0</v>
      </c>
      <c r="AW18" s="483">
        <v>1</v>
      </c>
      <c r="AX18" s="272">
        <f t="shared" si="6"/>
        <v>181</v>
      </c>
      <c r="AY18" s="164">
        <v>50</v>
      </c>
      <c r="AZ18" s="134">
        <v>6</v>
      </c>
      <c r="BA18" s="134">
        <v>115</v>
      </c>
      <c r="BB18" s="286">
        <v>37</v>
      </c>
      <c r="BC18" s="134">
        <v>0</v>
      </c>
      <c r="BD18" s="165">
        <v>0</v>
      </c>
      <c r="BE18" s="165">
        <v>208</v>
      </c>
    </row>
    <row r="19" spans="1:57" ht="18" customHeight="1">
      <c r="A19" s="90" t="s">
        <v>18</v>
      </c>
      <c r="B19" s="166">
        <v>83</v>
      </c>
      <c r="C19" s="168">
        <v>17</v>
      </c>
      <c r="D19" s="168">
        <v>157</v>
      </c>
      <c r="E19" s="168">
        <v>44</v>
      </c>
      <c r="F19" s="168">
        <v>0</v>
      </c>
      <c r="G19" s="168">
        <v>0</v>
      </c>
      <c r="H19" s="170">
        <f t="shared" si="0"/>
        <v>301</v>
      </c>
      <c r="I19" s="166">
        <v>86</v>
      </c>
      <c r="J19" s="168">
        <v>15</v>
      </c>
      <c r="K19" s="168">
        <v>134</v>
      </c>
      <c r="L19" s="168">
        <v>44</v>
      </c>
      <c r="M19" s="168">
        <v>0</v>
      </c>
      <c r="N19" s="167">
        <v>2</v>
      </c>
      <c r="O19" s="170">
        <f t="shared" si="1"/>
        <v>281</v>
      </c>
      <c r="P19" s="166">
        <v>89</v>
      </c>
      <c r="Q19" s="168">
        <v>11</v>
      </c>
      <c r="R19" s="168">
        <v>145</v>
      </c>
      <c r="S19" s="168">
        <v>41</v>
      </c>
      <c r="T19" s="168">
        <v>0</v>
      </c>
      <c r="U19" s="168">
        <v>1</v>
      </c>
      <c r="V19" s="170">
        <f t="shared" si="4"/>
        <v>287</v>
      </c>
      <c r="W19" s="166">
        <v>93</v>
      </c>
      <c r="X19" s="168">
        <v>15</v>
      </c>
      <c r="Y19" s="168">
        <v>134</v>
      </c>
      <c r="Z19" s="168">
        <v>49</v>
      </c>
      <c r="AA19" s="168">
        <v>0</v>
      </c>
      <c r="AB19" s="167">
        <v>0</v>
      </c>
      <c r="AC19" s="170">
        <f t="shared" si="2"/>
        <v>291</v>
      </c>
      <c r="AD19" s="166">
        <v>92</v>
      </c>
      <c r="AE19" s="168">
        <v>12</v>
      </c>
      <c r="AF19" s="168">
        <v>164</v>
      </c>
      <c r="AG19" s="168">
        <v>54</v>
      </c>
      <c r="AH19" s="168">
        <v>1</v>
      </c>
      <c r="AI19" s="168">
        <v>0</v>
      </c>
      <c r="AJ19" s="170">
        <f t="shared" si="5"/>
        <v>323</v>
      </c>
      <c r="AK19" s="166">
        <v>49</v>
      </c>
      <c r="AL19" s="168">
        <v>4</v>
      </c>
      <c r="AM19" s="168">
        <v>146</v>
      </c>
      <c r="AN19" s="168">
        <v>41</v>
      </c>
      <c r="AO19" s="168">
        <v>0</v>
      </c>
      <c r="AP19" s="167">
        <v>0</v>
      </c>
      <c r="AQ19" s="170">
        <f t="shared" si="3"/>
        <v>240</v>
      </c>
      <c r="AR19" s="166">
        <v>63</v>
      </c>
      <c r="AS19" s="168">
        <v>11</v>
      </c>
      <c r="AT19" s="168">
        <v>165</v>
      </c>
      <c r="AU19" s="168">
        <v>42</v>
      </c>
      <c r="AV19" s="168">
        <v>0</v>
      </c>
      <c r="AW19" s="168">
        <v>10</v>
      </c>
      <c r="AX19" s="170">
        <f t="shared" si="6"/>
        <v>291</v>
      </c>
      <c r="AY19" s="166">
        <v>60</v>
      </c>
      <c r="AZ19" s="168">
        <v>9</v>
      </c>
      <c r="BA19" s="168">
        <v>114</v>
      </c>
      <c r="BB19" s="283">
        <v>48</v>
      </c>
      <c r="BC19" s="168">
        <v>0</v>
      </c>
      <c r="BD19" s="773">
        <v>0</v>
      </c>
      <c r="BE19" s="170">
        <v>231</v>
      </c>
    </row>
    <row r="20" spans="1:57" ht="18" customHeight="1">
      <c r="A20" s="88" t="s">
        <v>19</v>
      </c>
      <c r="B20" s="482">
        <v>2</v>
      </c>
      <c r="C20" s="483">
        <v>1</v>
      </c>
      <c r="D20" s="483">
        <v>2</v>
      </c>
      <c r="E20" s="483">
        <v>1</v>
      </c>
      <c r="F20" s="483">
        <v>1</v>
      </c>
      <c r="G20" s="483">
        <v>0</v>
      </c>
      <c r="H20" s="272">
        <f t="shared" si="0"/>
        <v>7</v>
      </c>
      <c r="I20" s="164">
        <v>0</v>
      </c>
      <c r="J20" s="134">
        <v>1</v>
      </c>
      <c r="K20" s="134">
        <v>6</v>
      </c>
      <c r="L20" s="134">
        <v>2</v>
      </c>
      <c r="M20" s="134">
        <v>0</v>
      </c>
      <c r="N20" s="134">
        <v>0</v>
      </c>
      <c r="O20" s="165">
        <f t="shared" si="1"/>
        <v>9</v>
      </c>
      <c r="P20" s="482">
        <v>1</v>
      </c>
      <c r="Q20" s="483">
        <v>1</v>
      </c>
      <c r="R20" s="483">
        <v>8</v>
      </c>
      <c r="S20" s="483">
        <v>0</v>
      </c>
      <c r="T20" s="483">
        <v>0</v>
      </c>
      <c r="U20" s="483">
        <v>0</v>
      </c>
      <c r="V20" s="272">
        <f t="shared" si="4"/>
        <v>10</v>
      </c>
      <c r="W20" s="164">
        <v>3</v>
      </c>
      <c r="X20" s="134">
        <v>1</v>
      </c>
      <c r="Y20" s="134">
        <v>9</v>
      </c>
      <c r="Z20" s="134">
        <v>0</v>
      </c>
      <c r="AA20" s="134">
        <v>0</v>
      </c>
      <c r="AB20" s="134">
        <v>0</v>
      </c>
      <c r="AC20" s="165">
        <f t="shared" si="2"/>
        <v>13</v>
      </c>
      <c r="AD20" s="482">
        <v>1</v>
      </c>
      <c r="AE20" s="483">
        <v>0</v>
      </c>
      <c r="AF20" s="483">
        <v>6</v>
      </c>
      <c r="AG20" s="483">
        <v>1</v>
      </c>
      <c r="AH20" s="483">
        <v>0</v>
      </c>
      <c r="AI20" s="483">
        <v>0</v>
      </c>
      <c r="AJ20" s="272">
        <f t="shared" si="5"/>
        <v>8</v>
      </c>
      <c r="AK20" s="164">
        <v>2</v>
      </c>
      <c r="AL20" s="134">
        <v>1</v>
      </c>
      <c r="AM20" s="134">
        <v>4</v>
      </c>
      <c r="AN20" s="134">
        <v>0</v>
      </c>
      <c r="AO20" s="134">
        <v>0</v>
      </c>
      <c r="AP20" s="134">
        <v>0</v>
      </c>
      <c r="AQ20" s="165">
        <f t="shared" si="3"/>
        <v>7</v>
      </c>
      <c r="AR20" s="482">
        <v>8</v>
      </c>
      <c r="AS20" s="483">
        <v>0</v>
      </c>
      <c r="AT20" s="483">
        <v>10</v>
      </c>
      <c r="AU20" s="483">
        <v>4</v>
      </c>
      <c r="AV20" s="483">
        <v>1</v>
      </c>
      <c r="AW20" s="483">
        <v>0</v>
      </c>
      <c r="AX20" s="272">
        <f t="shared" si="6"/>
        <v>23</v>
      </c>
      <c r="AY20" s="164">
        <v>1</v>
      </c>
      <c r="AZ20" s="134">
        <v>1</v>
      </c>
      <c r="BA20" s="134">
        <v>11</v>
      </c>
      <c r="BB20" s="286">
        <v>2</v>
      </c>
      <c r="BC20" s="134">
        <v>0</v>
      </c>
      <c r="BD20" s="165">
        <v>0</v>
      </c>
      <c r="BE20" s="165">
        <v>15</v>
      </c>
    </row>
    <row r="21" spans="1:57" ht="18" customHeight="1">
      <c r="A21" s="90" t="s">
        <v>20</v>
      </c>
      <c r="B21" s="166">
        <v>6</v>
      </c>
      <c r="C21" s="168">
        <v>5</v>
      </c>
      <c r="D21" s="168">
        <v>11</v>
      </c>
      <c r="E21" s="168">
        <v>1</v>
      </c>
      <c r="F21" s="168">
        <v>0</v>
      </c>
      <c r="G21" s="168">
        <v>0</v>
      </c>
      <c r="H21" s="170">
        <f t="shared" si="0"/>
        <v>23</v>
      </c>
      <c r="I21" s="166">
        <v>9</v>
      </c>
      <c r="J21" s="168">
        <v>1</v>
      </c>
      <c r="K21" s="168">
        <v>27</v>
      </c>
      <c r="L21" s="168">
        <v>10</v>
      </c>
      <c r="M21" s="168">
        <v>0</v>
      </c>
      <c r="N21" s="167">
        <v>2</v>
      </c>
      <c r="O21" s="170">
        <f t="shared" si="1"/>
        <v>49</v>
      </c>
      <c r="P21" s="166">
        <v>7</v>
      </c>
      <c r="Q21" s="168">
        <v>1</v>
      </c>
      <c r="R21" s="168">
        <v>31</v>
      </c>
      <c r="S21" s="168">
        <v>6</v>
      </c>
      <c r="T21" s="168">
        <v>0</v>
      </c>
      <c r="U21" s="168">
        <v>0</v>
      </c>
      <c r="V21" s="170">
        <f t="shared" si="4"/>
        <v>45</v>
      </c>
      <c r="W21" s="166">
        <v>13</v>
      </c>
      <c r="X21" s="168">
        <v>1</v>
      </c>
      <c r="Y21" s="168">
        <v>30</v>
      </c>
      <c r="Z21" s="168">
        <v>4</v>
      </c>
      <c r="AA21" s="168">
        <v>0</v>
      </c>
      <c r="AB21" s="167">
        <v>0</v>
      </c>
      <c r="AC21" s="170">
        <f t="shared" si="2"/>
        <v>48</v>
      </c>
      <c r="AD21" s="166">
        <v>10</v>
      </c>
      <c r="AE21" s="168">
        <v>3</v>
      </c>
      <c r="AF21" s="168">
        <v>37</v>
      </c>
      <c r="AG21" s="168">
        <v>7</v>
      </c>
      <c r="AH21" s="168">
        <v>0</v>
      </c>
      <c r="AI21" s="168">
        <v>0</v>
      </c>
      <c r="AJ21" s="170">
        <f t="shared" si="5"/>
        <v>57</v>
      </c>
      <c r="AK21" s="166">
        <v>20</v>
      </c>
      <c r="AL21" s="168">
        <v>4</v>
      </c>
      <c r="AM21" s="168">
        <v>25</v>
      </c>
      <c r="AN21" s="168">
        <v>4</v>
      </c>
      <c r="AO21" s="168">
        <v>0</v>
      </c>
      <c r="AP21" s="167">
        <v>0</v>
      </c>
      <c r="AQ21" s="170">
        <f t="shared" si="3"/>
        <v>53</v>
      </c>
      <c r="AR21" s="166">
        <v>9</v>
      </c>
      <c r="AS21" s="168">
        <v>2</v>
      </c>
      <c r="AT21" s="168">
        <v>30</v>
      </c>
      <c r="AU21" s="168">
        <v>2</v>
      </c>
      <c r="AV21" s="168">
        <v>0</v>
      </c>
      <c r="AW21" s="168">
        <v>0</v>
      </c>
      <c r="AX21" s="170">
        <f t="shared" si="6"/>
        <v>43</v>
      </c>
      <c r="AY21" s="166">
        <v>10</v>
      </c>
      <c r="AZ21" s="168">
        <v>0</v>
      </c>
      <c r="BA21" s="168">
        <v>35</v>
      </c>
      <c r="BB21" s="283">
        <v>9</v>
      </c>
      <c r="BC21" s="168">
        <v>0</v>
      </c>
      <c r="BD21" s="773">
        <v>0</v>
      </c>
      <c r="BE21" s="170">
        <v>54</v>
      </c>
    </row>
    <row r="22" spans="1:57" ht="18" customHeight="1">
      <c r="A22" s="88" t="s">
        <v>21</v>
      </c>
      <c r="B22" s="482">
        <v>7</v>
      </c>
      <c r="C22" s="483">
        <v>2</v>
      </c>
      <c r="D22" s="483">
        <v>22</v>
      </c>
      <c r="E22" s="483">
        <v>4</v>
      </c>
      <c r="F22" s="483">
        <v>1</v>
      </c>
      <c r="G22" s="483">
        <v>0</v>
      </c>
      <c r="H22" s="272">
        <f t="shared" si="0"/>
        <v>36</v>
      </c>
      <c r="I22" s="164">
        <v>17</v>
      </c>
      <c r="J22" s="134">
        <v>3</v>
      </c>
      <c r="K22" s="134">
        <v>21</v>
      </c>
      <c r="L22" s="134">
        <v>4</v>
      </c>
      <c r="M22" s="134">
        <v>0</v>
      </c>
      <c r="N22" s="134">
        <v>0</v>
      </c>
      <c r="O22" s="165">
        <f t="shared" si="1"/>
        <v>45</v>
      </c>
      <c r="P22" s="482">
        <v>12</v>
      </c>
      <c r="Q22" s="483">
        <v>4</v>
      </c>
      <c r="R22" s="483">
        <v>26</v>
      </c>
      <c r="S22" s="483">
        <v>6</v>
      </c>
      <c r="T22" s="483">
        <v>0</v>
      </c>
      <c r="U22" s="483">
        <v>0</v>
      </c>
      <c r="V22" s="272">
        <f t="shared" si="4"/>
        <v>48</v>
      </c>
      <c r="W22" s="164">
        <v>10</v>
      </c>
      <c r="X22" s="134">
        <v>3</v>
      </c>
      <c r="Y22" s="134">
        <v>24</v>
      </c>
      <c r="Z22" s="134">
        <v>10</v>
      </c>
      <c r="AA22" s="134">
        <v>0</v>
      </c>
      <c r="AB22" s="134">
        <v>0</v>
      </c>
      <c r="AC22" s="165">
        <f t="shared" si="2"/>
        <v>47</v>
      </c>
      <c r="AD22" s="482">
        <v>12</v>
      </c>
      <c r="AE22" s="483">
        <v>3</v>
      </c>
      <c r="AF22" s="483">
        <v>23</v>
      </c>
      <c r="AG22" s="483">
        <v>3</v>
      </c>
      <c r="AH22" s="483">
        <v>0</v>
      </c>
      <c r="AI22" s="483">
        <v>0</v>
      </c>
      <c r="AJ22" s="272">
        <f t="shared" si="5"/>
        <v>41</v>
      </c>
      <c r="AK22" s="164">
        <v>11</v>
      </c>
      <c r="AL22" s="134">
        <v>1</v>
      </c>
      <c r="AM22" s="134">
        <v>32</v>
      </c>
      <c r="AN22" s="134">
        <v>4</v>
      </c>
      <c r="AO22" s="134">
        <v>0</v>
      </c>
      <c r="AP22" s="134">
        <v>0</v>
      </c>
      <c r="AQ22" s="165">
        <f t="shared" si="3"/>
        <v>48</v>
      </c>
      <c r="AR22" s="482">
        <v>19</v>
      </c>
      <c r="AS22" s="483">
        <v>2</v>
      </c>
      <c r="AT22" s="483">
        <v>38</v>
      </c>
      <c r="AU22" s="483">
        <v>14</v>
      </c>
      <c r="AV22" s="483">
        <v>0</v>
      </c>
      <c r="AW22" s="483">
        <v>0</v>
      </c>
      <c r="AX22" s="272">
        <f t="shared" si="6"/>
        <v>73</v>
      </c>
      <c r="AY22" s="164">
        <v>19</v>
      </c>
      <c r="AZ22" s="134">
        <v>5</v>
      </c>
      <c r="BA22" s="134">
        <v>37</v>
      </c>
      <c r="BB22" s="286">
        <v>10</v>
      </c>
      <c r="BC22" s="134">
        <v>0</v>
      </c>
      <c r="BD22" s="165">
        <v>0</v>
      </c>
      <c r="BE22" s="165">
        <v>71</v>
      </c>
    </row>
    <row r="23" spans="1:57" ht="18" customHeight="1">
      <c r="A23" s="11" t="s">
        <v>22</v>
      </c>
      <c r="B23" s="166">
        <v>6</v>
      </c>
      <c r="C23" s="168">
        <v>1</v>
      </c>
      <c r="D23" s="168">
        <v>15</v>
      </c>
      <c r="E23" s="168">
        <v>10</v>
      </c>
      <c r="F23" s="168">
        <v>0</v>
      </c>
      <c r="G23" s="168">
        <v>0</v>
      </c>
      <c r="H23" s="170">
        <f t="shared" si="0"/>
        <v>32</v>
      </c>
      <c r="I23" s="166">
        <v>10</v>
      </c>
      <c r="J23" s="168">
        <v>0</v>
      </c>
      <c r="K23" s="168">
        <v>13</v>
      </c>
      <c r="L23" s="168">
        <v>9</v>
      </c>
      <c r="M23" s="168">
        <v>0</v>
      </c>
      <c r="N23" s="167">
        <v>0</v>
      </c>
      <c r="O23" s="170">
        <f t="shared" si="1"/>
        <v>32</v>
      </c>
      <c r="P23" s="166">
        <v>4</v>
      </c>
      <c r="Q23" s="168">
        <v>0</v>
      </c>
      <c r="R23" s="168">
        <v>15</v>
      </c>
      <c r="S23" s="168">
        <v>3</v>
      </c>
      <c r="T23" s="168">
        <v>0</v>
      </c>
      <c r="U23" s="168">
        <v>0</v>
      </c>
      <c r="V23" s="170">
        <f t="shared" si="4"/>
        <v>22</v>
      </c>
      <c r="W23" s="166">
        <v>4</v>
      </c>
      <c r="X23" s="168">
        <v>3</v>
      </c>
      <c r="Y23" s="168">
        <v>27</v>
      </c>
      <c r="Z23" s="168">
        <v>5</v>
      </c>
      <c r="AA23" s="168">
        <v>0</v>
      </c>
      <c r="AB23" s="167">
        <v>0</v>
      </c>
      <c r="AC23" s="170">
        <f t="shared" si="2"/>
        <v>39</v>
      </c>
      <c r="AD23" s="166">
        <v>5</v>
      </c>
      <c r="AE23" s="168">
        <v>2</v>
      </c>
      <c r="AF23" s="168">
        <v>23</v>
      </c>
      <c r="AG23" s="168">
        <v>1</v>
      </c>
      <c r="AH23" s="168">
        <v>0</v>
      </c>
      <c r="AI23" s="168">
        <v>0</v>
      </c>
      <c r="AJ23" s="170">
        <f t="shared" si="5"/>
        <v>31</v>
      </c>
      <c r="AK23" s="166">
        <v>3</v>
      </c>
      <c r="AL23" s="168">
        <v>0</v>
      </c>
      <c r="AM23" s="168">
        <v>23</v>
      </c>
      <c r="AN23" s="168">
        <v>2</v>
      </c>
      <c r="AO23" s="168">
        <v>0</v>
      </c>
      <c r="AP23" s="167">
        <v>0</v>
      </c>
      <c r="AQ23" s="170">
        <f t="shared" si="3"/>
        <v>28</v>
      </c>
      <c r="AR23" s="166">
        <v>4</v>
      </c>
      <c r="AS23" s="168">
        <v>2</v>
      </c>
      <c r="AT23" s="168">
        <v>19</v>
      </c>
      <c r="AU23" s="168">
        <v>5</v>
      </c>
      <c r="AV23" s="168">
        <v>0</v>
      </c>
      <c r="AW23" s="168">
        <v>0</v>
      </c>
      <c r="AX23" s="170">
        <f t="shared" si="6"/>
        <v>30</v>
      </c>
      <c r="AY23" s="166">
        <v>8</v>
      </c>
      <c r="AZ23" s="168">
        <v>0</v>
      </c>
      <c r="BA23" s="168">
        <v>11</v>
      </c>
      <c r="BB23" s="283">
        <v>6</v>
      </c>
      <c r="BC23" s="168">
        <v>0</v>
      </c>
      <c r="BD23" s="773">
        <v>0</v>
      </c>
      <c r="BE23" s="170">
        <v>25</v>
      </c>
    </row>
    <row r="24" spans="1:57" ht="18" customHeight="1">
      <c r="A24" s="88" t="s">
        <v>23</v>
      </c>
      <c r="B24" s="482">
        <v>5</v>
      </c>
      <c r="C24" s="483">
        <v>1</v>
      </c>
      <c r="D24" s="483">
        <v>8</v>
      </c>
      <c r="E24" s="483">
        <v>5</v>
      </c>
      <c r="F24" s="483">
        <v>0</v>
      </c>
      <c r="G24" s="483">
        <v>0</v>
      </c>
      <c r="H24" s="272">
        <f t="shared" si="0"/>
        <v>19</v>
      </c>
      <c r="I24" s="164">
        <v>12</v>
      </c>
      <c r="J24" s="134">
        <v>0</v>
      </c>
      <c r="K24" s="134">
        <v>5</v>
      </c>
      <c r="L24" s="134">
        <v>4</v>
      </c>
      <c r="M24" s="134">
        <v>0</v>
      </c>
      <c r="N24" s="134">
        <v>0</v>
      </c>
      <c r="O24" s="165">
        <f t="shared" si="1"/>
        <v>21</v>
      </c>
      <c r="P24" s="482">
        <v>4</v>
      </c>
      <c r="Q24" s="483">
        <v>1</v>
      </c>
      <c r="R24" s="483">
        <v>10</v>
      </c>
      <c r="S24" s="483">
        <v>3</v>
      </c>
      <c r="T24" s="483">
        <v>0</v>
      </c>
      <c r="U24" s="483">
        <v>0</v>
      </c>
      <c r="V24" s="272">
        <f t="shared" si="4"/>
        <v>18</v>
      </c>
      <c r="W24" s="164">
        <v>3</v>
      </c>
      <c r="X24" s="134">
        <v>2</v>
      </c>
      <c r="Y24" s="134">
        <v>8</v>
      </c>
      <c r="Z24" s="134">
        <v>1</v>
      </c>
      <c r="AA24" s="134">
        <v>0</v>
      </c>
      <c r="AB24" s="134">
        <v>0</v>
      </c>
      <c r="AC24" s="165">
        <f t="shared" si="2"/>
        <v>14</v>
      </c>
      <c r="AD24" s="482">
        <v>7</v>
      </c>
      <c r="AE24" s="483">
        <v>0</v>
      </c>
      <c r="AF24" s="483">
        <v>8</v>
      </c>
      <c r="AG24" s="483">
        <v>3</v>
      </c>
      <c r="AH24" s="483">
        <v>0</v>
      </c>
      <c r="AI24" s="483">
        <v>0</v>
      </c>
      <c r="AJ24" s="272">
        <f t="shared" si="5"/>
        <v>18</v>
      </c>
      <c r="AK24" s="164">
        <v>3</v>
      </c>
      <c r="AL24" s="134">
        <v>1</v>
      </c>
      <c r="AM24" s="134">
        <v>7</v>
      </c>
      <c r="AN24" s="134">
        <v>3</v>
      </c>
      <c r="AO24" s="134">
        <v>0</v>
      </c>
      <c r="AP24" s="134">
        <v>0</v>
      </c>
      <c r="AQ24" s="165">
        <f t="shared" si="3"/>
        <v>14</v>
      </c>
      <c r="AR24" s="482">
        <v>8</v>
      </c>
      <c r="AS24" s="483">
        <v>0</v>
      </c>
      <c r="AT24" s="483">
        <v>9</v>
      </c>
      <c r="AU24" s="483">
        <v>6</v>
      </c>
      <c r="AV24" s="483">
        <v>0</v>
      </c>
      <c r="AW24" s="483">
        <v>3</v>
      </c>
      <c r="AX24" s="272">
        <f t="shared" si="6"/>
        <v>26</v>
      </c>
      <c r="AY24" s="164">
        <v>1</v>
      </c>
      <c r="AZ24" s="134">
        <v>1</v>
      </c>
      <c r="BA24" s="134">
        <v>6</v>
      </c>
      <c r="BB24" s="286">
        <v>5</v>
      </c>
      <c r="BC24" s="134">
        <v>0</v>
      </c>
      <c r="BD24" s="165">
        <v>0</v>
      </c>
      <c r="BE24" s="165">
        <v>13</v>
      </c>
    </row>
    <row r="25" spans="1:57" ht="18" customHeight="1">
      <c r="A25" s="11" t="s">
        <v>24</v>
      </c>
      <c r="B25" s="166">
        <v>0</v>
      </c>
      <c r="C25" s="168">
        <v>1</v>
      </c>
      <c r="D25" s="168">
        <v>1</v>
      </c>
      <c r="E25" s="168">
        <v>1</v>
      </c>
      <c r="F25" s="168">
        <v>0</v>
      </c>
      <c r="G25" s="168">
        <v>0</v>
      </c>
      <c r="H25" s="170">
        <f t="shared" si="0"/>
        <v>3</v>
      </c>
      <c r="I25" s="166">
        <v>0</v>
      </c>
      <c r="J25" s="168">
        <v>0</v>
      </c>
      <c r="K25" s="168">
        <v>1</v>
      </c>
      <c r="L25" s="168">
        <v>0</v>
      </c>
      <c r="M25" s="168">
        <v>0</v>
      </c>
      <c r="N25" s="167">
        <v>0</v>
      </c>
      <c r="O25" s="170">
        <f t="shared" si="1"/>
        <v>1</v>
      </c>
      <c r="P25" s="166">
        <v>1</v>
      </c>
      <c r="Q25" s="168">
        <v>0</v>
      </c>
      <c r="R25" s="168">
        <v>2</v>
      </c>
      <c r="S25" s="168">
        <v>1</v>
      </c>
      <c r="T25" s="168">
        <v>0</v>
      </c>
      <c r="U25" s="168">
        <v>0</v>
      </c>
      <c r="V25" s="170">
        <f t="shared" si="4"/>
        <v>4</v>
      </c>
      <c r="W25" s="166">
        <v>0</v>
      </c>
      <c r="X25" s="168">
        <v>0</v>
      </c>
      <c r="Y25" s="168">
        <v>2</v>
      </c>
      <c r="Z25" s="168">
        <v>0</v>
      </c>
      <c r="AA25" s="168">
        <v>0</v>
      </c>
      <c r="AB25" s="167">
        <v>0</v>
      </c>
      <c r="AC25" s="170">
        <f t="shared" si="2"/>
        <v>2</v>
      </c>
      <c r="AD25" s="166">
        <v>3</v>
      </c>
      <c r="AE25" s="168">
        <v>0</v>
      </c>
      <c r="AF25" s="168">
        <v>0</v>
      </c>
      <c r="AG25" s="168">
        <v>2</v>
      </c>
      <c r="AH25" s="168">
        <v>0</v>
      </c>
      <c r="AI25" s="168">
        <v>0</v>
      </c>
      <c r="AJ25" s="170">
        <f t="shared" si="5"/>
        <v>5</v>
      </c>
      <c r="AK25" s="166">
        <v>0</v>
      </c>
      <c r="AL25" s="168">
        <v>0</v>
      </c>
      <c r="AM25" s="168">
        <v>1</v>
      </c>
      <c r="AN25" s="168">
        <v>0</v>
      </c>
      <c r="AO25" s="168">
        <v>0</v>
      </c>
      <c r="AP25" s="167">
        <v>0</v>
      </c>
      <c r="AQ25" s="170">
        <f t="shared" si="3"/>
        <v>1</v>
      </c>
      <c r="AR25" s="166">
        <v>5</v>
      </c>
      <c r="AS25" s="168">
        <v>1</v>
      </c>
      <c r="AT25" s="168">
        <v>5</v>
      </c>
      <c r="AU25" s="168">
        <v>0</v>
      </c>
      <c r="AV25" s="168">
        <v>0</v>
      </c>
      <c r="AW25" s="168">
        <v>0</v>
      </c>
      <c r="AX25" s="170">
        <f t="shared" si="6"/>
        <v>11</v>
      </c>
      <c r="AY25" s="166">
        <v>0</v>
      </c>
      <c r="AZ25" s="168">
        <v>0</v>
      </c>
      <c r="BA25" s="168">
        <v>1</v>
      </c>
      <c r="BB25" s="283">
        <v>0</v>
      </c>
      <c r="BC25" s="168">
        <v>0</v>
      </c>
      <c r="BD25" s="773">
        <v>0</v>
      </c>
      <c r="BE25" s="170">
        <v>1</v>
      </c>
    </row>
    <row r="26" spans="1:57" ht="18" customHeight="1">
      <c r="A26" s="88" t="s">
        <v>25</v>
      </c>
      <c r="B26" s="482">
        <v>17</v>
      </c>
      <c r="C26" s="483">
        <v>6</v>
      </c>
      <c r="D26" s="483">
        <v>23</v>
      </c>
      <c r="E26" s="483">
        <v>8</v>
      </c>
      <c r="F26" s="483">
        <v>0</v>
      </c>
      <c r="G26" s="483">
        <v>1</v>
      </c>
      <c r="H26" s="272">
        <f t="shared" si="0"/>
        <v>55</v>
      </c>
      <c r="I26" s="164">
        <v>30</v>
      </c>
      <c r="J26" s="134">
        <v>1</v>
      </c>
      <c r="K26" s="134">
        <v>15</v>
      </c>
      <c r="L26" s="134">
        <v>8</v>
      </c>
      <c r="M26" s="134">
        <v>0</v>
      </c>
      <c r="N26" s="134">
        <v>1</v>
      </c>
      <c r="O26" s="165">
        <f t="shared" si="1"/>
        <v>55</v>
      </c>
      <c r="P26" s="482">
        <v>5</v>
      </c>
      <c r="Q26" s="483">
        <v>5</v>
      </c>
      <c r="R26" s="483">
        <v>23</v>
      </c>
      <c r="S26" s="483">
        <v>9</v>
      </c>
      <c r="T26" s="483">
        <v>0</v>
      </c>
      <c r="U26" s="483">
        <v>1</v>
      </c>
      <c r="V26" s="272">
        <f t="shared" si="4"/>
        <v>43</v>
      </c>
      <c r="W26" s="164">
        <v>17</v>
      </c>
      <c r="X26" s="134">
        <v>4</v>
      </c>
      <c r="Y26" s="134">
        <v>17</v>
      </c>
      <c r="Z26" s="134">
        <v>6</v>
      </c>
      <c r="AA26" s="134">
        <v>0</v>
      </c>
      <c r="AB26" s="134">
        <v>3</v>
      </c>
      <c r="AC26" s="165">
        <f t="shared" si="2"/>
        <v>47</v>
      </c>
      <c r="AD26" s="482">
        <v>15</v>
      </c>
      <c r="AE26" s="483">
        <v>4</v>
      </c>
      <c r="AF26" s="483">
        <v>17</v>
      </c>
      <c r="AG26" s="483">
        <v>6</v>
      </c>
      <c r="AH26" s="483">
        <v>0</v>
      </c>
      <c r="AI26" s="483">
        <v>0</v>
      </c>
      <c r="AJ26" s="272">
        <f t="shared" si="5"/>
        <v>42</v>
      </c>
      <c r="AK26" s="164">
        <v>13</v>
      </c>
      <c r="AL26" s="134">
        <v>2</v>
      </c>
      <c r="AM26" s="134">
        <v>31</v>
      </c>
      <c r="AN26" s="134">
        <v>9</v>
      </c>
      <c r="AO26" s="134">
        <v>0</v>
      </c>
      <c r="AP26" s="134">
        <v>0</v>
      </c>
      <c r="AQ26" s="165">
        <f t="shared" si="3"/>
        <v>55</v>
      </c>
      <c r="AR26" s="482">
        <v>14</v>
      </c>
      <c r="AS26" s="483">
        <v>2</v>
      </c>
      <c r="AT26" s="483">
        <v>18</v>
      </c>
      <c r="AU26" s="483">
        <v>5</v>
      </c>
      <c r="AV26" s="483">
        <v>0</v>
      </c>
      <c r="AW26" s="483">
        <v>1</v>
      </c>
      <c r="AX26" s="272">
        <f t="shared" si="6"/>
        <v>40</v>
      </c>
      <c r="AY26" s="164">
        <v>19</v>
      </c>
      <c r="AZ26" s="134">
        <v>1</v>
      </c>
      <c r="BA26" s="134">
        <v>19</v>
      </c>
      <c r="BB26" s="286">
        <v>6</v>
      </c>
      <c r="BC26" s="134">
        <v>0</v>
      </c>
      <c r="BD26" s="165">
        <v>0</v>
      </c>
      <c r="BE26" s="165">
        <v>45</v>
      </c>
    </row>
    <row r="27" spans="1:57" ht="18" customHeight="1">
      <c r="A27" s="90" t="s">
        <v>26</v>
      </c>
      <c r="B27" s="171">
        <v>5</v>
      </c>
      <c r="C27" s="172">
        <v>0</v>
      </c>
      <c r="D27" s="172">
        <v>3</v>
      </c>
      <c r="E27" s="172">
        <v>1</v>
      </c>
      <c r="F27" s="172">
        <v>0</v>
      </c>
      <c r="G27" s="172">
        <v>0</v>
      </c>
      <c r="H27" s="173">
        <f t="shared" si="0"/>
        <v>9</v>
      </c>
      <c r="I27" s="166">
        <v>0</v>
      </c>
      <c r="J27" s="168">
        <v>0</v>
      </c>
      <c r="K27" s="168">
        <v>2</v>
      </c>
      <c r="L27" s="168">
        <v>0</v>
      </c>
      <c r="M27" s="168">
        <v>1</v>
      </c>
      <c r="N27" s="167">
        <v>0</v>
      </c>
      <c r="O27" s="170">
        <f t="shared" si="1"/>
        <v>3</v>
      </c>
      <c r="P27" s="171">
        <v>2</v>
      </c>
      <c r="Q27" s="172">
        <v>0</v>
      </c>
      <c r="R27" s="172">
        <v>1</v>
      </c>
      <c r="S27" s="172">
        <v>1</v>
      </c>
      <c r="T27" s="172">
        <v>0</v>
      </c>
      <c r="U27" s="172">
        <v>0</v>
      </c>
      <c r="V27" s="173">
        <f t="shared" si="4"/>
        <v>4</v>
      </c>
      <c r="W27" s="166">
        <v>3</v>
      </c>
      <c r="X27" s="168">
        <v>1</v>
      </c>
      <c r="Y27" s="168">
        <v>1</v>
      </c>
      <c r="Z27" s="168">
        <v>1</v>
      </c>
      <c r="AA27" s="168">
        <v>0</v>
      </c>
      <c r="AB27" s="167">
        <v>0</v>
      </c>
      <c r="AC27" s="170">
        <f t="shared" si="2"/>
        <v>6</v>
      </c>
      <c r="AD27" s="171">
        <v>3</v>
      </c>
      <c r="AE27" s="172">
        <v>0</v>
      </c>
      <c r="AF27" s="172">
        <v>5</v>
      </c>
      <c r="AG27" s="172">
        <v>0</v>
      </c>
      <c r="AH27" s="172">
        <v>0</v>
      </c>
      <c r="AI27" s="172">
        <v>1</v>
      </c>
      <c r="AJ27" s="173">
        <f t="shared" si="5"/>
        <v>9</v>
      </c>
      <c r="AK27" s="166">
        <v>0</v>
      </c>
      <c r="AL27" s="168">
        <v>0</v>
      </c>
      <c r="AM27" s="168">
        <v>3</v>
      </c>
      <c r="AN27" s="168">
        <v>1</v>
      </c>
      <c r="AO27" s="168">
        <v>0</v>
      </c>
      <c r="AP27" s="167">
        <v>0</v>
      </c>
      <c r="AQ27" s="170">
        <f t="shared" si="3"/>
        <v>4</v>
      </c>
      <c r="AR27" s="171">
        <v>4</v>
      </c>
      <c r="AS27" s="172">
        <v>0</v>
      </c>
      <c r="AT27" s="172">
        <v>1</v>
      </c>
      <c r="AU27" s="172">
        <v>1</v>
      </c>
      <c r="AV27" s="172">
        <v>0</v>
      </c>
      <c r="AW27" s="172">
        <v>0</v>
      </c>
      <c r="AX27" s="173">
        <f t="shared" si="6"/>
        <v>6</v>
      </c>
      <c r="AY27" s="166">
        <v>1</v>
      </c>
      <c r="AZ27" s="168">
        <v>0</v>
      </c>
      <c r="BA27" s="168">
        <v>3</v>
      </c>
      <c r="BB27" s="283">
        <v>0</v>
      </c>
      <c r="BC27" s="168">
        <v>0</v>
      </c>
      <c r="BD27" s="773">
        <v>0</v>
      </c>
      <c r="BE27" s="170">
        <v>4</v>
      </c>
    </row>
    <row r="28" spans="1:57" ht="24.95" customHeight="1">
      <c r="A28" s="91" t="s">
        <v>36</v>
      </c>
      <c r="B28" s="66">
        <f t="shared" ref="B28:G28" si="7">+SUM(B9:B27)</f>
        <v>280</v>
      </c>
      <c r="C28" s="68">
        <f t="shared" si="7"/>
        <v>66</v>
      </c>
      <c r="D28" s="68">
        <f t="shared" si="7"/>
        <v>620</v>
      </c>
      <c r="E28" s="68">
        <f t="shared" si="7"/>
        <v>191</v>
      </c>
      <c r="F28" s="68">
        <f t="shared" si="7"/>
        <v>6</v>
      </c>
      <c r="G28" s="68">
        <f t="shared" si="7"/>
        <v>2</v>
      </c>
      <c r="H28" s="50">
        <f>+SUM(B28:G28)</f>
        <v>1165</v>
      </c>
      <c r="I28" s="23">
        <f t="shared" ref="I28:N28" si="8">+SUM(I9:I27)</f>
        <v>338</v>
      </c>
      <c r="J28" s="24">
        <f t="shared" si="8"/>
        <v>39</v>
      </c>
      <c r="K28" s="24">
        <f t="shared" si="8"/>
        <v>670</v>
      </c>
      <c r="L28" s="24">
        <f t="shared" si="8"/>
        <v>155</v>
      </c>
      <c r="M28" s="24">
        <f t="shared" si="8"/>
        <v>1</v>
      </c>
      <c r="N28" s="24">
        <f t="shared" si="8"/>
        <v>5</v>
      </c>
      <c r="O28" s="25">
        <f t="shared" si="1"/>
        <v>1208</v>
      </c>
      <c r="P28" s="66">
        <f t="shared" ref="P28:U28" si="9">+SUM(P9:P27)</f>
        <v>296</v>
      </c>
      <c r="Q28" s="68">
        <f t="shared" si="9"/>
        <v>47</v>
      </c>
      <c r="R28" s="68">
        <f t="shared" si="9"/>
        <v>711</v>
      </c>
      <c r="S28" s="68">
        <f t="shared" si="9"/>
        <v>144</v>
      </c>
      <c r="T28" s="68">
        <f t="shared" si="9"/>
        <v>0</v>
      </c>
      <c r="U28" s="68">
        <f t="shared" si="9"/>
        <v>3</v>
      </c>
      <c r="V28" s="50">
        <f>+SUM(P28:U28)</f>
        <v>1201</v>
      </c>
      <c r="W28" s="23">
        <f t="shared" ref="W28:AB28" si="10">+SUM(W9:W27)</f>
        <v>299</v>
      </c>
      <c r="X28" s="24">
        <f t="shared" si="10"/>
        <v>59</v>
      </c>
      <c r="Y28" s="24">
        <f t="shared" si="10"/>
        <v>647</v>
      </c>
      <c r="Z28" s="24">
        <f t="shared" si="10"/>
        <v>157</v>
      </c>
      <c r="AA28" s="24">
        <f t="shared" si="10"/>
        <v>0</v>
      </c>
      <c r="AB28" s="24">
        <f t="shared" si="10"/>
        <v>4</v>
      </c>
      <c r="AC28" s="25">
        <f t="shared" si="2"/>
        <v>1166</v>
      </c>
      <c r="AD28" s="66">
        <f t="shared" ref="AD28:AI28" si="11">+SUM(AD9:AD27)</f>
        <v>341</v>
      </c>
      <c r="AE28" s="68">
        <f t="shared" si="11"/>
        <v>58</v>
      </c>
      <c r="AF28" s="68">
        <f t="shared" si="11"/>
        <v>747</v>
      </c>
      <c r="AG28" s="68">
        <f t="shared" si="11"/>
        <v>146</v>
      </c>
      <c r="AH28" s="68">
        <f t="shared" si="11"/>
        <v>1</v>
      </c>
      <c r="AI28" s="68">
        <f t="shared" si="11"/>
        <v>2</v>
      </c>
      <c r="AJ28" s="50">
        <f>+SUM(AD28:AI28)</f>
        <v>1295</v>
      </c>
      <c r="AK28" s="23">
        <f t="shared" ref="AK28:AP28" si="12">+SUM(AK9:AK27)</f>
        <v>240</v>
      </c>
      <c r="AL28" s="24">
        <f t="shared" si="12"/>
        <v>38</v>
      </c>
      <c r="AM28" s="24">
        <f t="shared" si="12"/>
        <v>725</v>
      </c>
      <c r="AN28" s="24">
        <f t="shared" si="12"/>
        <v>143</v>
      </c>
      <c r="AO28" s="24">
        <f t="shared" si="12"/>
        <v>2</v>
      </c>
      <c r="AP28" s="24">
        <f t="shared" si="12"/>
        <v>1</v>
      </c>
      <c r="AQ28" s="25">
        <f t="shared" si="3"/>
        <v>1149</v>
      </c>
      <c r="AR28" s="66">
        <f t="shared" ref="AR28:AW28" si="13">+SUM(AR9:AR27)</f>
        <v>355</v>
      </c>
      <c r="AS28" s="68">
        <f t="shared" si="13"/>
        <v>47</v>
      </c>
      <c r="AT28" s="68">
        <f t="shared" si="13"/>
        <v>862</v>
      </c>
      <c r="AU28" s="68">
        <f t="shared" si="13"/>
        <v>149</v>
      </c>
      <c r="AV28" s="68">
        <f t="shared" si="13"/>
        <v>3</v>
      </c>
      <c r="AW28" s="68">
        <f t="shared" si="13"/>
        <v>17</v>
      </c>
      <c r="AX28" s="50">
        <f>+SUM(AR28:AW28)</f>
        <v>1433</v>
      </c>
      <c r="AY28" s="23">
        <v>300</v>
      </c>
      <c r="AZ28" s="24">
        <v>38</v>
      </c>
      <c r="BA28" s="24">
        <v>794</v>
      </c>
      <c r="BB28" s="611">
        <v>200</v>
      </c>
      <c r="BC28" s="24">
        <v>0</v>
      </c>
      <c r="BD28" s="25">
        <v>0</v>
      </c>
      <c r="BE28" s="25">
        <v>1332</v>
      </c>
    </row>
    <row r="29" spans="1:57" ht="4.5" customHeight="1">
      <c r="B29" s="92"/>
      <c r="C29" s="92"/>
      <c r="D29" s="92"/>
      <c r="E29" s="92"/>
      <c r="F29" s="120"/>
      <c r="G29" s="92"/>
      <c r="H29" s="117"/>
      <c r="I29" s="92"/>
      <c r="J29" s="92"/>
      <c r="K29" s="92"/>
      <c r="L29" s="92"/>
      <c r="M29" s="92"/>
      <c r="N29" s="120"/>
      <c r="O29" s="117"/>
      <c r="P29" s="92"/>
      <c r="Q29" s="92"/>
      <c r="R29" s="92"/>
      <c r="S29" s="92"/>
      <c r="T29" s="120"/>
      <c r="U29" s="92"/>
      <c r="V29" s="117"/>
      <c r="W29" s="92"/>
      <c r="X29" s="92"/>
      <c r="Y29" s="92"/>
      <c r="Z29" s="92"/>
      <c r="AA29" s="92"/>
      <c r="AB29" s="120"/>
      <c r="AC29" s="117"/>
      <c r="AD29" s="92"/>
      <c r="AE29" s="92"/>
      <c r="AF29" s="92"/>
      <c r="AG29" s="92"/>
      <c r="AH29" s="120"/>
      <c r="AI29" s="92"/>
      <c r="AJ29" s="117"/>
      <c r="AK29" s="92"/>
      <c r="AL29" s="92"/>
      <c r="AM29" s="92"/>
      <c r="AN29" s="92"/>
      <c r="AO29" s="92"/>
      <c r="AP29" s="120"/>
      <c r="AQ29" s="117"/>
      <c r="AR29" s="92"/>
      <c r="AS29" s="92"/>
      <c r="AT29" s="92"/>
      <c r="AU29" s="92"/>
      <c r="AV29" s="120"/>
      <c r="AW29" s="92"/>
      <c r="AX29" s="117"/>
      <c r="AY29" s="92"/>
      <c r="AZ29" s="92"/>
      <c r="BA29" s="92"/>
      <c r="BB29" s="92"/>
      <c r="BC29" s="92"/>
      <c r="BD29" s="120"/>
      <c r="BE29" s="117"/>
    </row>
    <row r="30" spans="1:57" s="402" customFormat="1" ht="12" customHeight="1">
      <c r="A30" s="815" t="s">
        <v>520</v>
      </c>
      <c r="B30" s="815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</row>
    <row r="31" spans="1:57" s="402" customFormat="1" ht="3" customHeight="1">
      <c r="A31" s="403"/>
      <c r="B31" s="407"/>
      <c r="C31" s="407"/>
      <c r="D31" s="407"/>
      <c r="E31" s="407"/>
      <c r="F31" s="401"/>
      <c r="G31" s="401"/>
      <c r="H31" s="401"/>
      <c r="I31" s="407"/>
      <c r="J31" s="407"/>
      <c r="K31" s="407"/>
      <c r="L31" s="407"/>
      <c r="M31" s="407"/>
      <c r="N31" s="401"/>
      <c r="O31" s="401"/>
      <c r="P31" s="407"/>
      <c r="Q31" s="407"/>
      <c r="R31" s="407"/>
      <c r="S31" s="407"/>
      <c r="T31" s="401"/>
      <c r="U31" s="401"/>
      <c r="V31" s="401"/>
      <c r="W31" s="407"/>
      <c r="X31" s="407"/>
      <c r="Y31" s="407"/>
      <c r="Z31" s="407"/>
      <c r="AA31" s="407"/>
      <c r="AB31" s="401"/>
      <c r="AC31" s="401"/>
      <c r="AD31" s="407"/>
      <c r="AE31" s="407"/>
      <c r="AF31" s="407"/>
      <c r="AG31" s="407"/>
      <c r="AH31" s="401"/>
      <c r="AI31" s="401"/>
      <c r="AJ31" s="401"/>
      <c r="AK31" s="407"/>
      <c r="AL31" s="407"/>
      <c r="AM31" s="407"/>
      <c r="AN31" s="407"/>
      <c r="AO31" s="407"/>
      <c r="AP31" s="401"/>
      <c r="AQ31" s="401"/>
      <c r="AR31" s="407"/>
      <c r="AS31" s="407"/>
      <c r="AT31" s="407"/>
      <c r="AU31" s="407"/>
      <c r="AV31" s="401"/>
      <c r="AW31" s="401"/>
      <c r="AX31" s="401"/>
      <c r="AY31" s="407"/>
      <c r="AZ31" s="407"/>
      <c r="BA31" s="407"/>
      <c r="BB31" s="407"/>
      <c r="BC31" s="407"/>
      <c r="BD31" s="401"/>
      <c r="BE31" s="401"/>
    </row>
    <row r="32" spans="1:57" s="401" customFormat="1" ht="12" customHeight="1">
      <c r="A32" s="445" t="s">
        <v>336</v>
      </c>
      <c r="B32" s="407"/>
      <c r="C32" s="407"/>
      <c r="D32" s="407"/>
      <c r="E32" s="407"/>
      <c r="I32" s="407"/>
      <c r="J32" s="407"/>
      <c r="K32" s="407"/>
      <c r="L32" s="407"/>
      <c r="M32" s="407"/>
      <c r="P32" s="407"/>
      <c r="Q32" s="407"/>
      <c r="R32" s="407"/>
      <c r="S32" s="407"/>
      <c r="W32" s="407"/>
      <c r="X32" s="407"/>
      <c r="Y32" s="407"/>
      <c r="Z32" s="407"/>
      <c r="AA32" s="407"/>
      <c r="AD32" s="407"/>
      <c r="AE32" s="407"/>
      <c r="AF32" s="407"/>
      <c r="AG32" s="407"/>
      <c r="AK32" s="407"/>
      <c r="AL32" s="407"/>
      <c r="AM32" s="407"/>
      <c r="AN32" s="407"/>
      <c r="AO32" s="407"/>
      <c r="AR32" s="407"/>
      <c r="AS32" s="407"/>
      <c r="AT32" s="407"/>
      <c r="AU32" s="407"/>
      <c r="AY32" s="407"/>
      <c r="AZ32" s="407"/>
      <c r="BA32" s="407"/>
      <c r="BB32" s="407"/>
      <c r="BC32" s="407"/>
    </row>
    <row r="33" spans="1:57" s="401" customFormat="1" ht="12" customHeight="1">
      <c r="A33" s="945" t="s">
        <v>330</v>
      </c>
      <c r="B33" s="945"/>
      <c r="C33" s="945"/>
      <c r="D33" s="945"/>
      <c r="E33" s="945"/>
      <c r="F33" s="945"/>
      <c r="I33" s="407"/>
      <c r="J33" s="407"/>
      <c r="K33" s="407"/>
      <c r="L33" s="407"/>
      <c r="M33" s="407"/>
      <c r="P33" s="407"/>
      <c r="Q33" s="407"/>
      <c r="R33" s="407"/>
      <c r="S33" s="407"/>
      <c r="W33" s="407"/>
      <c r="X33" s="407"/>
      <c r="Y33" s="407"/>
      <c r="Z33" s="407"/>
      <c r="AA33" s="407"/>
      <c r="AD33" s="407"/>
      <c r="AE33" s="407"/>
      <c r="AF33" s="407"/>
      <c r="AG33" s="407"/>
      <c r="AK33" s="407"/>
      <c r="AL33" s="407"/>
      <c r="AM33" s="407"/>
      <c r="AN33" s="407"/>
      <c r="AO33" s="407"/>
      <c r="AR33" s="407"/>
      <c r="AS33" s="407"/>
      <c r="AT33" s="407"/>
      <c r="AU33" s="407"/>
      <c r="AY33" s="407"/>
      <c r="AZ33" s="407"/>
      <c r="BA33" s="407"/>
      <c r="BB33" s="407"/>
      <c r="BC33" s="407"/>
    </row>
    <row r="34" spans="1:57" s="402" customFormat="1" ht="12" customHeight="1">
      <c r="A34" s="945" t="s">
        <v>331</v>
      </c>
      <c r="B34" s="945"/>
      <c r="C34" s="945"/>
      <c r="D34" s="945"/>
      <c r="E34" s="945"/>
      <c r="F34" s="945"/>
      <c r="G34" s="401"/>
      <c r="H34" s="401"/>
      <c r="I34" s="407"/>
      <c r="J34" s="407"/>
      <c r="K34" s="407"/>
      <c r="L34" s="407"/>
      <c r="M34" s="407"/>
      <c r="N34" s="401"/>
      <c r="O34" s="401"/>
      <c r="P34" s="407"/>
      <c r="Q34" s="407"/>
      <c r="R34" s="407"/>
      <c r="S34" s="407"/>
      <c r="T34" s="401"/>
      <c r="U34" s="401"/>
      <c r="V34" s="401"/>
      <c r="W34" s="407"/>
      <c r="X34" s="407"/>
      <c r="Y34" s="407"/>
      <c r="Z34" s="407"/>
      <c r="AA34" s="407"/>
      <c r="AB34" s="401"/>
      <c r="AC34" s="401"/>
      <c r="AD34" s="407"/>
      <c r="AE34" s="407"/>
      <c r="AF34" s="407"/>
      <c r="AG34" s="407"/>
      <c r="AH34" s="401"/>
      <c r="AI34" s="401"/>
      <c r="AJ34" s="401"/>
      <c r="AK34" s="407"/>
      <c r="AL34" s="407"/>
      <c r="AM34" s="407"/>
      <c r="AN34" s="407"/>
      <c r="AO34" s="407"/>
      <c r="AP34" s="401"/>
      <c r="AQ34" s="401"/>
      <c r="AR34" s="407"/>
      <c r="AS34" s="407"/>
      <c r="AT34" s="407"/>
      <c r="AU34" s="407"/>
      <c r="AV34" s="401"/>
      <c r="AW34" s="401"/>
      <c r="AX34" s="401"/>
      <c r="AY34" s="407"/>
      <c r="AZ34" s="407"/>
      <c r="BA34" s="407"/>
      <c r="BB34" s="407"/>
      <c r="BC34" s="407"/>
      <c r="BD34" s="401"/>
      <c r="BE34" s="401"/>
    </row>
    <row r="35" spans="1:57" s="402" customFormat="1" ht="12" customHeight="1">
      <c r="A35" s="945" t="s">
        <v>332</v>
      </c>
      <c r="B35" s="945"/>
      <c r="C35" s="945"/>
      <c r="D35" s="945"/>
      <c r="E35" s="945"/>
      <c r="F35" s="945"/>
      <c r="G35" s="401"/>
      <c r="H35" s="401"/>
      <c r="I35" s="407"/>
      <c r="J35" s="407"/>
      <c r="K35" s="407"/>
      <c r="L35" s="407"/>
      <c r="M35" s="407"/>
      <c r="N35" s="401"/>
      <c r="O35" s="401"/>
      <c r="P35" s="407"/>
      <c r="Q35" s="407"/>
      <c r="R35" s="407"/>
      <c r="S35" s="407"/>
      <c r="T35" s="401"/>
      <c r="U35" s="401"/>
      <c r="V35" s="401"/>
      <c r="W35" s="407"/>
      <c r="X35" s="407"/>
      <c r="Y35" s="407"/>
      <c r="Z35" s="407"/>
      <c r="AA35" s="407"/>
      <c r="AB35" s="401"/>
      <c r="AC35" s="401"/>
      <c r="AD35" s="407"/>
      <c r="AE35" s="407"/>
      <c r="AF35" s="407"/>
      <c r="AG35" s="407"/>
      <c r="AH35" s="401"/>
      <c r="AI35" s="401"/>
      <c r="AJ35" s="401"/>
      <c r="AK35" s="407"/>
      <c r="AL35" s="407"/>
      <c r="AM35" s="407"/>
      <c r="AN35" s="407"/>
      <c r="AO35" s="407"/>
      <c r="AP35" s="401"/>
      <c r="AQ35" s="401"/>
      <c r="AR35" s="407"/>
      <c r="AS35" s="407"/>
      <c r="AT35" s="407"/>
      <c r="AU35" s="407"/>
      <c r="AV35" s="401"/>
      <c r="AW35" s="401"/>
      <c r="AX35" s="401"/>
      <c r="AY35" s="407"/>
      <c r="AZ35" s="407"/>
      <c r="BA35" s="407"/>
      <c r="BB35" s="407"/>
      <c r="BC35" s="407"/>
      <c r="BD35" s="401"/>
      <c r="BE35" s="401"/>
    </row>
    <row r="36" spans="1:57" s="402" customFormat="1" ht="12" customHeight="1">
      <c r="A36" s="945" t="s">
        <v>333</v>
      </c>
      <c r="B36" s="945"/>
      <c r="C36" s="945"/>
      <c r="D36" s="945"/>
      <c r="E36" s="945"/>
      <c r="F36" s="945"/>
      <c r="G36" s="945"/>
      <c r="H36" s="945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407"/>
      <c r="T36" s="401"/>
      <c r="U36" s="401"/>
      <c r="V36" s="401"/>
      <c r="W36" s="407"/>
      <c r="X36" s="407"/>
      <c r="Y36" s="407"/>
      <c r="Z36" s="407"/>
      <c r="AA36" s="407"/>
      <c r="AB36" s="401"/>
      <c r="AC36" s="401"/>
      <c r="AD36" s="407"/>
      <c r="AE36" s="407"/>
      <c r="AF36" s="407"/>
      <c r="AG36" s="407"/>
      <c r="AH36" s="401"/>
      <c r="AI36" s="401"/>
      <c r="AJ36" s="401"/>
      <c r="AK36" s="407"/>
      <c r="AL36" s="407"/>
      <c r="AM36" s="407"/>
      <c r="AN36" s="407"/>
      <c r="AO36" s="407"/>
      <c r="AP36" s="401"/>
      <c r="AQ36" s="401"/>
      <c r="AR36" s="407"/>
      <c r="AS36" s="407"/>
      <c r="AT36" s="407"/>
      <c r="AU36" s="407"/>
      <c r="AV36" s="401"/>
      <c r="AW36" s="401"/>
      <c r="AX36" s="401"/>
      <c r="AY36" s="407"/>
      <c r="AZ36" s="407"/>
      <c r="BA36" s="407"/>
      <c r="BB36" s="407"/>
      <c r="BC36" s="407"/>
      <c r="BD36" s="401"/>
      <c r="BE36" s="401"/>
    </row>
    <row r="37" spans="1:57" s="402" customFormat="1" ht="12" customHeight="1">
      <c r="A37" s="945" t="s">
        <v>334</v>
      </c>
      <c r="B37" s="945"/>
      <c r="C37" s="945"/>
      <c r="D37" s="945"/>
      <c r="E37" s="945"/>
      <c r="F37" s="945"/>
      <c r="G37" s="401"/>
      <c r="H37" s="401"/>
      <c r="I37" s="407"/>
      <c r="J37" s="407"/>
      <c r="K37" s="407"/>
      <c r="L37" s="407"/>
      <c r="M37" s="407"/>
      <c r="N37" s="401"/>
      <c r="O37" s="401"/>
      <c r="P37" s="407"/>
      <c r="Q37" s="407"/>
      <c r="R37" s="407"/>
      <c r="S37" s="407"/>
      <c r="T37" s="401"/>
      <c r="U37" s="401"/>
      <c r="V37" s="401"/>
      <c r="W37" s="407"/>
      <c r="X37" s="407"/>
      <c r="Y37" s="407"/>
      <c r="Z37" s="407"/>
      <c r="AA37" s="407"/>
      <c r="AB37" s="401"/>
      <c r="AC37" s="401"/>
      <c r="AD37" s="407"/>
      <c r="AE37" s="407"/>
      <c r="AF37" s="407"/>
      <c r="AG37" s="407"/>
      <c r="AH37" s="401"/>
      <c r="AI37" s="401"/>
      <c r="AJ37" s="401"/>
      <c r="AK37" s="407"/>
      <c r="AL37" s="407"/>
      <c r="AM37" s="407"/>
      <c r="AN37" s="407"/>
      <c r="AO37" s="407"/>
      <c r="AP37" s="401"/>
      <c r="AQ37" s="401"/>
      <c r="AR37" s="407"/>
      <c r="AS37" s="407"/>
      <c r="AT37" s="407"/>
      <c r="AU37" s="407"/>
      <c r="AV37" s="401"/>
      <c r="AW37" s="401"/>
      <c r="AX37" s="401"/>
      <c r="AY37" s="407"/>
      <c r="AZ37" s="407"/>
      <c r="BA37" s="407"/>
      <c r="BB37" s="407"/>
      <c r="BC37" s="407"/>
      <c r="BD37" s="401"/>
      <c r="BE37" s="401"/>
    </row>
    <row r="38" spans="1:57" s="402" customFormat="1" ht="12" customHeight="1">
      <c r="A38" s="945" t="s">
        <v>335</v>
      </c>
      <c r="B38" s="945"/>
      <c r="C38" s="945"/>
      <c r="D38" s="945"/>
      <c r="E38" s="945"/>
      <c r="F38" s="945"/>
      <c r="G38" s="401"/>
      <c r="H38" s="401"/>
      <c r="I38" s="407"/>
      <c r="J38" s="407"/>
      <c r="K38" s="407"/>
      <c r="L38" s="407"/>
      <c r="M38" s="407"/>
      <c r="N38" s="401"/>
      <c r="O38" s="401"/>
      <c r="P38" s="407"/>
      <c r="Q38" s="407"/>
      <c r="R38" s="407"/>
      <c r="S38" s="407"/>
      <c r="T38" s="401"/>
      <c r="U38" s="401"/>
      <c r="V38" s="401"/>
      <c r="W38" s="407"/>
      <c r="X38" s="407"/>
      <c r="Y38" s="407"/>
      <c r="Z38" s="407"/>
      <c r="AA38" s="407"/>
      <c r="AB38" s="401"/>
      <c r="AC38" s="401"/>
      <c r="AD38" s="407"/>
      <c r="AE38" s="407"/>
      <c r="AF38" s="407"/>
      <c r="AG38" s="407"/>
      <c r="AH38" s="401"/>
      <c r="AI38" s="401"/>
      <c r="AJ38" s="401"/>
      <c r="AK38" s="407"/>
      <c r="AL38" s="407"/>
      <c r="AM38" s="407"/>
      <c r="AN38" s="407"/>
      <c r="AO38" s="407"/>
      <c r="AP38" s="401"/>
      <c r="AQ38" s="401"/>
      <c r="AR38" s="407"/>
      <c r="AS38" s="407"/>
      <c r="AT38" s="407"/>
      <c r="AU38" s="407"/>
      <c r="AV38" s="401"/>
      <c r="AW38" s="401"/>
      <c r="AX38" s="401"/>
      <c r="AY38" s="407"/>
      <c r="AZ38" s="407"/>
      <c r="BA38" s="407"/>
      <c r="BB38" s="407"/>
      <c r="BC38" s="407"/>
      <c r="BD38" s="401"/>
      <c r="BE38" s="401"/>
    </row>
  </sheetData>
  <mergeCells count="53">
    <mergeCell ref="AR6:AX6"/>
    <mergeCell ref="AR7:AU7"/>
    <mergeCell ref="AV7:AV8"/>
    <mergeCell ref="AW7:AW8"/>
    <mergeCell ref="AX7:AX8"/>
    <mergeCell ref="A37:F37"/>
    <mergeCell ref="A38:F38"/>
    <mergeCell ref="A36:R36"/>
    <mergeCell ref="A33:F33"/>
    <mergeCell ref="A30:O30"/>
    <mergeCell ref="AK6:AQ6"/>
    <mergeCell ref="AK7:AN7"/>
    <mergeCell ref="AO7:AO8"/>
    <mergeCell ref="A34:F34"/>
    <mergeCell ref="A35:F35"/>
    <mergeCell ref="F7:F8"/>
    <mergeCell ref="G7:G8"/>
    <mergeCell ref="H7:H8"/>
    <mergeCell ref="B7:E7"/>
    <mergeCell ref="I7:L7"/>
    <mergeCell ref="M7:M8"/>
    <mergeCell ref="N7:N8"/>
    <mergeCell ref="O7:O8"/>
    <mergeCell ref="AD6:AJ6"/>
    <mergeCell ref="AC7:AC8"/>
    <mergeCell ref="W6:AC6"/>
    <mergeCell ref="A1:O1"/>
    <mergeCell ref="A3:O3"/>
    <mergeCell ref="A4:B4"/>
    <mergeCell ref="A5:A8"/>
    <mergeCell ref="A2:R2"/>
    <mergeCell ref="B6:H6"/>
    <mergeCell ref="I6:O6"/>
    <mergeCell ref="P6:V6"/>
    <mergeCell ref="P7:S7"/>
    <mergeCell ref="T7:T8"/>
    <mergeCell ref="U7:U8"/>
    <mergeCell ref="V7:V8"/>
    <mergeCell ref="B5:BE5"/>
    <mergeCell ref="AY6:BE6"/>
    <mergeCell ref="AY7:BB7"/>
    <mergeCell ref="BC7:BC8"/>
    <mergeCell ref="BD7:BD8"/>
    <mergeCell ref="BE7:BE8"/>
    <mergeCell ref="AQ7:AQ8"/>
    <mergeCell ref="AP7:AP8"/>
    <mergeCell ref="W7:Z7"/>
    <mergeCell ref="AA7:AA8"/>
    <mergeCell ref="AB7:AB8"/>
    <mergeCell ref="AD7:AG7"/>
    <mergeCell ref="AH7:AH8"/>
    <mergeCell ref="AI7:AI8"/>
    <mergeCell ref="AJ7:AJ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BE37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BK20" sqref="BK20"/>
    </sheetView>
  </sheetViews>
  <sheetFormatPr baseColWidth="10" defaultColWidth="11.42578125" defaultRowHeight="18" customHeight="1"/>
  <cols>
    <col min="1" max="1" width="18.7109375" style="97" customWidth="1"/>
    <col min="2" max="3" width="8.85546875" style="121" customWidth="1"/>
    <col min="4" max="4" width="10.140625" style="121" customWidth="1"/>
    <col min="5" max="5" width="8.85546875" style="121" customWidth="1"/>
    <col min="6" max="7" width="11.28515625" style="97" customWidth="1"/>
    <col min="8" max="8" width="6.7109375" style="97" customWidth="1"/>
    <col min="9" max="9" width="9" style="121" customWidth="1"/>
    <col min="10" max="10" width="7.28515625" style="121" customWidth="1"/>
    <col min="11" max="11" width="10" style="121" customWidth="1"/>
    <col min="12" max="12" width="7.28515625" style="121" customWidth="1"/>
    <col min="13" max="13" width="11.28515625" style="121" customWidth="1"/>
    <col min="14" max="14" width="11.28515625" style="97" customWidth="1"/>
    <col min="15" max="15" width="6.7109375" style="97" customWidth="1"/>
    <col min="16" max="17" width="8.85546875" style="121" customWidth="1"/>
    <col min="18" max="18" width="10.140625" style="121" customWidth="1"/>
    <col min="19" max="19" width="8.85546875" style="121" customWidth="1"/>
    <col min="20" max="21" width="11.28515625" style="97" customWidth="1"/>
    <col min="22" max="22" width="6.7109375" style="97" customWidth="1"/>
    <col min="23" max="23" width="9" style="121" customWidth="1"/>
    <col min="24" max="24" width="7.28515625" style="121" customWidth="1"/>
    <col min="25" max="25" width="10" style="121" customWidth="1"/>
    <col min="26" max="26" width="7.28515625" style="121" customWidth="1"/>
    <col min="27" max="27" width="11.28515625" style="121" customWidth="1"/>
    <col min="28" max="28" width="11.28515625" style="97" customWidth="1"/>
    <col min="29" max="29" width="6.7109375" style="97" customWidth="1"/>
    <col min="30" max="31" width="8.85546875" style="121" customWidth="1"/>
    <col min="32" max="32" width="10.140625" style="121" customWidth="1"/>
    <col min="33" max="33" width="8.85546875" style="121" customWidth="1"/>
    <col min="34" max="35" width="11.28515625" style="97" customWidth="1"/>
    <col min="36" max="36" width="6.7109375" style="97" customWidth="1"/>
    <col min="37" max="37" width="9" style="121" customWidth="1"/>
    <col min="38" max="38" width="7.28515625" style="121" customWidth="1"/>
    <col min="39" max="39" width="10" style="121" customWidth="1"/>
    <col min="40" max="40" width="7.28515625" style="121" customWidth="1"/>
    <col min="41" max="41" width="11.28515625" style="121" customWidth="1"/>
    <col min="42" max="42" width="11.28515625" style="97" customWidth="1"/>
    <col min="43" max="43" width="6.7109375" style="97" customWidth="1"/>
    <col min="44" max="45" width="8.85546875" style="121" customWidth="1"/>
    <col min="46" max="46" width="10.140625" style="121" customWidth="1"/>
    <col min="47" max="47" width="8.85546875" style="121" customWidth="1"/>
    <col min="48" max="49" width="11.28515625" style="97" customWidth="1"/>
    <col min="50" max="50" width="6.7109375" style="97" customWidth="1"/>
    <col min="51" max="51" width="9" style="121" customWidth="1"/>
    <col min="52" max="52" width="7.28515625" style="121" customWidth="1"/>
    <col min="53" max="53" width="10" style="121" customWidth="1"/>
    <col min="54" max="54" width="7.28515625" style="121" customWidth="1"/>
    <col min="55" max="55" width="11.28515625" style="121" customWidth="1"/>
    <col min="56" max="56" width="11.28515625" style="97" customWidth="1"/>
    <col min="57" max="57" width="6.7109375" style="97" customWidth="1"/>
    <col min="58" max="86" width="6.28515625" style="95" customWidth="1"/>
    <col min="87" max="16384" width="11.42578125" style="95"/>
  </cols>
  <sheetData>
    <row r="1" spans="1:57" ht="18" customHeight="1">
      <c r="A1" s="844" t="s">
        <v>490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383"/>
      <c r="Q1" s="383"/>
      <c r="R1" s="383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</row>
    <row r="2" spans="1:57" ht="18" customHeight="1">
      <c r="A2" s="825" t="s">
        <v>339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</row>
    <row r="3" spans="1:57" ht="18" customHeight="1">
      <c r="A3" s="826" t="s">
        <v>612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264"/>
      <c r="Q3" s="264"/>
      <c r="R3" s="264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</row>
    <row r="4" spans="1:57" ht="3.95" customHeight="1">
      <c r="A4" s="845"/>
      <c r="B4" s="845"/>
      <c r="C4" s="190"/>
      <c r="D4" s="190"/>
      <c r="E4" s="190"/>
      <c r="F4" s="96"/>
      <c r="G4" s="96"/>
      <c r="H4" s="214"/>
      <c r="I4" s="214"/>
      <c r="J4" s="214"/>
      <c r="K4" s="214"/>
      <c r="L4" s="214"/>
      <c r="M4" s="214"/>
      <c r="N4" s="96"/>
      <c r="O4" s="214"/>
      <c r="P4" s="95"/>
      <c r="Q4" s="190"/>
      <c r="R4" s="190"/>
      <c r="S4" s="190"/>
      <c r="T4" s="96"/>
      <c r="U4" s="96"/>
      <c r="V4" s="214"/>
      <c r="W4" s="214"/>
      <c r="X4" s="214"/>
      <c r="Y4" s="214"/>
      <c r="Z4" s="214"/>
      <c r="AA4" s="214"/>
      <c r="AB4" s="96"/>
      <c r="AC4" s="214"/>
      <c r="AD4" s="95"/>
      <c r="AE4" s="190"/>
      <c r="AF4" s="190"/>
      <c r="AG4" s="190"/>
      <c r="AH4" s="96"/>
      <c r="AI4" s="96"/>
      <c r="AJ4" s="214"/>
      <c r="AK4" s="594"/>
      <c r="AL4" s="594"/>
      <c r="AM4" s="594"/>
      <c r="AN4" s="594"/>
      <c r="AO4" s="594"/>
      <c r="AP4" s="96"/>
      <c r="AQ4" s="594"/>
      <c r="AR4" s="95"/>
      <c r="AS4" s="697"/>
      <c r="AT4" s="697"/>
      <c r="AU4" s="697"/>
      <c r="AV4" s="96"/>
      <c r="AW4" s="96"/>
      <c r="AX4" s="698"/>
      <c r="AY4" s="740"/>
      <c r="AZ4" s="740"/>
      <c r="BA4" s="740"/>
      <c r="BB4" s="740"/>
      <c r="BC4" s="740"/>
      <c r="BD4" s="96"/>
      <c r="BE4" s="740"/>
    </row>
    <row r="5" spans="1:57" ht="18" customHeight="1">
      <c r="A5" s="846" t="s">
        <v>46</v>
      </c>
      <c r="B5" s="828" t="s">
        <v>533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30"/>
    </row>
    <row r="6" spans="1:57" ht="18" customHeight="1">
      <c r="A6" s="847"/>
      <c r="B6" s="812">
        <v>2015</v>
      </c>
      <c r="C6" s="836"/>
      <c r="D6" s="836"/>
      <c r="E6" s="836"/>
      <c r="F6" s="836"/>
      <c r="G6" s="836"/>
      <c r="H6" s="851"/>
      <c r="I6" s="803">
        <v>2016</v>
      </c>
      <c r="J6" s="831"/>
      <c r="K6" s="831"/>
      <c r="L6" s="831"/>
      <c r="M6" s="831"/>
      <c r="N6" s="831"/>
      <c r="O6" s="850"/>
      <c r="P6" s="812">
        <v>2017</v>
      </c>
      <c r="Q6" s="836"/>
      <c r="R6" s="836"/>
      <c r="S6" s="836"/>
      <c r="T6" s="836"/>
      <c r="U6" s="836"/>
      <c r="V6" s="851"/>
      <c r="W6" s="803">
        <v>2018</v>
      </c>
      <c r="X6" s="831"/>
      <c r="Y6" s="831"/>
      <c r="Z6" s="831"/>
      <c r="AA6" s="831"/>
      <c r="AB6" s="831"/>
      <c r="AC6" s="850"/>
      <c r="AD6" s="812">
        <v>2019</v>
      </c>
      <c r="AE6" s="836"/>
      <c r="AF6" s="836"/>
      <c r="AG6" s="836"/>
      <c r="AH6" s="836"/>
      <c r="AI6" s="836"/>
      <c r="AJ6" s="851"/>
      <c r="AK6" s="803">
        <v>2020</v>
      </c>
      <c r="AL6" s="831"/>
      <c r="AM6" s="831"/>
      <c r="AN6" s="831"/>
      <c r="AO6" s="831"/>
      <c r="AP6" s="831"/>
      <c r="AQ6" s="850"/>
      <c r="AR6" s="812">
        <v>2021</v>
      </c>
      <c r="AS6" s="836"/>
      <c r="AT6" s="836"/>
      <c r="AU6" s="836"/>
      <c r="AV6" s="836"/>
      <c r="AW6" s="836"/>
      <c r="AX6" s="851"/>
      <c r="AY6" s="803">
        <v>2022</v>
      </c>
      <c r="AZ6" s="831"/>
      <c r="BA6" s="831"/>
      <c r="BB6" s="831"/>
      <c r="BC6" s="831"/>
      <c r="BD6" s="831"/>
      <c r="BE6" s="850"/>
    </row>
    <row r="7" spans="1:57" ht="18" customHeight="1">
      <c r="A7" s="847"/>
      <c r="B7" s="818" t="s">
        <v>329</v>
      </c>
      <c r="C7" s="819"/>
      <c r="D7" s="819"/>
      <c r="E7" s="824"/>
      <c r="F7" s="942" t="s">
        <v>325</v>
      </c>
      <c r="G7" s="942" t="s">
        <v>326</v>
      </c>
      <c r="H7" s="943" t="s">
        <v>34</v>
      </c>
      <c r="I7" s="808" t="s">
        <v>329</v>
      </c>
      <c r="J7" s="809"/>
      <c r="K7" s="809"/>
      <c r="L7" s="811"/>
      <c r="M7" s="939" t="s">
        <v>325</v>
      </c>
      <c r="N7" s="939" t="s">
        <v>326</v>
      </c>
      <c r="O7" s="940" t="s">
        <v>34</v>
      </c>
      <c r="P7" s="818" t="s">
        <v>329</v>
      </c>
      <c r="Q7" s="819"/>
      <c r="R7" s="819"/>
      <c r="S7" s="824"/>
      <c r="T7" s="942" t="s">
        <v>325</v>
      </c>
      <c r="U7" s="942" t="s">
        <v>326</v>
      </c>
      <c r="V7" s="943" t="s">
        <v>34</v>
      </c>
      <c r="W7" s="808" t="s">
        <v>329</v>
      </c>
      <c r="X7" s="809"/>
      <c r="Y7" s="809"/>
      <c r="Z7" s="811"/>
      <c r="AA7" s="939" t="s">
        <v>325</v>
      </c>
      <c r="AB7" s="939" t="s">
        <v>326</v>
      </c>
      <c r="AC7" s="940" t="s">
        <v>34</v>
      </c>
      <c r="AD7" s="818" t="s">
        <v>329</v>
      </c>
      <c r="AE7" s="819"/>
      <c r="AF7" s="819"/>
      <c r="AG7" s="824"/>
      <c r="AH7" s="942" t="s">
        <v>325</v>
      </c>
      <c r="AI7" s="942" t="s">
        <v>326</v>
      </c>
      <c r="AJ7" s="943" t="s">
        <v>34</v>
      </c>
      <c r="AK7" s="808" t="s">
        <v>329</v>
      </c>
      <c r="AL7" s="809"/>
      <c r="AM7" s="809"/>
      <c r="AN7" s="811"/>
      <c r="AO7" s="939" t="s">
        <v>325</v>
      </c>
      <c r="AP7" s="939" t="s">
        <v>326</v>
      </c>
      <c r="AQ7" s="940" t="s">
        <v>34</v>
      </c>
      <c r="AR7" s="818" t="s">
        <v>329</v>
      </c>
      <c r="AS7" s="819"/>
      <c r="AT7" s="819"/>
      <c r="AU7" s="824"/>
      <c r="AV7" s="820" t="s">
        <v>325</v>
      </c>
      <c r="AW7" s="942" t="s">
        <v>326</v>
      </c>
      <c r="AX7" s="943" t="s">
        <v>34</v>
      </c>
      <c r="AY7" s="808" t="s">
        <v>329</v>
      </c>
      <c r="AZ7" s="809"/>
      <c r="BA7" s="809"/>
      <c r="BB7" s="811"/>
      <c r="BC7" s="939" t="s">
        <v>325</v>
      </c>
      <c r="BD7" s="934" t="s">
        <v>326</v>
      </c>
      <c r="BE7" s="940" t="s">
        <v>34</v>
      </c>
    </row>
    <row r="8" spans="1:57" ht="18" customHeight="1">
      <c r="A8" s="848"/>
      <c r="B8" s="368" t="s">
        <v>327</v>
      </c>
      <c r="C8" s="507" t="s">
        <v>328</v>
      </c>
      <c r="D8" s="507" t="s">
        <v>323</v>
      </c>
      <c r="E8" s="507" t="s">
        <v>324</v>
      </c>
      <c r="F8" s="942"/>
      <c r="G8" s="942"/>
      <c r="H8" s="944"/>
      <c r="I8" s="454" t="s">
        <v>327</v>
      </c>
      <c r="J8" s="359" t="s">
        <v>328</v>
      </c>
      <c r="K8" s="359" t="s">
        <v>323</v>
      </c>
      <c r="L8" s="359" t="s">
        <v>324</v>
      </c>
      <c r="M8" s="939"/>
      <c r="N8" s="939"/>
      <c r="O8" s="941"/>
      <c r="P8" s="368" t="s">
        <v>327</v>
      </c>
      <c r="Q8" s="507" t="s">
        <v>328</v>
      </c>
      <c r="R8" s="507" t="s">
        <v>323</v>
      </c>
      <c r="S8" s="507" t="s">
        <v>324</v>
      </c>
      <c r="T8" s="942"/>
      <c r="U8" s="942"/>
      <c r="V8" s="944"/>
      <c r="W8" s="454" t="s">
        <v>327</v>
      </c>
      <c r="X8" s="359" t="s">
        <v>328</v>
      </c>
      <c r="Y8" s="359" t="s">
        <v>323</v>
      </c>
      <c r="Z8" s="359" t="s">
        <v>324</v>
      </c>
      <c r="AA8" s="939"/>
      <c r="AB8" s="939"/>
      <c r="AC8" s="941"/>
      <c r="AD8" s="368" t="s">
        <v>327</v>
      </c>
      <c r="AE8" s="507" t="s">
        <v>328</v>
      </c>
      <c r="AF8" s="507" t="s">
        <v>323</v>
      </c>
      <c r="AG8" s="507" t="s">
        <v>324</v>
      </c>
      <c r="AH8" s="942"/>
      <c r="AI8" s="942"/>
      <c r="AJ8" s="944"/>
      <c r="AK8" s="454" t="s">
        <v>327</v>
      </c>
      <c r="AL8" s="589" t="s">
        <v>328</v>
      </c>
      <c r="AM8" s="589" t="s">
        <v>323</v>
      </c>
      <c r="AN8" s="589" t="s">
        <v>324</v>
      </c>
      <c r="AO8" s="939"/>
      <c r="AP8" s="939"/>
      <c r="AQ8" s="941"/>
      <c r="AR8" s="729" t="s">
        <v>327</v>
      </c>
      <c r="AS8" s="507" t="s">
        <v>328</v>
      </c>
      <c r="AT8" s="507" t="s">
        <v>323</v>
      </c>
      <c r="AU8" s="770" t="s">
        <v>324</v>
      </c>
      <c r="AV8" s="820"/>
      <c r="AW8" s="942"/>
      <c r="AX8" s="944"/>
      <c r="AY8" s="454" t="s">
        <v>327</v>
      </c>
      <c r="AZ8" s="724" t="s">
        <v>328</v>
      </c>
      <c r="BA8" s="724" t="s">
        <v>323</v>
      </c>
      <c r="BB8" s="640" t="s">
        <v>324</v>
      </c>
      <c r="BC8" s="939"/>
      <c r="BD8" s="934"/>
      <c r="BE8" s="941"/>
    </row>
    <row r="9" spans="1:57" ht="18" customHeight="1">
      <c r="A9" s="246" t="s">
        <v>243</v>
      </c>
      <c r="B9" s="156">
        <v>1</v>
      </c>
      <c r="C9" s="158">
        <v>0</v>
      </c>
      <c r="D9" s="158">
        <v>1</v>
      </c>
      <c r="E9" s="158">
        <v>1</v>
      </c>
      <c r="F9" s="157">
        <v>0</v>
      </c>
      <c r="G9" s="158">
        <v>0</v>
      </c>
      <c r="H9" s="159">
        <f t="shared" ref="H9:H26" si="0">+SUM(B9:G9)</f>
        <v>3</v>
      </c>
      <c r="I9" s="156">
        <v>2</v>
      </c>
      <c r="J9" s="158">
        <v>1</v>
      </c>
      <c r="K9" s="158">
        <v>1</v>
      </c>
      <c r="L9" s="158">
        <v>0</v>
      </c>
      <c r="M9" s="158">
        <v>0</v>
      </c>
      <c r="N9" s="157">
        <v>0</v>
      </c>
      <c r="O9" s="161">
        <f t="shared" ref="O9:O27" si="1">+SUM(I9:N9)</f>
        <v>4</v>
      </c>
      <c r="P9" s="156">
        <v>0</v>
      </c>
      <c r="Q9" s="158">
        <v>1</v>
      </c>
      <c r="R9" s="158">
        <v>0</v>
      </c>
      <c r="S9" s="158">
        <v>2</v>
      </c>
      <c r="T9" s="157">
        <v>0</v>
      </c>
      <c r="U9" s="158">
        <v>0</v>
      </c>
      <c r="V9" s="159">
        <f>+SUM(P9:U9)</f>
        <v>3</v>
      </c>
      <c r="W9" s="156">
        <v>0</v>
      </c>
      <c r="X9" s="158">
        <v>1</v>
      </c>
      <c r="Y9" s="158">
        <v>1</v>
      </c>
      <c r="Z9" s="158">
        <v>0</v>
      </c>
      <c r="AA9" s="158">
        <v>0</v>
      </c>
      <c r="AB9" s="157">
        <v>0</v>
      </c>
      <c r="AC9" s="161">
        <f t="shared" ref="AC9:AC27" si="2">+SUM(W9:AB9)</f>
        <v>2</v>
      </c>
      <c r="AD9" s="156">
        <v>3</v>
      </c>
      <c r="AE9" s="158">
        <v>0</v>
      </c>
      <c r="AF9" s="158">
        <v>2</v>
      </c>
      <c r="AG9" s="158">
        <v>0</v>
      </c>
      <c r="AH9" s="157">
        <v>0</v>
      </c>
      <c r="AI9" s="158">
        <v>0</v>
      </c>
      <c r="AJ9" s="159">
        <f>+SUM(AD9:AI9)</f>
        <v>5</v>
      </c>
      <c r="AK9" s="156">
        <v>2</v>
      </c>
      <c r="AL9" s="158">
        <v>0</v>
      </c>
      <c r="AM9" s="158">
        <v>1</v>
      </c>
      <c r="AN9" s="158">
        <v>0</v>
      </c>
      <c r="AO9" s="158">
        <v>0</v>
      </c>
      <c r="AP9" s="157">
        <v>0</v>
      </c>
      <c r="AQ9" s="161">
        <f t="shared" ref="AQ9:AQ27" si="3">+SUM(AK9:AP9)</f>
        <v>3</v>
      </c>
      <c r="AR9" s="156">
        <v>1</v>
      </c>
      <c r="AS9" s="158">
        <v>2</v>
      </c>
      <c r="AT9" s="158">
        <v>2</v>
      </c>
      <c r="AU9" s="610">
        <v>0</v>
      </c>
      <c r="AV9" s="157">
        <v>0</v>
      </c>
      <c r="AW9" s="161">
        <v>0</v>
      </c>
      <c r="AX9" s="159">
        <f>+SUM(AR9:AW9)</f>
        <v>5</v>
      </c>
      <c r="AY9" s="156">
        <v>3</v>
      </c>
      <c r="AZ9" s="158">
        <v>0</v>
      </c>
      <c r="BA9" s="158">
        <v>3</v>
      </c>
      <c r="BB9" s="610">
        <v>0</v>
      </c>
      <c r="BC9" s="161">
        <v>0</v>
      </c>
      <c r="BD9" s="157">
        <v>0</v>
      </c>
      <c r="BE9" s="161">
        <v>6</v>
      </c>
    </row>
    <row r="10" spans="1:57" ht="18" customHeight="1">
      <c r="A10" s="247" t="s">
        <v>62</v>
      </c>
      <c r="B10" s="39">
        <v>7</v>
      </c>
      <c r="C10" s="40">
        <v>1</v>
      </c>
      <c r="D10" s="40">
        <v>5</v>
      </c>
      <c r="E10" s="40">
        <v>2</v>
      </c>
      <c r="F10" s="40">
        <v>0</v>
      </c>
      <c r="G10" s="40">
        <v>0</v>
      </c>
      <c r="H10" s="163">
        <f t="shared" si="0"/>
        <v>15</v>
      </c>
      <c r="I10" s="164">
        <v>11</v>
      </c>
      <c r="J10" s="134">
        <v>2</v>
      </c>
      <c r="K10" s="134">
        <v>2</v>
      </c>
      <c r="L10" s="134">
        <v>0</v>
      </c>
      <c r="M10" s="134">
        <v>0</v>
      </c>
      <c r="N10" s="134">
        <v>0</v>
      </c>
      <c r="O10" s="165">
        <f t="shared" si="1"/>
        <v>15</v>
      </c>
      <c r="P10" s="39">
        <v>6</v>
      </c>
      <c r="Q10" s="40">
        <v>1</v>
      </c>
      <c r="R10" s="40">
        <v>4</v>
      </c>
      <c r="S10" s="40">
        <v>1</v>
      </c>
      <c r="T10" s="40">
        <v>0</v>
      </c>
      <c r="U10" s="40">
        <v>0</v>
      </c>
      <c r="V10" s="163">
        <f>+SUM(P10:U10)</f>
        <v>12</v>
      </c>
      <c r="W10" s="164">
        <v>6</v>
      </c>
      <c r="X10" s="134">
        <v>1</v>
      </c>
      <c r="Y10" s="134">
        <v>6</v>
      </c>
      <c r="Z10" s="134">
        <v>2</v>
      </c>
      <c r="AA10" s="134">
        <v>0</v>
      </c>
      <c r="AB10" s="134">
        <v>0</v>
      </c>
      <c r="AC10" s="165">
        <f t="shared" si="2"/>
        <v>15</v>
      </c>
      <c r="AD10" s="39">
        <v>7</v>
      </c>
      <c r="AE10" s="40">
        <v>2</v>
      </c>
      <c r="AF10" s="40">
        <v>6</v>
      </c>
      <c r="AG10" s="40">
        <v>2</v>
      </c>
      <c r="AH10" s="40">
        <v>0</v>
      </c>
      <c r="AI10" s="40">
        <v>0</v>
      </c>
      <c r="AJ10" s="163">
        <f>+SUM(AD10:AI10)</f>
        <v>17</v>
      </c>
      <c r="AK10" s="164">
        <v>3</v>
      </c>
      <c r="AL10" s="134">
        <v>1</v>
      </c>
      <c r="AM10" s="134">
        <v>3</v>
      </c>
      <c r="AN10" s="134">
        <v>2</v>
      </c>
      <c r="AO10" s="134">
        <v>0</v>
      </c>
      <c r="AP10" s="134">
        <v>0</v>
      </c>
      <c r="AQ10" s="165">
        <f t="shared" si="3"/>
        <v>9</v>
      </c>
      <c r="AR10" s="39">
        <v>12</v>
      </c>
      <c r="AS10" s="40">
        <v>1</v>
      </c>
      <c r="AT10" s="40">
        <v>4</v>
      </c>
      <c r="AU10" s="771">
        <v>2</v>
      </c>
      <c r="AV10" s="40">
        <v>0</v>
      </c>
      <c r="AW10" s="44">
        <v>0</v>
      </c>
      <c r="AX10" s="163">
        <f>+SUM(AR10:AW10)</f>
        <v>19</v>
      </c>
      <c r="AY10" s="164">
        <v>7</v>
      </c>
      <c r="AZ10" s="134">
        <v>0</v>
      </c>
      <c r="BA10" s="134">
        <v>1</v>
      </c>
      <c r="BB10" s="286">
        <v>1</v>
      </c>
      <c r="BC10" s="165">
        <v>0</v>
      </c>
      <c r="BD10" s="134">
        <v>0</v>
      </c>
      <c r="BE10" s="165">
        <v>9</v>
      </c>
    </row>
    <row r="11" spans="1:57" ht="18" customHeight="1">
      <c r="A11" s="246" t="s">
        <v>47</v>
      </c>
      <c r="B11" s="166">
        <v>11</v>
      </c>
      <c r="C11" s="168">
        <v>3</v>
      </c>
      <c r="D11" s="168">
        <v>1</v>
      </c>
      <c r="E11" s="168">
        <v>1</v>
      </c>
      <c r="F11" s="167">
        <v>3</v>
      </c>
      <c r="G11" s="168">
        <v>0</v>
      </c>
      <c r="H11" s="169">
        <f t="shared" si="0"/>
        <v>19</v>
      </c>
      <c r="I11" s="166">
        <v>4</v>
      </c>
      <c r="J11" s="168">
        <v>3</v>
      </c>
      <c r="K11" s="168">
        <v>6</v>
      </c>
      <c r="L11" s="168">
        <v>2</v>
      </c>
      <c r="M11" s="168">
        <v>0</v>
      </c>
      <c r="N11" s="167">
        <v>0</v>
      </c>
      <c r="O11" s="170">
        <f t="shared" si="1"/>
        <v>15</v>
      </c>
      <c r="P11" s="166">
        <v>4</v>
      </c>
      <c r="Q11" s="168">
        <v>2</v>
      </c>
      <c r="R11" s="168">
        <v>3</v>
      </c>
      <c r="S11" s="168">
        <v>1</v>
      </c>
      <c r="T11" s="167">
        <v>0</v>
      </c>
      <c r="U11" s="168">
        <v>0</v>
      </c>
      <c r="V11" s="169">
        <f>+SUM(P11:U11)</f>
        <v>10</v>
      </c>
      <c r="W11" s="166">
        <v>9</v>
      </c>
      <c r="X11" s="168">
        <v>1</v>
      </c>
      <c r="Y11" s="168">
        <v>5</v>
      </c>
      <c r="Z11" s="168">
        <v>0</v>
      </c>
      <c r="AA11" s="168">
        <v>0</v>
      </c>
      <c r="AB11" s="167">
        <v>0</v>
      </c>
      <c r="AC11" s="170">
        <f t="shared" si="2"/>
        <v>15</v>
      </c>
      <c r="AD11" s="166">
        <v>5</v>
      </c>
      <c r="AE11" s="168">
        <v>0</v>
      </c>
      <c r="AF11" s="168">
        <v>4</v>
      </c>
      <c r="AG11" s="168">
        <v>1</v>
      </c>
      <c r="AH11" s="167">
        <v>0</v>
      </c>
      <c r="AI11" s="168">
        <v>0</v>
      </c>
      <c r="AJ11" s="169">
        <f>+SUM(AD11:AI11)</f>
        <v>10</v>
      </c>
      <c r="AK11" s="166">
        <v>10</v>
      </c>
      <c r="AL11" s="168">
        <v>0</v>
      </c>
      <c r="AM11" s="168">
        <v>7</v>
      </c>
      <c r="AN11" s="168">
        <v>3</v>
      </c>
      <c r="AO11" s="168">
        <v>0</v>
      </c>
      <c r="AP11" s="167">
        <v>0</v>
      </c>
      <c r="AQ11" s="170">
        <f t="shared" si="3"/>
        <v>20</v>
      </c>
      <c r="AR11" s="166">
        <v>5</v>
      </c>
      <c r="AS11" s="168">
        <v>5</v>
      </c>
      <c r="AT11" s="168">
        <v>6</v>
      </c>
      <c r="AU11" s="283">
        <v>1</v>
      </c>
      <c r="AV11" s="167">
        <v>0</v>
      </c>
      <c r="AW11" s="170">
        <v>0</v>
      </c>
      <c r="AX11" s="169">
        <f>+SUM(AR11:AW11)</f>
        <v>17</v>
      </c>
      <c r="AY11" s="166">
        <v>4</v>
      </c>
      <c r="AZ11" s="168">
        <v>2</v>
      </c>
      <c r="BA11" s="168">
        <v>4</v>
      </c>
      <c r="BB11" s="283">
        <v>5</v>
      </c>
      <c r="BC11" s="170">
        <v>0</v>
      </c>
      <c r="BD11" s="167">
        <v>0</v>
      </c>
      <c r="BE11" s="170">
        <v>15</v>
      </c>
    </row>
    <row r="12" spans="1:57" ht="18" customHeight="1">
      <c r="A12" s="247" t="s">
        <v>48</v>
      </c>
      <c r="B12" s="39">
        <v>6</v>
      </c>
      <c r="C12" s="40">
        <v>1</v>
      </c>
      <c r="D12" s="40">
        <v>9</v>
      </c>
      <c r="E12" s="40">
        <v>7</v>
      </c>
      <c r="F12" s="40">
        <v>0</v>
      </c>
      <c r="G12" s="40">
        <v>0</v>
      </c>
      <c r="H12" s="163">
        <f t="shared" si="0"/>
        <v>23</v>
      </c>
      <c r="I12" s="164">
        <v>8</v>
      </c>
      <c r="J12" s="134">
        <v>3</v>
      </c>
      <c r="K12" s="134">
        <v>16</v>
      </c>
      <c r="L12" s="134">
        <v>3</v>
      </c>
      <c r="M12" s="134">
        <v>0</v>
      </c>
      <c r="N12" s="134">
        <v>0</v>
      </c>
      <c r="O12" s="165">
        <f t="shared" si="1"/>
        <v>30</v>
      </c>
      <c r="P12" s="39">
        <v>7</v>
      </c>
      <c r="Q12" s="40">
        <v>1</v>
      </c>
      <c r="R12" s="40">
        <v>18</v>
      </c>
      <c r="S12" s="40">
        <v>6</v>
      </c>
      <c r="T12" s="40">
        <v>0</v>
      </c>
      <c r="U12" s="40">
        <v>0</v>
      </c>
      <c r="V12" s="163">
        <f>+SUM(P12:U12)</f>
        <v>32</v>
      </c>
      <c r="W12" s="164">
        <v>7</v>
      </c>
      <c r="X12" s="134">
        <v>2</v>
      </c>
      <c r="Y12" s="134">
        <v>15</v>
      </c>
      <c r="Z12" s="134">
        <v>5</v>
      </c>
      <c r="AA12" s="134">
        <v>0</v>
      </c>
      <c r="AB12" s="134">
        <v>0</v>
      </c>
      <c r="AC12" s="165">
        <f t="shared" si="2"/>
        <v>29</v>
      </c>
      <c r="AD12" s="39">
        <v>11</v>
      </c>
      <c r="AE12" s="40">
        <v>2</v>
      </c>
      <c r="AF12" s="40">
        <v>4</v>
      </c>
      <c r="AG12" s="40">
        <v>2</v>
      </c>
      <c r="AH12" s="40">
        <v>0</v>
      </c>
      <c r="AI12" s="40">
        <v>0</v>
      </c>
      <c r="AJ12" s="163">
        <f>+SUM(AD12:AI12)</f>
        <v>19</v>
      </c>
      <c r="AK12" s="164">
        <v>4</v>
      </c>
      <c r="AL12" s="134">
        <v>0</v>
      </c>
      <c r="AM12" s="134">
        <v>10</v>
      </c>
      <c r="AN12" s="134">
        <v>4</v>
      </c>
      <c r="AO12" s="134">
        <v>0</v>
      </c>
      <c r="AP12" s="134">
        <v>0</v>
      </c>
      <c r="AQ12" s="165">
        <f t="shared" si="3"/>
        <v>18</v>
      </c>
      <c r="AR12" s="39">
        <v>10</v>
      </c>
      <c r="AS12" s="40">
        <v>0</v>
      </c>
      <c r="AT12" s="40">
        <v>11</v>
      </c>
      <c r="AU12" s="771">
        <v>6</v>
      </c>
      <c r="AV12" s="40">
        <v>0</v>
      </c>
      <c r="AW12" s="44">
        <v>0</v>
      </c>
      <c r="AX12" s="163">
        <f>+SUM(AR12:AW12)</f>
        <v>27</v>
      </c>
      <c r="AY12" s="164">
        <v>5</v>
      </c>
      <c r="AZ12" s="134">
        <v>0</v>
      </c>
      <c r="BA12" s="134">
        <v>13</v>
      </c>
      <c r="BB12" s="286">
        <v>2</v>
      </c>
      <c r="BC12" s="165">
        <v>0</v>
      </c>
      <c r="BD12" s="134">
        <v>0</v>
      </c>
      <c r="BE12" s="165">
        <v>20</v>
      </c>
    </row>
    <row r="13" spans="1:57" ht="18" customHeight="1">
      <c r="A13" s="246" t="s">
        <v>49</v>
      </c>
      <c r="B13" s="166">
        <v>23</v>
      </c>
      <c r="C13" s="168">
        <v>5</v>
      </c>
      <c r="D13" s="168">
        <v>123</v>
      </c>
      <c r="E13" s="168">
        <v>22</v>
      </c>
      <c r="F13" s="167">
        <v>0</v>
      </c>
      <c r="G13" s="168">
        <v>0</v>
      </c>
      <c r="H13" s="170">
        <f>+SUM(B13:G13)</f>
        <v>173</v>
      </c>
      <c r="I13" s="166">
        <v>37</v>
      </c>
      <c r="J13" s="168">
        <v>2</v>
      </c>
      <c r="K13" s="168">
        <v>123</v>
      </c>
      <c r="L13" s="168">
        <v>17</v>
      </c>
      <c r="M13" s="168">
        <v>0</v>
      </c>
      <c r="N13" s="167">
        <v>0</v>
      </c>
      <c r="O13" s="170">
        <f t="shared" si="1"/>
        <v>179</v>
      </c>
      <c r="P13" s="166">
        <v>27</v>
      </c>
      <c r="Q13" s="168">
        <v>5</v>
      </c>
      <c r="R13" s="168">
        <v>114</v>
      </c>
      <c r="S13" s="168">
        <v>11</v>
      </c>
      <c r="T13" s="167">
        <v>0</v>
      </c>
      <c r="U13" s="168">
        <v>0</v>
      </c>
      <c r="V13" s="170">
        <f>+SUM(P13:U13)</f>
        <v>157</v>
      </c>
      <c r="W13" s="166">
        <v>23</v>
      </c>
      <c r="X13" s="168">
        <v>3</v>
      </c>
      <c r="Y13" s="168">
        <v>89</v>
      </c>
      <c r="Z13" s="168">
        <v>12</v>
      </c>
      <c r="AA13" s="168">
        <v>0</v>
      </c>
      <c r="AB13" s="167">
        <v>0</v>
      </c>
      <c r="AC13" s="170">
        <f t="shared" si="2"/>
        <v>127</v>
      </c>
      <c r="AD13" s="166">
        <v>24</v>
      </c>
      <c r="AE13" s="168">
        <v>3</v>
      </c>
      <c r="AF13" s="168">
        <v>118</v>
      </c>
      <c r="AG13" s="168">
        <v>19</v>
      </c>
      <c r="AH13" s="167">
        <v>1</v>
      </c>
      <c r="AI13" s="168">
        <v>0</v>
      </c>
      <c r="AJ13" s="170">
        <f>+SUM(AD13:AI13)</f>
        <v>165</v>
      </c>
      <c r="AK13" s="166">
        <v>11</v>
      </c>
      <c r="AL13" s="168">
        <v>1</v>
      </c>
      <c r="AM13" s="168">
        <v>87</v>
      </c>
      <c r="AN13" s="168">
        <v>11</v>
      </c>
      <c r="AO13" s="168">
        <v>0</v>
      </c>
      <c r="AP13" s="167">
        <v>0</v>
      </c>
      <c r="AQ13" s="170">
        <f t="shared" si="3"/>
        <v>110</v>
      </c>
      <c r="AR13" s="166">
        <v>20</v>
      </c>
      <c r="AS13" s="168">
        <v>1</v>
      </c>
      <c r="AT13" s="168">
        <v>126</v>
      </c>
      <c r="AU13" s="283">
        <v>13</v>
      </c>
      <c r="AV13" s="167">
        <v>1</v>
      </c>
      <c r="AW13" s="170">
        <v>0</v>
      </c>
      <c r="AX13" s="170">
        <f>+SUM(AR13:AW13)</f>
        <v>161</v>
      </c>
      <c r="AY13" s="166">
        <v>25</v>
      </c>
      <c r="AZ13" s="168">
        <v>3</v>
      </c>
      <c r="BA13" s="168">
        <v>113</v>
      </c>
      <c r="BB13" s="283">
        <v>24</v>
      </c>
      <c r="BC13" s="170">
        <v>0</v>
      </c>
      <c r="BD13" s="167">
        <v>0</v>
      </c>
      <c r="BE13" s="170">
        <v>165</v>
      </c>
    </row>
    <row r="14" spans="1:57" ht="18" customHeight="1">
      <c r="A14" s="247" t="s">
        <v>50</v>
      </c>
      <c r="B14" s="39">
        <v>41</v>
      </c>
      <c r="C14" s="40">
        <v>8</v>
      </c>
      <c r="D14" s="40">
        <v>124</v>
      </c>
      <c r="E14" s="40">
        <v>26</v>
      </c>
      <c r="F14" s="40">
        <v>1</v>
      </c>
      <c r="G14" s="40">
        <v>0</v>
      </c>
      <c r="H14" s="163">
        <f t="shared" si="0"/>
        <v>200</v>
      </c>
      <c r="I14" s="164">
        <v>44</v>
      </c>
      <c r="J14" s="134">
        <v>0</v>
      </c>
      <c r="K14" s="134">
        <v>148</v>
      </c>
      <c r="L14" s="134">
        <v>22</v>
      </c>
      <c r="M14" s="134">
        <v>0</v>
      </c>
      <c r="N14" s="134">
        <v>2</v>
      </c>
      <c r="O14" s="165">
        <f t="shared" si="1"/>
        <v>216</v>
      </c>
      <c r="P14" s="39">
        <v>35</v>
      </c>
      <c r="Q14" s="40">
        <v>6</v>
      </c>
      <c r="R14" s="40">
        <v>129</v>
      </c>
      <c r="S14" s="40">
        <v>17</v>
      </c>
      <c r="T14" s="40">
        <v>0</v>
      </c>
      <c r="U14" s="40">
        <v>0</v>
      </c>
      <c r="V14" s="163">
        <f t="shared" ref="V14:V26" si="4">+SUM(P14:U14)</f>
        <v>187</v>
      </c>
      <c r="W14" s="164">
        <v>37</v>
      </c>
      <c r="X14" s="134">
        <v>5</v>
      </c>
      <c r="Y14" s="134">
        <v>146</v>
      </c>
      <c r="Z14" s="134">
        <v>19</v>
      </c>
      <c r="AA14" s="134">
        <v>0</v>
      </c>
      <c r="AB14" s="134">
        <v>0</v>
      </c>
      <c r="AC14" s="165">
        <f t="shared" si="2"/>
        <v>207</v>
      </c>
      <c r="AD14" s="39">
        <v>53</v>
      </c>
      <c r="AE14" s="40">
        <v>2</v>
      </c>
      <c r="AF14" s="40">
        <v>163</v>
      </c>
      <c r="AG14" s="40">
        <v>13</v>
      </c>
      <c r="AH14" s="40">
        <v>0</v>
      </c>
      <c r="AI14" s="40">
        <v>0</v>
      </c>
      <c r="AJ14" s="163">
        <f t="shared" ref="AJ14:AJ26" si="5">+SUM(AD14:AI14)</f>
        <v>231</v>
      </c>
      <c r="AK14" s="164">
        <v>29</v>
      </c>
      <c r="AL14" s="134">
        <v>5</v>
      </c>
      <c r="AM14" s="134">
        <v>134</v>
      </c>
      <c r="AN14" s="134">
        <v>19</v>
      </c>
      <c r="AO14" s="134">
        <v>0</v>
      </c>
      <c r="AP14" s="134">
        <v>0</v>
      </c>
      <c r="AQ14" s="165">
        <f t="shared" si="3"/>
        <v>187</v>
      </c>
      <c r="AR14" s="39">
        <v>45</v>
      </c>
      <c r="AS14" s="40">
        <v>8</v>
      </c>
      <c r="AT14" s="40">
        <v>153</v>
      </c>
      <c r="AU14" s="771">
        <v>16</v>
      </c>
      <c r="AV14" s="40">
        <v>0</v>
      </c>
      <c r="AW14" s="44">
        <v>1</v>
      </c>
      <c r="AX14" s="163">
        <f t="shared" ref="AX14:AX26" si="6">+SUM(AR14:AW14)</f>
        <v>223</v>
      </c>
      <c r="AY14" s="164">
        <v>27</v>
      </c>
      <c r="AZ14" s="134">
        <v>6</v>
      </c>
      <c r="BA14" s="134">
        <v>125</v>
      </c>
      <c r="BB14" s="286">
        <v>32</v>
      </c>
      <c r="BC14" s="165">
        <v>0</v>
      </c>
      <c r="BD14" s="134">
        <v>0</v>
      </c>
      <c r="BE14" s="165">
        <v>190</v>
      </c>
    </row>
    <row r="15" spans="1:57" ht="18" customHeight="1">
      <c r="A15" s="246" t="s">
        <v>51</v>
      </c>
      <c r="B15" s="166">
        <v>24</v>
      </c>
      <c r="C15" s="168">
        <v>8</v>
      </c>
      <c r="D15" s="168">
        <v>68</v>
      </c>
      <c r="E15" s="168">
        <v>20</v>
      </c>
      <c r="F15" s="167">
        <v>1</v>
      </c>
      <c r="G15" s="168">
        <v>1</v>
      </c>
      <c r="H15" s="169">
        <f t="shared" si="0"/>
        <v>122</v>
      </c>
      <c r="I15" s="166">
        <v>34</v>
      </c>
      <c r="J15" s="168">
        <v>4</v>
      </c>
      <c r="K15" s="168">
        <v>77</v>
      </c>
      <c r="L15" s="168">
        <v>14</v>
      </c>
      <c r="M15" s="168">
        <v>0</v>
      </c>
      <c r="N15" s="167">
        <v>1</v>
      </c>
      <c r="O15" s="170">
        <f t="shared" si="1"/>
        <v>130</v>
      </c>
      <c r="P15" s="166">
        <v>23</v>
      </c>
      <c r="Q15" s="168">
        <v>5</v>
      </c>
      <c r="R15" s="168">
        <v>94</v>
      </c>
      <c r="S15" s="168">
        <v>15</v>
      </c>
      <c r="T15" s="167">
        <v>0</v>
      </c>
      <c r="U15" s="168">
        <v>1</v>
      </c>
      <c r="V15" s="169">
        <f t="shared" si="4"/>
        <v>138</v>
      </c>
      <c r="W15" s="166">
        <v>29</v>
      </c>
      <c r="X15" s="168">
        <v>8</v>
      </c>
      <c r="Y15" s="168">
        <v>94</v>
      </c>
      <c r="Z15" s="168">
        <v>17</v>
      </c>
      <c r="AA15" s="168">
        <v>0</v>
      </c>
      <c r="AB15" s="167">
        <v>0</v>
      </c>
      <c r="AC15" s="170">
        <f t="shared" si="2"/>
        <v>148</v>
      </c>
      <c r="AD15" s="166">
        <v>41</v>
      </c>
      <c r="AE15" s="168">
        <v>5</v>
      </c>
      <c r="AF15" s="168">
        <v>74</v>
      </c>
      <c r="AG15" s="168">
        <v>10</v>
      </c>
      <c r="AH15" s="167">
        <v>0</v>
      </c>
      <c r="AI15" s="168">
        <v>1</v>
      </c>
      <c r="AJ15" s="169">
        <f t="shared" si="5"/>
        <v>131</v>
      </c>
      <c r="AK15" s="166">
        <v>27</v>
      </c>
      <c r="AL15" s="168">
        <v>4</v>
      </c>
      <c r="AM15" s="168">
        <v>94</v>
      </c>
      <c r="AN15" s="168">
        <v>12</v>
      </c>
      <c r="AO15" s="168">
        <v>2</v>
      </c>
      <c r="AP15" s="167">
        <v>0</v>
      </c>
      <c r="AQ15" s="170">
        <f t="shared" si="3"/>
        <v>139</v>
      </c>
      <c r="AR15" s="166">
        <v>29</v>
      </c>
      <c r="AS15" s="168">
        <v>3</v>
      </c>
      <c r="AT15" s="168">
        <v>128</v>
      </c>
      <c r="AU15" s="283">
        <v>18</v>
      </c>
      <c r="AV15" s="167">
        <v>0</v>
      </c>
      <c r="AW15" s="170">
        <v>4</v>
      </c>
      <c r="AX15" s="169">
        <f t="shared" si="6"/>
        <v>182</v>
      </c>
      <c r="AY15" s="166">
        <v>35</v>
      </c>
      <c r="AZ15" s="168">
        <v>2</v>
      </c>
      <c r="BA15" s="168">
        <v>110</v>
      </c>
      <c r="BB15" s="283">
        <v>18</v>
      </c>
      <c r="BC15" s="170">
        <v>0</v>
      </c>
      <c r="BD15" s="167">
        <v>0</v>
      </c>
      <c r="BE15" s="170">
        <v>165</v>
      </c>
    </row>
    <row r="16" spans="1:57" ht="18" customHeight="1">
      <c r="A16" s="247" t="s">
        <v>52</v>
      </c>
      <c r="B16" s="39">
        <v>26</v>
      </c>
      <c r="C16" s="40">
        <v>5</v>
      </c>
      <c r="D16" s="40">
        <v>54</v>
      </c>
      <c r="E16" s="40">
        <v>15</v>
      </c>
      <c r="F16" s="40">
        <v>0</v>
      </c>
      <c r="G16" s="40">
        <v>0</v>
      </c>
      <c r="H16" s="44">
        <f t="shared" si="0"/>
        <v>100</v>
      </c>
      <c r="I16" s="164">
        <v>34</v>
      </c>
      <c r="J16" s="134">
        <v>4</v>
      </c>
      <c r="K16" s="134">
        <v>55</v>
      </c>
      <c r="L16" s="134">
        <v>13</v>
      </c>
      <c r="M16" s="134">
        <v>0</v>
      </c>
      <c r="N16" s="134">
        <v>1</v>
      </c>
      <c r="O16" s="165">
        <f t="shared" si="1"/>
        <v>107</v>
      </c>
      <c r="P16" s="39">
        <v>33</v>
      </c>
      <c r="Q16" s="40">
        <v>4</v>
      </c>
      <c r="R16" s="40">
        <v>69</v>
      </c>
      <c r="S16" s="40">
        <v>13</v>
      </c>
      <c r="T16" s="40">
        <v>0</v>
      </c>
      <c r="U16" s="40">
        <v>0</v>
      </c>
      <c r="V16" s="44">
        <f t="shared" si="4"/>
        <v>119</v>
      </c>
      <c r="W16" s="164">
        <v>24</v>
      </c>
      <c r="X16" s="134">
        <v>6</v>
      </c>
      <c r="Y16" s="134">
        <v>54</v>
      </c>
      <c r="Z16" s="134">
        <v>12</v>
      </c>
      <c r="AA16" s="134">
        <v>0</v>
      </c>
      <c r="AB16" s="134">
        <v>0</v>
      </c>
      <c r="AC16" s="165">
        <f t="shared" si="2"/>
        <v>96</v>
      </c>
      <c r="AD16" s="39">
        <v>29</v>
      </c>
      <c r="AE16" s="40">
        <v>5</v>
      </c>
      <c r="AF16" s="40">
        <v>83</v>
      </c>
      <c r="AG16" s="40">
        <v>14</v>
      </c>
      <c r="AH16" s="40">
        <v>0</v>
      </c>
      <c r="AI16" s="40">
        <v>0</v>
      </c>
      <c r="AJ16" s="44">
        <f t="shared" si="5"/>
        <v>131</v>
      </c>
      <c r="AK16" s="164">
        <v>32</v>
      </c>
      <c r="AL16" s="134">
        <v>1</v>
      </c>
      <c r="AM16" s="134">
        <v>84</v>
      </c>
      <c r="AN16" s="134">
        <v>10</v>
      </c>
      <c r="AO16" s="134">
        <v>0</v>
      </c>
      <c r="AP16" s="134">
        <v>0</v>
      </c>
      <c r="AQ16" s="165">
        <f t="shared" si="3"/>
        <v>127</v>
      </c>
      <c r="AR16" s="39">
        <v>42</v>
      </c>
      <c r="AS16" s="40">
        <v>5</v>
      </c>
      <c r="AT16" s="40">
        <v>81</v>
      </c>
      <c r="AU16" s="771">
        <v>14</v>
      </c>
      <c r="AV16" s="40">
        <v>0</v>
      </c>
      <c r="AW16" s="44">
        <v>4</v>
      </c>
      <c r="AX16" s="44">
        <f t="shared" si="6"/>
        <v>146</v>
      </c>
      <c r="AY16" s="164">
        <v>24</v>
      </c>
      <c r="AZ16" s="134">
        <v>1</v>
      </c>
      <c r="BA16" s="134">
        <v>95</v>
      </c>
      <c r="BB16" s="286">
        <v>19</v>
      </c>
      <c r="BC16" s="165">
        <v>0</v>
      </c>
      <c r="BD16" s="134">
        <v>0</v>
      </c>
      <c r="BE16" s="165">
        <v>139</v>
      </c>
    </row>
    <row r="17" spans="1:57" ht="18" customHeight="1">
      <c r="A17" s="248" t="s">
        <v>53</v>
      </c>
      <c r="B17" s="166">
        <v>27</v>
      </c>
      <c r="C17" s="168">
        <v>3</v>
      </c>
      <c r="D17" s="168">
        <v>47</v>
      </c>
      <c r="E17" s="168">
        <v>10</v>
      </c>
      <c r="F17" s="168">
        <v>0</v>
      </c>
      <c r="G17" s="168">
        <v>0</v>
      </c>
      <c r="H17" s="170">
        <f t="shared" si="0"/>
        <v>87</v>
      </c>
      <c r="I17" s="166">
        <v>30</v>
      </c>
      <c r="J17" s="168">
        <v>3</v>
      </c>
      <c r="K17" s="168">
        <v>49</v>
      </c>
      <c r="L17" s="168">
        <v>10</v>
      </c>
      <c r="M17" s="168">
        <v>1</v>
      </c>
      <c r="N17" s="167">
        <v>0</v>
      </c>
      <c r="O17" s="170">
        <f t="shared" si="1"/>
        <v>93</v>
      </c>
      <c r="P17" s="166">
        <v>25</v>
      </c>
      <c r="Q17" s="168">
        <v>2</v>
      </c>
      <c r="R17" s="168">
        <v>55</v>
      </c>
      <c r="S17" s="168">
        <v>17</v>
      </c>
      <c r="T17" s="168">
        <v>0</v>
      </c>
      <c r="U17" s="168">
        <v>0</v>
      </c>
      <c r="V17" s="170">
        <f t="shared" si="4"/>
        <v>99</v>
      </c>
      <c r="W17" s="166">
        <v>24</v>
      </c>
      <c r="X17" s="168">
        <v>3</v>
      </c>
      <c r="Y17" s="168">
        <v>52</v>
      </c>
      <c r="Z17" s="168">
        <v>8</v>
      </c>
      <c r="AA17" s="168">
        <v>0</v>
      </c>
      <c r="AB17" s="167">
        <v>1</v>
      </c>
      <c r="AC17" s="170">
        <f t="shared" si="2"/>
        <v>88</v>
      </c>
      <c r="AD17" s="166">
        <v>21</v>
      </c>
      <c r="AE17" s="168">
        <v>3</v>
      </c>
      <c r="AF17" s="168">
        <v>72</v>
      </c>
      <c r="AG17" s="168">
        <v>9</v>
      </c>
      <c r="AH17" s="168">
        <v>0</v>
      </c>
      <c r="AI17" s="168">
        <v>0</v>
      </c>
      <c r="AJ17" s="170">
        <f t="shared" si="5"/>
        <v>105</v>
      </c>
      <c r="AK17" s="166">
        <v>25</v>
      </c>
      <c r="AL17" s="168">
        <v>4</v>
      </c>
      <c r="AM17" s="168">
        <v>79</v>
      </c>
      <c r="AN17" s="168">
        <v>8</v>
      </c>
      <c r="AO17" s="168">
        <v>0</v>
      </c>
      <c r="AP17" s="167">
        <v>1</v>
      </c>
      <c r="AQ17" s="170">
        <f t="shared" si="3"/>
        <v>117</v>
      </c>
      <c r="AR17" s="166">
        <v>35</v>
      </c>
      <c r="AS17" s="168">
        <v>1</v>
      </c>
      <c r="AT17" s="168">
        <v>73</v>
      </c>
      <c r="AU17" s="283">
        <v>14</v>
      </c>
      <c r="AV17" s="168">
        <v>0</v>
      </c>
      <c r="AW17" s="170">
        <v>0</v>
      </c>
      <c r="AX17" s="170">
        <f t="shared" si="6"/>
        <v>123</v>
      </c>
      <c r="AY17" s="166">
        <v>22</v>
      </c>
      <c r="AZ17" s="168">
        <v>4</v>
      </c>
      <c r="BA17" s="168">
        <v>66</v>
      </c>
      <c r="BB17" s="283">
        <v>15</v>
      </c>
      <c r="BC17" s="170">
        <v>0</v>
      </c>
      <c r="BD17" s="167">
        <v>0</v>
      </c>
      <c r="BE17" s="170">
        <v>107</v>
      </c>
    </row>
    <row r="18" spans="1:57" ht="18" customHeight="1">
      <c r="A18" s="247" t="s">
        <v>54</v>
      </c>
      <c r="B18" s="39">
        <v>22</v>
      </c>
      <c r="C18" s="40">
        <v>5</v>
      </c>
      <c r="D18" s="40">
        <v>43</v>
      </c>
      <c r="E18" s="40">
        <v>17</v>
      </c>
      <c r="F18" s="40">
        <v>1</v>
      </c>
      <c r="G18" s="40">
        <v>0</v>
      </c>
      <c r="H18" s="44">
        <f t="shared" si="0"/>
        <v>88</v>
      </c>
      <c r="I18" s="164">
        <v>22</v>
      </c>
      <c r="J18" s="134">
        <v>3</v>
      </c>
      <c r="K18" s="134">
        <v>48</v>
      </c>
      <c r="L18" s="134">
        <v>8</v>
      </c>
      <c r="M18" s="134">
        <v>0</v>
      </c>
      <c r="N18" s="134">
        <v>0</v>
      </c>
      <c r="O18" s="165">
        <f t="shared" si="1"/>
        <v>81</v>
      </c>
      <c r="P18" s="39">
        <v>26</v>
      </c>
      <c r="Q18" s="40">
        <v>4</v>
      </c>
      <c r="R18" s="40">
        <v>39</v>
      </c>
      <c r="S18" s="40">
        <v>5</v>
      </c>
      <c r="T18" s="40">
        <v>0</v>
      </c>
      <c r="U18" s="40">
        <v>1</v>
      </c>
      <c r="V18" s="44">
        <f t="shared" si="4"/>
        <v>75</v>
      </c>
      <c r="W18" s="164">
        <v>13</v>
      </c>
      <c r="X18" s="134">
        <v>3</v>
      </c>
      <c r="Y18" s="134">
        <v>31</v>
      </c>
      <c r="Z18" s="134">
        <v>22</v>
      </c>
      <c r="AA18" s="134">
        <v>0</v>
      </c>
      <c r="AB18" s="134">
        <v>0</v>
      </c>
      <c r="AC18" s="165">
        <f t="shared" si="2"/>
        <v>69</v>
      </c>
      <c r="AD18" s="39">
        <v>27</v>
      </c>
      <c r="AE18" s="40">
        <v>5</v>
      </c>
      <c r="AF18" s="40">
        <v>47</v>
      </c>
      <c r="AG18" s="40">
        <v>10</v>
      </c>
      <c r="AH18" s="40">
        <v>0</v>
      </c>
      <c r="AI18" s="40">
        <v>1</v>
      </c>
      <c r="AJ18" s="44">
        <f t="shared" si="5"/>
        <v>90</v>
      </c>
      <c r="AK18" s="164">
        <v>14</v>
      </c>
      <c r="AL18" s="134">
        <v>4</v>
      </c>
      <c r="AM18" s="134">
        <v>48</v>
      </c>
      <c r="AN18" s="134">
        <v>9</v>
      </c>
      <c r="AO18" s="134">
        <v>0</v>
      </c>
      <c r="AP18" s="134">
        <v>0</v>
      </c>
      <c r="AQ18" s="165">
        <f t="shared" si="3"/>
        <v>75</v>
      </c>
      <c r="AR18" s="39">
        <v>31</v>
      </c>
      <c r="AS18" s="40">
        <v>2</v>
      </c>
      <c r="AT18" s="40">
        <v>58</v>
      </c>
      <c r="AU18" s="771">
        <v>13</v>
      </c>
      <c r="AV18" s="40">
        <v>0</v>
      </c>
      <c r="AW18" s="44">
        <v>4</v>
      </c>
      <c r="AX18" s="44">
        <f t="shared" si="6"/>
        <v>108</v>
      </c>
      <c r="AY18" s="164">
        <v>22</v>
      </c>
      <c r="AZ18" s="134">
        <v>6</v>
      </c>
      <c r="BA18" s="134">
        <v>56</v>
      </c>
      <c r="BB18" s="286">
        <v>11</v>
      </c>
      <c r="BC18" s="165">
        <v>0</v>
      </c>
      <c r="BD18" s="134">
        <v>0</v>
      </c>
      <c r="BE18" s="165">
        <v>95</v>
      </c>
    </row>
    <row r="19" spans="1:57" ht="18" customHeight="1">
      <c r="A19" s="248" t="s">
        <v>55</v>
      </c>
      <c r="B19" s="166">
        <v>19</v>
      </c>
      <c r="C19" s="168">
        <v>4</v>
      </c>
      <c r="D19" s="168">
        <v>36</v>
      </c>
      <c r="E19" s="168">
        <v>11</v>
      </c>
      <c r="F19" s="168">
        <v>0</v>
      </c>
      <c r="G19" s="168">
        <v>0</v>
      </c>
      <c r="H19" s="170">
        <f t="shared" si="0"/>
        <v>70</v>
      </c>
      <c r="I19" s="166">
        <v>22</v>
      </c>
      <c r="J19" s="168">
        <v>2</v>
      </c>
      <c r="K19" s="168">
        <v>31</v>
      </c>
      <c r="L19" s="168">
        <v>15</v>
      </c>
      <c r="M19" s="168">
        <v>0</v>
      </c>
      <c r="N19" s="167">
        <v>0</v>
      </c>
      <c r="O19" s="170">
        <f t="shared" si="1"/>
        <v>70</v>
      </c>
      <c r="P19" s="166">
        <v>20</v>
      </c>
      <c r="Q19" s="168">
        <v>3</v>
      </c>
      <c r="R19" s="168">
        <v>43</v>
      </c>
      <c r="S19" s="168">
        <v>16</v>
      </c>
      <c r="T19" s="168">
        <v>0</v>
      </c>
      <c r="U19" s="168">
        <v>0</v>
      </c>
      <c r="V19" s="170">
        <f t="shared" si="4"/>
        <v>82</v>
      </c>
      <c r="W19" s="166">
        <v>29</v>
      </c>
      <c r="X19" s="168">
        <v>3</v>
      </c>
      <c r="Y19" s="168">
        <v>35</v>
      </c>
      <c r="Z19" s="168">
        <v>7</v>
      </c>
      <c r="AA19" s="168">
        <v>0</v>
      </c>
      <c r="AB19" s="167">
        <v>1</v>
      </c>
      <c r="AC19" s="170">
        <f t="shared" si="2"/>
        <v>75</v>
      </c>
      <c r="AD19" s="166">
        <v>22</v>
      </c>
      <c r="AE19" s="168">
        <v>4</v>
      </c>
      <c r="AF19" s="168">
        <v>38</v>
      </c>
      <c r="AG19" s="168">
        <v>10</v>
      </c>
      <c r="AH19" s="168">
        <v>0</v>
      </c>
      <c r="AI19" s="168">
        <v>0</v>
      </c>
      <c r="AJ19" s="170">
        <f t="shared" si="5"/>
        <v>74</v>
      </c>
      <c r="AK19" s="166">
        <v>8</v>
      </c>
      <c r="AL19" s="168">
        <v>4</v>
      </c>
      <c r="AM19" s="168">
        <v>33</v>
      </c>
      <c r="AN19" s="168">
        <v>10</v>
      </c>
      <c r="AO19" s="168">
        <v>0</v>
      </c>
      <c r="AP19" s="167">
        <v>0</v>
      </c>
      <c r="AQ19" s="170">
        <f t="shared" si="3"/>
        <v>55</v>
      </c>
      <c r="AR19" s="166">
        <v>20</v>
      </c>
      <c r="AS19" s="168">
        <v>0</v>
      </c>
      <c r="AT19" s="168">
        <v>53</v>
      </c>
      <c r="AU19" s="283">
        <v>13</v>
      </c>
      <c r="AV19" s="168">
        <v>0</v>
      </c>
      <c r="AW19" s="170">
        <v>2</v>
      </c>
      <c r="AX19" s="170">
        <f t="shared" si="6"/>
        <v>88</v>
      </c>
      <c r="AY19" s="166">
        <v>21</v>
      </c>
      <c r="AZ19" s="168">
        <v>2</v>
      </c>
      <c r="BA19" s="168">
        <v>35</v>
      </c>
      <c r="BB19" s="283">
        <v>15</v>
      </c>
      <c r="BC19" s="170">
        <v>0</v>
      </c>
      <c r="BD19" s="167">
        <v>0</v>
      </c>
      <c r="BE19" s="170">
        <v>73</v>
      </c>
    </row>
    <row r="20" spans="1:57" ht="18" customHeight="1">
      <c r="A20" s="247" t="s">
        <v>56</v>
      </c>
      <c r="B20" s="39">
        <v>14</v>
      </c>
      <c r="C20" s="40">
        <v>8</v>
      </c>
      <c r="D20" s="40">
        <v>25</v>
      </c>
      <c r="E20" s="40">
        <v>16</v>
      </c>
      <c r="F20" s="40">
        <v>0</v>
      </c>
      <c r="G20" s="40">
        <v>0</v>
      </c>
      <c r="H20" s="44">
        <f t="shared" si="0"/>
        <v>63</v>
      </c>
      <c r="I20" s="164">
        <v>15</v>
      </c>
      <c r="J20" s="134">
        <v>4</v>
      </c>
      <c r="K20" s="134">
        <v>34</v>
      </c>
      <c r="L20" s="134">
        <v>15</v>
      </c>
      <c r="M20" s="134">
        <v>0</v>
      </c>
      <c r="N20" s="134">
        <v>0</v>
      </c>
      <c r="O20" s="165">
        <f t="shared" si="1"/>
        <v>68</v>
      </c>
      <c r="P20" s="39">
        <v>22</v>
      </c>
      <c r="Q20" s="40">
        <v>5</v>
      </c>
      <c r="R20" s="40">
        <v>38</v>
      </c>
      <c r="S20" s="40">
        <v>7</v>
      </c>
      <c r="T20" s="40">
        <v>0</v>
      </c>
      <c r="U20" s="40">
        <v>0</v>
      </c>
      <c r="V20" s="44">
        <f t="shared" si="4"/>
        <v>72</v>
      </c>
      <c r="W20" s="164">
        <v>26</v>
      </c>
      <c r="X20" s="134">
        <v>5</v>
      </c>
      <c r="Y20" s="134">
        <v>40</v>
      </c>
      <c r="Z20" s="134">
        <v>8</v>
      </c>
      <c r="AA20" s="134">
        <v>0</v>
      </c>
      <c r="AB20" s="134">
        <v>1</v>
      </c>
      <c r="AC20" s="165">
        <f t="shared" si="2"/>
        <v>80</v>
      </c>
      <c r="AD20" s="39">
        <v>21</v>
      </c>
      <c r="AE20" s="40">
        <v>11</v>
      </c>
      <c r="AF20" s="40">
        <v>44</v>
      </c>
      <c r="AG20" s="40">
        <v>14</v>
      </c>
      <c r="AH20" s="40">
        <v>0</v>
      </c>
      <c r="AI20" s="40">
        <v>0</v>
      </c>
      <c r="AJ20" s="44">
        <f t="shared" si="5"/>
        <v>90</v>
      </c>
      <c r="AK20" s="164">
        <v>13</v>
      </c>
      <c r="AL20" s="134">
        <v>3</v>
      </c>
      <c r="AM20" s="134">
        <v>47</v>
      </c>
      <c r="AN20" s="134">
        <v>11</v>
      </c>
      <c r="AO20" s="134">
        <v>0</v>
      </c>
      <c r="AP20" s="134">
        <v>0</v>
      </c>
      <c r="AQ20" s="165">
        <f t="shared" si="3"/>
        <v>74</v>
      </c>
      <c r="AR20" s="39">
        <v>18</v>
      </c>
      <c r="AS20" s="40">
        <v>5</v>
      </c>
      <c r="AT20" s="40">
        <v>45</v>
      </c>
      <c r="AU20" s="771">
        <v>3</v>
      </c>
      <c r="AV20" s="40">
        <v>0</v>
      </c>
      <c r="AW20" s="44">
        <v>1</v>
      </c>
      <c r="AX20" s="44">
        <f t="shared" si="6"/>
        <v>72</v>
      </c>
      <c r="AY20" s="164">
        <v>19</v>
      </c>
      <c r="AZ20" s="134">
        <v>3</v>
      </c>
      <c r="BA20" s="134">
        <v>56</v>
      </c>
      <c r="BB20" s="286">
        <v>9</v>
      </c>
      <c r="BC20" s="165">
        <v>0</v>
      </c>
      <c r="BD20" s="134">
        <v>0</v>
      </c>
      <c r="BE20" s="165">
        <v>87</v>
      </c>
    </row>
    <row r="21" spans="1:57" ht="18" customHeight="1">
      <c r="A21" s="248" t="s">
        <v>57</v>
      </c>
      <c r="B21" s="166">
        <v>15</v>
      </c>
      <c r="C21" s="168">
        <v>5</v>
      </c>
      <c r="D21" s="168">
        <v>30</v>
      </c>
      <c r="E21" s="168">
        <v>10</v>
      </c>
      <c r="F21" s="168">
        <v>0</v>
      </c>
      <c r="G21" s="168">
        <v>1</v>
      </c>
      <c r="H21" s="170">
        <f t="shared" si="0"/>
        <v>61</v>
      </c>
      <c r="I21" s="166">
        <v>15</v>
      </c>
      <c r="J21" s="168">
        <v>3</v>
      </c>
      <c r="K21" s="168">
        <v>29</v>
      </c>
      <c r="L21" s="168">
        <v>9</v>
      </c>
      <c r="M21" s="168">
        <v>0</v>
      </c>
      <c r="N21" s="167">
        <v>1</v>
      </c>
      <c r="O21" s="170">
        <f t="shared" si="1"/>
        <v>57</v>
      </c>
      <c r="P21" s="166">
        <v>23</v>
      </c>
      <c r="Q21" s="168">
        <v>4</v>
      </c>
      <c r="R21" s="168">
        <v>35</v>
      </c>
      <c r="S21" s="168">
        <v>7</v>
      </c>
      <c r="T21" s="168">
        <v>0</v>
      </c>
      <c r="U21" s="168">
        <v>0</v>
      </c>
      <c r="V21" s="170">
        <f t="shared" si="4"/>
        <v>69</v>
      </c>
      <c r="W21" s="166">
        <v>23</v>
      </c>
      <c r="X21" s="168">
        <v>6</v>
      </c>
      <c r="Y21" s="168">
        <v>23</v>
      </c>
      <c r="Z21" s="168">
        <v>11</v>
      </c>
      <c r="AA21" s="168">
        <v>0</v>
      </c>
      <c r="AB21" s="167">
        <v>0</v>
      </c>
      <c r="AC21" s="170">
        <f t="shared" si="2"/>
        <v>63</v>
      </c>
      <c r="AD21" s="166">
        <v>26</v>
      </c>
      <c r="AE21" s="168">
        <v>4</v>
      </c>
      <c r="AF21" s="168">
        <v>30</v>
      </c>
      <c r="AG21" s="168">
        <v>10</v>
      </c>
      <c r="AH21" s="168">
        <v>0</v>
      </c>
      <c r="AI21" s="168">
        <v>0</v>
      </c>
      <c r="AJ21" s="170">
        <f t="shared" si="5"/>
        <v>70</v>
      </c>
      <c r="AK21" s="166">
        <v>21</v>
      </c>
      <c r="AL21" s="168">
        <v>1</v>
      </c>
      <c r="AM21" s="168">
        <v>32</v>
      </c>
      <c r="AN21" s="168">
        <v>15</v>
      </c>
      <c r="AO21" s="168">
        <v>0</v>
      </c>
      <c r="AP21" s="167">
        <v>0</v>
      </c>
      <c r="AQ21" s="170">
        <f t="shared" si="3"/>
        <v>69</v>
      </c>
      <c r="AR21" s="166">
        <v>32</v>
      </c>
      <c r="AS21" s="168">
        <v>3</v>
      </c>
      <c r="AT21" s="168">
        <v>40</v>
      </c>
      <c r="AU21" s="283">
        <v>12</v>
      </c>
      <c r="AV21" s="168">
        <v>1</v>
      </c>
      <c r="AW21" s="170">
        <v>0</v>
      </c>
      <c r="AX21" s="170">
        <f t="shared" si="6"/>
        <v>88</v>
      </c>
      <c r="AY21" s="166">
        <v>19</v>
      </c>
      <c r="AZ21" s="168">
        <v>0</v>
      </c>
      <c r="BA21" s="168">
        <v>47</v>
      </c>
      <c r="BB21" s="283">
        <v>14</v>
      </c>
      <c r="BC21" s="170">
        <v>0</v>
      </c>
      <c r="BD21" s="167">
        <v>0</v>
      </c>
      <c r="BE21" s="170">
        <v>80</v>
      </c>
    </row>
    <row r="22" spans="1:57" ht="18" customHeight="1">
      <c r="A22" s="247" t="s">
        <v>58</v>
      </c>
      <c r="B22" s="39">
        <v>18</v>
      </c>
      <c r="C22" s="40">
        <v>4</v>
      </c>
      <c r="D22" s="40">
        <v>20</v>
      </c>
      <c r="E22" s="40">
        <v>12</v>
      </c>
      <c r="F22" s="40">
        <v>0</v>
      </c>
      <c r="G22" s="40">
        <v>0</v>
      </c>
      <c r="H22" s="44">
        <f t="shared" si="0"/>
        <v>54</v>
      </c>
      <c r="I22" s="164">
        <v>19</v>
      </c>
      <c r="J22" s="134">
        <v>1</v>
      </c>
      <c r="K22" s="134">
        <v>16</v>
      </c>
      <c r="L22" s="134">
        <v>4</v>
      </c>
      <c r="M22" s="134">
        <v>0</v>
      </c>
      <c r="N22" s="134">
        <v>0</v>
      </c>
      <c r="O22" s="165">
        <f t="shared" si="1"/>
        <v>40</v>
      </c>
      <c r="P22" s="39">
        <v>14</v>
      </c>
      <c r="Q22" s="40">
        <v>3</v>
      </c>
      <c r="R22" s="40">
        <v>29</v>
      </c>
      <c r="S22" s="40">
        <v>12</v>
      </c>
      <c r="T22" s="40">
        <v>0</v>
      </c>
      <c r="U22" s="40">
        <v>0</v>
      </c>
      <c r="V22" s="44">
        <f t="shared" si="4"/>
        <v>58</v>
      </c>
      <c r="W22" s="164">
        <v>15</v>
      </c>
      <c r="X22" s="134">
        <v>2</v>
      </c>
      <c r="Y22" s="134">
        <v>21</v>
      </c>
      <c r="Z22" s="134">
        <v>8</v>
      </c>
      <c r="AA22" s="134">
        <v>0</v>
      </c>
      <c r="AB22" s="134">
        <v>0</v>
      </c>
      <c r="AC22" s="165">
        <f t="shared" si="2"/>
        <v>46</v>
      </c>
      <c r="AD22" s="39">
        <v>12</v>
      </c>
      <c r="AE22" s="40">
        <v>4</v>
      </c>
      <c r="AF22" s="40">
        <v>26</v>
      </c>
      <c r="AG22" s="40">
        <v>11</v>
      </c>
      <c r="AH22" s="40">
        <v>0</v>
      </c>
      <c r="AI22" s="40">
        <v>0</v>
      </c>
      <c r="AJ22" s="44">
        <f t="shared" si="5"/>
        <v>53</v>
      </c>
      <c r="AK22" s="164">
        <v>15</v>
      </c>
      <c r="AL22" s="134">
        <v>1</v>
      </c>
      <c r="AM22" s="134">
        <v>26</v>
      </c>
      <c r="AN22" s="134">
        <v>6</v>
      </c>
      <c r="AO22" s="134">
        <v>0</v>
      </c>
      <c r="AP22" s="134">
        <v>0</v>
      </c>
      <c r="AQ22" s="165">
        <f t="shared" si="3"/>
        <v>48</v>
      </c>
      <c r="AR22" s="39">
        <v>17</v>
      </c>
      <c r="AS22" s="40">
        <v>5</v>
      </c>
      <c r="AT22" s="40">
        <v>36</v>
      </c>
      <c r="AU22" s="771">
        <v>10</v>
      </c>
      <c r="AV22" s="40">
        <v>1</v>
      </c>
      <c r="AW22" s="44">
        <v>1</v>
      </c>
      <c r="AX22" s="44">
        <f t="shared" si="6"/>
        <v>70</v>
      </c>
      <c r="AY22" s="164">
        <v>24</v>
      </c>
      <c r="AZ22" s="134">
        <v>2</v>
      </c>
      <c r="BA22" s="134">
        <v>32</v>
      </c>
      <c r="BB22" s="286">
        <v>13</v>
      </c>
      <c r="BC22" s="165">
        <v>0</v>
      </c>
      <c r="BD22" s="134">
        <v>0</v>
      </c>
      <c r="BE22" s="165">
        <v>71</v>
      </c>
    </row>
    <row r="23" spans="1:57" ht="18" customHeight="1">
      <c r="A23" s="260" t="s">
        <v>59</v>
      </c>
      <c r="B23" s="166">
        <v>15</v>
      </c>
      <c r="C23" s="168">
        <v>1</v>
      </c>
      <c r="D23" s="168">
        <v>8</v>
      </c>
      <c r="E23" s="168">
        <v>10</v>
      </c>
      <c r="F23" s="168">
        <v>0</v>
      </c>
      <c r="G23" s="168">
        <v>0</v>
      </c>
      <c r="H23" s="170">
        <f t="shared" si="0"/>
        <v>34</v>
      </c>
      <c r="I23" s="166">
        <v>11</v>
      </c>
      <c r="J23" s="168">
        <v>2</v>
      </c>
      <c r="K23" s="168">
        <v>10</v>
      </c>
      <c r="L23" s="168">
        <v>8</v>
      </c>
      <c r="M23" s="168">
        <v>0</v>
      </c>
      <c r="N23" s="167">
        <v>0</v>
      </c>
      <c r="O23" s="170">
        <f t="shared" si="1"/>
        <v>31</v>
      </c>
      <c r="P23" s="166">
        <v>14</v>
      </c>
      <c r="Q23" s="168">
        <v>0</v>
      </c>
      <c r="R23" s="168">
        <v>18</v>
      </c>
      <c r="S23" s="168">
        <v>6</v>
      </c>
      <c r="T23" s="168">
        <v>0</v>
      </c>
      <c r="U23" s="168">
        <v>0</v>
      </c>
      <c r="V23" s="170">
        <f t="shared" si="4"/>
        <v>38</v>
      </c>
      <c r="W23" s="166">
        <v>13</v>
      </c>
      <c r="X23" s="168">
        <v>4</v>
      </c>
      <c r="Y23" s="168">
        <v>14</v>
      </c>
      <c r="Z23" s="168">
        <v>10</v>
      </c>
      <c r="AA23" s="168">
        <v>0</v>
      </c>
      <c r="AB23" s="167">
        <v>0</v>
      </c>
      <c r="AC23" s="170">
        <f t="shared" si="2"/>
        <v>41</v>
      </c>
      <c r="AD23" s="166">
        <v>15</v>
      </c>
      <c r="AE23" s="168">
        <v>5</v>
      </c>
      <c r="AF23" s="168">
        <v>16</v>
      </c>
      <c r="AG23" s="168">
        <v>8</v>
      </c>
      <c r="AH23" s="168">
        <v>0</v>
      </c>
      <c r="AI23" s="168">
        <v>0</v>
      </c>
      <c r="AJ23" s="170">
        <f t="shared" si="5"/>
        <v>44</v>
      </c>
      <c r="AK23" s="166">
        <v>12</v>
      </c>
      <c r="AL23" s="168">
        <v>1</v>
      </c>
      <c r="AM23" s="168">
        <v>14</v>
      </c>
      <c r="AN23" s="168">
        <v>9</v>
      </c>
      <c r="AO23" s="168">
        <v>0</v>
      </c>
      <c r="AP23" s="167">
        <v>0</v>
      </c>
      <c r="AQ23" s="170">
        <f t="shared" si="3"/>
        <v>36</v>
      </c>
      <c r="AR23" s="166">
        <v>12</v>
      </c>
      <c r="AS23" s="168">
        <v>2</v>
      </c>
      <c r="AT23" s="168">
        <v>20</v>
      </c>
      <c r="AU23" s="283">
        <v>9</v>
      </c>
      <c r="AV23" s="168">
        <v>0</v>
      </c>
      <c r="AW23" s="170">
        <v>0</v>
      </c>
      <c r="AX23" s="170">
        <f t="shared" si="6"/>
        <v>43</v>
      </c>
      <c r="AY23" s="166">
        <v>17</v>
      </c>
      <c r="AZ23" s="168">
        <v>4</v>
      </c>
      <c r="BA23" s="168">
        <v>18</v>
      </c>
      <c r="BB23" s="283">
        <v>11</v>
      </c>
      <c r="BC23" s="170">
        <v>0</v>
      </c>
      <c r="BD23" s="167">
        <v>0</v>
      </c>
      <c r="BE23" s="170">
        <v>50</v>
      </c>
    </row>
    <row r="24" spans="1:57" ht="18" customHeight="1">
      <c r="A24" s="247" t="s">
        <v>60</v>
      </c>
      <c r="B24" s="39">
        <v>3</v>
      </c>
      <c r="C24" s="40">
        <v>2</v>
      </c>
      <c r="D24" s="40">
        <v>15</v>
      </c>
      <c r="E24" s="40">
        <v>4</v>
      </c>
      <c r="F24" s="40">
        <v>0</v>
      </c>
      <c r="G24" s="40">
        <v>0</v>
      </c>
      <c r="H24" s="44">
        <f t="shared" si="0"/>
        <v>24</v>
      </c>
      <c r="I24" s="164">
        <v>10</v>
      </c>
      <c r="J24" s="134">
        <v>2</v>
      </c>
      <c r="K24" s="134">
        <v>9</v>
      </c>
      <c r="L24" s="134">
        <v>7</v>
      </c>
      <c r="M24" s="134">
        <v>0</v>
      </c>
      <c r="N24" s="134">
        <v>0</v>
      </c>
      <c r="O24" s="165">
        <f t="shared" si="1"/>
        <v>28</v>
      </c>
      <c r="P24" s="39">
        <v>5</v>
      </c>
      <c r="Q24" s="40">
        <v>1</v>
      </c>
      <c r="R24" s="40">
        <v>9</v>
      </c>
      <c r="S24" s="40">
        <v>4</v>
      </c>
      <c r="T24" s="40">
        <v>0</v>
      </c>
      <c r="U24" s="40">
        <v>1</v>
      </c>
      <c r="V24" s="44">
        <f t="shared" si="4"/>
        <v>20</v>
      </c>
      <c r="W24" s="164">
        <v>6</v>
      </c>
      <c r="X24" s="134">
        <v>0</v>
      </c>
      <c r="Y24" s="134">
        <v>8</v>
      </c>
      <c r="Z24" s="134">
        <v>4</v>
      </c>
      <c r="AA24" s="134">
        <v>0</v>
      </c>
      <c r="AB24" s="134">
        <v>1</v>
      </c>
      <c r="AC24" s="165">
        <f t="shared" si="2"/>
        <v>19</v>
      </c>
      <c r="AD24" s="39">
        <v>11</v>
      </c>
      <c r="AE24" s="40">
        <v>2</v>
      </c>
      <c r="AF24" s="40">
        <v>8</v>
      </c>
      <c r="AG24" s="40">
        <v>4</v>
      </c>
      <c r="AH24" s="40">
        <v>0</v>
      </c>
      <c r="AI24" s="40">
        <v>0</v>
      </c>
      <c r="AJ24" s="44">
        <f t="shared" si="5"/>
        <v>25</v>
      </c>
      <c r="AK24" s="164">
        <v>6</v>
      </c>
      <c r="AL24" s="134">
        <v>4</v>
      </c>
      <c r="AM24" s="134">
        <v>7</v>
      </c>
      <c r="AN24" s="134">
        <v>5</v>
      </c>
      <c r="AO24" s="134">
        <v>0</v>
      </c>
      <c r="AP24" s="134">
        <v>0</v>
      </c>
      <c r="AQ24" s="165">
        <f t="shared" si="3"/>
        <v>22</v>
      </c>
      <c r="AR24" s="39">
        <v>13</v>
      </c>
      <c r="AS24" s="40">
        <v>1</v>
      </c>
      <c r="AT24" s="40">
        <v>15</v>
      </c>
      <c r="AU24" s="771">
        <v>2</v>
      </c>
      <c r="AV24" s="40">
        <v>0</v>
      </c>
      <c r="AW24" s="44">
        <v>0</v>
      </c>
      <c r="AX24" s="44">
        <f t="shared" si="6"/>
        <v>31</v>
      </c>
      <c r="AY24" s="164">
        <v>14</v>
      </c>
      <c r="AZ24" s="134">
        <v>3</v>
      </c>
      <c r="BA24" s="134">
        <v>13</v>
      </c>
      <c r="BB24" s="286">
        <v>5</v>
      </c>
      <c r="BC24" s="165">
        <v>0</v>
      </c>
      <c r="BD24" s="134">
        <v>0</v>
      </c>
      <c r="BE24" s="165">
        <v>35</v>
      </c>
    </row>
    <row r="25" spans="1:57" ht="18" customHeight="1">
      <c r="A25" s="260" t="s">
        <v>337</v>
      </c>
      <c r="B25" s="166">
        <v>7</v>
      </c>
      <c r="C25" s="168">
        <v>2</v>
      </c>
      <c r="D25" s="168">
        <v>8</v>
      </c>
      <c r="E25" s="168">
        <v>7</v>
      </c>
      <c r="F25" s="168">
        <v>0</v>
      </c>
      <c r="G25" s="168">
        <v>0</v>
      </c>
      <c r="H25" s="170">
        <f t="shared" si="0"/>
        <v>24</v>
      </c>
      <c r="I25" s="166">
        <v>18</v>
      </c>
      <c r="J25" s="168">
        <v>0</v>
      </c>
      <c r="K25" s="168">
        <v>14</v>
      </c>
      <c r="L25" s="168">
        <v>8</v>
      </c>
      <c r="M25" s="168">
        <v>0</v>
      </c>
      <c r="N25" s="167">
        <v>0</v>
      </c>
      <c r="O25" s="170">
        <f t="shared" si="1"/>
        <v>40</v>
      </c>
      <c r="P25" s="166">
        <v>12</v>
      </c>
      <c r="Q25" s="168">
        <v>0</v>
      </c>
      <c r="R25" s="168">
        <v>12</v>
      </c>
      <c r="S25" s="168">
        <v>4</v>
      </c>
      <c r="T25" s="168">
        <v>0</v>
      </c>
      <c r="U25" s="168">
        <v>0</v>
      </c>
      <c r="V25" s="170">
        <f t="shared" si="4"/>
        <v>28</v>
      </c>
      <c r="W25" s="166">
        <v>14</v>
      </c>
      <c r="X25" s="168">
        <v>6</v>
      </c>
      <c r="Y25" s="168">
        <v>11</v>
      </c>
      <c r="Z25" s="168">
        <v>11</v>
      </c>
      <c r="AA25" s="168">
        <v>0</v>
      </c>
      <c r="AB25" s="167">
        <v>0</v>
      </c>
      <c r="AC25" s="170">
        <f t="shared" si="2"/>
        <v>42</v>
      </c>
      <c r="AD25" s="166">
        <v>13</v>
      </c>
      <c r="AE25" s="168">
        <v>0</v>
      </c>
      <c r="AF25" s="168">
        <v>11</v>
      </c>
      <c r="AG25" s="168">
        <v>7</v>
      </c>
      <c r="AH25" s="168">
        <v>0</v>
      </c>
      <c r="AI25" s="168">
        <v>0</v>
      </c>
      <c r="AJ25" s="170">
        <f t="shared" si="5"/>
        <v>31</v>
      </c>
      <c r="AK25" s="166">
        <v>8</v>
      </c>
      <c r="AL25" s="168">
        <v>2</v>
      </c>
      <c r="AM25" s="168">
        <v>16</v>
      </c>
      <c r="AN25" s="168">
        <v>8</v>
      </c>
      <c r="AO25" s="168">
        <v>0</v>
      </c>
      <c r="AP25" s="167">
        <v>0</v>
      </c>
      <c r="AQ25" s="170">
        <f t="shared" si="3"/>
        <v>34</v>
      </c>
      <c r="AR25" s="166">
        <v>12</v>
      </c>
      <c r="AS25" s="168">
        <v>3</v>
      </c>
      <c r="AT25" s="168">
        <v>10</v>
      </c>
      <c r="AU25" s="283">
        <v>2</v>
      </c>
      <c r="AV25" s="168">
        <v>0</v>
      </c>
      <c r="AW25" s="170">
        <v>0</v>
      </c>
      <c r="AX25" s="170">
        <f t="shared" si="6"/>
        <v>27</v>
      </c>
      <c r="AY25" s="166">
        <v>12</v>
      </c>
      <c r="AZ25" s="168">
        <v>0</v>
      </c>
      <c r="BA25" s="168">
        <v>7</v>
      </c>
      <c r="BB25" s="283">
        <v>5</v>
      </c>
      <c r="BC25" s="170">
        <v>0</v>
      </c>
      <c r="BD25" s="167">
        <v>0</v>
      </c>
      <c r="BE25" s="170">
        <v>24</v>
      </c>
    </row>
    <row r="26" spans="1:57" ht="18" customHeight="1">
      <c r="A26" s="247" t="s">
        <v>45</v>
      </c>
      <c r="B26" s="39">
        <v>1</v>
      </c>
      <c r="C26" s="40">
        <v>1</v>
      </c>
      <c r="D26" s="40">
        <v>3</v>
      </c>
      <c r="E26" s="40">
        <v>0</v>
      </c>
      <c r="F26" s="40">
        <v>0</v>
      </c>
      <c r="G26" s="40">
        <v>0</v>
      </c>
      <c r="H26" s="44">
        <f t="shared" si="0"/>
        <v>5</v>
      </c>
      <c r="I26" s="164">
        <v>2</v>
      </c>
      <c r="J26" s="134">
        <v>0</v>
      </c>
      <c r="K26" s="134">
        <v>2</v>
      </c>
      <c r="L26" s="134">
        <v>0</v>
      </c>
      <c r="M26" s="134">
        <v>0</v>
      </c>
      <c r="N26" s="134">
        <v>0</v>
      </c>
      <c r="O26" s="165">
        <f t="shared" si="1"/>
        <v>4</v>
      </c>
      <c r="P26" s="39">
        <v>0</v>
      </c>
      <c r="Q26" s="40">
        <v>0</v>
      </c>
      <c r="R26" s="40">
        <v>2</v>
      </c>
      <c r="S26" s="40">
        <v>0</v>
      </c>
      <c r="T26" s="40">
        <v>0</v>
      </c>
      <c r="U26" s="40">
        <v>0</v>
      </c>
      <c r="V26" s="44">
        <f t="shared" si="4"/>
        <v>2</v>
      </c>
      <c r="W26" s="164">
        <v>1</v>
      </c>
      <c r="X26" s="134">
        <v>0</v>
      </c>
      <c r="Y26" s="134">
        <v>2</v>
      </c>
      <c r="Z26" s="134">
        <v>1</v>
      </c>
      <c r="AA26" s="134">
        <v>0</v>
      </c>
      <c r="AB26" s="134">
        <v>0</v>
      </c>
      <c r="AC26" s="165">
        <f t="shared" si="2"/>
        <v>4</v>
      </c>
      <c r="AD26" s="39">
        <v>0</v>
      </c>
      <c r="AE26" s="40">
        <v>1</v>
      </c>
      <c r="AF26" s="40">
        <v>1</v>
      </c>
      <c r="AG26" s="40">
        <v>2</v>
      </c>
      <c r="AH26" s="40">
        <v>0</v>
      </c>
      <c r="AI26" s="40">
        <v>0</v>
      </c>
      <c r="AJ26" s="44">
        <f t="shared" si="5"/>
        <v>4</v>
      </c>
      <c r="AK26" s="164">
        <v>0</v>
      </c>
      <c r="AL26" s="134">
        <v>2</v>
      </c>
      <c r="AM26" s="134">
        <v>3</v>
      </c>
      <c r="AN26" s="134">
        <v>1</v>
      </c>
      <c r="AO26" s="134">
        <v>0</v>
      </c>
      <c r="AP26" s="134">
        <v>0</v>
      </c>
      <c r="AQ26" s="165">
        <f t="shared" si="3"/>
        <v>6</v>
      </c>
      <c r="AR26" s="39">
        <v>1</v>
      </c>
      <c r="AS26" s="40">
        <v>0</v>
      </c>
      <c r="AT26" s="40">
        <v>1</v>
      </c>
      <c r="AU26" s="771">
        <v>1</v>
      </c>
      <c r="AV26" s="40">
        <v>0</v>
      </c>
      <c r="AW26" s="44">
        <v>0</v>
      </c>
      <c r="AX26" s="44">
        <f t="shared" si="6"/>
        <v>3</v>
      </c>
      <c r="AY26" s="164">
        <v>0</v>
      </c>
      <c r="AZ26" s="134">
        <v>0</v>
      </c>
      <c r="BA26" s="134">
        <v>0</v>
      </c>
      <c r="BB26" s="286">
        <v>1</v>
      </c>
      <c r="BC26" s="165">
        <v>0</v>
      </c>
      <c r="BD26" s="134">
        <v>0</v>
      </c>
      <c r="BE26" s="165">
        <v>1</v>
      </c>
    </row>
    <row r="27" spans="1:57" ht="24.95" customHeight="1">
      <c r="A27" s="91" t="s">
        <v>36</v>
      </c>
      <c r="B27" s="66">
        <f t="shared" ref="B27:G27" si="7">+SUM(B9:B26)</f>
        <v>280</v>
      </c>
      <c r="C27" s="68">
        <f t="shared" si="7"/>
        <v>66</v>
      </c>
      <c r="D27" s="68">
        <f t="shared" si="7"/>
        <v>620</v>
      </c>
      <c r="E27" s="68">
        <f t="shared" si="7"/>
        <v>191</v>
      </c>
      <c r="F27" s="68">
        <f t="shared" si="7"/>
        <v>6</v>
      </c>
      <c r="G27" s="68">
        <f t="shared" si="7"/>
        <v>2</v>
      </c>
      <c r="H27" s="50">
        <f>+SUM(B27:G27)</f>
        <v>1165</v>
      </c>
      <c r="I27" s="23">
        <f t="shared" ref="I27:N27" si="8">+SUM(I9:I26)</f>
        <v>338</v>
      </c>
      <c r="J27" s="24">
        <f t="shared" si="8"/>
        <v>39</v>
      </c>
      <c r="K27" s="24">
        <f t="shared" si="8"/>
        <v>670</v>
      </c>
      <c r="L27" s="24">
        <f t="shared" si="8"/>
        <v>155</v>
      </c>
      <c r="M27" s="24">
        <f t="shared" si="8"/>
        <v>1</v>
      </c>
      <c r="N27" s="24">
        <f t="shared" si="8"/>
        <v>5</v>
      </c>
      <c r="O27" s="25">
        <f t="shared" si="1"/>
        <v>1208</v>
      </c>
      <c r="P27" s="66">
        <f t="shared" ref="P27:U27" si="9">+SUM(P9:P26)</f>
        <v>296</v>
      </c>
      <c r="Q27" s="68">
        <f t="shared" si="9"/>
        <v>47</v>
      </c>
      <c r="R27" s="68">
        <f t="shared" si="9"/>
        <v>711</v>
      </c>
      <c r="S27" s="68">
        <f t="shared" si="9"/>
        <v>144</v>
      </c>
      <c r="T27" s="68">
        <f t="shared" si="9"/>
        <v>0</v>
      </c>
      <c r="U27" s="68">
        <f t="shared" si="9"/>
        <v>3</v>
      </c>
      <c r="V27" s="50">
        <f>+SUM(P27:U27)</f>
        <v>1201</v>
      </c>
      <c r="W27" s="23">
        <f t="shared" ref="W27:AB27" si="10">+SUM(W9:W26)</f>
        <v>299</v>
      </c>
      <c r="X27" s="24">
        <f t="shared" si="10"/>
        <v>59</v>
      </c>
      <c r="Y27" s="24">
        <f t="shared" si="10"/>
        <v>647</v>
      </c>
      <c r="Z27" s="24">
        <f t="shared" si="10"/>
        <v>157</v>
      </c>
      <c r="AA27" s="24">
        <f t="shared" si="10"/>
        <v>0</v>
      </c>
      <c r="AB27" s="24">
        <f t="shared" si="10"/>
        <v>4</v>
      </c>
      <c r="AC27" s="25">
        <f t="shared" si="2"/>
        <v>1166</v>
      </c>
      <c r="AD27" s="66">
        <f t="shared" ref="AD27:AI27" si="11">+SUM(AD9:AD26)</f>
        <v>341</v>
      </c>
      <c r="AE27" s="68">
        <f t="shared" si="11"/>
        <v>58</v>
      </c>
      <c r="AF27" s="68">
        <f t="shared" si="11"/>
        <v>747</v>
      </c>
      <c r="AG27" s="68">
        <f t="shared" si="11"/>
        <v>146</v>
      </c>
      <c r="AH27" s="68">
        <f t="shared" si="11"/>
        <v>1</v>
      </c>
      <c r="AI27" s="68">
        <f t="shared" si="11"/>
        <v>2</v>
      </c>
      <c r="AJ27" s="50">
        <f>+SUM(AD27:AI27)</f>
        <v>1295</v>
      </c>
      <c r="AK27" s="23">
        <f t="shared" ref="AK27:AP27" si="12">+SUM(AK9:AK26)</f>
        <v>240</v>
      </c>
      <c r="AL27" s="24">
        <f t="shared" si="12"/>
        <v>38</v>
      </c>
      <c r="AM27" s="24">
        <f t="shared" si="12"/>
        <v>725</v>
      </c>
      <c r="AN27" s="24">
        <f t="shared" si="12"/>
        <v>143</v>
      </c>
      <c r="AO27" s="24">
        <f t="shared" si="12"/>
        <v>2</v>
      </c>
      <c r="AP27" s="24">
        <f t="shared" si="12"/>
        <v>1</v>
      </c>
      <c r="AQ27" s="25">
        <f t="shared" si="3"/>
        <v>1149</v>
      </c>
      <c r="AR27" s="66">
        <f t="shared" ref="AR27:AW27" si="13">+SUM(AR9:AR26)</f>
        <v>355</v>
      </c>
      <c r="AS27" s="68">
        <f t="shared" si="13"/>
        <v>47</v>
      </c>
      <c r="AT27" s="68">
        <f t="shared" si="13"/>
        <v>862</v>
      </c>
      <c r="AU27" s="486">
        <f t="shared" si="13"/>
        <v>149</v>
      </c>
      <c r="AV27" s="68">
        <f t="shared" si="13"/>
        <v>3</v>
      </c>
      <c r="AW27" s="196">
        <f t="shared" si="13"/>
        <v>17</v>
      </c>
      <c r="AX27" s="50">
        <f>+SUM(AR27:AW27)</f>
        <v>1433</v>
      </c>
      <c r="AY27" s="23">
        <v>300</v>
      </c>
      <c r="AZ27" s="24">
        <v>38</v>
      </c>
      <c r="BA27" s="24">
        <v>794</v>
      </c>
      <c r="BB27" s="611">
        <v>200</v>
      </c>
      <c r="BC27" s="25">
        <v>0</v>
      </c>
      <c r="BD27" s="24">
        <v>0</v>
      </c>
      <c r="BE27" s="25">
        <v>1332</v>
      </c>
    </row>
    <row r="28" spans="1:57" ht="3" customHeight="1">
      <c r="B28" s="92"/>
      <c r="C28" s="92"/>
      <c r="D28" s="92"/>
      <c r="E28" s="92"/>
      <c r="F28" s="120"/>
      <c r="G28" s="92"/>
      <c r="H28" s="117"/>
      <c r="I28" s="92"/>
      <c r="J28" s="92"/>
      <c r="K28" s="92"/>
      <c r="L28" s="92"/>
      <c r="M28" s="92"/>
      <c r="N28" s="120"/>
      <c r="O28" s="117"/>
      <c r="P28" s="92"/>
      <c r="Q28" s="92"/>
      <c r="R28" s="92"/>
      <c r="S28" s="92"/>
      <c r="T28" s="120"/>
      <c r="U28" s="92"/>
      <c r="V28" s="117"/>
      <c r="W28" s="92"/>
      <c r="X28" s="92"/>
      <c r="Y28" s="92"/>
      <c r="Z28" s="92"/>
      <c r="AA28" s="92"/>
      <c r="AB28" s="120"/>
      <c r="AC28" s="117"/>
      <c r="AD28" s="92"/>
      <c r="AE28" s="92"/>
      <c r="AF28" s="92"/>
      <c r="AG28" s="92"/>
      <c r="AH28" s="120"/>
      <c r="AI28" s="92"/>
      <c r="AJ28" s="117"/>
      <c r="AK28" s="92"/>
      <c r="AL28" s="92"/>
      <c r="AM28" s="92"/>
      <c r="AN28" s="92"/>
      <c r="AO28" s="92"/>
      <c r="AP28" s="120"/>
      <c r="AQ28" s="117"/>
      <c r="AR28" s="92"/>
      <c r="AS28" s="92"/>
      <c r="AT28" s="92"/>
      <c r="AU28" s="92"/>
      <c r="AV28" s="120"/>
      <c r="AW28" s="92"/>
      <c r="AX28" s="117"/>
      <c r="AY28" s="92"/>
      <c r="AZ28" s="92"/>
      <c r="BA28" s="92"/>
      <c r="BB28" s="92"/>
      <c r="BC28" s="92"/>
      <c r="BD28" s="120"/>
      <c r="BE28" s="117"/>
    </row>
    <row r="29" spans="1:57" ht="18" customHeight="1">
      <c r="A29" s="855" t="s">
        <v>395</v>
      </c>
      <c r="B29" s="855"/>
      <c r="C29" s="855"/>
      <c r="D29" s="855"/>
      <c r="E29" s="855"/>
      <c r="F29" s="855"/>
      <c r="G29" s="855"/>
      <c r="H29" s="855"/>
      <c r="I29" s="855"/>
      <c r="J29" s="855"/>
      <c r="K29" s="855"/>
      <c r="L29" s="855"/>
      <c r="M29" s="855"/>
      <c r="N29" s="855"/>
      <c r="O29" s="85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</row>
    <row r="30" spans="1:57" ht="3.75" customHeight="1">
      <c r="A30" s="261"/>
    </row>
    <row r="31" spans="1:57" s="401" customFormat="1" ht="12" customHeight="1">
      <c r="A31" s="446" t="s">
        <v>336</v>
      </c>
      <c r="B31" s="407"/>
      <c r="C31" s="407"/>
      <c r="D31" s="407"/>
      <c r="E31" s="407"/>
      <c r="I31" s="407"/>
      <c r="J31" s="407"/>
      <c r="K31" s="407"/>
      <c r="L31" s="407"/>
      <c r="M31" s="407"/>
      <c r="P31" s="407"/>
      <c r="Q31" s="407"/>
      <c r="R31" s="407"/>
      <c r="S31" s="407"/>
      <c r="W31" s="407"/>
      <c r="X31" s="407"/>
      <c r="Y31" s="407"/>
      <c r="Z31" s="407"/>
      <c r="AA31" s="407"/>
      <c r="AD31" s="407"/>
      <c r="AE31" s="407"/>
      <c r="AF31" s="407"/>
      <c r="AG31" s="407"/>
      <c r="AK31" s="407"/>
      <c r="AL31" s="407"/>
      <c r="AM31" s="407"/>
      <c r="AN31" s="407"/>
      <c r="AO31" s="407"/>
      <c r="AR31" s="407"/>
      <c r="AS31" s="407"/>
      <c r="AT31" s="407"/>
      <c r="AU31" s="407"/>
      <c r="AY31" s="407"/>
      <c r="AZ31" s="407"/>
      <c r="BA31" s="407"/>
      <c r="BB31" s="407"/>
      <c r="BC31" s="407"/>
    </row>
    <row r="32" spans="1:57" s="401" customFormat="1" ht="12" customHeight="1">
      <c r="A32" s="945" t="s">
        <v>330</v>
      </c>
      <c r="B32" s="945"/>
      <c r="C32" s="945"/>
      <c r="D32" s="945"/>
      <c r="E32" s="945"/>
      <c r="F32" s="945"/>
      <c r="I32" s="407"/>
      <c r="J32" s="407"/>
      <c r="K32" s="407"/>
      <c r="L32" s="407"/>
      <c r="M32" s="407"/>
      <c r="P32" s="407"/>
      <c r="Q32" s="407"/>
      <c r="R32" s="407"/>
      <c r="S32" s="407"/>
      <c r="W32" s="407"/>
      <c r="X32" s="407"/>
      <c r="Y32" s="407"/>
      <c r="Z32" s="407"/>
      <c r="AA32" s="407"/>
      <c r="AD32" s="407"/>
      <c r="AE32" s="407"/>
      <c r="AF32" s="407"/>
      <c r="AG32" s="407"/>
      <c r="AK32" s="407"/>
      <c r="AL32" s="407"/>
      <c r="AM32" s="407"/>
      <c r="AN32" s="407"/>
      <c r="AO32" s="407"/>
      <c r="AR32" s="407"/>
      <c r="AS32" s="407"/>
      <c r="AT32" s="407"/>
      <c r="AU32" s="407"/>
      <c r="AY32" s="407"/>
      <c r="AZ32" s="407"/>
      <c r="BA32" s="407"/>
      <c r="BB32" s="407"/>
      <c r="BC32" s="407"/>
    </row>
    <row r="33" spans="1:55" s="401" customFormat="1" ht="12" customHeight="1">
      <c r="A33" s="945" t="s">
        <v>331</v>
      </c>
      <c r="B33" s="945"/>
      <c r="C33" s="945"/>
      <c r="D33" s="945"/>
      <c r="E33" s="945"/>
      <c r="F33" s="945"/>
      <c r="I33" s="407"/>
      <c r="J33" s="407"/>
      <c r="K33" s="407"/>
      <c r="L33" s="407"/>
      <c r="M33" s="407"/>
      <c r="P33" s="407"/>
      <c r="Q33" s="407"/>
      <c r="R33" s="407"/>
      <c r="S33" s="407"/>
      <c r="W33" s="407"/>
      <c r="X33" s="407"/>
      <c r="Y33" s="407"/>
      <c r="Z33" s="407"/>
      <c r="AA33" s="407"/>
      <c r="AD33" s="407"/>
      <c r="AE33" s="407"/>
      <c r="AF33" s="407"/>
      <c r="AG33" s="407"/>
      <c r="AK33" s="407"/>
      <c r="AL33" s="407"/>
      <c r="AM33" s="407"/>
      <c r="AN33" s="407"/>
      <c r="AO33" s="407"/>
      <c r="AR33" s="407"/>
      <c r="AS33" s="407"/>
      <c r="AT33" s="407"/>
      <c r="AU33" s="407"/>
      <c r="AY33" s="407"/>
      <c r="AZ33" s="407"/>
      <c r="BA33" s="407"/>
      <c r="BB33" s="407"/>
      <c r="BC33" s="407"/>
    </row>
    <row r="34" spans="1:55" s="401" customFormat="1" ht="12" customHeight="1">
      <c r="A34" s="945" t="s">
        <v>332</v>
      </c>
      <c r="B34" s="945"/>
      <c r="C34" s="945"/>
      <c r="D34" s="945"/>
      <c r="E34" s="945"/>
      <c r="F34" s="945"/>
      <c r="I34" s="407"/>
      <c r="J34" s="407"/>
      <c r="K34" s="407"/>
      <c r="L34" s="407"/>
      <c r="M34" s="407"/>
      <c r="P34" s="407"/>
      <c r="Q34" s="407"/>
      <c r="R34" s="407"/>
      <c r="S34" s="407"/>
      <c r="W34" s="407"/>
      <c r="X34" s="407"/>
      <c r="Y34" s="407"/>
      <c r="Z34" s="407"/>
      <c r="AA34" s="407"/>
      <c r="AD34" s="407"/>
      <c r="AE34" s="407"/>
      <c r="AF34" s="407"/>
      <c r="AG34" s="407"/>
      <c r="AK34" s="407"/>
      <c r="AL34" s="407"/>
      <c r="AM34" s="407"/>
      <c r="AN34" s="407"/>
      <c r="AO34" s="407"/>
      <c r="AR34" s="407"/>
      <c r="AS34" s="407"/>
      <c r="AT34" s="407"/>
      <c r="AU34" s="407"/>
      <c r="AY34" s="407"/>
      <c r="AZ34" s="407"/>
      <c r="BA34" s="407"/>
      <c r="BB34" s="407"/>
      <c r="BC34" s="407"/>
    </row>
    <row r="35" spans="1:55" s="401" customFormat="1" ht="12" customHeight="1">
      <c r="A35" s="945" t="s">
        <v>333</v>
      </c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407"/>
      <c r="W35" s="407"/>
      <c r="X35" s="407"/>
      <c r="Y35" s="407"/>
      <c r="Z35" s="407"/>
      <c r="AA35" s="407"/>
      <c r="AD35" s="407"/>
      <c r="AE35" s="407"/>
      <c r="AF35" s="407"/>
      <c r="AG35" s="407"/>
      <c r="AK35" s="407"/>
      <c r="AL35" s="407"/>
      <c r="AM35" s="407"/>
      <c r="AN35" s="407"/>
      <c r="AO35" s="407"/>
      <c r="AR35" s="407"/>
      <c r="AS35" s="407"/>
      <c r="AT35" s="407"/>
      <c r="AU35" s="407"/>
      <c r="AY35" s="407"/>
      <c r="AZ35" s="407"/>
      <c r="BA35" s="407"/>
      <c r="BB35" s="407"/>
      <c r="BC35" s="407"/>
    </row>
    <row r="36" spans="1:55" s="401" customFormat="1" ht="12" customHeight="1">
      <c r="A36" s="945" t="s">
        <v>334</v>
      </c>
      <c r="B36" s="945"/>
      <c r="C36" s="945"/>
      <c r="D36" s="945"/>
      <c r="E36" s="945"/>
      <c r="F36" s="945"/>
      <c r="I36" s="407"/>
      <c r="J36" s="407"/>
      <c r="K36" s="407"/>
      <c r="L36" s="407"/>
      <c r="M36" s="407"/>
      <c r="P36" s="407"/>
      <c r="Q36" s="407"/>
      <c r="R36" s="407"/>
      <c r="S36" s="407"/>
      <c r="W36" s="407"/>
      <c r="X36" s="407"/>
      <c r="Y36" s="407"/>
      <c r="Z36" s="407"/>
      <c r="AA36" s="407"/>
      <c r="AD36" s="407"/>
      <c r="AE36" s="407"/>
      <c r="AF36" s="407"/>
      <c r="AG36" s="407"/>
      <c r="AK36" s="407"/>
      <c r="AL36" s="407"/>
      <c r="AM36" s="407"/>
      <c r="AN36" s="407"/>
      <c r="AO36" s="407"/>
      <c r="AR36" s="407"/>
      <c r="AS36" s="407"/>
      <c r="AT36" s="407"/>
      <c r="AU36" s="407"/>
      <c r="AY36" s="407"/>
      <c r="AZ36" s="407"/>
      <c r="BA36" s="407"/>
      <c r="BB36" s="407"/>
      <c r="BC36" s="407"/>
    </row>
    <row r="37" spans="1:55" s="401" customFormat="1" ht="12" customHeight="1">
      <c r="A37" s="945" t="s">
        <v>335</v>
      </c>
      <c r="B37" s="945"/>
      <c r="C37" s="945"/>
      <c r="D37" s="945"/>
      <c r="E37" s="945"/>
      <c r="F37" s="945"/>
      <c r="I37" s="407"/>
      <c r="J37" s="407"/>
      <c r="K37" s="407"/>
      <c r="L37" s="407"/>
      <c r="M37" s="407"/>
      <c r="P37" s="407"/>
      <c r="Q37" s="407"/>
      <c r="R37" s="407"/>
      <c r="S37" s="407"/>
      <c r="W37" s="407"/>
      <c r="X37" s="407"/>
      <c r="Y37" s="407"/>
      <c r="Z37" s="407"/>
      <c r="AA37" s="407"/>
      <c r="AD37" s="407"/>
      <c r="AE37" s="407"/>
      <c r="AF37" s="407"/>
      <c r="AG37" s="407"/>
      <c r="AK37" s="407"/>
      <c r="AL37" s="407"/>
      <c r="AM37" s="407"/>
      <c r="AN37" s="407"/>
      <c r="AO37" s="407"/>
      <c r="AR37" s="407"/>
      <c r="AS37" s="407"/>
      <c r="AT37" s="407"/>
      <c r="AU37" s="407"/>
      <c r="AY37" s="407"/>
      <c r="AZ37" s="407"/>
      <c r="BA37" s="407"/>
      <c r="BB37" s="407"/>
      <c r="BC37" s="407"/>
    </row>
  </sheetData>
  <mergeCells count="53">
    <mergeCell ref="AQ7:AQ8"/>
    <mergeCell ref="AD6:AJ6"/>
    <mergeCell ref="AJ7:AJ8"/>
    <mergeCell ref="AA7:AA8"/>
    <mergeCell ref="AC7:AC8"/>
    <mergeCell ref="AI7:AI8"/>
    <mergeCell ref="W6:AC6"/>
    <mergeCell ref="AK6:AQ6"/>
    <mergeCell ref="AK7:AN7"/>
    <mergeCell ref="AO7:AO8"/>
    <mergeCell ref="AP7:AP8"/>
    <mergeCell ref="A37:F37"/>
    <mergeCell ref="AB7:AB8"/>
    <mergeCell ref="AD7:AG7"/>
    <mergeCell ref="AH7:AH8"/>
    <mergeCell ref="A32:F32"/>
    <mergeCell ref="A33:F33"/>
    <mergeCell ref="A34:F34"/>
    <mergeCell ref="A35:R35"/>
    <mergeCell ref="A36:F36"/>
    <mergeCell ref="A29:O29"/>
    <mergeCell ref="P7:S7"/>
    <mergeCell ref="T7:T8"/>
    <mergeCell ref="U7:U8"/>
    <mergeCell ref="V7:V8"/>
    <mergeCell ref="O7:O8"/>
    <mergeCell ref="W7:Z7"/>
    <mergeCell ref="A1:O1"/>
    <mergeCell ref="A3:O3"/>
    <mergeCell ref="A4:B4"/>
    <mergeCell ref="A5:A8"/>
    <mergeCell ref="A2:R2"/>
    <mergeCell ref="B6:H6"/>
    <mergeCell ref="I6:O6"/>
    <mergeCell ref="P6:V6"/>
    <mergeCell ref="B7:E7"/>
    <mergeCell ref="F7:F8"/>
    <mergeCell ref="G7:G8"/>
    <mergeCell ref="H7:H8"/>
    <mergeCell ref="I7:L7"/>
    <mergeCell ref="M7:M8"/>
    <mergeCell ref="N7:N8"/>
    <mergeCell ref="B5:BE5"/>
    <mergeCell ref="AY6:BE6"/>
    <mergeCell ref="AY7:BB7"/>
    <mergeCell ref="BC7:BC8"/>
    <mergeCell ref="BD7:BD8"/>
    <mergeCell ref="BE7:BE8"/>
    <mergeCell ref="AR6:AX6"/>
    <mergeCell ref="AR7:AU7"/>
    <mergeCell ref="AV7:AV8"/>
    <mergeCell ref="AW7:AW8"/>
    <mergeCell ref="AX7:AX8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A1:AW31"/>
  <sheetViews>
    <sheetView showGridLines="0" workbookViewId="0">
      <selection activeCell="AZ25" sqref="AZ25"/>
    </sheetView>
  </sheetViews>
  <sheetFormatPr baseColWidth="10" defaultColWidth="11.42578125" defaultRowHeight="18" customHeight="1"/>
  <cols>
    <col min="1" max="1" width="18.7109375" style="119" customWidth="1"/>
    <col min="2" max="3" width="8.85546875" style="121" customWidth="1"/>
    <col min="4" max="4" width="10.140625" style="121" customWidth="1"/>
    <col min="5" max="5" width="12.42578125" style="121" customWidth="1"/>
    <col min="6" max="6" width="9.5703125" style="97" customWidth="1"/>
    <col min="7" max="7" width="6.7109375" style="97" customWidth="1"/>
    <col min="8" max="8" width="9" style="121" customWidth="1"/>
    <col min="9" max="9" width="7.28515625" style="121" customWidth="1"/>
    <col min="10" max="10" width="10" style="121" customWidth="1"/>
    <col min="11" max="11" width="12.7109375" style="121" customWidth="1"/>
    <col min="12" max="12" width="9.42578125" style="121" customWidth="1"/>
    <col min="13" max="13" width="6.7109375" style="97" customWidth="1"/>
    <col min="14" max="15" width="8.85546875" style="121" customWidth="1"/>
    <col min="16" max="16" width="10.140625" style="121" customWidth="1"/>
    <col min="17" max="17" width="13.140625" style="121" customWidth="1"/>
    <col min="18" max="18" width="9.5703125" style="97" customWidth="1"/>
    <col min="19" max="19" width="6.7109375" style="97" customWidth="1"/>
    <col min="20" max="20" width="9" style="121" customWidth="1"/>
    <col min="21" max="21" width="7.28515625" style="121" customWidth="1"/>
    <col min="22" max="22" width="10" style="121" customWidth="1"/>
    <col min="23" max="23" width="12.140625" style="121" customWidth="1"/>
    <col min="24" max="24" width="9.42578125" style="121" customWidth="1"/>
    <col min="25" max="25" width="6.7109375" style="97" customWidth="1"/>
    <col min="26" max="26" width="8.85546875" style="121" customWidth="1"/>
    <col min="27" max="27" width="10.140625" style="121" customWidth="1"/>
    <col min="28" max="28" width="8.85546875" style="121" customWidth="1"/>
    <col min="29" max="29" width="13.28515625" style="97" customWidth="1"/>
    <col min="30" max="30" width="9.5703125" style="97" customWidth="1"/>
    <col min="31" max="31" width="6.7109375" style="97" customWidth="1"/>
    <col min="32" max="32" width="9" style="121" customWidth="1"/>
    <col min="33" max="33" width="7.28515625" style="121" customWidth="1"/>
    <col min="34" max="34" width="10" style="121" customWidth="1"/>
    <col min="35" max="35" width="12.7109375" style="121" customWidth="1"/>
    <col min="36" max="36" width="9.42578125" style="121" customWidth="1"/>
    <col min="37" max="37" width="6.7109375" style="97" customWidth="1"/>
    <col min="38" max="38" width="8.85546875" style="121" customWidth="1"/>
    <col min="39" max="39" width="10.140625" style="121" customWidth="1"/>
    <col min="40" max="40" width="8.85546875" style="121" customWidth="1"/>
    <col min="41" max="41" width="13.28515625" style="97" customWidth="1"/>
    <col min="42" max="42" width="9.5703125" style="97" customWidth="1"/>
    <col min="43" max="43" width="6.7109375" style="97" customWidth="1"/>
    <col min="44" max="44" width="9" style="121" customWidth="1"/>
    <col min="45" max="45" width="7.28515625" style="121" customWidth="1"/>
    <col min="46" max="46" width="10" style="121" customWidth="1"/>
    <col min="47" max="47" width="12.7109375" style="121" customWidth="1"/>
    <col min="48" max="48" width="9.42578125" style="121" customWidth="1"/>
    <col min="49" max="49" width="6.7109375" style="97" customWidth="1"/>
    <col min="50" max="78" width="6.28515625" style="95" customWidth="1"/>
    <col min="79" max="16384" width="11.42578125" style="95"/>
  </cols>
  <sheetData>
    <row r="1" spans="1:49" ht="18" customHeight="1">
      <c r="A1" s="844" t="s">
        <v>491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383"/>
      <c r="O1" s="383"/>
      <c r="P1" s="383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</row>
    <row r="2" spans="1:49" ht="18" customHeight="1">
      <c r="A2" s="825" t="s">
        <v>340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spans="1:4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</row>
    <row r="4" spans="1:49" ht="3.95" customHeight="1">
      <c r="A4" s="845"/>
      <c r="B4" s="845"/>
      <c r="C4" s="190"/>
      <c r="D4" s="190"/>
      <c r="E4" s="190"/>
      <c r="F4" s="96"/>
      <c r="G4" s="214"/>
      <c r="H4" s="214"/>
      <c r="I4" s="214"/>
      <c r="J4" s="214"/>
      <c r="K4" s="214"/>
      <c r="L4" s="214"/>
      <c r="M4" s="214"/>
      <c r="N4" s="95"/>
      <c r="O4" s="190"/>
      <c r="P4" s="190"/>
      <c r="Q4" s="190"/>
      <c r="R4" s="96"/>
      <c r="S4" s="214"/>
      <c r="T4" s="214"/>
      <c r="U4" s="214"/>
      <c r="V4" s="214"/>
      <c r="W4" s="214"/>
      <c r="X4" s="214"/>
      <c r="Y4" s="214"/>
      <c r="Z4" s="190"/>
      <c r="AA4" s="190"/>
      <c r="AB4" s="190"/>
      <c r="AC4" s="96"/>
      <c r="AD4" s="96"/>
      <c r="AE4" s="214"/>
      <c r="AF4" s="594"/>
      <c r="AG4" s="594"/>
      <c r="AH4" s="594"/>
      <c r="AI4" s="594"/>
      <c r="AJ4" s="594"/>
      <c r="AK4" s="594"/>
      <c r="AL4" s="697"/>
      <c r="AM4" s="697"/>
      <c r="AN4" s="697"/>
      <c r="AO4" s="96"/>
      <c r="AP4" s="96"/>
      <c r="AQ4" s="698"/>
      <c r="AR4" s="740"/>
      <c r="AS4" s="740"/>
      <c r="AT4" s="740"/>
      <c r="AU4" s="740"/>
      <c r="AV4" s="740"/>
      <c r="AW4" s="740"/>
    </row>
    <row r="5" spans="1:49" ht="18" customHeight="1">
      <c r="A5" s="846" t="s">
        <v>0</v>
      </c>
      <c r="B5" s="828" t="s">
        <v>559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30"/>
    </row>
    <row r="6" spans="1:49" ht="18" customHeight="1">
      <c r="A6" s="822"/>
      <c r="B6" s="849">
        <v>2015</v>
      </c>
      <c r="C6" s="813"/>
      <c r="D6" s="813"/>
      <c r="E6" s="813"/>
      <c r="F6" s="813"/>
      <c r="G6" s="851"/>
      <c r="H6" s="803">
        <v>2016</v>
      </c>
      <c r="I6" s="831"/>
      <c r="J6" s="831"/>
      <c r="K6" s="831"/>
      <c r="L6" s="831"/>
      <c r="M6" s="850"/>
      <c r="N6" s="849">
        <v>2017</v>
      </c>
      <c r="O6" s="813"/>
      <c r="P6" s="813"/>
      <c r="Q6" s="813"/>
      <c r="R6" s="813"/>
      <c r="S6" s="851"/>
      <c r="T6" s="803">
        <v>2018</v>
      </c>
      <c r="U6" s="831"/>
      <c r="V6" s="831"/>
      <c r="W6" s="831"/>
      <c r="X6" s="831"/>
      <c r="Y6" s="850"/>
      <c r="Z6" s="849">
        <v>2019</v>
      </c>
      <c r="AA6" s="813"/>
      <c r="AB6" s="813"/>
      <c r="AC6" s="813"/>
      <c r="AD6" s="813"/>
      <c r="AE6" s="851"/>
      <c r="AF6" s="803">
        <v>2020</v>
      </c>
      <c r="AG6" s="831"/>
      <c r="AH6" s="831"/>
      <c r="AI6" s="831"/>
      <c r="AJ6" s="831"/>
      <c r="AK6" s="850"/>
      <c r="AL6" s="849">
        <v>2021</v>
      </c>
      <c r="AM6" s="813"/>
      <c r="AN6" s="813"/>
      <c r="AO6" s="813"/>
      <c r="AP6" s="813"/>
      <c r="AQ6" s="851"/>
      <c r="AR6" s="803">
        <v>2022</v>
      </c>
      <c r="AS6" s="831"/>
      <c r="AT6" s="831"/>
      <c r="AU6" s="831"/>
      <c r="AV6" s="831"/>
      <c r="AW6" s="850"/>
    </row>
    <row r="7" spans="1:49" ht="36" customHeight="1">
      <c r="A7" s="823"/>
      <c r="B7" s="524" t="s">
        <v>344</v>
      </c>
      <c r="C7" s="525" t="s">
        <v>345</v>
      </c>
      <c r="D7" s="525" t="s">
        <v>346</v>
      </c>
      <c r="E7" s="525" t="s">
        <v>347</v>
      </c>
      <c r="F7" s="526" t="s">
        <v>348</v>
      </c>
      <c r="G7" s="527" t="s">
        <v>34</v>
      </c>
      <c r="H7" s="472" t="s">
        <v>344</v>
      </c>
      <c r="I7" s="473" t="s">
        <v>345</v>
      </c>
      <c r="J7" s="473" t="s">
        <v>346</v>
      </c>
      <c r="K7" s="473" t="s">
        <v>347</v>
      </c>
      <c r="L7" s="474" t="s">
        <v>348</v>
      </c>
      <c r="M7" s="455" t="s">
        <v>34</v>
      </c>
      <c r="N7" s="524" t="s">
        <v>344</v>
      </c>
      <c r="O7" s="525" t="s">
        <v>345</v>
      </c>
      <c r="P7" s="525" t="s">
        <v>346</v>
      </c>
      <c r="Q7" s="525" t="s">
        <v>347</v>
      </c>
      <c r="R7" s="526" t="s">
        <v>348</v>
      </c>
      <c r="S7" s="527" t="s">
        <v>34</v>
      </c>
      <c r="T7" s="472" t="s">
        <v>344</v>
      </c>
      <c r="U7" s="473" t="s">
        <v>345</v>
      </c>
      <c r="V7" s="473" t="s">
        <v>346</v>
      </c>
      <c r="W7" s="473" t="s">
        <v>347</v>
      </c>
      <c r="X7" s="474" t="s">
        <v>348</v>
      </c>
      <c r="Y7" s="455" t="s">
        <v>34</v>
      </c>
      <c r="Z7" s="524" t="s">
        <v>344</v>
      </c>
      <c r="AA7" s="525" t="s">
        <v>345</v>
      </c>
      <c r="AB7" s="525" t="s">
        <v>346</v>
      </c>
      <c r="AC7" s="525" t="s">
        <v>347</v>
      </c>
      <c r="AD7" s="526" t="s">
        <v>348</v>
      </c>
      <c r="AE7" s="527" t="s">
        <v>34</v>
      </c>
      <c r="AF7" s="472" t="s">
        <v>344</v>
      </c>
      <c r="AG7" s="473" t="s">
        <v>345</v>
      </c>
      <c r="AH7" s="473" t="s">
        <v>346</v>
      </c>
      <c r="AI7" s="473" t="s">
        <v>347</v>
      </c>
      <c r="AJ7" s="474" t="s">
        <v>348</v>
      </c>
      <c r="AK7" s="601" t="s">
        <v>34</v>
      </c>
      <c r="AL7" s="524" t="s">
        <v>344</v>
      </c>
      <c r="AM7" s="525" t="s">
        <v>345</v>
      </c>
      <c r="AN7" s="525" t="s">
        <v>346</v>
      </c>
      <c r="AO7" s="525" t="s">
        <v>347</v>
      </c>
      <c r="AP7" s="526" t="s">
        <v>348</v>
      </c>
      <c r="AQ7" s="702" t="s">
        <v>34</v>
      </c>
      <c r="AR7" s="472" t="s">
        <v>344</v>
      </c>
      <c r="AS7" s="473" t="s">
        <v>345</v>
      </c>
      <c r="AT7" s="473" t="s">
        <v>346</v>
      </c>
      <c r="AU7" s="473" t="s">
        <v>347</v>
      </c>
      <c r="AV7" s="474" t="s">
        <v>348</v>
      </c>
      <c r="AW7" s="750" t="s">
        <v>34</v>
      </c>
    </row>
    <row r="8" spans="1:49" ht="18" customHeight="1">
      <c r="A8" s="87" t="s">
        <v>8</v>
      </c>
      <c r="B8" s="166">
        <v>0</v>
      </c>
      <c r="C8" s="168">
        <v>8</v>
      </c>
      <c r="D8" s="168">
        <v>0</v>
      </c>
      <c r="E8" s="168">
        <v>2</v>
      </c>
      <c r="F8" s="167">
        <v>0</v>
      </c>
      <c r="G8" s="159">
        <f t="shared" ref="G8:G27" si="0">+SUM(B8:F8)</f>
        <v>10</v>
      </c>
      <c r="H8" s="156">
        <v>1</v>
      </c>
      <c r="I8" s="158">
        <v>9</v>
      </c>
      <c r="J8" s="158">
        <v>0</v>
      </c>
      <c r="K8" s="158">
        <v>3</v>
      </c>
      <c r="L8" s="158">
        <v>0</v>
      </c>
      <c r="M8" s="161">
        <f t="shared" ref="M8:M27" si="1">+SUM(H8:L8)</f>
        <v>13</v>
      </c>
      <c r="N8" s="166">
        <v>0</v>
      </c>
      <c r="O8" s="168">
        <v>7</v>
      </c>
      <c r="P8" s="168">
        <v>0</v>
      </c>
      <c r="Q8" s="168">
        <v>0</v>
      </c>
      <c r="R8" s="167">
        <v>0</v>
      </c>
      <c r="S8" s="159">
        <f t="shared" ref="S8:S27" si="2">+SUM(N8:R8)</f>
        <v>7</v>
      </c>
      <c r="T8" s="156">
        <v>1</v>
      </c>
      <c r="U8" s="158">
        <v>13</v>
      </c>
      <c r="V8" s="158">
        <v>0</v>
      </c>
      <c r="W8" s="158">
        <v>3</v>
      </c>
      <c r="X8" s="158">
        <v>1</v>
      </c>
      <c r="Y8" s="161">
        <f t="shared" ref="Y8:Y27" si="3">+SUM(T8:X8)</f>
        <v>18</v>
      </c>
      <c r="Z8" s="166">
        <v>0</v>
      </c>
      <c r="AA8" s="168">
        <v>14</v>
      </c>
      <c r="AB8" s="168">
        <v>0</v>
      </c>
      <c r="AC8" s="168">
        <v>5</v>
      </c>
      <c r="AD8" s="167">
        <v>1</v>
      </c>
      <c r="AE8" s="159">
        <f t="shared" ref="AE8:AE27" si="4">+SUM(Z8:AD8)</f>
        <v>20</v>
      </c>
      <c r="AF8" s="156">
        <v>0</v>
      </c>
      <c r="AG8" s="158">
        <v>24</v>
      </c>
      <c r="AH8" s="158">
        <v>1</v>
      </c>
      <c r="AI8" s="158">
        <v>3</v>
      </c>
      <c r="AJ8" s="158">
        <v>2</v>
      </c>
      <c r="AK8" s="161">
        <f t="shared" ref="AK8:AK27" si="5">+SUM(AF8:AJ8)</f>
        <v>30</v>
      </c>
      <c r="AL8" s="166">
        <v>1</v>
      </c>
      <c r="AM8" s="168">
        <v>14</v>
      </c>
      <c r="AN8" s="168">
        <v>0</v>
      </c>
      <c r="AO8" s="168">
        <v>4</v>
      </c>
      <c r="AP8" s="167">
        <v>1</v>
      </c>
      <c r="AQ8" s="159">
        <f t="shared" ref="AQ8:AQ27" si="6">+SUM(AL8:AP8)</f>
        <v>20</v>
      </c>
      <c r="AR8" s="156">
        <v>1</v>
      </c>
      <c r="AS8" s="158">
        <v>19</v>
      </c>
      <c r="AT8" s="158">
        <v>0</v>
      </c>
      <c r="AU8" s="158">
        <v>4</v>
      </c>
      <c r="AV8" s="158">
        <v>2</v>
      </c>
      <c r="AW8" s="161">
        <v>26</v>
      </c>
    </row>
    <row r="9" spans="1:49" ht="18" customHeight="1">
      <c r="A9" s="88" t="s">
        <v>9</v>
      </c>
      <c r="B9" s="482">
        <v>2</v>
      </c>
      <c r="C9" s="483">
        <v>13</v>
      </c>
      <c r="D9" s="483">
        <v>0</v>
      </c>
      <c r="E9" s="483">
        <v>4</v>
      </c>
      <c r="F9" s="483">
        <v>1</v>
      </c>
      <c r="G9" s="272">
        <f t="shared" si="0"/>
        <v>20</v>
      </c>
      <c r="H9" s="164">
        <v>0</v>
      </c>
      <c r="I9" s="134">
        <v>5</v>
      </c>
      <c r="J9" s="134">
        <v>0</v>
      </c>
      <c r="K9" s="134">
        <v>5</v>
      </c>
      <c r="L9" s="134">
        <v>0</v>
      </c>
      <c r="M9" s="165">
        <f t="shared" si="1"/>
        <v>10</v>
      </c>
      <c r="N9" s="482">
        <v>1</v>
      </c>
      <c r="O9" s="483">
        <v>2</v>
      </c>
      <c r="P9" s="483">
        <v>0</v>
      </c>
      <c r="Q9" s="483">
        <v>4</v>
      </c>
      <c r="R9" s="483">
        <v>1</v>
      </c>
      <c r="S9" s="272">
        <f t="shared" si="2"/>
        <v>8</v>
      </c>
      <c r="T9" s="164">
        <v>0</v>
      </c>
      <c r="U9" s="134">
        <v>7</v>
      </c>
      <c r="V9" s="134">
        <v>0</v>
      </c>
      <c r="W9" s="134">
        <v>3</v>
      </c>
      <c r="X9" s="134">
        <v>3</v>
      </c>
      <c r="Y9" s="165">
        <f t="shared" si="3"/>
        <v>13</v>
      </c>
      <c r="Z9" s="482">
        <v>1</v>
      </c>
      <c r="AA9" s="483">
        <v>17</v>
      </c>
      <c r="AB9" s="483">
        <v>0</v>
      </c>
      <c r="AC9" s="483">
        <v>2</v>
      </c>
      <c r="AD9" s="483">
        <v>0</v>
      </c>
      <c r="AE9" s="272">
        <f t="shared" si="4"/>
        <v>20</v>
      </c>
      <c r="AF9" s="164">
        <v>1</v>
      </c>
      <c r="AG9" s="134">
        <v>13</v>
      </c>
      <c r="AH9" s="134">
        <v>0</v>
      </c>
      <c r="AI9" s="134">
        <v>6</v>
      </c>
      <c r="AJ9" s="134">
        <v>0</v>
      </c>
      <c r="AK9" s="165">
        <f t="shared" si="5"/>
        <v>20</v>
      </c>
      <c r="AL9" s="482">
        <v>1</v>
      </c>
      <c r="AM9" s="483">
        <v>34</v>
      </c>
      <c r="AN9" s="483">
        <v>0</v>
      </c>
      <c r="AO9" s="483">
        <v>3</v>
      </c>
      <c r="AP9" s="483">
        <v>1</v>
      </c>
      <c r="AQ9" s="272">
        <f t="shared" si="6"/>
        <v>39</v>
      </c>
      <c r="AR9" s="164">
        <v>2</v>
      </c>
      <c r="AS9" s="134">
        <v>20</v>
      </c>
      <c r="AT9" s="134">
        <v>1</v>
      </c>
      <c r="AU9" s="134">
        <v>3</v>
      </c>
      <c r="AV9" s="134">
        <v>0</v>
      </c>
      <c r="AW9" s="165">
        <v>26</v>
      </c>
    </row>
    <row r="10" spans="1:49" ht="18" customHeight="1">
      <c r="A10" s="87" t="s">
        <v>10</v>
      </c>
      <c r="B10" s="166">
        <v>1</v>
      </c>
      <c r="C10" s="168">
        <v>13</v>
      </c>
      <c r="D10" s="168">
        <v>0</v>
      </c>
      <c r="E10" s="168">
        <v>3</v>
      </c>
      <c r="F10" s="167">
        <v>0</v>
      </c>
      <c r="G10" s="169">
        <f t="shared" si="0"/>
        <v>17</v>
      </c>
      <c r="H10" s="166">
        <v>1</v>
      </c>
      <c r="I10" s="168">
        <v>14</v>
      </c>
      <c r="J10" s="168">
        <v>0</v>
      </c>
      <c r="K10" s="168">
        <v>2</v>
      </c>
      <c r="L10" s="168">
        <v>1</v>
      </c>
      <c r="M10" s="170">
        <f t="shared" si="1"/>
        <v>18</v>
      </c>
      <c r="N10" s="166">
        <v>1</v>
      </c>
      <c r="O10" s="168">
        <v>15</v>
      </c>
      <c r="P10" s="168">
        <v>0</v>
      </c>
      <c r="Q10" s="168">
        <v>3</v>
      </c>
      <c r="R10" s="167">
        <v>0</v>
      </c>
      <c r="S10" s="169">
        <f t="shared" si="2"/>
        <v>19</v>
      </c>
      <c r="T10" s="166">
        <v>0</v>
      </c>
      <c r="U10" s="168">
        <v>21</v>
      </c>
      <c r="V10" s="168">
        <v>0</v>
      </c>
      <c r="W10" s="168">
        <v>2</v>
      </c>
      <c r="X10" s="168">
        <v>1</v>
      </c>
      <c r="Y10" s="170">
        <f t="shared" si="3"/>
        <v>24</v>
      </c>
      <c r="Z10" s="166">
        <v>1</v>
      </c>
      <c r="AA10" s="168">
        <v>13</v>
      </c>
      <c r="AB10" s="168">
        <v>0</v>
      </c>
      <c r="AC10" s="168">
        <v>2</v>
      </c>
      <c r="AD10" s="167">
        <v>2</v>
      </c>
      <c r="AE10" s="169">
        <f t="shared" si="4"/>
        <v>18</v>
      </c>
      <c r="AF10" s="166">
        <v>1</v>
      </c>
      <c r="AG10" s="168">
        <v>14</v>
      </c>
      <c r="AH10" s="168">
        <v>0</v>
      </c>
      <c r="AI10" s="168">
        <v>2</v>
      </c>
      <c r="AJ10" s="168">
        <v>0</v>
      </c>
      <c r="AK10" s="170">
        <f t="shared" si="5"/>
        <v>17</v>
      </c>
      <c r="AL10" s="166">
        <v>2</v>
      </c>
      <c r="AM10" s="168">
        <v>24</v>
      </c>
      <c r="AN10" s="168">
        <v>0</v>
      </c>
      <c r="AO10" s="168">
        <v>4</v>
      </c>
      <c r="AP10" s="167">
        <v>0</v>
      </c>
      <c r="AQ10" s="169">
        <f t="shared" si="6"/>
        <v>30</v>
      </c>
      <c r="AR10" s="166">
        <v>2</v>
      </c>
      <c r="AS10" s="168">
        <v>27</v>
      </c>
      <c r="AT10" s="168">
        <v>0</v>
      </c>
      <c r="AU10" s="168">
        <v>2</v>
      </c>
      <c r="AV10" s="168">
        <v>0</v>
      </c>
      <c r="AW10" s="170">
        <v>31</v>
      </c>
    </row>
    <row r="11" spans="1:49" ht="18" customHeight="1">
      <c r="A11" s="88" t="s">
        <v>11</v>
      </c>
      <c r="B11" s="482">
        <v>1</v>
      </c>
      <c r="C11" s="483">
        <v>10</v>
      </c>
      <c r="D11" s="483">
        <v>1</v>
      </c>
      <c r="E11" s="483">
        <v>1</v>
      </c>
      <c r="F11" s="483">
        <v>0</v>
      </c>
      <c r="G11" s="272">
        <f t="shared" si="0"/>
        <v>13</v>
      </c>
      <c r="H11" s="164">
        <v>0</v>
      </c>
      <c r="I11" s="134">
        <v>4</v>
      </c>
      <c r="J11" s="134">
        <v>3</v>
      </c>
      <c r="K11" s="134">
        <v>2</v>
      </c>
      <c r="L11" s="134">
        <v>0</v>
      </c>
      <c r="M11" s="165">
        <f t="shared" si="1"/>
        <v>9</v>
      </c>
      <c r="N11" s="482">
        <v>0</v>
      </c>
      <c r="O11" s="483">
        <v>7</v>
      </c>
      <c r="P11" s="483">
        <v>1</v>
      </c>
      <c r="Q11" s="483">
        <v>5</v>
      </c>
      <c r="R11" s="483">
        <v>0</v>
      </c>
      <c r="S11" s="272">
        <f t="shared" si="2"/>
        <v>13</v>
      </c>
      <c r="T11" s="164">
        <v>0</v>
      </c>
      <c r="U11" s="134">
        <v>14</v>
      </c>
      <c r="V11" s="134">
        <v>1</v>
      </c>
      <c r="W11" s="134">
        <v>2</v>
      </c>
      <c r="X11" s="134">
        <v>0</v>
      </c>
      <c r="Y11" s="165">
        <f t="shared" si="3"/>
        <v>17</v>
      </c>
      <c r="Z11" s="482">
        <v>1</v>
      </c>
      <c r="AA11" s="483">
        <v>7</v>
      </c>
      <c r="AB11" s="483">
        <v>2</v>
      </c>
      <c r="AC11" s="483">
        <v>0</v>
      </c>
      <c r="AD11" s="483">
        <v>1</v>
      </c>
      <c r="AE11" s="272">
        <f t="shared" si="4"/>
        <v>11</v>
      </c>
      <c r="AF11" s="164">
        <v>0</v>
      </c>
      <c r="AG11" s="134">
        <v>10</v>
      </c>
      <c r="AH11" s="134">
        <v>0</v>
      </c>
      <c r="AI11" s="134">
        <v>3</v>
      </c>
      <c r="AJ11" s="134">
        <v>1</v>
      </c>
      <c r="AK11" s="165">
        <f t="shared" si="5"/>
        <v>14</v>
      </c>
      <c r="AL11" s="482">
        <v>0</v>
      </c>
      <c r="AM11" s="483">
        <v>12</v>
      </c>
      <c r="AN11" s="483">
        <v>0</v>
      </c>
      <c r="AO11" s="483">
        <v>4</v>
      </c>
      <c r="AP11" s="483">
        <v>0</v>
      </c>
      <c r="AQ11" s="272">
        <f t="shared" si="6"/>
        <v>16</v>
      </c>
      <c r="AR11" s="164">
        <v>0</v>
      </c>
      <c r="AS11" s="134">
        <v>20</v>
      </c>
      <c r="AT11" s="134">
        <v>0</v>
      </c>
      <c r="AU11" s="134">
        <v>2</v>
      </c>
      <c r="AV11" s="134">
        <v>0</v>
      </c>
      <c r="AW11" s="165">
        <v>22</v>
      </c>
    </row>
    <row r="12" spans="1:49" ht="18" customHeight="1">
      <c r="A12" s="87" t="s">
        <v>12</v>
      </c>
      <c r="B12" s="166">
        <v>3</v>
      </c>
      <c r="C12" s="168">
        <v>15</v>
      </c>
      <c r="D12" s="168">
        <v>1</v>
      </c>
      <c r="E12" s="168">
        <v>6</v>
      </c>
      <c r="F12" s="167">
        <v>3</v>
      </c>
      <c r="G12" s="170">
        <f t="shared" si="0"/>
        <v>28</v>
      </c>
      <c r="H12" s="166">
        <v>2</v>
      </c>
      <c r="I12" s="168">
        <v>12</v>
      </c>
      <c r="J12" s="168">
        <v>0</v>
      </c>
      <c r="K12" s="168">
        <v>3</v>
      </c>
      <c r="L12" s="168">
        <v>2</v>
      </c>
      <c r="M12" s="170">
        <f t="shared" si="1"/>
        <v>19</v>
      </c>
      <c r="N12" s="166">
        <v>0</v>
      </c>
      <c r="O12" s="168">
        <v>10</v>
      </c>
      <c r="P12" s="168">
        <v>0</v>
      </c>
      <c r="Q12" s="168">
        <v>0</v>
      </c>
      <c r="R12" s="167">
        <v>2</v>
      </c>
      <c r="S12" s="170">
        <f t="shared" si="2"/>
        <v>12</v>
      </c>
      <c r="T12" s="166">
        <v>1</v>
      </c>
      <c r="U12" s="168">
        <v>17</v>
      </c>
      <c r="V12" s="168">
        <v>0</v>
      </c>
      <c r="W12" s="168">
        <v>4</v>
      </c>
      <c r="X12" s="168">
        <v>1</v>
      </c>
      <c r="Y12" s="170">
        <f t="shared" si="3"/>
        <v>23</v>
      </c>
      <c r="Z12" s="166">
        <v>2</v>
      </c>
      <c r="AA12" s="168">
        <v>26</v>
      </c>
      <c r="AB12" s="168">
        <v>0</v>
      </c>
      <c r="AC12" s="168">
        <v>3</v>
      </c>
      <c r="AD12" s="167">
        <v>1</v>
      </c>
      <c r="AE12" s="170">
        <f t="shared" si="4"/>
        <v>32</v>
      </c>
      <c r="AF12" s="166">
        <v>4</v>
      </c>
      <c r="AG12" s="168">
        <v>19</v>
      </c>
      <c r="AH12" s="168">
        <v>1</v>
      </c>
      <c r="AI12" s="168">
        <v>5</v>
      </c>
      <c r="AJ12" s="168">
        <v>1</v>
      </c>
      <c r="AK12" s="170">
        <f t="shared" si="5"/>
        <v>30</v>
      </c>
      <c r="AL12" s="166">
        <v>2</v>
      </c>
      <c r="AM12" s="168">
        <v>24</v>
      </c>
      <c r="AN12" s="168">
        <v>1</v>
      </c>
      <c r="AO12" s="168">
        <v>3</v>
      </c>
      <c r="AP12" s="167">
        <v>0</v>
      </c>
      <c r="AQ12" s="170">
        <f t="shared" si="6"/>
        <v>30</v>
      </c>
      <c r="AR12" s="166">
        <v>1</v>
      </c>
      <c r="AS12" s="168">
        <v>19</v>
      </c>
      <c r="AT12" s="168">
        <v>0</v>
      </c>
      <c r="AU12" s="168">
        <v>3</v>
      </c>
      <c r="AV12" s="168">
        <v>0</v>
      </c>
      <c r="AW12" s="170">
        <v>23</v>
      </c>
    </row>
    <row r="13" spans="1:49" ht="18" customHeight="1">
      <c r="A13" s="88" t="s">
        <v>13</v>
      </c>
      <c r="B13" s="482">
        <v>0</v>
      </c>
      <c r="C13" s="483">
        <v>3</v>
      </c>
      <c r="D13" s="483">
        <v>0</v>
      </c>
      <c r="E13" s="483">
        <v>1</v>
      </c>
      <c r="F13" s="483">
        <v>0</v>
      </c>
      <c r="G13" s="272">
        <f t="shared" si="0"/>
        <v>4</v>
      </c>
      <c r="H13" s="164">
        <v>0</v>
      </c>
      <c r="I13" s="134">
        <v>10</v>
      </c>
      <c r="J13" s="134">
        <v>0</v>
      </c>
      <c r="K13" s="134">
        <v>1</v>
      </c>
      <c r="L13" s="134">
        <v>0</v>
      </c>
      <c r="M13" s="165">
        <f t="shared" si="1"/>
        <v>11</v>
      </c>
      <c r="N13" s="482">
        <v>0</v>
      </c>
      <c r="O13" s="483">
        <v>11</v>
      </c>
      <c r="P13" s="483">
        <v>0</v>
      </c>
      <c r="Q13" s="483">
        <v>0</v>
      </c>
      <c r="R13" s="483">
        <v>0</v>
      </c>
      <c r="S13" s="272">
        <f t="shared" si="2"/>
        <v>11</v>
      </c>
      <c r="T13" s="164">
        <v>0</v>
      </c>
      <c r="U13" s="134">
        <v>9</v>
      </c>
      <c r="V13" s="134">
        <v>0</v>
      </c>
      <c r="W13" s="134">
        <v>4</v>
      </c>
      <c r="X13" s="134">
        <v>0</v>
      </c>
      <c r="Y13" s="165">
        <f t="shared" si="3"/>
        <v>13</v>
      </c>
      <c r="Z13" s="482">
        <v>0</v>
      </c>
      <c r="AA13" s="483">
        <v>9</v>
      </c>
      <c r="AB13" s="483">
        <v>0</v>
      </c>
      <c r="AC13" s="483">
        <v>2</v>
      </c>
      <c r="AD13" s="483">
        <v>0</v>
      </c>
      <c r="AE13" s="272">
        <f t="shared" si="4"/>
        <v>11</v>
      </c>
      <c r="AF13" s="164">
        <v>1</v>
      </c>
      <c r="AG13" s="134">
        <v>13</v>
      </c>
      <c r="AH13" s="134">
        <v>0</v>
      </c>
      <c r="AI13" s="134">
        <v>1</v>
      </c>
      <c r="AJ13" s="134">
        <v>0</v>
      </c>
      <c r="AK13" s="165">
        <f t="shared" si="5"/>
        <v>15</v>
      </c>
      <c r="AL13" s="482">
        <v>0</v>
      </c>
      <c r="AM13" s="483">
        <v>8</v>
      </c>
      <c r="AN13" s="483">
        <v>0</v>
      </c>
      <c r="AO13" s="483">
        <v>0</v>
      </c>
      <c r="AP13" s="483">
        <v>0</v>
      </c>
      <c r="AQ13" s="272">
        <f t="shared" si="6"/>
        <v>8</v>
      </c>
      <c r="AR13" s="164">
        <v>1</v>
      </c>
      <c r="AS13" s="134">
        <v>14</v>
      </c>
      <c r="AT13" s="134">
        <v>0</v>
      </c>
      <c r="AU13" s="134">
        <v>3</v>
      </c>
      <c r="AV13" s="134">
        <v>0</v>
      </c>
      <c r="AW13" s="165">
        <v>18</v>
      </c>
    </row>
    <row r="14" spans="1:49" ht="18" customHeight="1">
      <c r="A14" s="87" t="s">
        <v>14</v>
      </c>
      <c r="B14" s="166">
        <v>1</v>
      </c>
      <c r="C14" s="168">
        <v>20</v>
      </c>
      <c r="D14" s="168">
        <v>0</v>
      </c>
      <c r="E14" s="168">
        <v>7</v>
      </c>
      <c r="F14" s="167">
        <v>1</v>
      </c>
      <c r="G14" s="169">
        <f t="shared" si="0"/>
        <v>29</v>
      </c>
      <c r="H14" s="166">
        <v>1</v>
      </c>
      <c r="I14" s="168">
        <v>19</v>
      </c>
      <c r="J14" s="168">
        <v>0</v>
      </c>
      <c r="K14" s="168">
        <v>8</v>
      </c>
      <c r="L14" s="168">
        <v>2</v>
      </c>
      <c r="M14" s="170">
        <f t="shared" si="1"/>
        <v>30</v>
      </c>
      <c r="N14" s="166">
        <v>0</v>
      </c>
      <c r="O14" s="168">
        <v>13</v>
      </c>
      <c r="P14" s="168">
        <v>2</v>
      </c>
      <c r="Q14" s="168">
        <v>4</v>
      </c>
      <c r="R14" s="167">
        <v>2</v>
      </c>
      <c r="S14" s="169">
        <f t="shared" si="2"/>
        <v>21</v>
      </c>
      <c r="T14" s="166">
        <v>1</v>
      </c>
      <c r="U14" s="168">
        <v>20</v>
      </c>
      <c r="V14" s="168">
        <v>1</v>
      </c>
      <c r="W14" s="168">
        <v>8</v>
      </c>
      <c r="X14" s="168">
        <v>0</v>
      </c>
      <c r="Y14" s="170">
        <f t="shared" si="3"/>
        <v>30</v>
      </c>
      <c r="Z14" s="166">
        <v>0</v>
      </c>
      <c r="AA14" s="168">
        <v>26</v>
      </c>
      <c r="AB14" s="168">
        <v>0</v>
      </c>
      <c r="AC14" s="168">
        <v>4</v>
      </c>
      <c r="AD14" s="167">
        <v>1</v>
      </c>
      <c r="AE14" s="169">
        <f t="shared" si="4"/>
        <v>31</v>
      </c>
      <c r="AF14" s="166">
        <v>3</v>
      </c>
      <c r="AG14" s="168">
        <v>39</v>
      </c>
      <c r="AH14" s="168">
        <v>1</v>
      </c>
      <c r="AI14" s="168">
        <v>4</v>
      </c>
      <c r="AJ14" s="168">
        <v>2</v>
      </c>
      <c r="AK14" s="170">
        <f t="shared" si="5"/>
        <v>49</v>
      </c>
      <c r="AL14" s="166">
        <v>3</v>
      </c>
      <c r="AM14" s="168">
        <v>40</v>
      </c>
      <c r="AN14" s="168">
        <v>4</v>
      </c>
      <c r="AO14" s="168">
        <v>4</v>
      </c>
      <c r="AP14" s="167">
        <v>0</v>
      </c>
      <c r="AQ14" s="169">
        <f t="shared" si="6"/>
        <v>51</v>
      </c>
      <c r="AR14" s="166">
        <v>0</v>
      </c>
      <c r="AS14" s="168">
        <v>48</v>
      </c>
      <c r="AT14" s="168">
        <v>3</v>
      </c>
      <c r="AU14" s="168">
        <v>6</v>
      </c>
      <c r="AV14" s="168">
        <v>1</v>
      </c>
      <c r="AW14" s="170">
        <v>58</v>
      </c>
    </row>
    <row r="15" spans="1:49" ht="18" customHeight="1">
      <c r="A15" s="88" t="s">
        <v>15</v>
      </c>
      <c r="B15" s="482">
        <v>1</v>
      </c>
      <c r="C15" s="483">
        <v>5</v>
      </c>
      <c r="D15" s="483">
        <v>0</v>
      </c>
      <c r="E15" s="483">
        <v>1</v>
      </c>
      <c r="F15" s="483">
        <v>0</v>
      </c>
      <c r="G15" s="272">
        <f t="shared" si="0"/>
        <v>7</v>
      </c>
      <c r="H15" s="164">
        <v>0</v>
      </c>
      <c r="I15" s="134">
        <v>3</v>
      </c>
      <c r="J15" s="134">
        <v>0</v>
      </c>
      <c r="K15" s="134">
        <v>3</v>
      </c>
      <c r="L15" s="134">
        <v>0</v>
      </c>
      <c r="M15" s="165">
        <f t="shared" si="1"/>
        <v>6</v>
      </c>
      <c r="N15" s="482">
        <v>0</v>
      </c>
      <c r="O15" s="483">
        <v>4</v>
      </c>
      <c r="P15" s="483">
        <v>0</v>
      </c>
      <c r="Q15" s="483">
        <v>0</v>
      </c>
      <c r="R15" s="483">
        <v>1</v>
      </c>
      <c r="S15" s="272">
        <f t="shared" si="2"/>
        <v>5</v>
      </c>
      <c r="T15" s="164">
        <v>1</v>
      </c>
      <c r="U15" s="134">
        <v>14</v>
      </c>
      <c r="V15" s="134">
        <v>0</v>
      </c>
      <c r="W15" s="134">
        <v>1</v>
      </c>
      <c r="X15" s="134">
        <v>0</v>
      </c>
      <c r="Y15" s="165">
        <f t="shared" si="3"/>
        <v>16</v>
      </c>
      <c r="Z15" s="482">
        <v>0</v>
      </c>
      <c r="AA15" s="483">
        <v>8</v>
      </c>
      <c r="AB15" s="483">
        <v>1</v>
      </c>
      <c r="AC15" s="483">
        <v>3</v>
      </c>
      <c r="AD15" s="483">
        <v>0</v>
      </c>
      <c r="AE15" s="272">
        <f t="shared" si="4"/>
        <v>12</v>
      </c>
      <c r="AF15" s="164">
        <v>0</v>
      </c>
      <c r="AG15" s="134">
        <v>7</v>
      </c>
      <c r="AH15" s="134">
        <v>0</v>
      </c>
      <c r="AI15" s="134">
        <v>2</v>
      </c>
      <c r="AJ15" s="134">
        <v>1</v>
      </c>
      <c r="AK15" s="165">
        <f t="shared" si="5"/>
        <v>10</v>
      </c>
      <c r="AL15" s="482">
        <v>0</v>
      </c>
      <c r="AM15" s="483">
        <v>7</v>
      </c>
      <c r="AN15" s="483">
        <v>0</v>
      </c>
      <c r="AO15" s="483">
        <v>0</v>
      </c>
      <c r="AP15" s="483">
        <v>0</v>
      </c>
      <c r="AQ15" s="272">
        <f t="shared" si="6"/>
        <v>7</v>
      </c>
      <c r="AR15" s="164">
        <v>1</v>
      </c>
      <c r="AS15" s="134">
        <v>9</v>
      </c>
      <c r="AT15" s="134">
        <v>0</v>
      </c>
      <c r="AU15" s="134">
        <v>1</v>
      </c>
      <c r="AV15" s="134">
        <v>0</v>
      </c>
      <c r="AW15" s="165">
        <v>11</v>
      </c>
    </row>
    <row r="16" spans="1:49" ht="18" customHeight="1">
      <c r="A16" s="90" t="s">
        <v>16</v>
      </c>
      <c r="B16" s="166">
        <v>0</v>
      </c>
      <c r="C16" s="168">
        <v>10</v>
      </c>
      <c r="D16" s="168">
        <v>0</v>
      </c>
      <c r="E16" s="168">
        <v>2</v>
      </c>
      <c r="F16" s="168">
        <v>2</v>
      </c>
      <c r="G16" s="170">
        <f t="shared" si="0"/>
        <v>14</v>
      </c>
      <c r="H16" s="166">
        <v>2</v>
      </c>
      <c r="I16" s="168">
        <v>7</v>
      </c>
      <c r="J16" s="168">
        <v>0</v>
      </c>
      <c r="K16" s="168">
        <v>2</v>
      </c>
      <c r="L16" s="168">
        <v>2</v>
      </c>
      <c r="M16" s="170">
        <f t="shared" si="1"/>
        <v>13</v>
      </c>
      <c r="N16" s="166">
        <v>1</v>
      </c>
      <c r="O16" s="168">
        <v>16</v>
      </c>
      <c r="P16" s="168">
        <v>1</v>
      </c>
      <c r="Q16" s="168">
        <v>1</v>
      </c>
      <c r="R16" s="168">
        <v>1</v>
      </c>
      <c r="S16" s="170">
        <f t="shared" si="2"/>
        <v>20</v>
      </c>
      <c r="T16" s="166">
        <v>0</v>
      </c>
      <c r="U16" s="168">
        <v>18</v>
      </c>
      <c r="V16" s="168">
        <v>1</v>
      </c>
      <c r="W16" s="168">
        <v>4</v>
      </c>
      <c r="X16" s="168">
        <v>1</v>
      </c>
      <c r="Y16" s="170">
        <f t="shared" si="3"/>
        <v>24</v>
      </c>
      <c r="Z16" s="166">
        <v>2</v>
      </c>
      <c r="AA16" s="168">
        <v>23</v>
      </c>
      <c r="AB16" s="168">
        <v>1</v>
      </c>
      <c r="AC16" s="168">
        <v>4</v>
      </c>
      <c r="AD16" s="168">
        <v>1</v>
      </c>
      <c r="AE16" s="170">
        <f t="shared" si="4"/>
        <v>31</v>
      </c>
      <c r="AF16" s="166">
        <v>0</v>
      </c>
      <c r="AG16" s="168">
        <v>10</v>
      </c>
      <c r="AH16" s="168">
        <v>0</v>
      </c>
      <c r="AI16" s="168">
        <v>1</v>
      </c>
      <c r="AJ16" s="168">
        <v>1</v>
      </c>
      <c r="AK16" s="170">
        <f t="shared" si="5"/>
        <v>12</v>
      </c>
      <c r="AL16" s="166">
        <v>0</v>
      </c>
      <c r="AM16" s="168">
        <v>11</v>
      </c>
      <c r="AN16" s="168">
        <v>0</v>
      </c>
      <c r="AO16" s="168">
        <v>4</v>
      </c>
      <c r="AP16" s="168">
        <v>0</v>
      </c>
      <c r="AQ16" s="170">
        <f t="shared" si="6"/>
        <v>15</v>
      </c>
      <c r="AR16" s="166">
        <v>0</v>
      </c>
      <c r="AS16" s="168">
        <v>8</v>
      </c>
      <c r="AT16" s="168">
        <v>0</v>
      </c>
      <c r="AU16" s="168">
        <v>4</v>
      </c>
      <c r="AV16" s="168">
        <v>2</v>
      </c>
      <c r="AW16" s="170">
        <v>14</v>
      </c>
    </row>
    <row r="17" spans="1:49" ht="18" customHeight="1">
      <c r="A17" s="88" t="s">
        <v>17</v>
      </c>
      <c r="B17" s="482">
        <v>2</v>
      </c>
      <c r="C17" s="483">
        <v>27</v>
      </c>
      <c r="D17" s="483">
        <v>5</v>
      </c>
      <c r="E17" s="483">
        <v>2</v>
      </c>
      <c r="F17" s="483">
        <v>2</v>
      </c>
      <c r="G17" s="272">
        <f t="shared" si="0"/>
        <v>38</v>
      </c>
      <c r="H17" s="164">
        <v>1</v>
      </c>
      <c r="I17" s="134">
        <v>31</v>
      </c>
      <c r="J17" s="134">
        <v>2</v>
      </c>
      <c r="K17" s="134">
        <v>8</v>
      </c>
      <c r="L17" s="134">
        <v>1</v>
      </c>
      <c r="M17" s="165">
        <f t="shared" si="1"/>
        <v>43</v>
      </c>
      <c r="N17" s="482">
        <v>2</v>
      </c>
      <c r="O17" s="483">
        <v>33</v>
      </c>
      <c r="P17" s="483">
        <v>1</v>
      </c>
      <c r="Q17" s="483">
        <v>6</v>
      </c>
      <c r="R17" s="483">
        <v>7</v>
      </c>
      <c r="S17" s="272">
        <f t="shared" si="2"/>
        <v>49</v>
      </c>
      <c r="T17" s="164">
        <v>0</v>
      </c>
      <c r="U17" s="134">
        <v>22</v>
      </c>
      <c r="V17" s="134">
        <v>0</v>
      </c>
      <c r="W17" s="134">
        <v>10</v>
      </c>
      <c r="X17" s="134">
        <v>1</v>
      </c>
      <c r="Y17" s="165">
        <f t="shared" si="3"/>
        <v>33</v>
      </c>
      <c r="Z17" s="482">
        <v>0</v>
      </c>
      <c r="AA17" s="483">
        <v>34</v>
      </c>
      <c r="AB17" s="483">
        <v>2</v>
      </c>
      <c r="AC17" s="483">
        <v>9</v>
      </c>
      <c r="AD17" s="483">
        <v>3</v>
      </c>
      <c r="AE17" s="272">
        <f t="shared" si="4"/>
        <v>48</v>
      </c>
      <c r="AF17" s="164">
        <v>0</v>
      </c>
      <c r="AG17" s="134">
        <v>26</v>
      </c>
      <c r="AH17" s="134">
        <v>2</v>
      </c>
      <c r="AI17" s="134">
        <v>8</v>
      </c>
      <c r="AJ17" s="134">
        <v>2</v>
      </c>
      <c r="AK17" s="165">
        <f t="shared" si="5"/>
        <v>38</v>
      </c>
      <c r="AL17" s="482">
        <v>4</v>
      </c>
      <c r="AM17" s="483">
        <v>37</v>
      </c>
      <c r="AN17" s="483">
        <v>2</v>
      </c>
      <c r="AO17" s="483">
        <v>12</v>
      </c>
      <c r="AP17" s="483">
        <v>7</v>
      </c>
      <c r="AQ17" s="272">
        <f t="shared" si="6"/>
        <v>62</v>
      </c>
      <c r="AR17" s="164">
        <v>0</v>
      </c>
      <c r="AS17" s="134">
        <v>63</v>
      </c>
      <c r="AT17" s="134">
        <v>0</v>
      </c>
      <c r="AU17" s="134">
        <v>8</v>
      </c>
      <c r="AV17" s="134">
        <v>3</v>
      </c>
      <c r="AW17" s="165">
        <v>74</v>
      </c>
    </row>
    <row r="18" spans="1:49" ht="18" customHeight="1">
      <c r="A18" s="90" t="s">
        <v>18</v>
      </c>
      <c r="B18" s="166">
        <v>4</v>
      </c>
      <c r="C18" s="168">
        <v>98</v>
      </c>
      <c r="D18" s="168">
        <v>3</v>
      </c>
      <c r="E18" s="168">
        <v>18</v>
      </c>
      <c r="F18" s="168">
        <v>0</v>
      </c>
      <c r="G18" s="170">
        <f t="shared" si="0"/>
        <v>123</v>
      </c>
      <c r="H18" s="166">
        <v>6</v>
      </c>
      <c r="I18" s="168">
        <v>79</v>
      </c>
      <c r="J18" s="168">
        <v>2</v>
      </c>
      <c r="K18" s="168">
        <v>19</v>
      </c>
      <c r="L18" s="168">
        <v>4</v>
      </c>
      <c r="M18" s="170">
        <f t="shared" si="1"/>
        <v>110</v>
      </c>
      <c r="N18" s="166">
        <v>2</v>
      </c>
      <c r="O18" s="168">
        <v>97</v>
      </c>
      <c r="P18" s="168">
        <v>2</v>
      </c>
      <c r="Q18" s="168">
        <v>11</v>
      </c>
      <c r="R18" s="168">
        <v>9</v>
      </c>
      <c r="S18" s="170">
        <f t="shared" si="2"/>
        <v>121</v>
      </c>
      <c r="T18" s="166">
        <v>2</v>
      </c>
      <c r="U18" s="168">
        <v>106</v>
      </c>
      <c r="V18" s="168">
        <v>1</v>
      </c>
      <c r="W18" s="168">
        <v>14</v>
      </c>
      <c r="X18" s="168">
        <v>6</v>
      </c>
      <c r="Y18" s="170">
        <f t="shared" si="3"/>
        <v>129</v>
      </c>
      <c r="Z18" s="166">
        <v>4</v>
      </c>
      <c r="AA18" s="168">
        <v>126</v>
      </c>
      <c r="AB18" s="168">
        <v>3</v>
      </c>
      <c r="AC18" s="168">
        <v>10</v>
      </c>
      <c r="AD18" s="168">
        <v>5</v>
      </c>
      <c r="AE18" s="170">
        <f t="shared" si="4"/>
        <v>148</v>
      </c>
      <c r="AF18" s="166">
        <v>7</v>
      </c>
      <c r="AG18" s="168">
        <v>128</v>
      </c>
      <c r="AH18" s="168">
        <v>3</v>
      </c>
      <c r="AI18" s="168">
        <v>16</v>
      </c>
      <c r="AJ18" s="168">
        <v>6</v>
      </c>
      <c r="AK18" s="170">
        <f t="shared" si="5"/>
        <v>160</v>
      </c>
      <c r="AL18" s="166">
        <v>4</v>
      </c>
      <c r="AM18" s="168">
        <v>144</v>
      </c>
      <c r="AN18" s="168">
        <v>1</v>
      </c>
      <c r="AO18" s="168">
        <v>13</v>
      </c>
      <c r="AP18" s="168">
        <v>1</v>
      </c>
      <c r="AQ18" s="170">
        <f t="shared" si="6"/>
        <v>163</v>
      </c>
      <c r="AR18" s="166">
        <v>1</v>
      </c>
      <c r="AS18" s="168">
        <v>189</v>
      </c>
      <c r="AT18" s="168">
        <v>1</v>
      </c>
      <c r="AU18" s="168">
        <v>16</v>
      </c>
      <c r="AV18" s="168">
        <v>5</v>
      </c>
      <c r="AW18" s="170">
        <v>212</v>
      </c>
    </row>
    <row r="19" spans="1:49" ht="18" customHeight="1">
      <c r="A19" s="88" t="s">
        <v>19</v>
      </c>
      <c r="B19" s="482">
        <v>0</v>
      </c>
      <c r="C19" s="483">
        <v>5</v>
      </c>
      <c r="D19" s="483">
        <v>0</v>
      </c>
      <c r="E19" s="483">
        <v>1</v>
      </c>
      <c r="F19" s="483">
        <v>0</v>
      </c>
      <c r="G19" s="272">
        <f t="shared" si="0"/>
        <v>6</v>
      </c>
      <c r="H19" s="164">
        <v>0</v>
      </c>
      <c r="I19" s="134">
        <v>4</v>
      </c>
      <c r="J19" s="134">
        <v>0</v>
      </c>
      <c r="K19" s="134">
        <v>3</v>
      </c>
      <c r="L19" s="134">
        <v>0</v>
      </c>
      <c r="M19" s="165">
        <f t="shared" si="1"/>
        <v>7</v>
      </c>
      <c r="N19" s="482">
        <v>0</v>
      </c>
      <c r="O19" s="483">
        <v>5</v>
      </c>
      <c r="P19" s="483">
        <v>1</v>
      </c>
      <c r="Q19" s="483">
        <v>1</v>
      </c>
      <c r="R19" s="483">
        <v>0</v>
      </c>
      <c r="S19" s="272">
        <f t="shared" si="2"/>
        <v>7</v>
      </c>
      <c r="T19" s="164">
        <v>0</v>
      </c>
      <c r="U19" s="134">
        <v>5</v>
      </c>
      <c r="V19" s="134">
        <v>0</v>
      </c>
      <c r="W19" s="134">
        <v>3</v>
      </c>
      <c r="X19" s="134">
        <v>0</v>
      </c>
      <c r="Y19" s="165">
        <f t="shared" si="3"/>
        <v>8</v>
      </c>
      <c r="Z19" s="482">
        <v>1</v>
      </c>
      <c r="AA19" s="483">
        <v>9</v>
      </c>
      <c r="AB19" s="483">
        <v>0</v>
      </c>
      <c r="AC19" s="483">
        <v>2</v>
      </c>
      <c r="AD19" s="483">
        <v>0</v>
      </c>
      <c r="AE19" s="272">
        <f t="shared" si="4"/>
        <v>12</v>
      </c>
      <c r="AF19" s="164">
        <v>0</v>
      </c>
      <c r="AG19" s="134">
        <v>5</v>
      </c>
      <c r="AH19" s="134">
        <v>0</v>
      </c>
      <c r="AI19" s="134">
        <v>1</v>
      </c>
      <c r="AJ19" s="134">
        <v>0</v>
      </c>
      <c r="AK19" s="165">
        <f t="shared" si="5"/>
        <v>6</v>
      </c>
      <c r="AL19" s="482">
        <v>0</v>
      </c>
      <c r="AM19" s="483">
        <v>7</v>
      </c>
      <c r="AN19" s="483">
        <v>0</v>
      </c>
      <c r="AO19" s="483">
        <v>3</v>
      </c>
      <c r="AP19" s="483">
        <v>0</v>
      </c>
      <c r="AQ19" s="272">
        <f t="shared" si="6"/>
        <v>10</v>
      </c>
      <c r="AR19" s="164">
        <v>0</v>
      </c>
      <c r="AS19" s="134">
        <v>6</v>
      </c>
      <c r="AT19" s="134">
        <v>0</v>
      </c>
      <c r="AU19" s="134">
        <v>1</v>
      </c>
      <c r="AV19" s="134">
        <v>0</v>
      </c>
      <c r="AW19" s="165">
        <v>7</v>
      </c>
    </row>
    <row r="20" spans="1:49" ht="18" customHeight="1">
      <c r="A20" s="90" t="s">
        <v>20</v>
      </c>
      <c r="B20" s="166">
        <v>2</v>
      </c>
      <c r="C20" s="168">
        <v>14</v>
      </c>
      <c r="D20" s="168">
        <v>0</v>
      </c>
      <c r="E20" s="168">
        <v>3</v>
      </c>
      <c r="F20" s="168">
        <v>0</v>
      </c>
      <c r="G20" s="170">
        <f t="shared" si="0"/>
        <v>19</v>
      </c>
      <c r="H20" s="166">
        <v>0</v>
      </c>
      <c r="I20" s="168">
        <v>12</v>
      </c>
      <c r="J20" s="168">
        <v>0</v>
      </c>
      <c r="K20" s="168">
        <v>2</v>
      </c>
      <c r="L20" s="168">
        <v>0</v>
      </c>
      <c r="M20" s="170">
        <f t="shared" si="1"/>
        <v>14</v>
      </c>
      <c r="N20" s="166">
        <v>0</v>
      </c>
      <c r="O20" s="168">
        <v>20</v>
      </c>
      <c r="P20" s="168">
        <v>0</v>
      </c>
      <c r="Q20" s="168">
        <v>1</v>
      </c>
      <c r="R20" s="168">
        <v>1</v>
      </c>
      <c r="S20" s="170">
        <f t="shared" si="2"/>
        <v>22</v>
      </c>
      <c r="T20" s="166">
        <v>3</v>
      </c>
      <c r="U20" s="168">
        <v>20</v>
      </c>
      <c r="V20" s="168">
        <v>1</v>
      </c>
      <c r="W20" s="168">
        <v>2</v>
      </c>
      <c r="X20" s="168">
        <v>0</v>
      </c>
      <c r="Y20" s="170">
        <f t="shared" si="3"/>
        <v>26</v>
      </c>
      <c r="Z20" s="166">
        <v>2</v>
      </c>
      <c r="AA20" s="168">
        <v>16</v>
      </c>
      <c r="AB20" s="168">
        <v>0</v>
      </c>
      <c r="AC20" s="168">
        <v>4</v>
      </c>
      <c r="AD20" s="168">
        <v>1</v>
      </c>
      <c r="AE20" s="170">
        <f t="shared" si="4"/>
        <v>23</v>
      </c>
      <c r="AF20" s="166">
        <v>0</v>
      </c>
      <c r="AG20" s="168">
        <v>24</v>
      </c>
      <c r="AH20" s="168">
        <v>0</v>
      </c>
      <c r="AI20" s="168">
        <v>4</v>
      </c>
      <c r="AJ20" s="168">
        <v>0</v>
      </c>
      <c r="AK20" s="170">
        <f t="shared" si="5"/>
        <v>28</v>
      </c>
      <c r="AL20" s="166">
        <v>1</v>
      </c>
      <c r="AM20" s="168">
        <v>18</v>
      </c>
      <c r="AN20" s="168">
        <v>0</v>
      </c>
      <c r="AO20" s="168">
        <v>2</v>
      </c>
      <c r="AP20" s="168">
        <v>1</v>
      </c>
      <c r="AQ20" s="170">
        <f t="shared" si="6"/>
        <v>22</v>
      </c>
      <c r="AR20" s="166">
        <v>0</v>
      </c>
      <c r="AS20" s="168">
        <v>22</v>
      </c>
      <c r="AT20" s="168">
        <v>0</v>
      </c>
      <c r="AU20" s="168">
        <v>1</v>
      </c>
      <c r="AV20" s="168">
        <v>1</v>
      </c>
      <c r="AW20" s="170">
        <v>24</v>
      </c>
    </row>
    <row r="21" spans="1:49" ht="18" customHeight="1">
      <c r="A21" s="88" t="s">
        <v>21</v>
      </c>
      <c r="B21" s="482">
        <v>2</v>
      </c>
      <c r="C21" s="483">
        <v>5</v>
      </c>
      <c r="D21" s="483">
        <v>0</v>
      </c>
      <c r="E21" s="483">
        <v>2</v>
      </c>
      <c r="F21" s="483">
        <v>0</v>
      </c>
      <c r="G21" s="272">
        <f t="shared" si="0"/>
        <v>9</v>
      </c>
      <c r="H21" s="164">
        <v>1</v>
      </c>
      <c r="I21" s="134">
        <v>1</v>
      </c>
      <c r="J21" s="134">
        <v>0</v>
      </c>
      <c r="K21" s="134">
        <v>6</v>
      </c>
      <c r="L21" s="134">
        <v>1</v>
      </c>
      <c r="M21" s="165">
        <f t="shared" si="1"/>
        <v>9</v>
      </c>
      <c r="N21" s="482">
        <v>0</v>
      </c>
      <c r="O21" s="483">
        <v>1</v>
      </c>
      <c r="P21" s="483">
        <v>0</v>
      </c>
      <c r="Q21" s="483">
        <v>1</v>
      </c>
      <c r="R21" s="483">
        <v>1</v>
      </c>
      <c r="S21" s="272">
        <f t="shared" si="2"/>
        <v>3</v>
      </c>
      <c r="T21" s="164">
        <v>0</v>
      </c>
      <c r="U21" s="134">
        <v>8</v>
      </c>
      <c r="V21" s="134">
        <v>0</v>
      </c>
      <c r="W21" s="134">
        <v>0</v>
      </c>
      <c r="X21" s="134">
        <v>1</v>
      </c>
      <c r="Y21" s="165">
        <f t="shared" si="3"/>
        <v>9</v>
      </c>
      <c r="Z21" s="482">
        <v>1</v>
      </c>
      <c r="AA21" s="483">
        <v>10</v>
      </c>
      <c r="AB21" s="483">
        <v>0</v>
      </c>
      <c r="AC21" s="483">
        <v>0</v>
      </c>
      <c r="AD21" s="483">
        <v>1</v>
      </c>
      <c r="AE21" s="272">
        <f t="shared" si="4"/>
        <v>12</v>
      </c>
      <c r="AF21" s="164">
        <v>0</v>
      </c>
      <c r="AG21" s="134">
        <v>6</v>
      </c>
      <c r="AH21" s="134">
        <v>0</v>
      </c>
      <c r="AI21" s="134">
        <v>1</v>
      </c>
      <c r="AJ21" s="134">
        <v>1</v>
      </c>
      <c r="AK21" s="165">
        <f t="shared" si="5"/>
        <v>8</v>
      </c>
      <c r="AL21" s="482">
        <v>1</v>
      </c>
      <c r="AM21" s="483">
        <v>13</v>
      </c>
      <c r="AN21" s="483">
        <v>0</v>
      </c>
      <c r="AO21" s="483">
        <v>2</v>
      </c>
      <c r="AP21" s="483">
        <v>0</v>
      </c>
      <c r="AQ21" s="272">
        <f t="shared" si="6"/>
        <v>16</v>
      </c>
      <c r="AR21" s="164">
        <v>1</v>
      </c>
      <c r="AS21" s="134">
        <v>20</v>
      </c>
      <c r="AT21" s="134">
        <v>0</v>
      </c>
      <c r="AU21" s="134">
        <v>4</v>
      </c>
      <c r="AV21" s="134">
        <v>0</v>
      </c>
      <c r="AW21" s="165">
        <v>25</v>
      </c>
    </row>
    <row r="22" spans="1:49" ht="18" customHeight="1">
      <c r="A22" s="11" t="s">
        <v>22</v>
      </c>
      <c r="B22" s="166">
        <v>0</v>
      </c>
      <c r="C22" s="168">
        <v>7</v>
      </c>
      <c r="D22" s="168">
        <v>0</v>
      </c>
      <c r="E22" s="168">
        <v>2</v>
      </c>
      <c r="F22" s="168">
        <v>0</v>
      </c>
      <c r="G22" s="170">
        <f t="shared" si="0"/>
        <v>9</v>
      </c>
      <c r="H22" s="166">
        <v>0</v>
      </c>
      <c r="I22" s="168">
        <v>6</v>
      </c>
      <c r="J22" s="168">
        <v>0</v>
      </c>
      <c r="K22" s="168">
        <v>0</v>
      </c>
      <c r="L22" s="168">
        <v>0</v>
      </c>
      <c r="M22" s="170">
        <f t="shared" si="1"/>
        <v>6</v>
      </c>
      <c r="N22" s="166">
        <v>0</v>
      </c>
      <c r="O22" s="168">
        <v>4</v>
      </c>
      <c r="P22" s="168">
        <v>0</v>
      </c>
      <c r="Q22" s="168">
        <v>0</v>
      </c>
      <c r="R22" s="168">
        <v>0</v>
      </c>
      <c r="S22" s="170">
        <f t="shared" si="2"/>
        <v>4</v>
      </c>
      <c r="T22" s="166">
        <v>0</v>
      </c>
      <c r="U22" s="168">
        <v>10</v>
      </c>
      <c r="V22" s="168">
        <v>0</v>
      </c>
      <c r="W22" s="168">
        <v>1</v>
      </c>
      <c r="X22" s="168">
        <v>1</v>
      </c>
      <c r="Y22" s="170">
        <f t="shared" si="3"/>
        <v>12</v>
      </c>
      <c r="Z22" s="166">
        <v>0</v>
      </c>
      <c r="AA22" s="168">
        <v>9</v>
      </c>
      <c r="AB22" s="168">
        <v>0</v>
      </c>
      <c r="AC22" s="168">
        <v>0</v>
      </c>
      <c r="AD22" s="168">
        <v>0</v>
      </c>
      <c r="AE22" s="170">
        <f t="shared" si="4"/>
        <v>9</v>
      </c>
      <c r="AF22" s="166">
        <v>0</v>
      </c>
      <c r="AG22" s="168">
        <v>11</v>
      </c>
      <c r="AH22" s="168">
        <v>1</v>
      </c>
      <c r="AI22" s="168">
        <v>3</v>
      </c>
      <c r="AJ22" s="168">
        <v>0</v>
      </c>
      <c r="AK22" s="170">
        <f t="shared" si="5"/>
        <v>15</v>
      </c>
      <c r="AL22" s="166">
        <v>0</v>
      </c>
      <c r="AM22" s="168">
        <v>14</v>
      </c>
      <c r="AN22" s="168">
        <v>0</v>
      </c>
      <c r="AO22" s="168">
        <v>1</v>
      </c>
      <c r="AP22" s="168">
        <v>0</v>
      </c>
      <c r="AQ22" s="170">
        <f t="shared" si="6"/>
        <v>15</v>
      </c>
      <c r="AR22" s="166">
        <v>1</v>
      </c>
      <c r="AS22" s="168">
        <v>9</v>
      </c>
      <c r="AT22" s="168">
        <v>1</v>
      </c>
      <c r="AU22" s="168">
        <v>0</v>
      </c>
      <c r="AV22" s="168">
        <v>0</v>
      </c>
      <c r="AW22" s="170">
        <v>11</v>
      </c>
    </row>
    <row r="23" spans="1:49" ht="18" customHeight="1">
      <c r="A23" s="88" t="s">
        <v>23</v>
      </c>
      <c r="B23" s="482">
        <v>0</v>
      </c>
      <c r="C23" s="483">
        <v>2</v>
      </c>
      <c r="D23" s="483">
        <v>0</v>
      </c>
      <c r="E23" s="483">
        <v>1</v>
      </c>
      <c r="F23" s="483">
        <v>0</v>
      </c>
      <c r="G23" s="272">
        <f t="shared" si="0"/>
        <v>3</v>
      </c>
      <c r="H23" s="164">
        <v>0</v>
      </c>
      <c r="I23" s="134">
        <v>1</v>
      </c>
      <c r="J23" s="134">
        <v>0</v>
      </c>
      <c r="K23" s="134">
        <v>1</v>
      </c>
      <c r="L23" s="134">
        <v>0</v>
      </c>
      <c r="M23" s="165">
        <f t="shared" si="1"/>
        <v>2</v>
      </c>
      <c r="N23" s="482">
        <v>0</v>
      </c>
      <c r="O23" s="483">
        <v>5</v>
      </c>
      <c r="P23" s="483">
        <v>0</v>
      </c>
      <c r="Q23" s="483">
        <v>1</v>
      </c>
      <c r="R23" s="483">
        <v>0</v>
      </c>
      <c r="S23" s="272">
        <f t="shared" si="2"/>
        <v>6</v>
      </c>
      <c r="T23" s="164">
        <v>1</v>
      </c>
      <c r="U23" s="134">
        <v>2</v>
      </c>
      <c r="V23" s="134">
        <v>0</v>
      </c>
      <c r="W23" s="134">
        <v>1</v>
      </c>
      <c r="X23" s="134">
        <v>0</v>
      </c>
      <c r="Y23" s="165">
        <f t="shared" si="3"/>
        <v>4</v>
      </c>
      <c r="Z23" s="482">
        <v>0</v>
      </c>
      <c r="AA23" s="483">
        <v>1</v>
      </c>
      <c r="AB23" s="483">
        <v>0</v>
      </c>
      <c r="AC23" s="483">
        <v>0</v>
      </c>
      <c r="AD23" s="483">
        <v>0</v>
      </c>
      <c r="AE23" s="272">
        <f t="shared" si="4"/>
        <v>1</v>
      </c>
      <c r="AF23" s="164">
        <v>0</v>
      </c>
      <c r="AG23" s="134">
        <v>7</v>
      </c>
      <c r="AH23" s="134">
        <v>0</v>
      </c>
      <c r="AI23" s="134">
        <v>3</v>
      </c>
      <c r="AJ23" s="134">
        <v>0</v>
      </c>
      <c r="AK23" s="165">
        <f t="shared" si="5"/>
        <v>10</v>
      </c>
      <c r="AL23" s="482">
        <v>0</v>
      </c>
      <c r="AM23" s="483">
        <v>6</v>
      </c>
      <c r="AN23" s="483">
        <v>0</v>
      </c>
      <c r="AO23" s="483">
        <v>0</v>
      </c>
      <c r="AP23" s="483">
        <v>0</v>
      </c>
      <c r="AQ23" s="272">
        <f t="shared" si="6"/>
        <v>6</v>
      </c>
      <c r="AR23" s="164">
        <v>0</v>
      </c>
      <c r="AS23" s="134">
        <v>5</v>
      </c>
      <c r="AT23" s="134">
        <v>0</v>
      </c>
      <c r="AU23" s="134">
        <v>3</v>
      </c>
      <c r="AV23" s="134">
        <v>0</v>
      </c>
      <c r="AW23" s="165">
        <v>8</v>
      </c>
    </row>
    <row r="24" spans="1:49" ht="18" customHeight="1">
      <c r="A24" s="11" t="s">
        <v>24</v>
      </c>
      <c r="B24" s="166">
        <v>0</v>
      </c>
      <c r="C24" s="168">
        <v>1</v>
      </c>
      <c r="D24" s="168">
        <v>0</v>
      </c>
      <c r="E24" s="168">
        <v>0</v>
      </c>
      <c r="F24" s="168">
        <v>0</v>
      </c>
      <c r="G24" s="170">
        <f t="shared" si="0"/>
        <v>1</v>
      </c>
      <c r="H24" s="166">
        <v>0</v>
      </c>
      <c r="I24" s="168">
        <v>1</v>
      </c>
      <c r="J24" s="168">
        <v>0</v>
      </c>
      <c r="K24" s="168">
        <v>1</v>
      </c>
      <c r="L24" s="168">
        <v>0</v>
      </c>
      <c r="M24" s="170">
        <f t="shared" si="1"/>
        <v>2</v>
      </c>
      <c r="N24" s="166">
        <v>0</v>
      </c>
      <c r="O24" s="168">
        <v>2</v>
      </c>
      <c r="P24" s="168">
        <v>0</v>
      </c>
      <c r="Q24" s="168">
        <v>0</v>
      </c>
      <c r="R24" s="168">
        <v>0</v>
      </c>
      <c r="S24" s="170">
        <f t="shared" si="2"/>
        <v>2</v>
      </c>
      <c r="T24" s="166">
        <v>0</v>
      </c>
      <c r="U24" s="168">
        <v>1</v>
      </c>
      <c r="V24" s="168">
        <v>0</v>
      </c>
      <c r="W24" s="168">
        <v>0</v>
      </c>
      <c r="X24" s="168">
        <v>0</v>
      </c>
      <c r="Y24" s="170">
        <f t="shared" si="3"/>
        <v>1</v>
      </c>
      <c r="Z24" s="166">
        <v>0</v>
      </c>
      <c r="AA24" s="168">
        <v>1</v>
      </c>
      <c r="AB24" s="168">
        <v>0</v>
      </c>
      <c r="AC24" s="168">
        <v>0</v>
      </c>
      <c r="AD24" s="168">
        <v>0</v>
      </c>
      <c r="AE24" s="170">
        <f t="shared" si="4"/>
        <v>1</v>
      </c>
      <c r="AF24" s="166">
        <v>1</v>
      </c>
      <c r="AG24" s="168">
        <v>4</v>
      </c>
      <c r="AH24" s="168">
        <v>0</v>
      </c>
      <c r="AI24" s="168">
        <v>0</v>
      </c>
      <c r="AJ24" s="168">
        <v>0</v>
      </c>
      <c r="AK24" s="170">
        <f t="shared" si="5"/>
        <v>5</v>
      </c>
      <c r="AL24" s="166">
        <v>0</v>
      </c>
      <c r="AM24" s="168">
        <v>1</v>
      </c>
      <c r="AN24" s="168">
        <v>0</v>
      </c>
      <c r="AO24" s="168">
        <v>0</v>
      </c>
      <c r="AP24" s="168">
        <v>0</v>
      </c>
      <c r="AQ24" s="170">
        <f t="shared" si="6"/>
        <v>1</v>
      </c>
      <c r="AR24" s="166">
        <v>0</v>
      </c>
      <c r="AS24" s="168">
        <v>3</v>
      </c>
      <c r="AT24" s="168">
        <v>0</v>
      </c>
      <c r="AU24" s="168">
        <v>0</v>
      </c>
      <c r="AV24" s="168">
        <v>0</v>
      </c>
      <c r="AW24" s="170">
        <v>3</v>
      </c>
    </row>
    <row r="25" spans="1:49" ht="18" customHeight="1">
      <c r="A25" s="88" t="s">
        <v>25</v>
      </c>
      <c r="B25" s="482">
        <v>1</v>
      </c>
      <c r="C25" s="483">
        <v>22</v>
      </c>
      <c r="D25" s="483">
        <v>0</v>
      </c>
      <c r="E25" s="483">
        <v>6</v>
      </c>
      <c r="F25" s="483">
        <v>3</v>
      </c>
      <c r="G25" s="272">
        <f t="shared" si="0"/>
        <v>32</v>
      </c>
      <c r="H25" s="164">
        <v>1</v>
      </c>
      <c r="I25" s="134">
        <v>20</v>
      </c>
      <c r="J25" s="134">
        <v>1</v>
      </c>
      <c r="K25" s="134">
        <v>7</v>
      </c>
      <c r="L25" s="134">
        <v>4</v>
      </c>
      <c r="M25" s="165">
        <f t="shared" si="1"/>
        <v>33</v>
      </c>
      <c r="N25" s="482">
        <v>0</v>
      </c>
      <c r="O25" s="483">
        <v>19</v>
      </c>
      <c r="P25" s="483">
        <v>2</v>
      </c>
      <c r="Q25" s="483">
        <v>6</v>
      </c>
      <c r="R25" s="483">
        <v>1</v>
      </c>
      <c r="S25" s="272">
        <f t="shared" si="2"/>
        <v>28</v>
      </c>
      <c r="T25" s="164">
        <v>2</v>
      </c>
      <c r="U25" s="134">
        <v>31</v>
      </c>
      <c r="V25" s="134">
        <v>0</v>
      </c>
      <c r="W25" s="134">
        <v>5</v>
      </c>
      <c r="X25" s="134">
        <v>5</v>
      </c>
      <c r="Y25" s="165">
        <f t="shared" si="3"/>
        <v>43</v>
      </c>
      <c r="Z25" s="482">
        <v>1</v>
      </c>
      <c r="AA25" s="483">
        <v>42</v>
      </c>
      <c r="AB25" s="483">
        <v>0</v>
      </c>
      <c r="AC25" s="483">
        <v>5</v>
      </c>
      <c r="AD25" s="483">
        <v>5</v>
      </c>
      <c r="AE25" s="272">
        <f t="shared" si="4"/>
        <v>53</v>
      </c>
      <c r="AF25" s="164">
        <v>1</v>
      </c>
      <c r="AG25" s="134">
        <v>32</v>
      </c>
      <c r="AH25" s="134">
        <v>3</v>
      </c>
      <c r="AI25" s="134">
        <v>7</v>
      </c>
      <c r="AJ25" s="134">
        <v>4</v>
      </c>
      <c r="AK25" s="165">
        <f t="shared" si="5"/>
        <v>47</v>
      </c>
      <c r="AL25" s="482">
        <v>3</v>
      </c>
      <c r="AM25" s="483">
        <v>47</v>
      </c>
      <c r="AN25" s="483">
        <v>0</v>
      </c>
      <c r="AO25" s="483">
        <v>8</v>
      </c>
      <c r="AP25" s="483">
        <v>5</v>
      </c>
      <c r="AQ25" s="272">
        <f t="shared" si="6"/>
        <v>63</v>
      </c>
      <c r="AR25" s="164">
        <v>1</v>
      </c>
      <c r="AS25" s="134">
        <v>55</v>
      </c>
      <c r="AT25" s="134">
        <v>0</v>
      </c>
      <c r="AU25" s="134">
        <v>6</v>
      </c>
      <c r="AV25" s="134">
        <v>4</v>
      </c>
      <c r="AW25" s="165">
        <v>66</v>
      </c>
    </row>
    <row r="26" spans="1:49" ht="18" customHeight="1">
      <c r="A26" s="90" t="s">
        <v>26</v>
      </c>
      <c r="B26" s="171">
        <v>0</v>
      </c>
      <c r="C26" s="172">
        <v>0</v>
      </c>
      <c r="D26" s="172">
        <v>0</v>
      </c>
      <c r="E26" s="172">
        <v>0</v>
      </c>
      <c r="F26" s="172">
        <v>0</v>
      </c>
      <c r="G26" s="173">
        <f t="shared" si="0"/>
        <v>0</v>
      </c>
      <c r="H26" s="166">
        <v>0</v>
      </c>
      <c r="I26" s="168">
        <v>0</v>
      </c>
      <c r="J26" s="168">
        <v>1</v>
      </c>
      <c r="K26" s="168">
        <v>0</v>
      </c>
      <c r="L26" s="168">
        <v>0</v>
      </c>
      <c r="M26" s="170">
        <f t="shared" si="1"/>
        <v>1</v>
      </c>
      <c r="N26" s="171">
        <v>0</v>
      </c>
      <c r="O26" s="172">
        <v>0</v>
      </c>
      <c r="P26" s="172">
        <v>0</v>
      </c>
      <c r="Q26" s="172">
        <v>1</v>
      </c>
      <c r="R26" s="172">
        <v>0</v>
      </c>
      <c r="S26" s="173">
        <f t="shared" si="2"/>
        <v>1</v>
      </c>
      <c r="T26" s="166">
        <v>0</v>
      </c>
      <c r="U26" s="168">
        <v>0</v>
      </c>
      <c r="V26" s="168">
        <v>0</v>
      </c>
      <c r="W26" s="168">
        <v>0</v>
      </c>
      <c r="X26" s="168">
        <v>0</v>
      </c>
      <c r="Y26" s="170">
        <f t="shared" si="3"/>
        <v>0</v>
      </c>
      <c r="Z26" s="171">
        <v>0</v>
      </c>
      <c r="AA26" s="172">
        <v>0</v>
      </c>
      <c r="AB26" s="172">
        <v>0</v>
      </c>
      <c r="AC26" s="172">
        <v>0</v>
      </c>
      <c r="AD26" s="172">
        <v>0</v>
      </c>
      <c r="AE26" s="173">
        <f t="shared" si="4"/>
        <v>0</v>
      </c>
      <c r="AF26" s="166">
        <v>0</v>
      </c>
      <c r="AG26" s="168">
        <v>0</v>
      </c>
      <c r="AH26" s="168">
        <v>0</v>
      </c>
      <c r="AI26" s="168">
        <v>0</v>
      </c>
      <c r="AJ26" s="168">
        <v>0</v>
      </c>
      <c r="AK26" s="170">
        <f t="shared" si="5"/>
        <v>0</v>
      </c>
      <c r="AL26" s="171">
        <v>0</v>
      </c>
      <c r="AM26" s="172">
        <v>0</v>
      </c>
      <c r="AN26" s="172">
        <v>0</v>
      </c>
      <c r="AO26" s="172">
        <v>0</v>
      </c>
      <c r="AP26" s="172">
        <v>0</v>
      </c>
      <c r="AQ26" s="173">
        <f t="shared" si="6"/>
        <v>0</v>
      </c>
      <c r="AR26" s="166">
        <v>0</v>
      </c>
      <c r="AS26" s="168">
        <v>0</v>
      </c>
      <c r="AT26" s="168">
        <v>0</v>
      </c>
      <c r="AU26" s="168">
        <v>0</v>
      </c>
      <c r="AV26" s="168">
        <v>0</v>
      </c>
      <c r="AW26" s="170">
        <v>0</v>
      </c>
    </row>
    <row r="27" spans="1:49" ht="24.95" customHeight="1">
      <c r="A27" s="91" t="s">
        <v>36</v>
      </c>
      <c r="B27" s="66">
        <f>+SUM(B8:B26)</f>
        <v>20</v>
      </c>
      <c r="C27" s="68">
        <f>+SUM(C8:C26)</f>
        <v>278</v>
      </c>
      <c r="D27" s="68">
        <f>+SUM(D8:D26)</f>
        <v>10</v>
      </c>
      <c r="E27" s="68">
        <f>+SUM(E8:E26)</f>
        <v>62</v>
      </c>
      <c r="F27" s="68">
        <f>+SUM(F8:F26)</f>
        <v>12</v>
      </c>
      <c r="G27" s="50">
        <f t="shared" si="0"/>
        <v>382</v>
      </c>
      <c r="H27" s="23">
        <f>+SUM(H8:H26)</f>
        <v>16</v>
      </c>
      <c r="I27" s="24">
        <f>+SUM(I8:I26)</f>
        <v>238</v>
      </c>
      <c r="J27" s="24">
        <f>+SUM(J8:J26)</f>
        <v>9</v>
      </c>
      <c r="K27" s="24">
        <f>+SUM(K8:K26)</f>
        <v>76</v>
      </c>
      <c r="L27" s="24">
        <f>+SUM(L8:L26)</f>
        <v>17</v>
      </c>
      <c r="M27" s="25">
        <f t="shared" si="1"/>
        <v>356</v>
      </c>
      <c r="N27" s="66">
        <f>+SUM(N8:N26)</f>
        <v>7</v>
      </c>
      <c r="O27" s="68">
        <f>+SUM(O8:O26)</f>
        <v>271</v>
      </c>
      <c r="P27" s="68">
        <f>+SUM(P8:P26)</f>
        <v>10</v>
      </c>
      <c r="Q27" s="68">
        <f>+SUM(Q8:Q26)</f>
        <v>45</v>
      </c>
      <c r="R27" s="68">
        <f>+SUM(R8:R26)</f>
        <v>26</v>
      </c>
      <c r="S27" s="50">
        <f t="shared" si="2"/>
        <v>359</v>
      </c>
      <c r="T27" s="23">
        <f>+SUM(T8:T26)</f>
        <v>12</v>
      </c>
      <c r="U27" s="24">
        <f>+SUM(U8:U26)</f>
        <v>338</v>
      </c>
      <c r="V27" s="24">
        <f>+SUM(V8:V26)</f>
        <v>5</v>
      </c>
      <c r="W27" s="24">
        <f>+SUM(W8:W26)</f>
        <v>67</v>
      </c>
      <c r="X27" s="24">
        <f>+SUM(X8:X26)</f>
        <v>21</v>
      </c>
      <c r="Y27" s="25">
        <f t="shared" si="3"/>
        <v>443</v>
      </c>
      <c r="Z27" s="66">
        <f>+SUM(Z8:Z26)</f>
        <v>16</v>
      </c>
      <c r="AA27" s="68">
        <f>+SUM(AA8:AA26)</f>
        <v>391</v>
      </c>
      <c r="AB27" s="68">
        <f>+SUM(AB8:AB26)</f>
        <v>9</v>
      </c>
      <c r="AC27" s="68">
        <f>+SUM(AC8:AC26)</f>
        <v>55</v>
      </c>
      <c r="AD27" s="68">
        <f>+SUM(AD8:AD26)</f>
        <v>22</v>
      </c>
      <c r="AE27" s="50">
        <f t="shared" si="4"/>
        <v>493</v>
      </c>
      <c r="AF27" s="23">
        <f>+SUM(AF8:AF26)</f>
        <v>19</v>
      </c>
      <c r="AG27" s="24">
        <f>+SUM(AG8:AG26)</f>
        <v>392</v>
      </c>
      <c r="AH27" s="24">
        <f>+SUM(AH8:AH26)</f>
        <v>12</v>
      </c>
      <c r="AI27" s="24">
        <f>+SUM(AI8:AI26)</f>
        <v>70</v>
      </c>
      <c r="AJ27" s="24">
        <f>+SUM(AJ8:AJ26)</f>
        <v>21</v>
      </c>
      <c r="AK27" s="25">
        <f t="shared" si="5"/>
        <v>514</v>
      </c>
      <c r="AL27" s="66">
        <f>+SUM(AL8:AL26)</f>
        <v>22</v>
      </c>
      <c r="AM27" s="68">
        <f>+SUM(AM8:AM26)</f>
        <v>461</v>
      </c>
      <c r="AN27" s="68">
        <f>+SUM(AN8:AN26)</f>
        <v>8</v>
      </c>
      <c r="AO27" s="68">
        <f>+SUM(AO8:AO26)</f>
        <v>67</v>
      </c>
      <c r="AP27" s="68">
        <f>+SUM(AP8:AP26)</f>
        <v>16</v>
      </c>
      <c r="AQ27" s="50">
        <f t="shared" si="6"/>
        <v>574</v>
      </c>
      <c r="AR27" s="23">
        <v>12</v>
      </c>
      <c r="AS27" s="24">
        <v>556</v>
      </c>
      <c r="AT27" s="24">
        <v>6</v>
      </c>
      <c r="AU27" s="24">
        <v>67</v>
      </c>
      <c r="AV27" s="24">
        <v>18</v>
      </c>
      <c r="AW27" s="25">
        <v>659</v>
      </c>
    </row>
    <row r="28" spans="1:49" ht="6" customHeight="1">
      <c r="B28" s="92"/>
      <c r="C28" s="92"/>
      <c r="D28" s="92"/>
      <c r="E28" s="92"/>
      <c r="F28" s="120"/>
      <c r="G28" s="117"/>
      <c r="H28" s="92"/>
      <c r="I28" s="92"/>
      <c r="J28" s="92"/>
      <c r="K28" s="92"/>
      <c r="L28" s="92"/>
      <c r="M28" s="117"/>
      <c r="N28" s="92"/>
      <c r="O28" s="92"/>
      <c r="P28" s="92"/>
      <c r="Q28" s="92"/>
      <c r="R28" s="120"/>
      <c r="S28" s="117"/>
      <c r="T28" s="92"/>
      <c r="U28" s="92"/>
      <c r="V28" s="92"/>
      <c r="W28" s="92"/>
      <c r="X28" s="92"/>
      <c r="Y28" s="117"/>
      <c r="Z28" s="92"/>
      <c r="AA28" s="92"/>
      <c r="AB28" s="92"/>
      <c r="AC28" s="120"/>
      <c r="AD28" s="92"/>
      <c r="AE28" s="117"/>
      <c r="AF28" s="92"/>
      <c r="AG28" s="92"/>
      <c r="AH28" s="92"/>
      <c r="AI28" s="92"/>
      <c r="AJ28" s="92"/>
      <c r="AK28" s="117"/>
      <c r="AL28" s="92"/>
      <c r="AM28" s="92"/>
      <c r="AN28" s="92"/>
      <c r="AO28" s="120"/>
      <c r="AP28" s="92"/>
      <c r="AQ28" s="117"/>
      <c r="AR28" s="92"/>
      <c r="AS28" s="92"/>
      <c r="AT28" s="92"/>
      <c r="AU28" s="92"/>
      <c r="AV28" s="92"/>
      <c r="AW28" s="117"/>
    </row>
    <row r="29" spans="1:49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</row>
    <row r="30" spans="1:49" ht="18" customHeight="1">
      <c r="A30" s="7"/>
    </row>
    <row r="31" spans="1:49" s="97" customFormat="1" ht="18" customHeight="1">
      <c r="A31" s="263"/>
      <c r="B31" s="263"/>
      <c r="C31" s="263"/>
      <c r="D31" s="263"/>
      <c r="E31" s="263"/>
      <c r="F31" s="263"/>
      <c r="H31" s="121"/>
      <c r="I31" s="121"/>
      <c r="J31" s="121"/>
      <c r="K31" s="121"/>
      <c r="L31" s="121"/>
      <c r="N31" s="121"/>
      <c r="O31" s="121"/>
      <c r="P31" s="121"/>
      <c r="Q31" s="121"/>
      <c r="T31" s="121"/>
      <c r="U31" s="121"/>
      <c r="V31" s="121"/>
      <c r="W31" s="121"/>
      <c r="X31" s="121"/>
      <c r="Z31" s="121"/>
      <c r="AA31" s="121"/>
      <c r="AB31" s="121"/>
      <c r="AF31" s="121"/>
      <c r="AG31" s="121"/>
      <c r="AH31" s="121"/>
      <c r="AI31" s="121"/>
      <c r="AJ31" s="121"/>
      <c r="AL31" s="121"/>
      <c r="AM31" s="121"/>
      <c r="AN31" s="121"/>
      <c r="AR31" s="121"/>
      <c r="AS31" s="121"/>
      <c r="AT31" s="121"/>
      <c r="AU31" s="121"/>
      <c r="AV31" s="121"/>
    </row>
  </sheetData>
  <mergeCells count="15">
    <mergeCell ref="A1:M1"/>
    <mergeCell ref="A3:M3"/>
    <mergeCell ref="A4:B4"/>
    <mergeCell ref="A5:A7"/>
    <mergeCell ref="A2:P2"/>
    <mergeCell ref="B6:G6"/>
    <mergeCell ref="H6:M6"/>
    <mergeCell ref="N6:S6"/>
    <mergeCell ref="AR6:AW6"/>
    <mergeCell ref="B5:AW5"/>
    <mergeCell ref="AL6:AQ6"/>
    <mergeCell ref="AF6:AK6"/>
    <mergeCell ref="A29:M29"/>
    <mergeCell ref="T6:Y6"/>
    <mergeCell ref="Z6:A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B050"/>
  </sheetPr>
  <dimension ref="A1:AW33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S29" sqref="AS29"/>
    </sheetView>
  </sheetViews>
  <sheetFormatPr baseColWidth="10" defaultColWidth="11.42578125" defaultRowHeight="18" customHeight="1"/>
  <cols>
    <col min="1" max="1" width="18.7109375" style="97" customWidth="1"/>
    <col min="2" max="3" width="8.85546875" style="121" customWidth="1"/>
    <col min="4" max="4" width="10.140625" style="121" customWidth="1"/>
    <col min="5" max="5" width="12.28515625" style="121" customWidth="1"/>
    <col min="6" max="6" width="9.5703125" style="97" customWidth="1"/>
    <col min="7" max="7" width="6.7109375" style="97" customWidth="1"/>
    <col min="8" max="8" width="9" style="121" customWidth="1"/>
    <col min="9" max="10" width="7.28515625" style="121" customWidth="1"/>
    <col min="11" max="11" width="12.28515625" style="121" customWidth="1"/>
    <col min="12" max="12" width="9.42578125" style="97" customWidth="1"/>
    <col min="13" max="13" width="6.7109375" style="97" customWidth="1"/>
    <col min="14" max="16" width="8.85546875" style="121" customWidth="1"/>
    <col min="17" max="17" width="12.28515625" style="97" customWidth="1"/>
    <col min="18" max="18" width="9.5703125" style="97" customWidth="1"/>
    <col min="19" max="19" width="6.7109375" style="97" customWidth="1"/>
    <col min="20" max="20" width="9" style="121" customWidth="1"/>
    <col min="21" max="22" width="7.28515625" style="121" customWidth="1"/>
    <col min="23" max="23" width="12.28515625" style="121" customWidth="1"/>
    <col min="24" max="24" width="9.42578125" style="97" customWidth="1"/>
    <col min="25" max="25" width="6.7109375" style="97" customWidth="1"/>
    <col min="26" max="26" width="8.85546875" style="121" customWidth="1"/>
    <col min="27" max="27" width="10.140625" style="121" customWidth="1"/>
    <col min="28" max="28" width="8.85546875" style="121" customWidth="1"/>
    <col min="29" max="29" width="12.28515625" style="97" customWidth="1"/>
    <col min="30" max="30" width="9.5703125" style="97" customWidth="1"/>
    <col min="31" max="31" width="6.7109375" style="97" customWidth="1"/>
    <col min="32" max="32" width="9" style="121" customWidth="1"/>
    <col min="33" max="34" width="7.28515625" style="121" customWidth="1"/>
    <col min="35" max="35" width="12.28515625" style="121" customWidth="1"/>
    <col min="36" max="36" width="9.42578125" style="97" customWidth="1"/>
    <col min="37" max="37" width="6.7109375" style="97" customWidth="1"/>
    <col min="38" max="38" width="8.85546875" style="121" customWidth="1"/>
    <col min="39" max="39" width="10.140625" style="121" customWidth="1"/>
    <col min="40" max="40" width="8.85546875" style="121" customWidth="1"/>
    <col min="41" max="41" width="12.28515625" style="97" customWidth="1"/>
    <col min="42" max="42" width="9.5703125" style="97" customWidth="1"/>
    <col min="43" max="43" width="6.7109375" style="97" customWidth="1"/>
    <col min="44" max="44" width="9" style="121" customWidth="1"/>
    <col min="45" max="46" width="7.28515625" style="121" customWidth="1"/>
    <col min="47" max="47" width="12.28515625" style="121" customWidth="1"/>
    <col min="48" max="48" width="9.42578125" style="97" customWidth="1"/>
    <col min="49" max="49" width="6.7109375" style="97" customWidth="1"/>
    <col min="50" max="79" width="6.28515625" style="95" customWidth="1"/>
    <col min="80" max="16384" width="11.42578125" style="95"/>
  </cols>
  <sheetData>
    <row r="1" spans="1:49" ht="18" customHeight="1">
      <c r="A1" s="844" t="s">
        <v>492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383"/>
      <c r="O1" s="383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</row>
    <row r="2" spans="1:49" ht="18" customHeight="1">
      <c r="A2" s="825" t="s">
        <v>341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spans="1:4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264"/>
      <c r="O3" s="26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</row>
    <row r="4" spans="1:49" ht="3.95" customHeight="1">
      <c r="A4" s="845"/>
      <c r="B4" s="845"/>
      <c r="C4" s="190"/>
      <c r="D4" s="190"/>
      <c r="E4" s="190"/>
      <c r="F4" s="96"/>
      <c r="G4" s="214"/>
      <c r="H4" s="214"/>
      <c r="I4" s="214"/>
      <c r="J4" s="214"/>
      <c r="K4" s="214"/>
      <c r="L4" s="96"/>
      <c r="M4" s="214"/>
      <c r="N4" s="95"/>
      <c r="O4" s="190"/>
      <c r="P4" s="190"/>
      <c r="Q4" s="96"/>
      <c r="R4" s="96"/>
      <c r="S4" s="214"/>
      <c r="T4" s="214"/>
      <c r="U4" s="214"/>
      <c r="V4" s="214"/>
      <c r="W4" s="214"/>
      <c r="X4" s="96"/>
      <c r="Y4" s="214"/>
      <c r="Z4" s="190"/>
      <c r="AA4" s="190"/>
      <c r="AB4" s="190"/>
      <c r="AC4" s="96"/>
      <c r="AD4" s="96"/>
      <c r="AE4" s="214"/>
      <c r="AF4" s="594"/>
      <c r="AG4" s="594"/>
      <c r="AH4" s="594"/>
      <c r="AI4" s="594"/>
      <c r="AJ4" s="96"/>
      <c r="AK4" s="594"/>
      <c r="AL4" s="697"/>
      <c r="AM4" s="697"/>
      <c r="AN4" s="697"/>
      <c r="AO4" s="96"/>
      <c r="AP4" s="96"/>
      <c r="AQ4" s="698"/>
      <c r="AR4" s="740"/>
      <c r="AS4" s="740"/>
      <c r="AT4" s="740"/>
      <c r="AU4" s="740"/>
      <c r="AV4" s="96"/>
      <c r="AW4" s="740"/>
    </row>
    <row r="5" spans="1:49" ht="18" customHeight="1">
      <c r="A5" s="846" t="s">
        <v>46</v>
      </c>
      <c r="B5" s="875" t="s">
        <v>559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6"/>
      <c r="AA5" s="876"/>
      <c r="AB5" s="876"/>
      <c r="AC5" s="876"/>
      <c r="AD5" s="876"/>
      <c r="AE5" s="876"/>
      <c r="AF5" s="876"/>
      <c r="AG5" s="876"/>
      <c r="AH5" s="876"/>
      <c r="AI5" s="876"/>
      <c r="AJ5" s="876"/>
      <c r="AK5" s="876"/>
      <c r="AL5" s="876"/>
      <c r="AM5" s="876"/>
      <c r="AN5" s="876"/>
      <c r="AO5" s="876"/>
      <c r="AP5" s="876"/>
      <c r="AQ5" s="876"/>
      <c r="AR5" s="876"/>
      <c r="AS5" s="876"/>
      <c r="AT5" s="876"/>
      <c r="AU5" s="876"/>
      <c r="AV5" s="876"/>
      <c r="AW5" s="877"/>
    </row>
    <row r="6" spans="1:49" ht="18" customHeight="1">
      <c r="A6" s="847"/>
      <c r="B6" s="812">
        <v>2015</v>
      </c>
      <c r="C6" s="836"/>
      <c r="D6" s="836"/>
      <c r="E6" s="836"/>
      <c r="F6" s="836"/>
      <c r="G6" s="851"/>
      <c r="H6" s="803">
        <v>2016</v>
      </c>
      <c r="I6" s="831"/>
      <c r="J6" s="831"/>
      <c r="K6" s="831"/>
      <c r="L6" s="831"/>
      <c r="M6" s="850"/>
      <c r="N6" s="812">
        <v>2017</v>
      </c>
      <c r="O6" s="836"/>
      <c r="P6" s="836"/>
      <c r="Q6" s="836"/>
      <c r="R6" s="836"/>
      <c r="S6" s="851"/>
      <c r="T6" s="803">
        <v>2018</v>
      </c>
      <c r="U6" s="831"/>
      <c r="V6" s="831"/>
      <c r="W6" s="831"/>
      <c r="X6" s="831"/>
      <c r="Y6" s="850"/>
      <c r="Z6" s="812">
        <v>2019</v>
      </c>
      <c r="AA6" s="836"/>
      <c r="AB6" s="836"/>
      <c r="AC6" s="836"/>
      <c r="AD6" s="836"/>
      <c r="AE6" s="851"/>
      <c r="AF6" s="803">
        <v>2020</v>
      </c>
      <c r="AG6" s="831"/>
      <c r="AH6" s="831"/>
      <c r="AI6" s="831"/>
      <c r="AJ6" s="831"/>
      <c r="AK6" s="850"/>
      <c r="AL6" s="812">
        <v>2021</v>
      </c>
      <c r="AM6" s="836"/>
      <c r="AN6" s="836"/>
      <c r="AO6" s="836"/>
      <c r="AP6" s="836"/>
      <c r="AQ6" s="851"/>
      <c r="AR6" s="803">
        <v>2022</v>
      </c>
      <c r="AS6" s="831"/>
      <c r="AT6" s="831"/>
      <c r="AU6" s="831"/>
      <c r="AV6" s="831"/>
      <c r="AW6" s="850"/>
    </row>
    <row r="7" spans="1:49" s="402" customFormat="1" ht="39.75" customHeight="1">
      <c r="A7" s="848"/>
      <c r="B7" s="524" t="s">
        <v>344</v>
      </c>
      <c r="C7" s="525" t="s">
        <v>345</v>
      </c>
      <c r="D7" s="525" t="s">
        <v>346</v>
      </c>
      <c r="E7" s="525" t="s">
        <v>347</v>
      </c>
      <c r="F7" s="526" t="s">
        <v>348</v>
      </c>
      <c r="G7" s="527" t="s">
        <v>34</v>
      </c>
      <c r="H7" s="472" t="s">
        <v>344</v>
      </c>
      <c r="I7" s="473" t="s">
        <v>345</v>
      </c>
      <c r="J7" s="473" t="s">
        <v>346</v>
      </c>
      <c r="K7" s="473" t="s">
        <v>347</v>
      </c>
      <c r="L7" s="474" t="s">
        <v>348</v>
      </c>
      <c r="M7" s="470" t="s">
        <v>34</v>
      </c>
      <c r="N7" s="524" t="s">
        <v>344</v>
      </c>
      <c r="O7" s="525" t="s">
        <v>345</v>
      </c>
      <c r="P7" s="525" t="s">
        <v>346</v>
      </c>
      <c r="Q7" s="525" t="s">
        <v>347</v>
      </c>
      <c r="R7" s="526" t="s">
        <v>348</v>
      </c>
      <c r="S7" s="527" t="s">
        <v>34</v>
      </c>
      <c r="T7" s="472" t="s">
        <v>344</v>
      </c>
      <c r="U7" s="473" t="s">
        <v>345</v>
      </c>
      <c r="V7" s="473" t="s">
        <v>346</v>
      </c>
      <c r="W7" s="473" t="s">
        <v>347</v>
      </c>
      <c r="X7" s="474" t="s">
        <v>348</v>
      </c>
      <c r="Y7" s="470" t="s">
        <v>34</v>
      </c>
      <c r="Z7" s="524" t="s">
        <v>344</v>
      </c>
      <c r="AA7" s="525" t="s">
        <v>345</v>
      </c>
      <c r="AB7" s="525" t="s">
        <v>346</v>
      </c>
      <c r="AC7" s="525" t="s">
        <v>347</v>
      </c>
      <c r="AD7" s="526" t="s">
        <v>348</v>
      </c>
      <c r="AE7" s="527" t="s">
        <v>34</v>
      </c>
      <c r="AF7" s="472" t="s">
        <v>344</v>
      </c>
      <c r="AG7" s="473" t="s">
        <v>345</v>
      </c>
      <c r="AH7" s="473" t="s">
        <v>346</v>
      </c>
      <c r="AI7" s="473" t="s">
        <v>347</v>
      </c>
      <c r="AJ7" s="474" t="s">
        <v>348</v>
      </c>
      <c r="AK7" s="601" t="s">
        <v>34</v>
      </c>
      <c r="AL7" s="524" t="s">
        <v>344</v>
      </c>
      <c r="AM7" s="525" t="s">
        <v>345</v>
      </c>
      <c r="AN7" s="525" t="s">
        <v>346</v>
      </c>
      <c r="AO7" s="525" t="s">
        <v>347</v>
      </c>
      <c r="AP7" s="526" t="s">
        <v>348</v>
      </c>
      <c r="AQ7" s="702" t="s">
        <v>34</v>
      </c>
      <c r="AR7" s="472" t="s">
        <v>344</v>
      </c>
      <c r="AS7" s="473" t="s">
        <v>345</v>
      </c>
      <c r="AT7" s="473" t="s">
        <v>346</v>
      </c>
      <c r="AU7" s="473" t="s">
        <v>347</v>
      </c>
      <c r="AV7" s="474" t="s">
        <v>348</v>
      </c>
      <c r="AW7" s="750" t="s">
        <v>34</v>
      </c>
    </row>
    <row r="8" spans="1:49" ht="18" customHeight="1">
      <c r="A8" s="453" t="s">
        <v>47</v>
      </c>
      <c r="B8" s="482">
        <v>0</v>
      </c>
      <c r="C8" s="483">
        <v>0</v>
      </c>
      <c r="D8" s="483">
        <v>0</v>
      </c>
      <c r="E8" s="483">
        <v>0</v>
      </c>
      <c r="F8" s="483">
        <v>0</v>
      </c>
      <c r="G8" s="272">
        <f t="shared" ref="G8:G24" si="0">+SUM(B8:F8)</f>
        <v>0</v>
      </c>
      <c r="H8" s="164">
        <v>0</v>
      </c>
      <c r="I8" s="134">
        <v>0</v>
      </c>
      <c r="J8" s="134">
        <v>0</v>
      </c>
      <c r="K8" s="134">
        <v>0</v>
      </c>
      <c r="L8" s="134">
        <v>0</v>
      </c>
      <c r="M8" s="165">
        <f t="shared" ref="M8:M24" si="1">+SUM(H8:L8)</f>
        <v>0</v>
      </c>
      <c r="N8" s="482">
        <v>0</v>
      </c>
      <c r="O8" s="483">
        <v>0</v>
      </c>
      <c r="P8" s="483">
        <v>0</v>
      </c>
      <c r="Q8" s="483">
        <v>0</v>
      </c>
      <c r="R8" s="483">
        <v>0</v>
      </c>
      <c r="S8" s="272">
        <f>+SUM(N8:R8)</f>
        <v>0</v>
      </c>
      <c r="T8" s="164">
        <v>0</v>
      </c>
      <c r="U8" s="134">
        <v>2</v>
      </c>
      <c r="V8" s="134">
        <v>0</v>
      </c>
      <c r="W8" s="134">
        <v>0</v>
      </c>
      <c r="X8" s="134">
        <v>0</v>
      </c>
      <c r="Y8" s="165">
        <f t="shared" ref="Y8:Y24" si="2">+SUM(T8:X8)</f>
        <v>2</v>
      </c>
      <c r="Z8" s="482">
        <v>0</v>
      </c>
      <c r="AA8" s="483">
        <v>0</v>
      </c>
      <c r="AB8" s="483">
        <v>0</v>
      </c>
      <c r="AC8" s="483">
        <v>0</v>
      </c>
      <c r="AD8" s="483">
        <v>0</v>
      </c>
      <c r="AE8" s="272">
        <f t="shared" ref="AE8:AE24" si="3">+SUM(Z8:AD8)</f>
        <v>0</v>
      </c>
      <c r="AF8" s="164">
        <v>0</v>
      </c>
      <c r="AG8" s="134">
        <v>1</v>
      </c>
      <c r="AH8" s="134">
        <v>0</v>
      </c>
      <c r="AI8" s="134">
        <v>0</v>
      </c>
      <c r="AJ8" s="134">
        <v>0</v>
      </c>
      <c r="AK8" s="165">
        <f t="shared" ref="AK8:AK24" si="4">+SUM(AF8:AJ8)</f>
        <v>1</v>
      </c>
      <c r="AL8" s="482">
        <v>0</v>
      </c>
      <c r="AM8" s="483">
        <v>1</v>
      </c>
      <c r="AN8" s="483">
        <v>0</v>
      </c>
      <c r="AO8" s="483">
        <v>0</v>
      </c>
      <c r="AP8" s="483">
        <v>0</v>
      </c>
      <c r="AQ8" s="272">
        <f t="shared" ref="AQ8:AQ24" si="5">+SUM(AL8:AP8)</f>
        <v>1</v>
      </c>
      <c r="AR8" s="164">
        <v>0</v>
      </c>
      <c r="AS8" s="134">
        <v>0</v>
      </c>
      <c r="AT8" s="134">
        <v>0</v>
      </c>
      <c r="AU8" s="134">
        <v>0</v>
      </c>
      <c r="AV8" s="134">
        <v>0</v>
      </c>
      <c r="AW8" s="165">
        <v>0</v>
      </c>
    </row>
    <row r="9" spans="1:49" ht="18" customHeight="1">
      <c r="A9" s="246" t="s">
        <v>48</v>
      </c>
      <c r="B9" s="166">
        <v>2</v>
      </c>
      <c r="C9" s="168">
        <v>12</v>
      </c>
      <c r="D9" s="168">
        <v>0</v>
      </c>
      <c r="E9" s="168">
        <v>2</v>
      </c>
      <c r="F9" s="168">
        <v>0</v>
      </c>
      <c r="G9" s="170">
        <f t="shared" si="0"/>
        <v>16</v>
      </c>
      <c r="H9" s="166">
        <v>1</v>
      </c>
      <c r="I9" s="168">
        <v>11</v>
      </c>
      <c r="J9" s="168">
        <v>0</v>
      </c>
      <c r="K9" s="168">
        <v>4</v>
      </c>
      <c r="L9" s="167">
        <v>0</v>
      </c>
      <c r="M9" s="170">
        <f t="shared" si="1"/>
        <v>16</v>
      </c>
      <c r="N9" s="166">
        <v>0</v>
      </c>
      <c r="O9" s="168">
        <v>12</v>
      </c>
      <c r="P9" s="168">
        <v>0</v>
      </c>
      <c r="Q9" s="168">
        <v>5</v>
      </c>
      <c r="R9" s="168">
        <v>2</v>
      </c>
      <c r="S9" s="170">
        <f>+SUM(N9:R9)</f>
        <v>19</v>
      </c>
      <c r="T9" s="166">
        <v>0</v>
      </c>
      <c r="U9" s="168">
        <v>14</v>
      </c>
      <c r="V9" s="168">
        <v>0</v>
      </c>
      <c r="W9" s="168">
        <v>0</v>
      </c>
      <c r="X9" s="167">
        <v>0</v>
      </c>
      <c r="Y9" s="170">
        <f t="shared" si="2"/>
        <v>14</v>
      </c>
      <c r="Z9" s="166">
        <v>0</v>
      </c>
      <c r="AA9" s="168">
        <v>14</v>
      </c>
      <c r="AB9" s="168">
        <v>0</v>
      </c>
      <c r="AC9" s="168">
        <v>2</v>
      </c>
      <c r="AD9" s="168">
        <v>2</v>
      </c>
      <c r="AE9" s="170">
        <f t="shared" si="3"/>
        <v>18</v>
      </c>
      <c r="AF9" s="166">
        <v>0</v>
      </c>
      <c r="AG9" s="168">
        <v>23</v>
      </c>
      <c r="AH9" s="168">
        <v>0</v>
      </c>
      <c r="AI9" s="168">
        <v>3</v>
      </c>
      <c r="AJ9" s="167">
        <v>0</v>
      </c>
      <c r="AK9" s="170">
        <f t="shared" si="4"/>
        <v>26</v>
      </c>
      <c r="AL9" s="166">
        <v>1</v>
      </c>
      <c r="AM9" s="168">
        <v>23</v>
      </c>
      <c r="AN9" s="168">
        <v>0</v>
      </c>
      <c r="AO9" s="168">
        <v>2</v>
      </c>
      <c r="AP9" s="168">
        <v>0</v>
      </c>
      <c r="AQ9" s="170">
        <f t="shared" si="5"/>
        <v>26</v>
      </c>
      <c r="AR9" s="166">
        <v>1</v>
      </c>
      <c r="AS9" s="168">
        <v>24</v>
      </c>
      <c r="AT9" s="168">
        <v>0</v>
      </c>
      <c r="AU9" s="168">
        <v>1</v>
      </c>
      <c r="AV9" s="167">
        <v>0</v>
      </c>
      <c r="AW9" s="170">
        <v>26</v>
      </c>
    </row>
    <row r="10" spans="1:49" ht="18" customHeight="1">
      <c r="A10" s="453" t="s">
        <v>49</v>
      </c>
      <c r="B10" s="482">
        <v>6</v>
      </c>
      <c r="C10" s="483">
        <v>53</v>
      </c>
      <c r="D10" s="483">
        <v>1</v>
      </c>
      <c r="E10" s="483">
        <v>5</v>
      </c>
      <c r="F10" s="483">
        <v>1</v>
      </c>
      <c r="G10" s="272">
        <f t="shared" si="0"/>
        <v>66</v>
      </c>
      <c r="H10" s="164">
        <v>1</v>
      </c>
      <c r="I10" s="134">
        <v>42</v>
      </c>
      <c r="J10" s="134">
        <v>3</v>
      </c>
      <c r="K10" s="134">
        <v>8</v>
      </c>
      <c r="L10" s="134">
        <v>1</v>
      </c>
      <c r="M10" s="165">
        <f t="shared" si="1"/>
        <v>55</v>
      </c>
      <c r="N10" s="482">
        <v>1</v>
      </c>
      <c r="O10" s="483">
        <v>54</v>
      </c>
      <c r="P10" s="483">
        <v>0</v>
      </c>
      <c r="Q10" s="483">
        <v>6</v>
      </c>
      <c r="R10" s="483">
        <v>2</v>
      </c>
      <c r="S10" s="272">
        <f t="shared" ref="S10:S23" si="6">+SUM(N10:R10)</f>
        <v>63</v>
      </c>
      <c r="T10" s="164">
        <v>2</v>
      </c>
      <c r="U10" s="134">
        <v>71</v>
      </c>
      <c r="V10" s="134">
        <v>1</v>
      </c>
      <c r="W10" s="134">
        <v>5</v>
      </c>
      <c r="X10" s="134">
        <v>5</v>
      </c>
      <c r="Y10" s="165">
        <f t="shared" si="2"/>
        <v>84</v>
      </c>
      <c r="Z10" s="482">
        <v>3</v>
      </c>
      <c r="AA10" s="483">
        <v>83</v>
      </c>
      <c r="AB10" s="483">
        <v>0</v>
      </c>
      <c r="AC10" s="483">
        <v>4</v>
      </c>
      <c r="AD10" s="483">
        <v>2</v>
      </c>
      <c r="AE10" s="272">
        <f t="shared" si="3"/>
        <v>92</v>
      </c>
      <c r="AF10" s="164">
        <v>3</v>
      </c>
      <c r="AG10" s="134">
        <v>72</v>
      </c>
      <c r="AH10" s="134">
        <v>2</v>
      </c>
      <c r="AI10" s="134">
        <v>4</v>
      </c>
      <c r="AJ10" s="134">
        <v>1</v>
      </c>
      <c r="AK10" s="165">
        <f t="shared" si="4"/>
        <v>82</v>
      </c>
      <c r="AL10" s="482">
        <v>2</v>
      </c>
      <c r="AM10" s="483">
        <v>96</v>
      </c>
      <c r="AN10" s="483">
        <v>0</v>
      </c>
      <c r="AO10" s="483">
        <v>3</v>
      </c>
      <c r="AP10" s="483">
        <v>3</v>
      </c>
      <c r="AQ10" s="272">
        <f t="shared" si="5"/>
        <v>104</v>
      </c>
      <c r="AR10" s="164">
        <v>2</v>
      </c>
      <c r="AS10" s="134">
        <v>102</v>
      </c>
      <c r="AT10" s="134">
        <v>0</v>
      </c>
      <c r="AU10" s="134">
        <v>8</v>
      </c>
      <c r="AV10" s="134">
        <v>1</v>
      </c>
      <c r="AW10" s="165">
        <v>113</v>
      </c>
    </row>
    <row r="11" spans="1:49" ht="18" customHeight="1">
      <c r="A11" s="246" t="s">
        <v>50</v>
      </c>
      <c r="B11" s="166">
        <v>1</v>
      </c>
      <c r="C11" s="168">
        <v>66</v>
      </c>
      <c r="D11" s="168">
        <v>1</v>
      </c>
      <c r="E11" s="168">
        <v>9</v>
      </c>
      <c r="F11" s="168">
        <v>2</v>
      </c>
      <c r="G11" s="169">
        <f t="shared" si="0"/>
        <v>79</v>
      </c>
      <c r="H11" s="166">
        <v>1</v>
      </c>
      <c r="I11" s="168">
        <v>34</v>
      </c>
      <c r="J11" s="168">
        <v>0</v>
      </c>
      <c r="K11" s="168">
        <v>11</v>
      </c>
      <c r="L11" s="167">
        <v>2</v>
      </c>
      <c r="M11" s="170">
        <f t="shared" si="1"/>
        <v>48</v>
      </c>
      <c r="N11" s="166">
        <v>1</v>
      </c>
      <c r="O11" s="168">
        <v>51</v>
      </c>
      <c r="P11" s="168">
        <v>1</v>
      </c>
      <c r="Q11" s="168">
        <v>6</v>
      </c>
      <c r="R11" s="168">
        <v>3</v>
      </c>
      <c r="S11" s="169">
        <f t="shared" si="6"/>
        <v>62</v>
      </c>
      <c r="T11" s="166">
        <v>5</v>
      </c>
      <c r="U11" s="168">
        <v>69</v>
      </c>
      <c r="V11" s="168">
        <v>1</v>
      </c>
      <c r="W11" s="168">
        <v>8</v>
      </c>
      <c r="X11" s="167">
        <v>1</v>
      </c>
      <c r="Y11" s="170">
        <f t="shared" si="2"/>
        <v>84</v>
      </c>
      <c r="Z11" s="166">
        <v>0</v>
      </c>
      <c r="AA11" s="168">
        <v>69</v>
      </c>
      <c r="AB11" s="168">
        <v>0</v>
      </c>
      <c r="AC11" s="168">
        <v>10</v>
      </c>
      <c r="AD11" s="168">
        <v>5</v>
      </c>
      <c r="AE11" s="169">
        <f t="shared" si="3"/>
        <v>84</v>
      </c>
      <c r="AF11" s="166">
        <v>4</v>
      </c>
      <c r="AG11" s="168">
        <v>88</v>
      </c>
      <c r="AH11" s="168">
        <v>1</v>
      </c>
      <c r="AI11" s="168">
        <v>8</v>
      </c>
      <c r="AJ11" s="167">
        <v>1</v>
      </c>
      <c r="AK11" s="170">
        <f t="shared" si="4"/>
        <v>102</v>
      </c>
      <c r="AL11" s="166">
        <v>6</v>
      </c>
      <c r="AM11" s="168">
        <v>97</v>
      </c>
      <c r="AN11" s="168">
        <v>0</v>
      </c>
      <c r="AO11" s="168">
        <v>5</v>
      </c>
      <c r="AP11" s="168">
        <v>4</v>
      </c>
      <c r="AQ11" s="169">
        <f t="shared" si="5"/>
        <v>112</v>
      </c>
      <c r="AR11" s="166">
        <v>2</v>
      </c>
      <c r="AS11" s="168">
        <v>121</v>
      </c>
      <c r="AT11" s="168">
        <v>2</v>
      </c>
      <c r="AU11" s="168">
        <v>6</v>
      </c>
      <c r="AV11" s="167">
        <v>1</v>
      </c>
      <c r="AW11" s="170">
        <v>132</v>
      </c>
    </row>
    <row r="12" spans="1:49" ht="18" customHeight="1">
      <c r="A12" s="453" t="s">
        <v>51</v>
      </c>
      <c r="B12" s="482">
        <v>4</v>
      </c>
      <c r="C12" s="483">
        <v>27</v>
      </c>
      <c r="D12" s="483">
        <v>3</v>
      </c>
      <c r="E12" s="483">
        <v>9</v>
      </c>
      <c r="F12" s="483">
        <v>1</v>
      </c>
      <c r="G12" s="272">
        <f t="shared" si="0"/>
        <v>44</v>
      </c>
      <c r="H12" s="164">
        <v>3</v>
      </c>
      <c r="I12" s="134">
        <v>31</v>
      </c>
      <c r="J12" s="134">
        <v>0</v>
      </c>
      <c r="K12" s="134">
        <v>7</v>
      </c>
      <c r="L12" s="134">
        <v>1</v>
      </c>
      <c r="M12" s="165">
        <f t="shared" si="1"/>
        <v>42</v>
      </c>
      <c r="N12" s="482">
        <v>1</v>
      </c>
      <c r="O12" s="483">
        <v>37</v>
      </c>
      <c r="P12" s="483">
        <v>1</v>
      </c>
      <c r="Q12" s="483">
        <v>5</v>
      </c>
      <c r="R12" s="483">
        <v>2</v>
      </c>
      <c r="S12" s="272">
        <f t="shared" si="6"/>
        <v>46</v>
      </c>
      <c r="T12" s="164">
        <v>1</v>
      </c>
      <c r="U12" s="134">
        <v>44</v>
      </c>
      <c r="V12" s="134">
        <v>0</v>
      </c>
      <c r="W12" s="134">
        <v>11</v>
      </c>
      <c r="X12" s="134">
        <v>2</v>
      </c>
      <c r="Y12" s="165">
        <f t="shared" si="2"/>
        <v>58</v>
      </c>
      <c r="Z12" s="482">
        <v>2</v>
      </c>
      <c r="AA12" s="483">
        <v>62</v>
      </c>
      <c r="AB12" s="483">
        <v>1</v>
      </c>
      <c r="AC12" s="483">
        <v>2</v>
      </c>
      <c r="AD12" s="483">
        <v>1</v>
      </c>
      <c r="AE12" s="272">
        <f t="shared" si="3"/>
        <v>68</v>
      </c>
      <c r="AF12" s="164">
        <v>2</v>
      </c>
      <c r="AG12" s="134">
        <v>46</v>
      </c>
      <c r="AH12" s="134">
        <v>0</v>
      </c>
      <c r="AI12" s="134">
        <v>12</v>
      </c>
      <c r="AJ12" s="134">
        <v>1</v>
      </c>
      <c r="AK12" s="165">
        <f t="shared" si="4"/>
        <v>61</v>
      </c>
      <c r="AL12" s="482">
        <v>2</v>
      </c>
      <c r="AM12" s="483">
        <v>63</v>
      </c>
      <c r="AN12" s="483">
        <v>2</v>
      </c>
      <c r="AO12" s="483">
        <v>9</v>
      </c>
      <c r="AP12" s="483">
        <v>1</v>
      </c>
      <c r="AQ12" s="272">
        <f t="shared" si="5"/>
        <v>77</v>
      </c>
      <c r="AR12" s="164">
        <v>0</v>
      </c>
      <c r="AS12" s="134">
        <v>86</v>
      </c>
      <c r="AT12" s="134">
        <v>1</v>
      </c>
      <c r="AU12" s="134">
        <v>10</v>
      </c>
      <c r="AV12" s="134">
        <v>4</v>
      </c>
      <c r="AW12" s="165">
        <v>101</v>
      </c>
    </row>
    <row r="13" spans="1:49" ht="18" customHeight="1">
      <c r="A13" s="246" t="s">
        <v>52</v>
      </c>
      <c r="B13" s="166">
        <v>1</v>
      </c>
      <c r="C13" s="168">
        <v>20</v>
      </c>
      <c r="D13" s="168">
        <v>0</v>
      </c>
      <c r="E13" s="168">
        <v>9</v>
      </c>
      <c r="F13" s="168">
        <v>1</v>
      </c>
      <c r="G13" s="170">
        <f t="shared" si="0"/>
        <v>31</v>
      </c>
      <c r="H13" s="166">
        <v>2</v>
      </c>
      <c r="I13" s="168">
        <v>15</v>
      </c>
      <c r="J13" s="168">
        <v>3</v>
      </c>
      <c r="K13" s="168">
        <v>7</v>
      </c>
      <c r="L13" s="167">
        <v>2</v>
      </c>
      <c r="M13" s="170">
        <f t="shared" si="1"/>
        <v>29</v>
      </c>
      <c r="N13" s="166">
        <v>1</v>
      </c>
      <c r="O13" s="168">
        <v>27</v>
      </c>
      <c r="P13" s="168">
        <v>0</v>
      </c>
      <c r="Q13" s="168">
        <v>4</v>
      </c>
      <c r="R13" s="168">
        <v>2</v>
      </c>
      <c r="S13" s="170">
        <f t="shared" si="6"/>
        <v>34</v>
      </c>
      <c r="T13" s="166">
        <v>2</v>
      </c>
      <c r="U13" s="168">
        <v>30</v>
      </c>
      <c r="V13" s="168">
        <v>1</v>
      </c>
      <c r="W13" s="168">
        <v>6</v>
      </c>
      <c r="X13" s="167">
        <v>2</v>
      </c>
      <c r="Y13" s="170">
        <f t="shared" si="2"/>
        <v>41</v>
      </c>
      <c r="Z13" s="166">
        <v>3</v>
      </c>
      <c r="AA13" s="168">
        <v>27</v>
      </c>
      <c r="AB13" s="168">
        <v>2</v>
      </c>
      <c r="AC13" s="168">
        <v>5</v>
      </c>
      <c r="AD13" s="168">
        <v>0</v>
      </c>
      <c r="AE13" s="170">
        <f t="shared" si="3"/>
        <v>37</v>
      </c>
      <c r="AF13" s="166">
        <v>3</v>
      </c>
      <c r="AG13" s="168">
        <v>37</v>
      </c>
      <c r="AH13" s="168">
        <v>1</v>
      </c>
      <c r="AI13" s="168">
        <v>5</v>
      </c>
      <c r="AJ13" s="167">
        <v>0</v>
      </c>
      <c r="AK13" s="170">
        <f t="shared" si="4"/>
        <v>46</v>
      </c>
      <c r="AL13" s="166">
        <v>4</v>
      </c>
      <c r="AM13" s="168">
        <v>42</v>
      </c>
      <c r="AN13" s="168">
        <v>1</v>
      </c>
      <c r="AO13" s="168">
        <v>5</v>
      </c>
      <c r="AP13" s="168">
        <v>1</v>
      </c>
      <c r="AQ13" s="170">
        <f t="shared" si="5"/>
        <v>53</v>
      </c>
      <c r="AR13" s="166">
        <v>1</v>
      </c>
      <c r="AS13" s="168">
        <v>51</v>
      </c>
      <c r="AT13" s="168">
        <v>1</v>
      </c>
      <c r="AU13" s="168">
        <v>7</v>
      </c>
      <c r="AV13" s="167">
        <v>2</v>
      </c>
      <c r="AW13" s="170">
        <v>62</v>
      </c>
    </row>
    <row r="14" spans="1:49" ht="18" customHeight="1">
      <c r="A14" s="453" t="s">
        <v>53</v>
      </c>
      <c r="B14" s="482">
        <v>1</v>
      </c>
      <c r="C14" s="483">
        <v>23</v>
      </c>
      <c r="D14" s="483">
        <v>0</v>
      </c>
      <c r="E14" s="483">
        <v>5</v>
      </c>
      <c r="F14" s="483">
        <v>1</v>
      </c>
      <c r="G14" s="272">
        <f t="shared" si="0"/>
        <v>30</v>
      </c>
      <c r="H14" s="164">
        <v>1</v>
      </c>
      <c r="I14" s="134">
        <v>17</v>
      </c>
      <c r="J14" s="134">
        <v>1</v>
      </c>
      <c r="K14" s="134">
        <v>3</v>
      </c>
      <c r="L14" s="134">
        <v>1</v>
      </c>
      <c r="M14" s="165">
        <f t="shared" si="1"/>
        <v>23</v>
      </c>
      <c r="N14" s="482">
        <v>2</v>
      </c>
      <c r="O14" s="483">
        <v>12</v>
      </c>
      <c r="P14" s="483">
        <v>1</v>
      </c>
      <c r="Q14" s="483">
        <v>2</v>
      </c>
      <c r="R14" s="483">
        <v>4</v>
      </c>
      <c r="S14" s="272">
        <f t="shared" si="6"/>
        <v>21</v>
      </c>
      <c r="T14" s="164">
        <v>0</v>
      </c>
      <c r="U14" s="134">
        <v>23</v>
      </c>
      <c r="V14" s="134">
        <v>0</v>
      </c>
      <c r="W14" s="134">
        <v>7</v>
      </c>
      <c r="X14" s="134">
        <v>0</v>
      </c>
      <c r="Y14" s="165">
        <f t="shared" si="2"/>
        <v>30</v>
      </c>
      <c r="Z14" s="482">
        <v>1</v>
      </c>
      <c r="AA14" s="483">
        <v>26</v>
      </c>
      <c r="AB14" s="483">
        <v>0</v>
      </c>
      <c r="AC14" s="483">
        <v>5</v>
      </c>
      <c r="AD14" s="483">
        <v>2</v>
      </c>
      <c r="AE14" s="272">
        <f t="shared" si="3"/>
        <v>34</v>
      </c>
      <c r="AF14" s="164">
        <v>2</v>
      </c>
      <c r="AG14" s="134">
        <v>33</v>
      </c>
      <c r="AH14" s="134">
        <v>0</v>
      </c>
      <c r="AI14" s="134">
        <v>9</v>
      </c>
      <c r="AJ14" s="134">
        <v>1</v>
      </c>
      <c r="AK14" s="165">
        <f t="shared" si="4"/>
        <v>45</v>
      </c>
      <c r="AL14" s="482">
        <v>1</v>
      </c>
      <c r="AM14" s="483">
        <v>33</v>
      </c>
      <c r="AN14" s="483">
        <v>1</v>
      </c>
      <c r="AO14" s="483">
        <v>6</v>
      </c>
      <c r="AP14" s="483">
        <v>1</v>
      </c>
      <c r="AQ14" s="272">
        <f t="shared" si="5"/>
        <v>42</v>
      </c>
      <c r="AR14" s="164">
        <v>4</v>
      </c>
      <c r="AS14" s="134">
        <v>40</v>
      </c>
      <c r="AT14" s="134">
        <v>0</v>
      </c>
      <c r="AU14" s="134">
        <v>5</v>
      </c>
      <c r="AV14" s="134">
        <v>0</v>
      </c>
      <c r="AW14" s="165">
        <v>49</v>
      </c>
    </row>
    <row r="15" spans="1:49" ht="18" customHeight="1">
      <c r="A15" s="246" t="s">
        <v>54</v>
      </c>
      <c r="B15" s="166">
        <v>1</v>
      </c>
      <c r="C15" s="168">
        <v>12</v>
      </c>
      <c r="D15" s="168">
        <v>1</v>
      </c>
      <c r="E15" s="168">
        <v>4</v>
      </c>
      <c r="F15" s="168">
        <v>1</v>
      </c>
      <c r="G15" s="170">
        <f t="shared" si="0"/>
        <v>19</v>
      </c>
      <c r="H15" s="166">
        <v>1</v>
      </c>
      <c r="I15" s="168">
        <v>15</v>
      </c>
      <c r="J15" s="168">
        <v>0</v>
      </c>
      <c r="K15" s="168">
        <v>3</v>
      </c>
      <c r="L15" s="167">
        <v>1</v>
      </c>
      <c r="M15" s="170">
        <f t="shared" si="1"/>
        <v>20</v>
      </c>
      <c r="N15" s="166">
        <v>0</v>
      </c>
      <c r="O15" s="168">
        <v>17</v>
      </c>
      <c r="P15" s="168">
        <v>0</v>
      </c>
      <c r="Q15" s="168">
        <v>2</v>
      </c>
      <c r="R15" s="168">
        <v>1</v>
      </c>
      <c r="S15" s="170">
        <f t="shared" si="6"/>
        <v>20</v>
      </c>
      <c r="T15" s="166">
        <v>1</v>
      </c>
      <c r="U15" s="168">
        <v>6</v>
      </c>
      <c r="V15" s="168">
        <v>0</v>
      </c>
      <c r="W15" s="168">
        <v>5</v>
      </c>
      <c r="X15" s="167">
        <v>5</v>
      </c>
      <c r="Y15" s="170">
        <f t="shared" si="2"/>
        <v>17</v>
      </c>
      <c r="Z15" s="166">
        <v>1</v>
      </c>
      <c r="AA15" s="168">
        <v>15</v>
      </c>
      <c r="AB15" s="168">
        <v>0</v>
      </c>
      <c r="AC15" s="168">
        <v>5</v>
      </c>
      <c r="AD15" s="168">
        <v>2</v>
      </c>
      <c r="AE15" s="170">
        <f t="shared" si="3"/>
        <v>23</v>
      </c>
      <c r="AF15" s="166">
        <v>0</v>
      </c>
      <c r="AG15" s="168">
        <v>13</v>
      </c>
      <c r="AH15" s="168">
        <v>0</v>
      </c>
      <c r="AI15" s="168">
        <v>3</v>
      </c>
      <c r="AJ15" s="167">
        <v>2</v>
      </c>
      <c r="AK15" s="170">
        <f t="shared" si="4"/>
        <v>18</v>
      </c>
      <c r="AL15" s="166">
        <v>2</v>
      </c>
      <c r="AM15" s="168">
        <v>15</v>
      </c>
      <c r="AN15" s="168">
        <v>1</v>
      </c>
      <c r="AO15" s="168">
        <v>2</v>
      </c>
      <c r="AP15" s="168">
        <v>1</v>
      </c>
      <c r="AQ15" s="170">
        <f t="shared" si="5"/>
        <v>21</v>
      </c>
      <c r="AR15" s="166">
        <v>1</v>
      </c>
      <c r="AS15" s="168">
        <v>31</v>
      </c>
      <c r="AT15" s="168">
        <v>0</v>
      </c>
      <c r="AU15" s="168">
        <v>2</v>
      </c>
      <c r="AV15" s="167">
        <v>3</v>
      </c>
      <c r="AW15" s="170">
        <v>37</v>
      </c>
    </row>
    <row r="16" spans="1:49" ht="18" customHeight="1">
      <c r="A16" s="453" t="s">
        <v>55</v>
      </c>
      <c r="B16" s="482">
        <v>1</v>
      </c>
      <c r="C16" s="483">
        <v>10</v>
      </c>
      <c r="D16" s="483">
        <v>1</v>
      </c>
      <c r="E16" s="483">
        <v>4</v>
      </c>
      <c r="F16" s="483">
        <v>0</v>
      </c>
      <c r="G16" s="272">
        <f t="shared" si="0"/>
        <v>16</v>
      </c>
      <c r="H16" s="164">
        <v>2</v>
      </c>
      <c r="I16" s="134">
        <v>12</v>
      </c>
      <c r="J16" s="134">
        <v>0</v>
      </c>
      <c r="K16" s="134">
        <v>2</v>
      </c>
      <c r="L16" s="134">
        <v>1</v>
      </c>
      <c r="M16" s="165">
        <f t="shared" si="1"/>
        <v>17</v>
      </c>
      <c r="N16" s="482">
        <v>0</v>
      </c>
      <c r="O16" s="483">
        <v>5</v>
      </c>
      <c r="P16" s="483">
        <v>2</v>
      </c>
      <c r="Q16" s="483">
        <v>1</v>
      </c>
      <c r="R16" s="483">
        <v>0</v>
      </c>
      <c r="S16" s="272">
        <f t="shared" si="6"/>
        <v>8</v>
      </c>
      <c r="T16" s="164">
        <v>1</v>
      </c>
      <c r="U16" s="134">
        <v>16</v>
      </c>
      <c r="V16" s="134">
        <v>1</v>
      </c>
      <c r="W16" s="134">
        <v>3</v>
      </c>
      <c r="X16" s="134">
        <v>0</v>
      </c>
      <c r="Y16" s="165">
        <f t="shared" si="2"/>
        <v>21</v>
      </c>
      <c r="Z16" s="482">
        <v>1</v>
      </c>
      <c r="AA16" s="483">
        <v>23</v>
      </c>
      <c r="AB16" s="483">
        <v>0</v>
      </c>
      <c r="AC16" s="483">
        <v>4</v>
      </c>
      <c r="AD16" s="483">
        <v>0</v>
      </c>
      <c r="AE16" s="272">
        <f t="shared" si="3"/>
        <v>28</v>
      </c>
      <c r="AF16" s="164">
        <v>1</v>
      </c>
      <c r="AG16" s="134">
        <v>17</v>
      </c>
      <c r="AH16" s="134">
        <v>0</v>
      </c>
      <c r="AI16" s="134">
        <v>5</v>
      </c>
      <c r="AJ16" s="134">
        <v>1</v>
      </c>
      <c r="AK16" s="165">
        <f t="shared" si="4"/>
        <v>24</v>
      </c>
      <c r="AL16" s="482">
        <v>1</v>
      </c>
      <c r="AM16" s="483">
        <v>15</v>
      </c>
      <c r="AN16" s="483">
        <v>1</v>
      </c>
      <c r="AO16" s="483">
        <v>6</v>
      </c>
      <c r="AP16" s="483">
        <v>1</v>
      </c>
      <c r="AQ16" s="272">
        <f t="shared" si="5"/>
        <v>24</v>
      </c>
      <c r="AR16" s="164">
        <v>0</v>
      </c>
      <c r="AS16" s="134">
        <v>24</v>
      </c>
      <c r="AT16" s="134">
        <v>0</v>
      </c>
      <c r="AU16" s="134">
        <v>6</v>
      </c>
      <c r="AV16" s="134">
        <v>0</v>
      </c>
      <c r="AW16" s="165">
        <v>30</v>
      </c>
    </row>
    <row r="17" spans="1:49" ht="18" customHeight="1">
      <c r="A17" s="246" t="s">
        <v>56</v>
      </c>
      <c r="B17" s="166">
        <v>0</v>
      </c>
      <c r="C17" s="168">
        <v>18</v>
      </c>
      <c r="D17" s="168">
        <v>1</v>
      </c>
      <c r="E17" s="168">
        <v>3</v>
      </c>
      <c r="F17" s="168">
        <v>1</v>
      </c>
      <c r="G17" s="170">
        <f t="shared" si="0"/>
        <v>23</v>
      </c>
      <c r="H17" s="166">
        <v>2</v>
      </c>
      <c r="I17" s="168">
        <v>13</v>
      </c>
      <c r="J17" s="168">
        <v>1</v>
      </c>
      <c r="K17" s="168">
        <v>7</v>
      </c>
      <c r="L17" s="167">
        <v>2</v>
      </c>
      <c r="M17" s="170">
        <f t="shared" si="1"/>
        <v>25</v>
      </c>
      <c r="N17" s="166">
        <v>0</v>
      </c>
      <c r="O17" s="168">
        <v>14</v>
      </c>
      <c r="P17" s="168">
        <v>2</v>
      </c>
      <c r="Q17" s="168">
        <v>3</v>
      </c>
      <c r="R17" s="168">
        <v>1</v>
      </c>
      <c r="S17" s="170">
        <f t="shared" si="6"/>
        <v>20</v>
      </c>
      <c r="T17" s="166">
        <v>0</v>
      </c>
      <c r="U17" s="168">
        <v>13</v>
      </c>
      <c r="V17" s="168">
        <v>0</v>
      </c>
      <c r="W17" s="168">
        <v>4</v>
      </c>
      <c r="X17" s="167">
        <v>0</v>
      </c>
      <c r="Y17" s="170">
        <f t="shared" si="2"/>
        <v>17</v>
      </c>
      <c r="Z17" s="166">
        <v>1</v>
      </c>
      <c r="AA17" s="168">
        <v>13</v>
      </c>
      <c r="AB17" s="168">
        <v>0</v>
      </c>
      <c r="AC17" s="168">
        <v>4</v>
      </c>
      <c r="AD17" s="168">
        <v>2</v>
      </c>
      <c r="AE17" s="170">
        <f t="shared" si="3"/>
        <v>20</v>
      </c>
      <c r="AF17" s="166">
        <v>1</v>
      </c>
      <c r="AG17" s="168">
        <v>13</v>
      </c>
      <c r="AH17" s="168">
        <v>0</v>
      </c>
      <c r="AI17" s="168">
        <v>4</v>
      </c>
      <c r="AJ17" s="167">
        <v>5</v>
      </c>
      <c r="AK17" s="170">
        <f t="shared" si="4"/>
        <v>23</v>
      </c>
      <c r="AL17" s="166">
        <v>0</v>
      </c>
      <c r="AM17" s="168">
        <v>23</v>
      </c>
      <c r="AN17" s="168">
        <v>1</v>
      </c>
      <c r="AO17" s="168">
        <v>8</v>
      </c>
      <c r="AP17" s="168">
        <v>0</v>
      </c>
      <c r="AQ17" s="170">
        <f t="shared" si="5"/>
        <v>32</v>
      </c>
      <c r="AR17" s="166">
        <v>1</v>
      </c>
      <c r="AS17" s="168">
        <v>13</v>
      </c>
      <c r="AT17" s="168">
        <v>0</v>
      </c>
      <c r="AU17" s="168">
        <v>6</v>
      </c>
      <c r="AV17" s="167">
        <v>1</v>
      </c>
      <c r="AW17" s="170">
        <v>21</v>
      </c>
    </row>
    <row r="18" spans="1:49" ht="18" customHeight="1">
      <c r="A18" s="453" t="s">
        <v>57</v>
      </c>
      <c r="B18" s="482">
        <v>0</v>
      </c>
      <c r="C18" s="483">
        <v>17</v>
      </c>
      <c r="D18" s="483">
        <v>1</v>
      </c>
      <c r="E18" s="483">
        <v>3</v>
      </c>
      <c r="F18" s="483">
        <v>1</v>
      </c>
      <c r="G18" s="272">
        <f t="shared" si="0"/>
        <v>22</v>
      </c>
      <c r="H18" s="164">
        <v>1</v>
      </c>
      <c r="I18" s="134">
        <v>15</v>
      </c>
      <c r="J18" s="134">
        <v>1</v>
      </c>
      <c r="K18" s="134">
        <v>9</v>
      </c>
      <c r="L18" s="134">
        <v>1</v>
      </c>
      <c r="M18" s="165">
        <f t="shared" si="1"/>
        <v>27</v>
      </c>
      <c r="N18" s="482">
        <v>1</v>
      </c>
      <c r="O18" s="483">
        <v>9</v>
      </c>
      <c r="P18" s="483">
        <v>1</v>
      </c>
      <c r="Q18" s="483">
        <v>1</v>
      </c>
      <c r="R18" s="483">
        <v>3</v>
      </c>
      <c r="S18" s="272">
        <f t="shared" si="6"/>
        <v>15</v>
      </c>
      <c r="T18" s="164">
        <v>0</v>
      </c>
      <c r="U18" s="134">
        <v>10</v>
      </c>
      <c r="V18" s="134">
        <v>0</v>
      </c>
      <c r="W18" s="134">
        <v>3</v>
      </c>
      <c r="X18" s="134">
        <v>2</v>
      </c>
      <c r="Y18" s="165">
        <f t="shared" si="2"/>
        <v>15</v>
      </c>
      <c r="Z18" s="482">
        <v>2</v>
      </c>
      <c r="AA18" s="483">
        <v>14</v>
      </c>
      <c r="AB18" s="483">
        <v>0</v>
      </c>
      <c r="AC18" s="483">
        <v>5</v>
      </c>
      <c r="AD18" s="483">
        <v>3</v>
      </c>
      <c r="AE18" s="272">
        <f t="shared" si="3"/>
        <v>24</v>
      </c>
      <c r="AF18" s="164">
        <v>1</v>
      </c>
      <c r="AG18" s="134">
        <v>9</v>
      </c>
      <c r="AH18" s="134">
        <v>0</v>
      </c>
      <c r="AI18" s="134">
        <v>5</v>
      </c>
      <c r="AJ18" s="134">
        <v>2</v>
      </c>
      <c r="AK18" s="165">
        <f t="shared" si="4"/>
        <v>17</v>
      </c>
      <c r="AL18" s="482">
        <v>1</v>
      </c>
      <c r="AM18" s="483">
        <v>16</v>
      </c>
      <c r="AN18" s="483">
        <v>0</v>
      </c>
      <c r="AO18" s="483">
        <v>4</v>
      </c>
      <c r="AP18" s="483">
        <v>1</v>
      </c>
      <c r="AQ18" s="272">
        <f t="shared" si="5"/>
        <v>22</v>
      </c>
      <c r="AR18" s="164">
        <v>0</v>
      </c>
      <c r="AS18" s="134">
        <v>23</v>
      </c>
      <c r="AT18" s="134">
        <v>0</v>
      </c>
      <c r="AU18" s="134">
        <v>5</v>
      </c>
      <c r="AV18" s="134">
        <v>0</v>
      </c>
      <c r="AW18" s="165">
        <v>28</v>
      </c>
    </row>
    <row r="19" spans="1:49" ht="18" customHeight="1">
      <c r="A19" s="246" t="s">
        <v>58</v>
      </c>
      <c r="B19" s="166">
        <v>1</v>
      </c>
      <c r="C19" s="168">
        <v>7</v>
      </c>
      <c r="D19" s="168">
        <v>0</v>
      </c>
      <c r="E19" s="168">
        <v>5</v>
      </c>
      <c r="F19" s="168">
        <v>1</v>
      </c>
      <c r="G19" s="170">
        <f t="shared" si="0"/>
        <v>14</v>
      </c>
      <c r="H19" s="166">
        <v>0</v>
      </c>
      <c r="I19" s="168">
        <v>7</v>
      </c>
      <c r="J19" s="168">
        <v>0</v>
      </c>
      <c r="K19" s="168">
        <v>6</v>
      </c>
      <c r="L19" s="167">
        <v>2</v>
      </c>
      <c r="M19" s="170">
        <f t="shared" si="1"/>
        <v>15</v>
      </c>
      <c r="N19" s="166">
        <v>0</v>
      </c>
      <c r="O19" s="168">
        <v>14</v>
      </c>
      <c r="P19" s="168">
        <v>0</v>
      </c>
      <c r="Q19" s="168">
        <v>2</v>
      </c>
      <c r="R19" s="168">
        <v>0</v>
      </c>
      <c r="S19" s="170">
        <f t="shared" si="6"/>
        <v>16</v>
      </c>
      <c r="T19" s="166">
        <v>0</v>
      </c>
      <c r="U19" s="168">
        <v>14</v>
      </c>
      <c r="V19" s="168">
        <v>0</v>
      </c>
      <c r="W19" s="168">
        <v>2</v>
      </c>
      <c r="X19" s="167">
        <v>2</v>
      </c>
      <c r="Y19" s="170">
        <f t="shared" si="2"/>
        <v>18</v>
      </c>
      <c r="Z19" s="166">
        <v>1</v>
      </c>
      <c r="AA19" s="168">
        <v>14</v>
      </c>
      <c r="AB19" s="168">
        <v>1</v>
      </c>
      <c r="AC19" s="168">
        <v>2</v>
      </c>
      <c r="AD19" s="168">
        <v>2</v>
      </c>
      <c r="AE19" s="170">
        <f t="shared" si="3"/>
        <v>20</v>
      </c>
      <c r="AF19" s="166">
        <v>1</v>
      </c>
      <c r="AG19" s="168">
        <v>14</v>
      </c>
      <c r="AH19" s="168">
        <v>2</v>
      </c>
      <c r="AI19" s="168">
        <v>3</v>
      </c>
      <c r="AJ19" s="167">
        <v>3</v>
      </c>
      <c r="AK19" s="170">
        <f t="shared" si="4"/>
        <v>23</v>
      </c>
      <c r="AL19" s="166">
        <v>1</v>
      </c>
      <c r="AM19" s="168">
        <v>13</v>
      </c>
      <c r="AN19" s="168">
        <v>0</v>
      </c>
      <c r="AO19" s="168">
        <v>7</v>
      </c>
      <c r="AP19" s="168">
        <v>0</v>
      </c>
      <c r="AQ19" s="170">
        <f t="shared" si="5"/>
        <v>21</v>
      </c>
      <c r="AR19" s="166">
        <v>0</v>
      </c>
      <c r="AS19" s="168">
        <v>13</v>
      </c>
      <c r="AT19" s="168">
        <v>0</v>
      </c>
      <c r="AU19" s="168">
        <v>1</v>
      </c>
      <c r="AV19" s="167">
        <v>1</v>
      </c>
      <c r="AW19" s="170">
        <v>15</v>
      </c>
    </row>
    <row r="20" spans="1:49" ht="18" customHeight="1">
      <c r="A20" s="453" t="s">
        <v>59</v>
      </c>
      <c r="B20" s="482">
        <v>0</v>
      </c>
      <c r="C20" s="483">
        <v>8</v>
      </c>
      <c r="D20" s="483">
        <v>1</v>
      </c>
      <c r="E20" s="483">
        <v>2</v>
      </c>
      <c r="F20" s="483">
        <v>0</v>
      </c>
      <c r="G20" s="272">
        <f t="shared" si="0"/>
        <v>11</v>
      </c>
      <c r="H20" s="164">
        <v>0</v>
      </c>
      <c r="I20" s="134">
        <v>8</v>
      </c>
      <c r="J20" s="134">
        <v>0</v>
      </c>
      <c r="K20" s="134">
        <v>0</v>
      </c>
      <c r="L20" s="134">
        <v>3</v>
      </c>
      <c r="M20" s="165">
        <f t="shared" si="1"/>
        <v>11</v>
      </c>
      <c r="N20" s="482">
        <v>0</v>
      </c>
      <c r="O20" s="483">
        <v>4</v>
      </c>
      <c r="P20" s="483">
        <v>0</v>
      </c>
      <c r="Q20" s="483">
        <v>5</v>
      </c>
      <c r="R20" s="483">
        <v>3</v>
      </c>
      <c r="S20" s="272">
        <f t="shared" si="6"/>
        <v>12</v>
      </c>
      <c r="T20" s="164">
        <v>0</v>
      </c>
      <c r="U20" s="134">
        <v>9</v>
      </c>
      <c r="V20" s="134">
        <v>1</v>
      </c>
      <c r="W20" s="134">
        <v>6</v>
      </c>
      <c r="X20" s="134">
        <v>1</v>
      </c>
      <c r="Y20" s="165">
        <f t="shared" si="2"/>
        <v>17</v>
      </c>
      <c r="Z20" s="482">
        <v>0</v>
      </c>
      <c r="AA20" s="483">
        <v>12</v>
      </c>
      <c r="AB20" s="483">
        <v>0</v>
      </c>
      <c r="AC20" s="483">
        <v>3</v>
      </c>
      <c r="AD20" s="483">
        <v>0</v>
      </c>
      <c r="AE20" s="272">
        <f t="shared" si="3"/>
        <v>15</v>
      </c>
      <c r="AF20" s="164">
        <v>0</v>
      </c>
      <c r="AG20" s="134">
        <v>12</v>
      </c>
      <c r="AH20" s="134">
        <v>5</v>
      </c>
      <c r="AI20" s="134">
        <v>1</v>
      </c>
      <c r="AJ20" s="134">
        <v>3</v>
      </c>
      <c r="AK20" s="165">
        <f t="shared" si="4"/>
        <v>21</v>
      </c>
      <c r="AL20" s="482">
        <v>1</v>
      </c>
      <c r="AM20" s="483">
        <v>12</v>
      </c>
      <c r="AN20" s="483">
        <v>1</v>
      </c>
      <c r="AO20" s="483">
        <v>3</v>
      </c>
      <c r="AP20" s="483">
        <v>0</v>
      </c>
      <c r="AQ20" s="272">
        <f t="shared" si="5"/>
        <v>17</v>
      </c>
      <c r="AR20" s="164">
        <v>0</v>
      </c>
      <c r="AS20" s="134">
        <v>14</v>
      </c>
      <c r="AT20" s="134">
        <v>1</v>
      </c>
      <c r="AU20" s="134">
        <v>6</v>
      </c>
      <c r="AV20" s="134">
        <v>2</v>
      </c>
      <c r="AW20" s="165">
        <v>23</v>
      </c>
    </row>
    <row r="21" spans="1:49" ht="18" customHeight="1">
      <c r="A21" s="246" t="s">
        <v>60</v>
      </c>
      <c r="B21" s="166">
        <v>1</v>
      </c>
      <c r="C21" s="168">
        <v>3</v>
      </c>
      <c r="D21" s="168">
        <v>0</v>
      </c>
      <c r="E21" s="168">
        <v>2</v>
      </c>
      <c r="F21" s="168">
        <v>1</v>
      </c>
      <c r="G21" s="170">
        <f t="shared" si="0"/>
        <v>7</v>
      </c>
      <c r="H21" s="166">
        <v>0</v>
      </c>
      <c r="I21" s="168">
        <v>6</v>
      </c>
      <c r="J21" s="168">
        <v>0</v>
      </c>
      <c r="K21" s="168">
        <v>6</v>
      </c>
      <c r="L21" s="167">
        <v>0</v>
      </c>
      <c r="M21" s="170">
        <f t="shared" si="1"/>
        <v>12</v>
      </c>
      <c r="N21" s="166">
        <v>0</v>
      </c>
      <c r="O21" s="168">
        <v>8</v>
      </c>
      <c r="P21" s="168">
        <v>0</v>
      </c>
      <c r="Q21" s="168">
        <v>1</v>
      </c>
      <c r="R21" s="168">
        <v>3</v>
      </c>
      <c r="S21" s="170">
        <f t="shared" si="6"/>
        <v>12</v>
      </c>
      <c r="T21" s="166">
        <v>0</v>
      </c>
      <c r="U21" s="168">
        <v>7</v>
      </c>
      <c r="V21" s="168">
        <v>0</v>
      </c>
      <c r="W21" s="168">
        <v>3</v>
      </c>
      <c r="X21" s="167">
        <v>0</v>
      </c>
      <c r="Y21" s="170">
        <f t="shared" si="2"/>
        <v>10</v>
      </c>
      <c r="Z21" s="166">
        <v>0</v>
      </c>
      <c r="AA21" s="168">
        <v>10</v>
      </c>
      <c r="AB21" s="168">
        <v>4</v>
      </c>
      <c r="AC21" s="168">
        <v>0</v>
      </c>
      <c r="AD21" s="168">
        <v>0</v>
      </c>
      <c r="AE21" s="170">
        <f t="shared" si="3"/>
        <v>14</v>
      </c>
      <c r="AF21" s="166">
        <v>0</v>
      </c>
      <c r="AG21" s="168">
        <v>4</v>
      </c>
      <c r="AH21" s="168">
        <v>1</v>
      </c>
      <c r="AI21" s="168">
        <v>1</v>
      </c>
      <c r="AJ21" s="167">
        <v>0</v>
      </c>
      <c r="AK21" s="170">
        <f t="shared" si="4"/>
        <v>6</v>
      </c>
      <c r="AL21" s="166">
        <v>0</v>
      </c>
      <c r="AM21" s="168">
        <v>8</v>
      </c>
      <c r="AN21" s="168">
        <v>0</v>
      </c>
      <c r="AO21" s="168">
        <v>1</v>
      </c>
      <c r="AP21" s="168">
        <v>0</v>
      </c>
      <c r="AQ21" s="170">
        <f t="shared" si="5"/>
        <v>9</v>
      </c>
      <c r="AR21" s="166">
        <v>0</v>
      </c>
      <c r="AS21" s="168">
        <v>9</v>
      </c>
      <c r="AT21" s="168">
        <v>1</v>
      </c>
      <c r="AU21" s="168">
        <v>1</v>
      </c>
      <c r="AV21" s="167">
        <v>1</v>
      </c>
      <c r="AW21" s="170">
        <v>12</v>
      </c>
    </row>
    <row r="22" spans="1:49" ht="18" customHeight="1">
      <c r="A22" s="453" t="s">
        <v>337</v>
      </c>
      <c r="B22" s="482">
        <v>0</v>
      </c>
      <c r="C22" s="483">
        <v>1</v>
      </c>
      <c r="D22" s="483">
        <v>0</v>
      </c>
      <c r="E22" s="483">
        <v>0</v>
      </c>
      <c r="F22" s="483">
        <v>1</v>
      </c>
      <c r="G22" s="272">
        <f t="shared" si="0"/>
        <v>2</v>
      </c>
      <c r="H22" s="164">
        <v>0</v>
      </c>
      <c r="I22" s="134">
        <v>9</v>
      </c>
      <c r="J22" s="134">
        <v>0</v>
      </c>
      <c r="K22" s="134">
        <v>3</v>
      </c>
      <c r="L22" s="134">
        <v>0</v>
      </c>
      <c r="M22" s="165">
        <f t="shared" si="1"/>
        <v>12</v>
      </c>
      <c r="N22" s="482">
        <v>0</v>
      </c>
      <c r="O22" s="483">
        <v>5</v>
      </c>
      <c r="P22" s="483">
        <v>2</v>
      </c>
      <c r="Q22" s="483">
        <v>2</v>
      </c>
      <c r="R22" s="483">
        <v>0</v>
      </c>
      <c r="S22" s="272">
        <f t="shared" si="6"/>
        <v>9</v>
      </c>
      <c r="T22" s="164">
        <v>0</v>
      </c>
      <c r="U22" s="134">
        <v>8</v>
      </c>
      <c r="V22" s="134">
        <v>0</v>
      </c>
      <c r="W22" s="134">
        <v>4</v>
      </c>
      <c r="X22" s="134">
        <v>1</v>
      </c>
      <c r="Y22" s="165">
        <f t="shared" si="2"/>
        <v>13</v>
      </c>
      <c r="Z22" s="482">
        <v>1</v>
      </c>
      <c r="AA22" s="483">
        <v>9</v>
      </c>
      <c r="AB22" s="483">
        <v>1</v>
      </c>
      <c r="AC22" s="483">
        <v>4</v>
      </c>
      <c r="AD22" s="483">
        <v>1</v>
      </c>
      <c r="AE22" s="272">
        <f t="shared" si="3"/>
        <v>16</v>
      </c>
      <c r="AF22" s="164">
        <v>1</v>
      </c>
      <c r="AG22" s="134">
        <v>10</v>
      </c>
      <c r="AH22" s="134">
        <v>0</v>
      </c>
      <c r="AI22" s="134">
        <v>7</v>
      </c>
      <c r="AJ22" s="134">
        <v>1</v>
      </c>
      <c r="AK22" s="165">
        <f t="shared" si="4"/>
        <v>19</v>
      </c>
      <c r="AL22" s="482">
        <v>0</v>
      </c>
      <c r="AM22" s="483">
        <v>4</v>
      </c>
      <c r="AN22" s="483">
        <v>0</v>
      </c>
      <c r="AO22" s="483">
        <v>6</v>
      </c>
      <c r="AP22" s="483">
        <v>3</v>
      </c>
      <c r="AQ22" s="272">
        <f t="shared" si="5"/>
        <v>13</v>
      </c>
      <c r="AR22" s="164">
        <v>0</v>
      </c>
      <c r="AS22" s="134">
        <v>5</v>
      </c>
      <c r="AT22" s="134">
        <v>0</v>
      </c>
      <c r="AU22" s="134">
        <v>3</v>
      </c>
      <c r="AV22" s="134">
        <v>2</v>
      </c>
      <c r="AW22" s="165">
        <v>10</v>
      </c>
    </row>
    <row r="23" spans="1:49" ht="18" customHeight="1">
      <c r="A23" s="246" t="s">
        <v>45</v>
      </c>
      <c r="B23" s="171">
        <v>1</v>
      </c>
      <c r="C23" s="172">
        <v>1</v>
      </c>
      <c r="D23" s="172">
        <v>0</v>
      </c>
      <c r="E23" s="172">
        <v>0</v>
      </c>
      <c r="F23" s="172">
        <v>0</v>
      </c>
      <c r="G23" s="173">
        <f t="shared" si="0"/>
        <v>2</v>
      </c>
      <c r="H23" s="166">
        <v>1</v>
      </c>
      <c r="I23" s="168">
        <v>3</v>
      </c>
      <c r="J23" s="168">
        <v>0</v>
      </c>
      <c r="K23" s="168">
        <v>0</v>
      </c>
      <c r="L23" s="167">
        <v>0</v>
      </c>
      <c r="M23" s="170">
        <f t="shared" si="1"/>
        <v>4</v>
      </c>
      <c r="N23" s="171">
        <v>0</v>
      </c>
      <c r="O23" s="172">
        <v>2</v>
      </c>
      <c r="P23" s="172">
        <v>0</v>
      </c>
      <c r="Q23" s="172">
        <v>0</v>
      </c>
      <c r="R23" s="172">
        <v>0</v>
      </c>
      <c r="S23" s="173">
        <f t="shared" si="6"/>
        <v>2</v>
      </c>
      <c r="T23" s="166">
        <v>0</v>
      </c>
      <c r="U23" s="168">
        <v>2</v>
      </c>
      <c r="V23" s="168">
        <v>0</v>
      </c>
      <c r="W23" s="168">
        <v>0</v>
      </c>
      <c r="X23" s="167">
        <v>0</v>
      </c>
      <c r="Y23" s="170">
        <f t="shared" si="2"/>
        <v>2</v>
      </c>
      <c r="Z23" s="171">
        <v>0</v>
      </c>
      <c r="AA23" s="172">
        <v>0</v>
      </c>
      <c r="AB23" s="172">
        <v>0</v>
      </c>
      <c r="AC23" s="172">
        <v>0</v>
      </c>
      <c r="AD23" s="172">
        <v>0</v>
      </c>
      <c r="AE23" s="173">
        <f t="shared" si="3"/>
        <v>0</v>
      </c>
      <c r="AF23" s="166">
        <v>0</v>
      </c>
      <c r="AG23" s="168">
        <v>0</v>
      </c>
      <c r="AH23" s="168">
        <v>0</v>
      </c>
      <c r="AI23" s="168">
        <v>0</v>
      </c>
      <c r="AJ23" s="167">
        <v>0</v>
      </c>
      <c r="AK23" s="170">
        <f t="shared" si="4"/>
        <v>0</v>
      </c>
      <c r="AL23" s="171">
        <v>0</v>
      </c>
      <c r="AM23" s="172">
        <v>0</v>
      </c>
      <c r="AN23" s="172">
        <v>0</v>
      </c>
      <c r="AO23" s="172">
        <v>0</v>
      </c>
      <c r="AP23" s="172">
        <v>0</v>
      </c>
      <c r="AQ23" s="173">
        <f t="shared" si="5"/>
        <v>0</v>
      </c>
      <c r="AR23" s="166">
        <v>0</v>
      </c>
      <c r="AS23" s="168">
        <v>0</v>
      </c>
      <c r="AT23" s="168">
        <v>0</v>
      </c>
      <c r="AU23" s="168">
        <v>0</v>
      </c>
      <c r="AV23" s="167">
        <v>0</v>
      </c>
      <c r="AW23" s="170">
        <v>0</v>
      </c>
    </row>
    <row r="24" spans="1:49" ht="24.95" customHeight="1">
      <c r="A24" s="91" t="s">
        <v>36</v>
      </c>
      <c r="B24" s="66">
        <f>+SUM(B8:B23)</f>
        <v>20</v>
      </c>
      <c r="C24" s="68">
        <f>+SUM(C8:C23)</f>
        <v>278</v>
      </c>
      <c r="D24" s="68">
        <f>+SUM(D8:D23)</f>
        <v>10</v>
      </c>
      <c r="E24" s="68">
        <f>+SUM(E8:E23)</f>
        <v>62</v>
      </c>
      <c r="F24" s="68">
        <f>+SUM(F8:F23)</f>
        <v>12</v>
      </c>
      <c r="G24" s="50">
        <f t="shared" si="0"/>
        <v>382</v>
      </c>
      <c r="H24" s="23">
        <f>+SUM(H8:H23)</f>
        <v>16</v>
      </c>
      <c r="I24" s="24">
        <f>+SUM(I8:I23)</f>
        <v>238</v>
      </c>
      <c r="J24" s="24">
        <f>+SUM(J8:J23)</f>
        <v>9</v>
      </c>
      <c r="K24" s="24">
        <f>+SUM(K8:K23)</f>
        <v>76</v>
      </c>
      <c r="L24" s="24">
        <f>+SUM(L8:L23)</f>
        <v>17</v>
      </c>
      <c r="M24" s="25">
        <f t="shared" si="1"/>
        <v>356</v>
      </c>
      <c r="N24" s="66">
        <f>+SUM(N8:N23)</f>
        <v>7</v>
      </c>
      <c r="O24" s="68">
        <f>+SUM(O8:O23)</f>
        <v>271</v>
      </c>
      <c r="P24" s="68">
        <f>+SUM(P8:P23)</f>
        <v>10</v>
      </c>
      <c r="Q24" s="68">
        <f>+SUM(Q8:Q23)</f>
        <v>45</v>
      </c>
      <c r="R24" s="68">
        <f>+SUM(R8:R23)</f>
        <v>26</v>
      </c>
      <c r="S24" s="50">
        <f>+SUM(N24:R24)</f>
        <v>359</v>
      </c>
      <c r="T24" s="23">
        <f>+SUM(T8:T23)</f>
        <v>12</v>
      </c>
      <c r="U24" s="24">
        <f>+SUM(U8:U23)</f>
        <v>338</v>
      </c>
      <c r="V24" s="24">
        <f>+SUM(V8:V23)</f>
        <v>5</v>
      </c>
      <c r="W24" s="24">
        <f>+SUM(W8:W23)</f>
        <v>67</v>
      </c>
      <c r="X24" s="24">
        <f>+SUM(X8:X23)</f>
        <v>21</v>
      </c>
      <c r="Y24" s="25">
        <f t="shared" si="2"/>
        <v>443</v>
      </c>
      <c r="Z24" s="66">
        <f>+SUM(Z8:Z23)</f>
        <v>16</v>
      </c>
      <c r="AA24" s="68">
        <f>+SUM(AA8:AA23)</f>
        <v>391</v>
      </c>
      <c r="AB24" s="68">
        <f>+SUM(AB8:AB23)</f>
        <v>9</v>
      </c>
      <c r="AC24" s="68">
        <f>+SUM(AC8:AC23)</f>
        <v>55</v>
      </c>
      <c r="AD24" s="68">
        <f>+SUM(AD8:AD23)</f>
        <v>22</v>
      </c>
      <c r="AE24" s="50">
        <f t="shared" si="3"/>
        <v>493</v>
      </c>
      <c r="AF24" s="23">
        <f>+SUM(AF8:AF23)</f>
        <v>19</v>
      </c>
      <c r="AG24" s="24">
        <f>+SUM(AG8:AG23)</f>
        <v>392</v>
      </c>
      <c r="AH24" s="24">
        <f>+SUM(AH8:AH23)</f>
        <v>12</v>
      </c>
      <c r="AI24" s="24">
        <f>+SUM(AI8:AI23)</f>
        <v>70</v>
      </c>
      <c r="AJ24" s="24">
        <f>+SUM(AJ8:AJ23)</f>
        <v>21</v>
      </c>
      <c r="AK24" s="25">
        <f t="shared" si="4"/>
        <v>514</v>
      </c>
      <c r="AL24" s="66">
        <f>+SUM(AL8:AL23)</f>
        <v>22</v>
      </c>
      <c r="AM24" s="68">
        <f>+SUM(AM8:AM23)</f>
        <v>461</v>
      </c>
      <c r="AN24" s="68">
        <f>+SUM(AN8:AN23)</f>
        <v>8</v>
      </c>
      <c r="AO24" s="68">
        <f>+SUM(AO8:AO23)</f>
        <v>67</v>
      </c>
      <c r="AP24" s="68">
        <f>+SUM(AP8:AP23)</f>
        <v>16</v>
      </c>
      <c r="AQ24" s="50">
        <f t="shared" si="5"/>
        <v>574</v>
      </c>
      <c r="AR24" s="23">
        <v>12</v>
      </c>
      <c r="AS24" s="24">
        <v>556</v>
      </c>
      <c r="AT24" s="24">
        <v>6</v>
      </c>
      <c r="AU24" s="24">
        <v>67</v>
      </c>
      <c r="AV24" s="24">
        <v>18</v>
      </c>
      <c r="AW24" s="25">
        <v>659</v>
      </c>
    </row>
    <row r="25" spans="1:49" ht="3" customHeight="1">
      <c r="B25" s="92"/>
      <c r="C25" s="92"/>
      <c r="D25" s="92"/>
      <c r="E25" s="92"/>
      <c r="F25" s="92"/>
      <c r="G25" s="117"/>
      <c r="H25" s="92"/>
      <c r="I25" s="92"/>
      <c r="J25" s="92"/>
      <c r="K25" s="92"/>
      <c r="L25" s="120"/>
      <c r="M25" s="117"/>
      <c r="N25" s="92"/>
      <c r="O25" s="92"/>
      <c r="P25" s="92"/>
      <c r="Q25" s="120"/>
      <c r="R25" s="92"/>
      <c r="S25" s="117"/>
      <c r="T25" s="92"/>
      <c r="U25" s="92"/>
      <c r="V25" s="92"/>
      <c r="W25" s="92"/>
      <c r="X25" s="120"/>
      <c r="Y25" s="117"/>
      <c r="Z25" s="92"/>
      <c r="AA25" s="92"/>
      <c r="AB25" s="92"/>
      <c r="AC25" s="120"/>
      <c r="AD25" s="92"/>
      <c r="AE25" s="117"/>
      <c r="AF25" s="92"/>
      <c r="AG25" s="92"/>
      <c r="AH25" s="92"/>
      <c r="AI25" s="92"/>
      <c r="AJ25" s="120"/>
      <c r="AK25" s="117"/>
      <c r="AL25" s="92"/>
      <c r="AM25" s="92"/>
      <c r="AN25" s="92"/>
      <c r="AO25" s="120"/>
      <c r="AP25" s="92"/>
      <c r="AQ25" s="117"/>
      <c r="AR25" s="92"/>
      <c r="AS25" s="92"/>
      <c r="AT25" s="92"/>
      <c r="AU25" s="92"/>
      <c r="AV25" s="120"/>
      <c r="AW25" s="117"/>
    </row>
    <row r="26" spans="1:49" s="402" customFormat="1" ht="12" customHeight="1">
      <c r="A26" s="815" t="s">
        <v>520</v>
      </c>
      <c r="B26" s="815"/>
      <c r="C26" s="815"/>
      <c r="D26" s="815"/>
      <c r="E26" s="815"/>
      <c r="F26" s="815"/>
      <c r="G26" s="815"/>
      <c r="H26" s="815"/>
      <c r="I26" s="815"/>
      <c r="J26" s="815"/>
      <c r="K26" s="815"/>
      <c r="L26" s="815"/>
      <c r="M26" s="815"/>
    </row>
    <row r="27" spans="1:49" ht="18" customHeight="1">
      <c r="A27" s="261"/>
    </row>
    <row r="28" spans="1:49" s="97" customFormat="1" ht="18" customHeight="1">
      <c r="A28" s="946"/>
      <c r="B28" s="946"/>
      <c r="C28" s="946"/>
      <c r="D28" s="946"/>
      <c r="E28" s="946"/>
      <c r="H28" s="121"/>
      <c r="I28" s="121"/>
      <c r="J28" s="121"/>
      <c r="K28" s="121"/>
      <c r="N28" s="121"/>
      <c r="O28" s="121"/>
      <c r="P28" s="121"/>
      <c r="T28" s="121"/>
      <c r="U28" s="121"/>
      <c r="V28" s="121"/>
      <c r="W28" s="121"/>
      <c r="Z28" s="121"/>
      <c r="AA28" s="121"/>
      <c r="AB28" s="121"/>
      <c r="AF28" s="121"/>
      <c r="AG28" s="121"/>
      <c r="AH28" s="121"/>
      <c r="AI28" s="121"/>
      <c r="AL28" s="121"/>
      <c r="AM28" s="121"/>
      <c r="AN28" s="121"/>
      <c r="AR28" s="121"/>
      <c r="AS28" s="121"/>
      <c r="AT28" s="121"/>
      <c r="AU28" s="121"/>
    </row>
    <row r="29" spans="1:49" s="97" customFormat="1" ht="18" customHeight="1">
      <c r="A29" s="946"/>
      <c r="B29" s="946"/>
      <c r="C29" s="946"/>
      <c r="D29" s="946"/>
      <c r="E29" s="946"/>
      <c r="H29" s="121"/>
      <c r="I29" s="121"/>
      <c r="J29" s="121"/>
      <c r="K29" s="121"/>
      <c r="N29" s="121"/>
      <c r="O29" s="121"/>
      <c r="P29" s="121"/>
      <c r="T29" s="121"/>
      <c r="U29" s="121"/>
      <c r="V29" s="121"/>
      <c r="W29" s="121"/>
      <c r="Z29" s="121"/>
      <c r="AA29" s="121"/>
      <c r="AB29" s="121"/>
      <c r="AF29" s="121"/>
      <c r="AG29" s="121"/>
      <c r="AH29" s="121"/>
      <c r="AI29" s="121"/>
      <c r="AL29" s="121"/>
      <c r="AM29" s="121"/>
      <c r="AN29" s="121"/>
      <c r="AR29" s="121"/>
      <c r="AS29" s="121"/>
      <c r="AT29" s="121"/>
      <c r="AU29" s="121"/>
    </row>
    <row r="30" spans="1:49" s="97" customFormat="1" ht="18" customHeight="1">
      <c r="A30" s="946"/>
      <c r="B30" s="946"/>
      <c r="C30" s="946"/>
      <c r="D30" s="946"/>
      <c r="E30" s="946"/>
      <c r="H30" s="121"/>
      <c r="I30" s="121"/>
      <c r="J30" s="121"/>
      <c r="K30" s="121"/>
      <c r="N30" s="121"/>
      <c r="O30" s="121"/>
      <c r="P30" s="121"/>
      <c r="T30" s="121"/>
      <c r="U30" s="121"/>
      <c r="V30" s="121"/>
      <c r="W30" s="121"/>
      <c r="Z30" s="121"/>
      <c r="AA30" s="121"/>
      <c r="AB30" s="121"/>
      <c r="AF30" s="121"/>
      <c r="AG30" s="121"/>
      <c r="AH30" s="121"/>
      <c r="AI30" s="121"/>
      <c r="AL30" s="121"/>
      <c r="AM30" s="121"/>
      <c r="AN30" s="121"/>
      <c r="AR30" s="121"/>
      <c r="AS30" s="121"/>
      <c r="AT30" s="121"/>
      <c r="AU30" s="121"/>
    </row>
    <row r="31" spans="1:49" s="97" customFormat="1" ht="18" customHeight="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121"/>
      <c r="T31" s="121"/>
      <c r="U31" s="121"/>
      <c r="V31" s="121"/>
      <c r="W31" s="121"/>
      <c r="Z31" s="121"/>
      <c r="AA31" s="121"/>
      <c r="AB31" s="121"/>
      <c r="AF31" s="121"/>
      <c r="AG31" s="121"/>
      <c r="AH31" s="121"/>
      <c r="AI31" s="121"/>
      <c r="AL31" s="121"/>
      <c r="AM31" s="121"/>
      <c r="AN31" s="121"/>
      <c r="AR31" s="121"/>
      <c r="AS31" s="121"/>
      <c r="AT31" s="121"/>
      <c r="AU31" s="121"/>
    </row>
    <row r="32" spans="1:49" s="97" customFormat="1" ht="18" customHeight="1">
      <c r="A32" s="946"/>
      <c r="B32" s="946"/>
      <c r="C32" s="946"/>
      <c r="D32" s="946"/>
      <c r="E32" s="946"/>
      <c r="H32" s="121"/>
      <c r="I32" s="121"/>
      <c r="J32" s="121"/>
      <c r="K32" s="121"/>
      <c r="N32" s="121"/>
      <c r="O32" s="121"/>
      <c r="P32" s="121"/>
      <c r="T32" s="121"/>
      <c r="U32" s="121"/>
      <c r="V32" s="121"/>
      <c r="W32" s="121"/>
      <c r="Z32" s="121"/>
      <c r="AA32" s="121"/>
      <c r="AB32" s="121"/>
      <c r="AF32" s="121"/>
      <c r="AG32" s="121"/>
      <c r="AH32" s="121"/>
      <c r="AI32" s="121"/>
      <c r="AL32" s="121"/>
      <c r="AM32" s="121"/>
      <c r="AN32" s="121"/>
      <c r="AR32" s="121"/>
      <c r="AS32" s="121"/>
      <c r="AT32" s="121"/>
      <c r="AU32" s="121"/>
    </row>
    <row r="33" spans="1:47" s="97" customFormat="1" ht="18" customHeight="1">
      <c r="A33" s="946"/>
      <c r="B33" s="946"/>
      <c r="C33" s="946"/>
      <c r="D33" s="946"/>
      <c r="E33" s="946"/>
      <c r="H33" s="121"/>
      <c r="I33" s="121"/>
      <c r="J33" s="121"/>
      <c r="K33" s="121"/>
      <c r="N33" s="121"/>
      <c r="O33" s="121"/>
      <c r="P33" s="121"/>
      <c r="T33" s="121"/>
      <c r="U33" s="121"/>
      <c r="V33" s="121"/>
      <c r="W33" s="121"/>
      <c r="Z33" s="121"/>
      <c r="AA33" s="121"/>
      <c r="AB33" s="121"/>
      <c r="AF33" s="121"/>
      <c r="AG33" s="121"/>
      <c r="AH33" s="121"/>
      <c r="AI33" s="121"/>
      <c r="AL33" s="121"/>
      <c r="AM33" s="121"/>
      <c r="AN33" s="121"/>
      <c r="AR33" s="121"/>
      <c r="AS33" s="121"/>
      <c r="AT33" s="121"/>
      <c r="AU33" s="121"/>
    </row>
  </sheetData>
  <mergeCells count="20">
    <mergeCell ref="A32:E32"/>
    <mergeCell ref="A33:E33"/>
    <mergeCell ref="A26:M26"/>
    <mergeCell ref="A28:E28"/>
    <mergeCell ref="A29:E29"/>
    <mergeCell ref="A30:E30"/>
    <mergeCell ref="AR6:AW6"/>
    <mergeCell ref="B5:AW5"/>
    <mergeCell ref="A1:M1"/>
    <mergeCell ref="A2:O2"/>
    <mergeCell ref="A3:M3"/>
    <mergeCell ref="A4:B4"/>
    <mergeCell ref="B6:G6"/>
    <mergeCell ref="H6:M6"/>
    <mergeCell ref="N6:S6"/>
    <mergeCell ref="A5:A7"/>
    <mergeCell ref="AL6:AQ6"/>
    <mergeCell ref="AF6:AK6"/>
    <mergeCell ref="T6:Y6"/>
    <mergeCell ref="Z6:A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50"/>
  </sheetPr>
  <dimension ref="A1:AW37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O21" sqref="AO21"/>
    </sheetView>
  </sheetViews>
  <sheetFormatPr baseColWidth="10" defaultColWidth="11.42578125" defaultRowHeight="18" customHeight="1"/>
  <cols>
    <col min="1" max="1" width="18.7109375" style="119" customWidth="1"/>
    <col min="2" max="2" width="8.85546875" style="121" customWidth="1"/>
    <col min="3" max="4" width="10.140625" style="121" customWidth="1"/>
    <col min="5" max="6" width="9.5703125" style="97" customWidth="1"/>
    <col min="7" max="7" width="6.7109375" style="97" customWidth="1"/>
    <col min="8" max="8" width="9" style="121" customWidth="1"/>
    <col min="9" max="9" width="7.28515625" style="121" customWidth="1"/>
    <col min="10" max="10" width="9.5703125" style="121" customWidth="1"/>
    <col min="11" max="11" width="9.42578125" style="121" customWidth="1"/>
    <col min="12" max="12" width="9.42578125" style="97" customWidth="1"/>
    <col min="13" max="13" width="6.7109375" style="97" customWidth="1"/>
    <col min="14" max="14" width="8.85546875" style="121" customWidth="1"/>
    <col min="15" max="15" width="10.140625" style="121" customWidth="1"/>
    <col min="16" max="16" width="9.42578125" style="121" customWidth="1"/>
    <col min="17" max="18" width="9.5703125" style="97" customWidth="1"/>
    <col min="19" max="19" width="6.7109375" style="97" customWidth="1"/>
    <col min="20" max="20" width="9" style="121" customWidth="1"/>
    <col min="21" max="21" width="7.28515625" style="121" customWidth="1"/>
    <col min="22" max="22" width="10" style="121" customWidth="1"/>
    <col min="23" max="23" width="9.42578125" style="121" customWidth="1"/>
    <col min="24" max="24" width="9.42578125" style="97" customWidth="1"/>
    <col min="25" max="25" width="6.7109375" style="97" customWidth="1"/>
    <col min="26" max="27" width="8.85546875" style="121" customWidth="1"/>
    <col min="28" max="28" width="10.140625" style="121" customWidth="1"/>
    <col min="29" max="30" width="9.5703125" style="97" customWidth="1"/>
    <col min="31" max="31" width="6.7109375" style="97" customWidth="1"/>
    <col min="32" max="32" width="9" style="121" customWidth="1"/>
    <col min="33" max="33" width="7.28515625" style="121" customWidth="1"/>
    <col min="34" max="34" width="10" style="121" customWidth="1"/>
    <col min="35" max="35" width="9.42578125" style="121" customWidth="1"/>
    <col min="36" max="36" width="9.42578125" style="97" customWidth="1"/>
    <col min="37" max="37" width="6.7109375" style="97" customWidth="1"/>
    <col min="38" max="39" width="8.85546875" style="121" customWidth="1"/>
    <col min="40" max="40" width="10.140625" style="121" customWidth="1"/>
    <col min="41" max="42" width="9.5703125" style="97" customWidth="1"/>
    <col min="43" max="43" width="6.7109375" style="97" customWidth="1"/>
    <col min="44" max="44" width="9" style="121" customWidth="1"/>
    <col min="45" max="45" width="7.28515625" style="121" customWidth="1"/>
    <col min="46" max="46" width="10" style="121" customWidth="1"/>
    <col min="47" max="47" width="9.42578125" style="121" customWidth="1"/>
    <col min="48" max="48" width="9.42578125" style="97" customWidth="1"/>
    <col min="49" max="49" width="6.7109375" style="97" customWidth="1"/>
    <col min="50" max="79" width="6.28515625" style="95" customWidth="1"/>
    <col min="80" max="16384" width="11.42578125" style="95"/>
  </cols>
  <sheetData>
    <row r="1" spans="1:49" ht="18" customHeight="1">
      <c r="A1" s="844" t="s">
        <v>493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383"/>
      <c r="O1" s="383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</row>
    <row r="2" spans="1:49" ht="18" customHeight="1">
      <c r="A2" s="825" t="s">
        <v>342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spans="1:4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264"/>
      <c r="O3" s="26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</row>
    <row r="4" spans="1:49" ht="3.95" customHeight="1">
      <c r="A4" s="190"/>
      <c r="B4" s="190"/>
      <c r="C4" s="190"/>
      <c r="D4" s="190"/>
      <c r="E4" s="96"/>
      <c r="F4" s="96"/>
      <c r="G4" s="214"/>
      <c r="H4" s="214"/>
      <c r="I4" s="214"/>
      <c r="J4" s="214"/>
      <c r="K4" s="214"/>
      <c r="L4" s="96"/>
      <c r="M4" s="214"/>
      <c r="N4" s="190"/>
      <c r="O4" s="190"/>
      <c r="P4" s="190"/>
      <c r="Q4" s="96"/>
      <c r="R4" s="96"/>
      <c r="S4" s="214"/>
      <c r="T4" s="214"/>
      <c r="U4" s="214"/>
      <c r="V4" s="214"/>
      <c r="W4" s="214"/>
      <c r="X4" s="96"/>
      <c r="Y4" s="214"/>
      <c r="Z4" s="95"/>
      <c r="AA4" s="190"/>
      <c r="AB4" s="190"/>
      <c r="AC4" s="96"/>
      <c r="AD4" s="96"/>
      <c r="AE4" s="214"/>
      <c r="AF4" s="594"/>
      <c r="AG4" s="594"/>
      <c r="AH4" s="594"/>
      <c r="AI4" s="594"/>
      <c r="AJ4" s="96"/>
      <c r="AK4" s="594"/>
      <c r="AL4" s="95"/>
      <c r="AM4" s="697"/>
      <c r="AN4" s="697"/>
      <c r="AO4" s="96"/>
      <c r="AP4" s="96"/>
      <c r="AQ4" s="698"/>
      <c r="AR4" s="740"/>
      <c r="AS4" s="740"/>
      <c r="AT4" s="740"/>
      <c r="AU4" s="740"/>
      <c r="AV4" s="96"/>
      <c r="AW4" s="740"/>
    </row>
    <row r="5" spans="1:49" ht="18" customHeight="1">
      <c r="A5" s="846" t="s">
        <v>0</v>
      </c>
      <c r="B5" s="828" t="s">
        <v>559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30"/>
    </row>
    <row r="6" spans="1:49" ht="18" customHeight="1">
      <c r="A6" s="847"/>
      <c r="B6" s="813">
        <v>2015</v>
      </c>
      <c r="C6" s="813"/>
      <c r="D6" s="813"/>
      <c r="E6" s="813"/>
      <c r="F6" s="813"/>
      <c r="G6" s="851"/>
      <c r="H6" s="803">
        <v>2016</v>
      </c>
      <c r="I6" s="831"/>
      <c r="J6" s="831"/>
      <c r="K6" s="831"/>
      <c r="L6" s="831"/>
      <c r="M6" s="850"/>
      <c r="N6" s="813">
        <v>2017</v>
      </c>
      <c r="O6" s="813"/>
      <c r="P6" s="813"/>
      <c r="Q6" s="813"/>
      <c r="R6" s="813"/>
      <c r="S6" s="851"/>
      <c r="T6" s="803">
        <v>2018</v>
      </c>
      <c r="U6" s="831"/>
      <c r="V6" s="831"/>
      <c r="W6" s="831"/>
      <c r="X6" s="831"/>
      <c r="Y6" s="850"/>
      <c r="Z6" s="813">
        <v>2019</v>
      </c>
      <c r="AA6" s="813"/>
      <c r="AB6" s="813"/>
      <c r="AC6" s="813"/>
      <c r="AD6" s="813"/>
      <c r="AE6" s="851"/>
      <c r="AF6" s="803">
        <v>2020</v>
      </c>
      <c r="AG6" s="831"/>
      <c r="AH6" s="831"/>
      <c r="AI6" s="831"/>
      <c r="AJ6" s="831"/>
      <c r="AK6" s="850"/>
      <c r="AL6" s="813">
        <v>2021</v>
      </c>
      <c r="AM6" s="813"/>
      <c r="AN6" s="813"/>
      <c r="AO6" s="813"/>
      <c r="AP6" s="813"/>
      <c r="AQ6" s="851"/>
      <c r="AR6" s="803">
        <v>2022</v>
      </c>
      <c r="AS6" s="831"/>
      <c r="AT6" s="831"/>
      <c r="AU6" s="831"/>
      <c r="AV6" s="831"/>
      <c r="AW6" s="850"/>
    </row>
    <row r="7" spans="1:49" s="402" customFormat="1" ht="38.25" customHeight="1">
      <c r="A7" s="848"/>
      <c r="B7" s="371" t="s">
        <v>349</v>
      </c>
      <c r="C7" s="371" t="s">
        <v>350</v>
      </c>
      <c r="D7" s="371" t="s">
        <v>351</v>
      </c>
      <c r="E7" s="371" t="s">
        <v>352</v>
      </c>
      <c r="F7" s="523" t="s">
        <v>353</v>
      </c>
      <c r="G7" s="528" t="s">
        <v>34</v>
      </c>
      <c r="H7" s="467" t="s">
        <v>349</v>
      </c>
      <c r="I7" s="366" t="s">
        <v>350</v>
      </c>
      <c r="J7" s="366" t="s">
        <v>351</v>
      </c>
      <c r="K7" s="366" t="s">
        <v>352</v>
      </c>
      <c r="L7" s="468" t="s">
        <v>353</v>
      </c>
      <c r="M7" s="471" t="s">
        <v>34</v>
      </c>
      <c r="N7" s="371" t="s">
        <v>349</v>
      </c>
      <c r="O7" s="371" t="s">
        <v>350</v>
      </c>
      <c r="P7" s="371" t="s">
        <v>351</v>
      </c>
      <c r="Q7" s="371" t="s">
        <v>352</v>
      </c>
      <c r="R7" s="523" t="s">
        <v>353</v>
      </c>
      <c r="S7" s="528" t="s">
        <v>34</v>
      </c>
      <c r="T7" s="467" t="s">
        <v>349</v>
      </c>
      <c r="U7" s="366" t="s">
        <v>350</v>
      </c>
      <c r="V7" s="366" t="s">
        <v>351</v>
      </c>
      <c r="W7" s="366" t="s">
        <v>352</v>
      </c>
      <c r="X7" s="468" t="s">
        <v>353</v>
      </c>
      <c r="Y7" s="471" t="s">
        <v>34</v>
      </c>
      <c r="Z7" s="371" t="s">
        <v>349</v>
      </c>
      <c r="AA7" s="371" t="s">
        <v>350</v>
      </c>
      <c r="AB7" s="371" t="s">
        <v>351</v>
      </c>
      <c r="AC7" s="371" t="s">
        <v>352</v>
      </c>
      <c r="AD7" s="523" t="s">
        <v>353</v>
      </c>
      <c r="AE7" s="528" t="s">
        <v>34</v>
      </c>
      <c r="AF7" s="602" t="s">
        <v>349</v>
      </c>
      <c r="AG7" s="592" t="s">
        <v>350</v>
      </c>
      <c r="AH7" s="592" t="s">
        <v>351</v>
      </c>
      <c r="AI7" s="592" t="s">
        <v>352</v>
      </c>
      <c r="AJ7" s="603" t="s">
        <v>353</v>
      </c>
      <c r="AK7" s="471" t="s">
        <v>34</v>
      </c>
      <c r="AL7" s="694" t="s">
        <v>349</v>
      </c>
      <c r="AM7" s="694" t="s">
        <v>350</v>
      </c>
      <c r="AN7" s="694" t="s">
        <v>351</v>
      </c>
      <c r="AO7" s="694" t="s">
        <v>352</v>
      </c>
      <c r="AP7" s="700" t="s">
        <v>353</v>
      </c>
      <c r="AQ7" s="528" t="s">
        <v>34</v>
      </c>
      <c r="AR7" s="749" t="s">
        <v>349</v>
      </c>
      <c r="AS7" s="727" t="s">
        <v>350</v>
      </c>
      <c r="AT7" s="727" t="s">
        <v>351</v>
      </c>
      <c r="AU7" s="727" t="s">
        <v>352</v>
      </c>
      <c r="AV7" s="748" t="s">
        <v>353</v>
      </c>
      <c r="AW7" s="471" t="s">
        <v>34</v>
      </c>
    </row>
    <row r="8" spans="1:49" ht="18" customHeight="1">
      <c r="A8" s="529" t="s">
        <v>8</v>
      </c>
      <c r="B8" s="168">
        <v>39</v>
      </c>
      <c r="C8" s="168">
        <v>6</v>
      </c>
      <c r="D8" s="168">
        <v>0</v>
      </c>
      <c r="E8" s="167">
        <v>0</v>
      </c>
      <c r="F8" s="168">
        <v>0</v>
      </c>
      <c r="G8" s="159">
        <f t="shared" ref="G8:G27" si="0">+SUM(B8:F8)</f>
        <v>45</v>
      </c>
      <c r="H8" s="166">
        <v>31</v>
      </c>
      <c r="I8" s="168">
        <v>12</v>
      </c>
      <c r="J8" s="168">
        <v>0</v>
      </c>
      <c r="K8" s="168">
        <v>1</v>
      </c>
      <c r="L8" s="167">
        <v>0</v>
      </c>
      <c r="M8" s="161">
        <f t="shared" ref="M8:M27" si="1">+SUM(H8:L8)</f>
        <v>44</v>
      </c>
      <c r="N8" s="168">
        <v>28</v>
      </c>
      <c r="O8" s="168">
        <v>14</v>
      </c>
      <c r="P8" s="168">
        <v>0</v>
      </c>
      <c r="Q8" s="167">
        <v>0</v>
      </c>
      <c r="R8" s="168">
        <v>1</v>
      </c>
      <c r="S8" s="159">
        <f t="shared" ref="S8:S27" si="2">+SUM(N8:R8)</f>
        <v>43</v>
      </c>
      <c r="T8" s="156">
        <v>17</v>
      </c>
      <c r="U8" s="158">
        <v>14</v>
      </c>
      <c r="V8" s="158">
        <v>1</v>
      </c>
      <c r="W8" s="158">
        <v>0</v>
      </c>
      <c r="X8" s="157">
        <v>1</v>
      </c>
      <c r="Y8" s="161">
        <f t="shared" ref="Y8:Y27" si="3">+SUM(T8:X8)</f>
        <v>33</v>
      </c>
      <c r="Z8" s="168">
        <v>38</v>
      </c>
      <c r="AA8" s="168">
        <v>15</v>
      </c>
      <c r="AB8" s="168">
        <v>0</v>
      </c>
      <c r="AC8" s="167">
        <v>0</v>
      </c>
      <c r="AD8" s="168">
        <v>4</v>
      </c>
      <c r="AE8" s="159">
        <f t="shared" ref="AE8:AE27" si="4">+SUM(Z8:AD8)</f>
        <v>57</v>
      </c>
      <c r="AF8" s="156">
        <v>31</v>
      </c>
      <c r="AG8" s="158">
        <v>16</v>
      </c>
      <c r="AH8" s="158">
        <v>0</v>
      </c>
      <c r="AI8" s="158">
        <v>0</v>
      </c>
      <c r="AJ8" s="157">
        <v>2</v>
      </c>
      <c r="AK8" s="161">
        <f t="shared" ref="AK8:AK27" si="5">+SUM(AF8:AJ8)</f>
        <v>49</v>
      </c>
      <c r="AL8" s="168">
        <v>51</v>
      </c>
      <c r="AM8" s="168">
        <v>12</v>
      </c>
      <c r="AN8" s="168">
        <v>1</v>
      </c>
      <c r="AO8" s="167">
        <v>0</v>
      </c>
      <c r="AP8" s="168">
        <v>0</v>
      </c>
      <c r="AQ8" s="159">
        <f t="shared" ref="AQ8:AQ27" si="6">+SUM(AL8:AP8)</f>
        <v>64</v>
      </c>
      <c r="AR8" s="156">
        <v>35</v>
      </c>
      <c r="AS8" s="158">
        <v>11</v>
      </c>
      <c r="AT8" s="158">
        <v>2</v>
      </c>
      <c r="AU8" s="158">
        <v>0</v>
      </c>
      <c r="AV8" s="157">
        <v>5</v>
      </c>
      <c r="AW8" s="161">
        <v>53</v>
      </c>
    </row>
    <row r="9" spans="1:49" ht="18" customHeight="1">
      <c r="A9" s="249" t="s">
        <v>9</v>
      </c>
      <c r="B9" s="40">
        <v>34</v>
      </c>
      <c r="C9" s="40">
        <v>9</v>
      </c>
      <c r="D9" s="40">
        <v>2</v>
      </c>
      <c r="E9" s="40">
        <v>1</v>
      </c>
      <c r="F9" s="40">
        <v>2</v>
      </c>
      <c r="G9" s="163">
        <f t="shared" si="0"/>
        <v>48</v>
      </c>
      <c r="H9" s="164">
        <v>29</v>
      </c>
      <c r="I9" s="134">
        <v>17</v>
      </c>
      <c r="J9" s="134">
        <v>0</v>
      </c>
      <c r="K9" s="134">
        <v>0</v>
      </c>
      <c r="L9" s="134">
        <v>0</v>
      </c>
      <c r="M9" s="165">
        <f t="shared" si="1"/>
        <v>46</v>
      </c>
      <c r="N9" s="40">
        <v>15</v>
      </c>
      <c r="O9" s="40">
        <v>6</v>
      </c>
      <c r="P9" s="40">
        <v>2</v>
      </c>
      <c r="Q9" s="40">
        <v>0</v>
      </c>
      <c r="R9" s="40">
        <v>1</v>
      </c>
      <c r="S9" s="163">
        <f t="shared" si="2"/>
        <v>24</v>
      </c>
      <c r="T9" s="164">
        <v>14</v>
      </c>
      <c r="U9" s="134">
        <v>12</v>
      </c>
      <c r="V9" s="134">
        <v>0</v>
      </c>
      <c r="W9" s="134">
        <v>0</v>
      </c>
      <c r="X9" s="134">
        <v>1</v>
      </c>
      <c r="Y9" s="165">
        <f t="shared" si="3"/>
        <v>27</v>
      </c>
      <c r="Z9" s="40">
        <v>14</v>
      </c>
      <c r="AA9" s="40">
        <v>19</v>
      </c>
      <c r="AB9" s="40">
        <v>2</v>
      </c>
      <c r="AC9" s="40">
        <v>0</v>
      </c>
      <c r="AD9" s="40">
        <v>6</v>
      </c>
      <c r="AE9" s="163">
        <f t="shared" si="4"/>
        <v>41</v>
      </c>
      <c r="AF9" s="164">
        <v>9</v>
      </c>
      <c r="AG9" s="134">
        <v>8</v>
      </c>
      <c r="AH9" s="134">
        <v>0</v>
      </c>
      <c r="AI9" s="134">
        <v>0</v>
      </c>
      <c r="AJ9" s="134">
        <v>1</v>
      </c>
      <c r="AK9" s="165">
        <f t="shared" si="5"/>
        <v>18</v>
      </c>
      <c r="AL9" s="40">
        <v>17</v>
      </c>
      <c r="AM9" s="40">
        <v>13</v>
      </c>
      <c r="AN9" s="40">
        <v>1</v>
      </c>
      <c r="AO9" s="40">
        <v>0</v>
      </c>
      <c r="AP9" s="40">
        <v>6</v>
      </c>
      <c r="AQ9" s="163">
        <f t="shared" si="6"/>
        <v>37</v>
      </c>
      <c r="AR9" s="164">
        <v>19</v>
      </c>
      <c r="AS9" s="134">
        <v>12</v>
      </c>
      <c r="AT9" s="134">
        <v>1</v>
      </c>
      <c r="AU9" s="134">
        <v>0</v>
      </c>
      <c r="AV9" s="134">
        <v>0</v>
      </c>
      <c r="AW9" s="165">
        <v>32</v>
      </c>
    </row>
    <row r="10" spans="1:49" ht="18" customHeight="1">
      <c r="A10" s="252" t="s">
        <v>10</v>
      </c>
      <c r="B10" s="168">
        <v>1</v>
      </c>
      <c r="C10" s="168">
        <v>3</v>
      </c>
      <c r="D10" s="168">
        <v>1</v>
      </c>
      <c r="E10" s="167">
        <v>0</v>
      </c>
      <c r="F10" s="168">
        <v>2</v>
      </c>
      <c r="G10" s="169">
        <f t="shared" si="0"/>
        <v>7</v>
      </c>
      <c r="H10" s="166">
        <v>4</v>
      </c>
      <c r="I10" s="168">
        <v>8</v>
      </c>
      <c r="J10" s="168">
        <v>3</v>
      </c>
      <c r="K10" s="168">
        <v>0</v>
      </c>
      <c r="L10" s="167">
        <v>2</v>
      </c>
      <c r="M10" s="170">
        <f t="shared" si="1"/>
        <v>17</v>
      </c>
      <c r="N10" s="168">
        <v>9</v>
      </c>
      <c r="O10" s="168">
        <v>4</v>
      </c>
      <c r="P10" s="168">
        <v>1</v>
      </c>
      <c r="Q10" s="167">
        <v>1</v>
      </c>
      <c r="R10" s="168">
        <v>0</v>
      </c>
      <c r="S10" s="169">
        <f t="shared" si="2"/>
        <v>15</v>
      </c>
      <c r="T10" s="166">
        <v>1</v>
      </c>
      <c r="U10" s="168">
        <v>2</v>
      </c>
      <c r="V10" s="168">
        <v>0</v>
      </c>
      <c r="W10" s="168">
        <v>0</v>
      </c>
      <c r="X10" s="167">
        <v>3</v>
      </c>
      <c r="Y10" s="170">
        <f t="shared" si="3"/>
        <v>6</v>
      </c>
      <c r="Z10" s="168">
        <v>4</v>
      </c>
      <c r="AA10" s="168">
        <v>3</v>
      </c>
      <c r="AB10" s="168">
        <v>1</v>
      </c>
      <c r="AC10" s="167">
        <v>0</v>
      </c>
      <c r="AD10" s="168">
        <v>2</v>
      </c>
      <c r="AE10" s="169">
        <f t="shared" si="4"/>
        <v>10</v>
      </c>
      <c r="AF10" s="166">
        <v>1</v>
      </c>
      <c r="AG10" s="168">
        <v>3</v>
      </c>
      <c r="AH10" s="168">
        <v>0</v>
      </c>
      <c r="AI10" s="168">
        <v>0</v>
      </c>
      <c r="AJ10" s="167">
        <v>3</v>
      </c>
      <c r="AK10" s="170">
        <f t="shared" si="5"/>
        <v>7</v>
      </c>
      <c r="AL10" s="168">
        <v>3</v>
      </c>
      <c r="AM10" s="168">
        <v>5</v>
      </c>
      <c r="AN10" s="168">
        <v>0</v>
      </c>
      <c r="AO10" s="167">
        <v>0</v>
      </c>
      <c r="AP10" s="168">
        <v>4</v>
      </c>
      <c r="AQ10" s="169">
        <f t="shared" si="6"/>
        <v>12</v>
      </c>
      <c r="AR10" s="166">
        <v>3</v>
      </c>
      <c r="AS10" s="168">
        <v>8</v>
      </c>
      <c r="AT10" s="168">
        <v>0</v>
      </c>
      <c r="AU10" s="168">
        <v>0</v>
      </c>
      <c r="AV10" s="167">
        <v>1</v>
      </c>
      <c r="AW10" s="170">
        <v>12</v>
      </c>
    </row>
    <row r="11" spans="1:49" ht="18" customHeight="1">
      <c r="A11" s="249" t="s">
        <v>11</v>
      </c>
      <c r="B11" s="40">
        <v>5</v>
      </c>
      <c r="C11" s="40">
        <v>2</v>
      </c>
      <c r="D11" s="40">
        <v>0</v>
      </c>
      <c r="E11" s="40">
        <v>0</v>
      </c>
      <c r="F11" s="40">
        <v>1</v>
      </c>
      <c r="G11" s="163">
        <f t="shared" si="0"/>
        <v>8</v>
      </c>
      <c r="H11" s="164">
        <v>5</v>
      </c>
      <c r="I11" s="134">
        <v>1</v>
      </c>
      <c r="J11" s="134">
        <v>1</v>
      </c>
      <c r="K11" s="134">
        <v>0</v>
      </c>
      <c r="L11" s="134">
        <v>1</v>
      </c>
      <c r="M11" s="165">
        <f t="shared" si="1"/>
        <v>8</v>
      </c>
      <c r="N11" s="40">
        <v>3</v>
      </c>
      <c r="O11" s="40">
        <v>5</v>
      </c>
      <c r="P11" s="40">
        <v>0</v>
      </c>
      <c r="Q11" s="40">
        <v>0</v>
      </c>
      <c r="R11" s="40">
        <v>0</v>
      </c>
      <c r="S11" s="163">
        <f t="shared" si="2"/>
        <v>8</v>
      </c>
      <c r="T11" s="164">
        <v>9</v>
      </c>
      <c r="U11" s="134">
        <v>2</v>
      </c>
      <c r="V11" s="134">
        <v>1</v>
      </c>
      <c r="W11" s="134">
        <v>1</v>
      </c>
      <c r="X11" s="134">
        <v>1</v>
      </c>
      <c r="Y11" s="165">
        <f t="shared" si="3"/>
        <v>14</v>
      </c>
      <c r="Z11" s="40">
        <v>3</v>
      </c>
      <c r="AA11" s="40">
        <v>2</v>
      </c>
      <c r="AB11" s="40">
        <v>0</v>
      </c>
      <c r="AC11" s="40">
        <v>0</v>
      </c>
      <c r="AD11" s="40">
        <v>1</v>
      </c>
      <c r="AE11" s="163">
        <f t="shared" si="4"/>
        <v>6</v>
      </c>
      <c r="AF11" s="164">
        <v>5</v>
      </c>
      <c r="AG11" s="134">
        <v>8</v>
      </c>
      <c r="AH11" s="134">
        <v>0</v>
      </c>
      <c r="AI11" s="134">
        <v>0</v>
      </c>
      <c r="AJ11" s="134">
        <v>4</v>
      </c>
      <c r="AK11" s="165">
        <f t="shared" si="5"/>
        <v>17</v>
      </c>
      <c r="AL11" s="40">
        <v>4</v>
      </c>
      <c r="AM11" s="40">
        <v>3</v>
      </c>
      <c r="AN11" s="40">
        <v>0</v>
      </c>
      <c r="AO11" s="40">
        <v>0</v>
      </c>
      <c r="AP11" s="40">
        <v>2</v>
      </c>
      <c r="AQ11" s="163">
        <f t="shared" si="6"/>
        <v>9</v>
      </c>
      <c r="AR11" s="164">
        <v>2</v>
      </c>
      <c r="AS11" s="134">
        <v>1</v>
      </c>
      <c r="AT11" s="134">
        <v>0</v>
      </c>
      <c r="AU11" s="134">
        <v>0</v>
      </c>
      <c r="AV11" s="134">
        <v>4</v>
      </c>
      <c r="AW11" s="165">
        <v>7</v>
      </c>
    </row>
    <row r="12" spans="1:49" ht="18" customHeight="1">
      <c r="A12" s="252" t="s">
        <v>12</v>
      </c>
      <c r="B12" s="168">
        <v>20</v>
      </c>
      <c r="C12" s="168">
        <v>6</v>
      </c>
      <c r="D12" s="168">
        <v>3</v>
      </c>
      <c r="E12" s="167">
        <v>0</v>
      </c>
      <c r="F12" s="168">
        <v>4</v>
      </c>
      <c r="G12" s="170">
        <f t="shared" si="0"/>
        <v>33</v>
      </c>
      <c r="H12" s="166">
        <v>11</v>
      </c>
      <c r="I12" s="168">
        <v>10</v>
      </c>
      <c r="J12" s="168">
        <v>1</v>
      </c>
      <c r="K12" s="168">
        <v>0</v>
      </c>
      <c r="L12" s="167">
        <v>2</v>
      </c>
      <c r="M12" s="170">
        <f t="shared" si="1"/>
        <v>24</v>
      </c>
      <c r="N12" s="168">
        <v>22</v>
      </c>
      <c r="O12" s="168">
        <v>6</v>
      </c>
      <c r="P12" s="168">
        <v>1</v>
      </c>
      <c r="Q12" s="167">
        <v>0</v>
      </c>
      <c r="R12" s="168">
        <v>1</v>
      </c>
      <c r="S12" s="170">
        <f t="shared" si="2"/>
        <v>30</v>
      </c>
      <c r="T12" s="166">
        <v>5</v>
      </c>
      <c r="U12" s="168">
        <v>8</v>
      </c>
      <c r="V12" s="168">
        <v>2</v>
      </c>
      <c r="W12" s="168">
        <v>0</v>
      </c>
      <c r="X12" s="167">
        <v>0</v>
      </c>
      <c r="Y12" s="170">
        <f t="shared" si="3"/>
        <v>15</v>
      </c>
      <c r="Z12" s="168">
        <v>12</v>
      </c>
      <c r="AA12" s="168">
        <v>12</v>
      </c>
      <c r="AB12" s="168">
        <v>2</v>
      </c>
      <c r="AC12" s="167">
        <v>1</v>
      </c>
      <c r="AD12" s="168">
        <v>5</v>
      </c>
      <c r="AE12" s="170">
        <f t="shared" si="4"/>
        <v>32</v>
      </c>
      <c r="AF12" s="166">
        <v>8</v>
      </c>
      <c r="AG12" s="168">
        <v>6</v>
      </c>
      <c r="AH12" s="168">
        <v>1</v>
      </c>
      <c r="AI12" s="168">
        <v>0</v>
      </c>
      <c r="AJ12" s="167">
        <v>2</v>
      </c>
      <c r="AK12" s="170">
        <f t="shared" si="5"/>
        <v>17</v>
      </c>
      <c r="AL12" s="168">
        <v>8</v>
      </c>
      <c r="AM12" s="168">
        <v>4</v>
      </c>
      <c r="AN12" s="168">
        <v>0</v>
      </c>
      <c r="AO12" s="167">
        <v>1</v>
      </c>
      <c r="AP12" s="168">
        <v>3</v>
      </c>
      <c r="AQ12" s="170">
        <f t="shared" si="6"/>
        <v>16</v>
      </c>
      <c r="AR12" s="166">
        <v>9</v>
      </c>
      <c r="AS12" s="168">
        <v>7</v>
      </c>
      <c r="AT12" s="168">
        <v>1</v>
      </c>
      <c r="AU12" s="168">
        <v>0</v>
      </c>
      <c r="AV12" s="167">
        <v>3</v>
      </c>
      <c r="AW12" s="170">
        <v>20</v>
      </c>
    </row>
    <row r="13" spans="1:49" ht="18" customHeight="1">
      <c r="A13" s="249" t="s">
        <v>13</v>
      </c>
      <c r="B13" s="40">
        <v>11</v>
      </c>
      <c r="C13" s="40">
        <v>4</v>
      </c>
      <c r="D13" s="40">
        <v>2</v>
      </c>
      <c r="E13" s="40">
        <v>0</v>
      </c>
      <c r="F13" s="40">
        <v>0</v>
      </c>
      <c r="G13" s="163">
        <f t="shared" si="0"/>
        <v>17</v>
      </c>
      <c r="H13" s="164">
        <v>6</v>
      </c>
      <c r="I13" s="134">
        <v>4</v>
      </c>
      <c r="J13" s="134">
        <v>1</v>
      </c>
      <c r="K13" s="134">
        <v>0</v>
      </c>
      <c r="L13" s="134">
        <v>1</v>
      </c>
      <c r="M13" s="165">
        <f t="shared" si="1"/>
        <v>12</v>
      </c>
      <c r="N13" s="40">
        <v>14</v>
      </c>
      <c r="O13" s="40">
        <v>1</v>
      </c>
      <c r="P13" s="40">
        <v>1</v>
      </c>
      <c r="Q13" s="40">
        <v>0</v>
      </c>
      <c r="R13" s="40">
        <v>2</v>
      </c>
      <c r="S13" s="163">
        <f t="shared" si="2"/>
        <v>18</v>
      </c>
      <c r="T13" s="164">
        <v>15</v>
      </c>
      <c r="U13" s="134">
        <v>5</v>
      </c>
      <c r="V13" s="134">
        <v>0</v>
      </c>
      <c r="W13" s="134">
        <v>0</v>
      </c>
      <c r="X13" s="134">
        <v>1</v>
      </c>
      <c r="Y13" s="165">
        <f t="shared" si="3"/>
        <v>21</v>
      </c>
      <c r="Z13" s="40">
        <v>8</v>
      </c>
      <c r="AA13" s="40">
        <v>4</v>
      </c>
      <c r="AB13" s="40">
        <v>1</v>
      </c>
      <c r="AC13" s="40">
        <v>0</v>
      </c>
      <c r="AD13" s="40">
        <v>1</v>
      </c>
      <c r="AE13" s="163">
        <f t="shared" si="4"/>
        <v>14</v>
      </c>
      <c r="AF13" s="164">
        <v>16</v>
      </c>
      <c r="AG13" s="134">
        <v>3</v>
      </c>
      <c r="AH13" s="134">
        <v>0</v>
      </c>
      <c r="AI13" s="134">
        <v>0</v>
      </c>
      <c r="AJ13" s="134">
        <v>2</v>
      </c>
      <c r="AK13" s="165">
        <f t="shared" si="5"/>
        <v>21</v>
      </c>
      <c r="AL13" s="40">
        <v>8</v>
      </c>
      <c r="AM13" s="40">
        <v>5</v>
      </c>
      <c r="AN13" s="40">
        <v>1</v>
      </c>
      <c r="AO13" s="40">
        <v>0</v>
      </c>
      <c r="AP13" s="40">
        <v>0</v>
      </c>
      <c r="AQ13" s="163">
        <f t="shared" si="6"/>
        <v>14</v>
      </c>
      <c r="AR13" s="164">
        <v>3</v>
      </c>
      <c r="AS13" s="134">
        <v>3</v>
      </c>
      <c r="AT13" s="134">
        <v>1</v>
      </c>
      <c r="AU13" s="134">
        <v>0</v>
      </c>
      <c r="AV13" s="134">
        <v>0</v>
      </c>
      <c r="AW13" s="165">
        <v>7</v>
      </c>
    </row>
    <row r="14" spans="1:49" ht="18" customHeight="1">
      <c r="A14" s="252" t="s">
        <v>14</v>
      </c>
      <c r="B14" s="168">
        <v>12</v>
      </c>
      <c r="C14" s="168">
        <v>10</v>
      </c>
      <c r="D14" s="168">
        <v>0</v>
      </c>
      <c r="E14" s="167">
        <v>0</v>
      </c>
      <c r="F14" s="168">
        <v>1</v>
      </c>
      <c r="G14" s="169">
        <f t="shared" si="0"/>
        <v>23</v>
      </c>
      <c r="H14" s="166">
        <v>12</v>
      </c>
      <c r="I14" s="168">
        <v>7</v>
      </c>
      <c r="J14" s="168">
        <v>0</v>
      </c>
      <c r="K14" s="168">
        <v>0</v>
      </c>
      <c r="L14" s="167">
        <v>3</v>
      </c>
      <c r="M14" s="170">
        <f t="shared" si="1"/>
        <v>22</v>
      </c>
      <c r="N14" s="168">
        <v>16</v>
      </c>
      <c r="O14" s="168">
        <v>7</v>
      </c>
      <c r="P14" s="168">
        <v>1</v>
      </c>
      <c r="Q14" s="167">
        <v>0</v>
      </c>
      <c r="R14" s="168">
        <v>1</v>
      </c>
      <c r="S14" s="169">
        <f t="shared" si="2"/>
        <v>25</v>
      </c>
      <c r="T14" s="166">
        <v>14</v>
      </c>
      <c r="U14" s="168">
        <v>14</v>
      </c>
      <c r="V14" s="168">
        <v>2</v>
      </c>
      <c r="W14" s="168">
        <v>1</v>
      </c>
      <c r="X14" s="167">
        <v>3</v>
      </c>
      <c r="Y14" s="170">
        <f t="shared" si="3"/>
        <v>34</v>
      </c>
      <c r="Z14" s="168">
        <v>13</v>
      </c>
      <c r="AA14" s="168">
        <v>13</v>
      </c>
      <c r="AB14" s="168">
        <v>2</v>
      </c>
      <c r="AC14" s="167">
        <v>2</v>
      </c>
      <c r="AD14" s="168">
        <v>5</v>
      </c>
      <c r="AE14" s="169">
        <f t="shared" si="4"/>
        <v>35</v>
      </c>
      <c r="AF14" s="166">
        <v>22</v>
      </c>
      <c r="AG14" s="168">
        <v>7</v>
      </c>
      <c r="AH14" s="168">
        <v>0</v>
      </c>
      <c r="AI14" s="168">
        <v>0</v>
      </c>
      <c r="AJ14" s="167">
        <v>2</v>
      </c>
      <c r="AK14" s="170">
        <f t="shared" si="5"/>
        <v>31</v>
      </c>
      <c r="AL14" s="168">
        <v>9</v>
      </c>
      <c r="AM14" s="168">
        <v>8</v>
      </c>
      <c r="AN14" s="168">
        <v>0</v>
      </c>
      <c r="AO14" s="167">
        <v>1</v>
      </c>
      <c r="AP14" s="168">
        <v>2</v>
      </c>
      <c r="AQ14" s="169">
        <f t="shared" si="6"/>
        <v>20</v>
      </c>
      <c r="AR14" s="166">
        <v>24</v>
      </c>
      <c r="AS14" s="168">
        <v>9</v>
      </c>
      <c r="AT14" s="168">
        <v>2</v>
      </c>
      <c r="AU14" s="168">
        <v>0</v>
      </c>
      <c r="AV14" s="167">
        <v>3</v>
      </c>
      <c r="AW14" s="170">
        <v>38</v>
      </c>
    </row>
    <row r="15" spans="1:49" ht="18" customHeight="1">
      <c r="A15" s="249" t="s">
        <v>15</v>
      </c>
      <c r="B15" s="40">
        <v>1</v>
      </c>
      <c r="C15" s="40">
        <v>4</v>
      </c>
      <c r="D15" s="40">
        <v>0</v>
      </c>
      <c r="E15" s="40">
        <v>0</v>
      </c>
      <c r="F15" s="40">
        <v>1</v>
      </c>
      <c r="G15" s="44">
        <f t="shared" si="0"/>
        <v>6</v>
      </c>
      <c r="H15" s="164">
        <v>2</v>
      </c>
      <c r="I15" s="134">
        <v>1</v>
      </c>
      <c r="J15" s="134">
        <v>1</v>
      </c>
      <c r="K15" s="134">
        <v>0</v>
      </c>
      <c r="L15" s="134">
        <v>1</v>
      </c>
      <c r="M15" s="165">
        <f t="shared" si="1"/>
        <v>5</v>
      </c>
      <c r="N15" s="40">
        <v>5</v>
      </c>
      <c r="O15" s="40">
        <v>5</v>
      </c>
      <c r="P15" s="40">
        <v>0</v>
      </c>
      <c r="Q15" s="40">
        <v>0</v>
      </c>
      <c r="R15" s="40">
        <v>1</v>
      </c>
      <c r="S15" s="44">
        <f t="shared" si="2"/>
        <v>11</v>
      </c>
      <c r="T15" s="164">
        <v>1</v>
      </c>
      <c r="U15" s="134">
        <v>3</v>
      </c>
      <c r="V15" s="134">
        <v>1</v>
      </c>
      <c r="W15" s="134">
        <v>0</v>
      </c>
      <c r="X15" s="134">
        <v>0</v>
      </c>
      <c r="Y15" s="165">
        <f t="shared" si="3"/>
        <v>5</v>
      </c>
      <c r="Z15" s="40">
        <v>0</v>
      </c>
      <c r="AA15" s="40">
        <v>5</v>
      </c>
      <c r="AB15" s="40">
        <v>0</v>
      </c>
      <c r="AC15" s="40">
        <v>0</v>
      </c>
      <c r="AD15" s="40">
        <v>1</v>
      </c>
      <c r="AE15" s="44">
        <f t="shared" si="4"/>
        <v>6</v>
      </c>
      <c r="AF15" s="164">
        <v>1</v>
      </c>
      <c r="AG15" s="134">
        <v>2</v>
      </c>
      <c r="AH15" s="134">
        <v>0</v>
      </c>
      <c r="AI15" s="134">
        <v>1</v>
      </c>
      <c r="AJ15" s="134">
        <v>0</v>
      </c>
      <c r="AK15" s="165">
        <f t="shared" si="5"/>
        <v>4</v>
      </c>
      <c r="AL15" s="40">
        <v>1</v>
      </c>
      <c r="AM15" s="40">
        <v>1</v>
      </c>
      <c r="AN15" s="40">
        <v>0</v>
      </c>
      <c r="AO15" s="40">
        <v>0</v>
      </c>
      <c r="AP15" s="40">
        <v>1</v>
      </c>
      <c r="AQ15" s="44">
        <f t="shared" si="6"/>
        <v>3</v>
      </c>
      <c r="AR15" s="164">
        <v>3</v>
      </c>
      <c r="AS15" s="134">
        <v>1</v>
      </c>
      <c r="AT15" s="134">
        <v>0</v>
      </c>
      <c r="AU15" s="134">
        <v>0</v>
      </c>
      <c r="AV15" s="134">
        <v>0</v>
      </c>
      <c r="AW15" s="165">
        <v>4</v>
      </c>
    </row>
    <row r="16" spans="1:49" ht="18" customHeight="1">
      <c r="A16" s="256" t="s">
        <v>16</v>
      </c>
      <c r="B16" s="168">
        <v>7</v>
      </c>
      <c r="C16" s="168">
        <v>2</v>
      </c>
      <c r="D16" s="168">
        <v>1</v>
      </c>
      <c r="E16" s="168">
        <v>0</v>
      </c>
      <c r="F16" s="168">
        <v>2</v>
      </c>
      <c r="G16" s="170">
        <f t="shared" si="0"/>
        <v>12</v>
      </c>
      <c r="H16" s="166">
        <v>6</v>
      </c>
      <c r="I16" s="168">
        <v>2</v>
      </c>
      <c r="J16" s="168">
        <v>4</v>
      </c>
      <c r="K16" s="168">
        <v>0</v>
      </c>
      <c r="L16" s="167">
        <v>0</v>
      </c>
      <c r="M16" s="170">
        <f t="shared" si="1"/>
        <v>12</v>
      </c>
      <c r="N16" s="168">
        <v>3</v>
      </c>
      <c r="O16" s="168">
        <v>2</v>
      </c>
      <c r="P16" s="168">
        <v>3</v>
      </c>
      <c r="Q16" s="168">
        <v>0</v>
      </c>
      <c r="R16" s="168">
        <v>1</v>
      </c>
      <c r="S16" s="170">
        <f t="shared" si="2"/>
        <v>9</v>
      </c>
      <c r="T16" s="166">
        <v>1</v>
      </c>
      <c r="U16" s="168">
        <v>2</v>
      </c>
      <c r="V16" s="168">
        <v>1</v>
      </c>
      <c r="W16" s="168">
        <v>0</v>
      </c>
      <c r="X16" s="167">
        <v>4</v>
      </c>
      <c r="Y16" s="170">
        <f t="shared" si="3"/>
        <v>8</v>
      </c>
      <c r="Z16" s="168">
        <v>6</v>
      </c>
      <c r="AA16" s="168">
        <v>2</v>
      </c>
      <c r="AB16" s="168">
        <v>0</v>
      </c>
      <c r="AC16" s="168">
        <v>0</v>
      </c>
      <c r="AD16" s="168">
        <v>1</v>
      </c>
      <c r="AE16" s="170">
        <f t="shared" si="4"/>
        <v>9</v>
      </c>
      <c r="AF16" s="166">
        <v>4</v>
      </c>
      <c r="AG16" s="168">
        <v>1</v>
      </c>
      <c r="AH16" s="168">
        <v>0</v>
      </c>
      <c r="AI16" s="168">
        <v>0</v>
      </c>
      <c r="AJ16" s="167">
        <v>1</v>
      </c>
      <c r="AK16" s="170">
        <f t="shared" si="5"/>
        <v>6</v>
      </c>
      <c r="AL16" s="168">
        <v>2</v>
      </c>
      <c r="AM16" s="168">
        <v>4</v>
      </c>
      <c r="AN16" s="168">
        <v>0</v>
      </c>
      <c r="AO16" s="168">
        <v>0</v>
      </c>
      <c r="AP16" s="168">
        <v>2</v>
      </c>
      <c r="AQ16" s="170">
        <f t="shared" si="6"/>
        <v>8</v>
      </c>
      <c r="AR16" s="166">
        <v>1</v>
      </c>
      <c r="AS16" s="168">
        <v>2</v>
      </c>
      <c r="AT16" s="168">
        <v>0</v>
      </c>
      <c r="AU16" s="168">
        <v>0</v>
      </c>
      <c r="AV16" s="167">
        <v>0</v>
      </c>
      <c r="AW16" s="170">
        <v>3</v>
      </c>
    </row>
    <row r="17" spans="1:49" ht="18" customHeight="1">
      <c r="A17" s="249" t="s">
        <v>17</v>
      </c>
      <c r="B17" s="40">
        <v>63</v>
      </c>
      <c r="C17" s="40">
        <v>21</v>
      </c>
      <c r="D17" s="40">
        <v>0</v>
      </c>
      <c r="E17" s="40">
        <v>0</v>
      </c>
      <c r="F17" s="40">
        <v>4</v>
      </c>
      <c r="G17" s="44">
        <f t="shared" si="0"/>
        <v>88</v>
      </c>
      <c r="H17" s="164">
        <v>62</v>
      </c>
      <c r="I17" s="134">
        <v>32</v>
      </c>
      <c r="J17" s="134">
        <v>0</v>
      </c>
      <c r="K17" s="134">
        <v>2</v>
      </c>
      <c r="L17" s="134">
        <v>7</v>
      </c>
      <c r="M17" s="165">
        <f t="shared" si="1"/>
        <v>103</v>
      </c>
      <c r="N17" s="40">
        <v>35</v>
      </c>
      <c r="O17" s="40">
        <v>17</v>
      </c>
      <c r="P17" s="40">
        <v>3</v>
      </c>
      <c r="Q17" s="40">
        <v>1</v>
      </c>
      <c r="R17" s="40">
        <v>5</v>
      </c>
      <c r="S17" s="44">
        <f t="shared" si="2"/>
        <v>61</v>
      </c>
      <c r="T17" s="164">
        <v>35</v>
      </c>
      <c r="U17" s="134">
        <v>18</v>
      </c>
      <c r="V17" s="134">
        <v>4</v>
      </c>
      <c r="W17" s="134">
        <v>0</v>
      </c>
      <c r="X17" s="134">
        <v>5</v>
      </c>
      <c r="Y17" s="165">
        <f t="shared" si="3"/>
        <v>62</v>
      </c>
      <c r="Z17" s="40">
        <v>41</v>
      </c>
      <c r="AA17" s="40">
        <v>15</v>
      </c>
      <c r="AB17" s="40">
        <v>0</v>
      </c>
      <c r="AC17" s="40">
        <v>2</v>
      </c>
      <c r="AD17" s="40">
        <v>7</v>
      </c>
      <c r="AE17" s="44">
        <f t="shared" si="4"/>
        <v>65</v>
      </c>
      <c r="AF17" s="164">
        <v>33</v>
      </c>
      <c r="AG17" s="134">
        <v>15</v>
      </c>
      <c r="AH17" s="134">
        <v>4</v>
      </c>
      <c r="AI17" s="134">
        <v>1</v>
      </c>
      <c r="AJ17" s="134">
        <v>8</v>
      </c>
      <c r="AK17" s="165">
        <f t="shared" si="5"/>
        <v>61</v>
      </c>
      <c r="AL17" s="40">
        <v>36</v>
      </c>
      <c r="AM17" s="40">
        <v>18</v>
      </c>
      <c r="AN17" s="40">
        <v>2</v>
      </c>
      <c r="AO17" s="40">
        <v>0</v>
      </c>
      <c r="AP17" s="40">
        <v>10</v>
      </c>
      <c r="AQ17" s="44">
        <f t="shared" si="6"/>
        <v>66</v>
      </c>
      <c r="AR17" s="164">
        <v>40</v>
      </c>
      <c r="AS17" s="134">
        <v>25</v>
      </c>
      <c r="AT17" s="134">
        <v>3</v>
      </c>
      <c r="AU17" s="134">
        <v>0</v>
      </c>
      <c r="AV17" s="134">
        <v>7</v>
      </c>
      <c r="AW17" s="165">
        <v>75</v>
      </c>
    </row>
    <row r="18" spans="1:49" ht="18" customHeight="1">
      <c r="A18" s="256" t="s">
        <v>18</v>
      </c>
      <c r="B18" s="168">
        <v>42</v>
      </c>
      <c r="C18" s="168">
        <v>34</v>
      </c>
      <c r="D18" s="168">
        <v>2</v>
      </c>
      <c r="E18" s="168">
        <v>1</v>
      </c>
      <c r="F18" s="168">
        <v>6</v>
      </c>
      <c r="G18" s="170">
        <f t="shared" si="0"/>
        <v>85</v>
      </c>
      <c r="H18" s="166">
        <v>61</v>
      </c>
      <c r="I18" s="168">
        <v>33</v>
      </c>
      <c r="J18" s="168">
        <v>0</v>
      </c>
      <c r="K18" s="168">
        <v>0</v>
      </c>
      <c r="L18" s="167">
        <v>5</v>
      </c>
      <c r="M18" s="170">
        <f t="shared" si="1"/>
        <v>99</v>
      </c>
      <c r="N18" s="168">
        <v>34</v>
      </c>
      <c r="O18" s="168">
        <v>25</v>
      </c>
      <c r="P18" s="168">
        <v>1</v>
      </c>
      <c r="Q18" s="168">
        <v>1</v>
      </c>
      <c r="R18" s="168">
        <v>8</v>
      </c>
      <c r="S18" s="170">
        <f t="shared" si="2"/>
        <v>69</v>
      </c>
      <c r="T18" s="166">
        <v>23</v>
      </c>
      <c r="U18" s="168">
        <v>16</v>
      </c>
      <c r="V18" s="168">
        <v>1</v>
      </c>
      <c r="W18" s="168">
        <v>2</v>
      </c>
      <c r="X18" s="167">
        <v>13</v>
      </c>
      <c r="Y18" s="170">
        <f t="shared" si="3"/>
        <v>55</v>
      </c>
      <c r="Z18" s="168">
        <v>39</v>
      </c>
      <c r="AA18" s="168">
        <v>25</v>
      </c>
      <c r="AB18" s="168">
        <v>2</v>
      </c>
      <c r="AC18" s="168">
        <v>0</v>
      </c>
      <c r="AD18" s="168">
        <v>12</v>
      </c>
      <c r="AE18" s="170">
        <f t="shared" si="4"/>
        <v>78</v>
      </c>
      <c r="AF18" s="166">
        <v>24</v>
      </c>
      <c r="AG18" s="168">
        <v>22</v>
      </c>
      <c r="AH18" s="168">
        <v>5</v>
      </c>
      <c r="AI18" s="168">
        <v>0</v>
      </c>
      <c r="AJ18" s="167">
        <v>20</v>
      </c>
      <c r="AK18" s="170">
        <f t="shared" si="5"/>
        <v>71</v>
      </c>
      <c r="AL18" s="168">
        <v>32</v>
      </c>
      <c r="AM18" s="168">
        <v>27</v>
      </c>
      <c r="AN18" s="168">
        <v>0</v>
      </c>
      <c r="AO18" s="168">
        <v>0</v>
      </c>
      <c r="AP18" s="168">
        <v>11</v>
      </c>
      <c r="AQ18" s="170">
        <f t="shared" si="6"/>
        <v>70</v>
      </c>
      <c r="AR18" s="166">
        <v>35</v>
      </c>
      <c r="AS18" s="168">
        <v>24</v>
      </c>
      <c r="AT18" s="168">
        <v>4</v>
      </c>
      <c r="AU18" s="168">
        <v>2</v>
      </c>
      <c r="AV18" s="167">
        <v>9</v>
      </c>
      <c r="AW18" s="170">
        <v>74</v>
      </c>
    </row>
    <row r="19" spans="1:49" ht="18" customHeight="1">
      <c r="A19" s="249" t="s">
        <v>19</v>
      </c>
      <c r="B19" s="40">
        <v>2</v>
      </c>
      <c r="C19" s="40">
        <v>0</v>
      </c>
      <c r="D19" s="40">
        <v>0</v>
      </c>
      <c r="E19" s="40">
        <v>0</v>
      </c>
      <c r="F19" s="40">
        <v>0</v>
      </c>
      <c r="G19" s="44">
        <f t="shared" si="0"/>
        <v>2</v>
      </c>
      <c r="H19" s="164">
        <v>0</v>
      </c>
      <c r="I19" s="134">
        <v>1</v>
      </c>
      <c r="J19" s="134">
        <v>0</v>
      </c>
      <c r="K19" s="134">
        <v>0</v>
      </c>
      <c r="L19" s="134">
        <v>0</v>
      </c>
      <c r="M19" s="165">
        <f t="shared" si="1"/>
        <v>1</v>
      </c>
      <c r="N19" s="40">
        <v>3</v>
      </c>
      <c r="O19" s="40">
        <v>0</v>
      </c>
      <c r="P19" s="40">
        <v>0</v>
      </c>
      <c r="Q19" s="40">
        <v>0</v>
      </c>
      <c r="R19" s="40">
        <v>0</v>
      </c>
      <c r="S19" s="44">
        <f t="shared" si="2"/>
        <v>3</v>
      </c>
      <c r="T19" s="164">
        <v>0</v>
      </c>
      <c r="U19" s="134">
        <v>2</v>
      </c>
      <c r="V19" s="134">
        <v>0</v>
      </c>
      <c r="W19" s="134">
        <v>0</v>
      </c>
      <c r="X19" s="134">
        <v>1</v>
      </c>
      <c r="Y19" s="165">
        <f t="shared" si="3"/>
        <v>3</v>
      </c>
      <c r="Z19" s="40">
        <v>0</v>
      </c>
      <c r="AA19" s="40">
        <v>2</v>
      </c>
      <c r="AB19" s="40">
        <v>0</v>
      </c>
      <c r="AC19" s="40">
        <v>0</v>
      </c>
      <c r="AD19" s="40">
        <v>1</v>
      </c>
      <c r="AE19" s="44">
        <f t="shared" si="4"/>
        <v>3</v>
      </c>
      <c r="AF19" s="164">
        <v>2</v>
      </c>
      <c r="AG19" s="134">
        <v>1</v>
      </c>
      <c r="AH19" s="134">
        <v>0</v>
      </c>
      <c r="AI19" s="134">
        <v>0</v>
      </c>
      <c r="AJ19" s="134">
        <v>0</v>
      </c>
      <c r="AK19" s="165">
        <f t="shared" si="5"/>
        <v>3</v>
      </c>
      <c r="AL19" s="40">
        <v>1</v>
      </c>
      <c r="AM19" s="40">
        <v>3</v>
      </c>
      <c r="AN19" s="40">
        <v>0</v>
      </c>
      <c r="AO19" s="40">
        <v>0</v>
      </c>
      <c r="AP19" s="40">
        <v>1</v>
      </c>
      <c r="AQ19" s="44">
        <f t="shared" si="6"/>
        <v>5</v>
      </c>
      <c r="AR19" s="164">
        <v>2</v>
      </c>
      <c r="AS19" s="134">
        <v>1</v>
      </c>
      <c r="AT19" s="134">
        <v>0</v>
      </c>
      <c r="AU19" s="134">
        <v>0</v>
      </c>
      <c r="AV19" s="134">
        <v>2</v>
      </c>
      <c r="AW19" s="165">
        <v>5</v>
      </c>
    </row>
    <row r="20" spans="1:49" ht="18" customHeight="1">
      <c r="A20" s="256" t="s">
        <v>20</v>
      </c>
      <c r="B20" s="168">
        <v>60</v>
      </c>
      <c r="C20" s="168">
        <v>24</v>
      </c>
      <c r="D20" s="168">
        <v>2</v>
      </c>
      <c r="E20" s="168">
        <v>1</v>
      </c>
      <c r="F20" s="168">
        <v>2</v>
      </c>
      <c r="G20" s="170">
        <f t="shared" si="0"/>
        <v>89</v>
      </c>
      <c r="H20" s="166">
        <v>95</v>
      </c>
      <c r="I20" s="168">
        <v>22</v>
      </c>
      <c r="J20" s="168">
        <v>3</v>
      </c>
      <c r="K20" s="168">
        <v>0</v>
      </c>
      <c r="L20" s="167">
        <v>0</v>
      </c>
      <c r="M20" s="170">
        <f t="shared" si="1"/>
        <v>120</v>
      </c>
      <c r="N20" s="168">
        <v>66</v>
      </c>
      <c r="O20" s="168">
        <v>21</v>
      </c>
      <c r="P20" s="168">
        <v>5</v>
      </c>
      <c r="Q20" s="168">
        <v>0</v>
      </c>
      <c r="R20" s="168">
        <v>8</v>
      </c>
      <c r="S20" s="170">
        <f t="shared" si="2"/>
        <v>100</v>
      </c>
      <c r="T20" s="166">
        <v>78</v>
      </c>
      <c r="U20" s="168">
        <v>17</v>
      </c>
      <c r="V20" s="168">
        <v>6</v>
      </c>
      <c r="W20" s="168">
        <v>0</v>
      </c>
      <c r="X20" s="167">
        <v>7</v>
      </c>
      <c r="Y20" s="170">
        <f t="shared" si="3"/>
        <v>108</v>
      </c>
      <c r="Z20" s="168">
        <v>102</v>
      </c>
      <c r="AA20" s="168">
        <v>10</v>
      </c>
      <c r="AB20" s="168">
        <v>2</v>
      </c>
      <c r="AC20" s="168">
        <v>0</v>
      </c>
      <c r="AD20" s="168">
        <v>1</v>
      </c>
      <c r="AE20" s="170">
        <f t="shared" si="4"/>
        <v>115</v>
      </c>
      <c r="AF20" s="166">
        <v>84</v>
      </c>
      <c r="AG20" s="168">
        <v>19</v>
      </c>
      <c r="AH20" s="168">
        <v>3</v>
      </c>
      <c r="AI20" s="168">
        <v>0</v>
      </c>
      <c r="AJ20" s="167">
        <v>3</v>
      </c>
      <c r="AK20" s="170">
        <f t="shared" si="5"/>
        <v>109</v>
      </c>
      <c r="AL20" s="168">
        <v>79</v>
      </c>
      <c r="AM20" s="168">
        <v>19</v>
      </c>
      <c r="AN20" s="168">
        <v>2</v>
      </c>
      <c r="AO20" s="168">
        <v>0</v>
      </c>
      <c r="AP20" s="168">
        <v>7</v>
      </c>
      <c r="AQ20" s="170">
        <f t="shared" si="6"/>
        <v>107</v>
      </c>
      <c r="AR20" s="166">
        <v>60</v>
      </c>
      <c r="AS20" s="168">
        <v>16</v>
      </c>
      <c r="AT20" s="168">
        <v>3</v>
      </c>
      <c r="AU20" s="168">
        <v>0</v>
      </c>
      <c r="AV20" s="167">
        <v>7</v>
      </c>
      <c r="AW20" s="170">
        <v>86</v>
      </c>
    </row>
    <row r="21" spans="1:49" ht="18" customHeight="1">
      <c r="A21" s="249" t="s">
        <v>21</v>
      </c>
      <c r="B21" s="40">
        <v>20</v>
      </c>
      <c r="C21" s="40">
        <v>10</v>
      </c>
      <c r="D21" s="40">
        <v>0</v>
      </c>
      <c r="E21" s="40">
        <v>1</v>
      </c>
      <c r="F21" s="40">
        <v>4</v>
      </c>
      <c r="G21" s="44">
        <f t="shared" si="0"/>
        <v>35</v>
      </c>
      <c r="H21" s="164">
        <v>24</v>
      </c>
      <c r="I21" s="134">
        <v>11</v>
      </c>
      <c r="J21" s="134">
        <v>1</v>
      </c>
      <c r="K21" s="134">
        <v>0</v>
      </c>
      <c r="L21" s="134">
        <v>2</v>
      </c>
      <c r="M21" s="165">
        <f t="shared" si="1"/>
        <v>38</v>
      </c>
      <c r="N21" s="40">
        <v>12</v>
      </c>
      <c r="O21" s="40">
        <v>6</v>
      </c>
      <c r="P21" s="40">
        <v>2</v>
      </c>
      <c r="Q21" s="40">
        <v>0</v>
      </c>
      <c r="R21" s="40">
        <v>2</v>
      </c>
      <c r="S21" s="44">
        <f t="shared" si="2"/>
        <v>22</v>
      </c>
      <c r="T21" s="164">
        <v>12</v>
      </c>
      <c r="U21" s="134">
        <v>7</v>
      </c>
      <c r="V21" s="134">
        <v>1</v>
      </c>
      <c r="W21" s="134">
        <v>0</v>
      </c>
      <c r="X21" s="134">
        <v>3</v>
      </c>
      <c r="Y21" s="165">
        <f t="shared" si="3"/>
        <v>23</v>
      </c>
      <c r="Z21" s="40">
        <v>31</v>
      </c>
      <c r="AA21" s="40">
        <v>10</v>
      </c>
      <c r="AB21" s="40">
        <v>1</v>
      </c>
      <c r="AC21" s="40">
        <v>0</v>
      </c>
      <c r="AD21" s="40">
        <v>1</v>
      </c>
      <c r="AE21" s="44">
        <f t="shared" si="4"/>
        <v>43</v>
      </c>
      <c r="AF21" s="164">
        <v>14</v>
      </c>
      <c r="AG21" s="134">
        <v>6</v>
      </c>
      <c r="AH21" s="134">
        <v>0</v>
      </c>
      <c r="AI21" s="134">
        <v>0</v>
      </c>
      <c r="AJ21" s="134">
        <v>1</v>
      </c>
      <c r="AK21" s="165">
        <f t="shared" si="5"/>
        <v>21</v>
      </c>
      <c r="AL21" s="40">
        <v>26</v>
      </c>
      <c r="AM21" s="40">
        <v>5</v>
      </c>
      <c r="AN21" s="40">
        <v>1</v>
      </c>
      <c r="AO21" s="40">
        <v>0</v>
      </c>
      <c r="AP21" s="40">
        <v>3</v>
      </c>
      <c r="AQ21" s="44">
        <f t="shared" si="6"/>
        <v>35</v>
      </c>
      <c r="AR21" s="164">
        <v>42</v>
      </c>
      <c r="AS21" s="134">
        <v>17</v>
      </c>
      <c r="AT21" s="134">
        <v>1</v>
      </c>
      <c r="AU21" s="134">
        <v>1</v>
      </c>
      <c r="AV21" s="134">
        <v>3</v>
      </c>
      <c r="AW21" s="165">
        <v>64</v>
      </c>
    </row>
    <row r="22" spans="1:49" ht="18" customHeight="1">
      <c r="A22" s="257" t="s">
        <v>22</v>
      </c>
      <c r="B22" s="168">
        <v>7</v>
      </c>
      <c r="C22" s="168">
        <v>4</v>
      </c>
      <c r="D22" s="168">
        <v>0</v>
      </c>
      <c r="E22" s="168">
        <v>0</v>
      </c>
      <c r="F22" s="168">
        <v>0</v>
      </c>
      <c r="G22" s="170">
        <f t="shared" si="0"/>
        <v>11</v>
      </c>
      <c r="H22" s="166">
        <v>5</v>
      </c>
      <c r="I22" s="168">
        <v>7</v>
      </c>
      <c r="J22" s="168">
        <v>0</v>
      </c>
      <c r="K22" s="168">
        <v>0</v>
      </c>
      <c r="L22" s="167">
        <v>1</v>
      </c>
      <c r="M22" s="170">
        <f t="shared" si="1"/>
        <v>13</v>
      </c>
      <c r="N22" s="168">
        <v>6</v>
      </c>
      <c r="O22" s="168">
        <v>5</v>
      </c>
      <c r="P22" s="168">
        <v>0</v>
      </c>
      <c r="Q22" s="168">
        <v>1</v>
      </c>
      <c r="R22" s="168">
        <v>0</v>
      </c>
      <c r="S22" s="170">
        <f t="shared" si="2"/>
        <v>12</v>
      </c>
      <c r="T22" s="166">
        <v>5</v>
      </c>
      <c r="U22" s="168">
        <v>6</v>
      </c>
      <c r="V22" s="168">
        <v>0</v>
      </c>
      <c r="W22" s="168">
        <v>0</v>
      </c>
      <c r="X22" s="167">
        <v>2</v>
      </c>
      <c r="Y22" s="170">
        <f t="shared" si="3"/>
        <v>13</v>
      </c>
      <c r="Z22" s="168">
        <v>0</v>
      </c>
      <c r="AA22" s="168">
        <v>6</v>
      </c>
      <c r="AB22" s="168">
        <v>0</v>
      </c>
      <c r="AC22" s="168">
        <v>0</v>
      </c>
      <c r="AD22" s="168">
        <v>0</v>
      </c>
      <c r="AE22" s="170">
        <f t="shared" si="4"/>
        <v>6</v>
      </c>
      <c r="AF22" s="166">
        <v>3</v>
      </c>
      <c r="AG22" s="168">
        <v>3</v>
      </c>
      <c r="AH22" s="168">
        <v>0</v>
      </c>
      <c r="AI22" s="168">
        <v>0</v>
      </c>
      <c r="AJ22" s="167">
        <v>1</v>
      </c>
      <c r="AK22" s="170">
        <f t="shared" si="5"/>
        <v>7</v>
      </c>
      <c r="AL22" s="168">
        <v>2</v>
      </c>
      <c r="AM22" s="168">
        <v>8</v>
      </c>
      <c r="AN22" s="168">
        <v>0</v>
      </c>
      <c r="AO22" s="168">
        <v>0</v>
      </c>
      <c r="AP22" s="168">
        <v>0</v>
      </c>
      <c r="AQ22" s="170">
        <f t="shared" si="6"/>
        <v>10</v>
      </c>
      <c r="AR22" s="166">
        <v>5</v>
      </c>
      <c r="AS22" s="168">
        <v>2</v>
      </c>
      <c r="AT22" s="168">
        <v>0</v>
      </c>
      <c r="AU22" s="168">
        <v>0</v>
      </c>
      <c r="AV22" s="167">
        <v>0</v>
      </c>
      <c r="AW22" s="170">
        <v>7</v>
      </c>
    </row>
    <row r="23" spans="1:49" ht="18" customHeight="1">
      <c r="A23" s="249" t="s">
        <v>23</v>
      </c>
      <c r="B23" s="40">
        <v>3</v>
      </c>
      <c r="C23" s="40">
        <v>6</v>
      </c>
      <c r="D23" s="40">
        <v>0</v>
      </c>
      <c r="E23" s="40">
        <v>0</v>
      </c>
      <c r="F23" s="40">
        <v>0</v>
      </c>
      <c r="G23" s="44">
        <f t="shared" si="0"/>
        <v>9</v>
      </c>
      <c r="H23" s="164">
        <v>5</v>
      </c>
      <c r="I23" s="134">
        <v>5</v>
      </c>
      <c r="J23" s="134">
        <v>0</v>
      </c>
      <c r="K23" s="134">
        <v>0</v>
      </c>
      <c r="L23" s="134">
        <v>0</v>
      </c>
      <c r="M23" s="165">
        <f t="shared" si="1"/>
        <v>10</v>
      </c>
      <c r="N23" s="40">
        <v>4</v>
      </c>
      <c r="O23" s="40">
        <v>3</v>
      </c>
      <c r="P23" s="40">
        <v>1</v>
      </c>
      <c r="Q23" s="40">
        <v>0</v>
      </c>
      <c r="R23" s="40">
        <v>0</v>
      </c>
      <c r="S23" s="44">
        <f t="shared" si="2"/>
        <v>8</v>
      </c>
      <c r="T23" s="164">
        <v>4</v>
      </c>
      <c r="U23" s="134">
        <v>2</v>
      </c>
      <c r="V23" s="134">
        <v>0</v>
      </c>
      <c r="W23" s="134">
        <v>0</v>
      </c>
      <c r="X23" s="134">
        <v>0</v>
      </c>
      <c r="Y23" s="165">
        <f t="shared" si="3"/>
        <v>6</v>
      </c>
      <c r="Z23" s="40">
        <v>4</v>
      </c>
      <c r="AA23" s="40">
        <v>1</v>
      </c>
      <c r="AB23" s="40">
        <v>0</v>
      </c>
      <c r="AC23" s="40">
        <v>0</v>
      </c>
      <c r="AD23" s="40">
        <v>2</v>
      </c>
      <c r="AE23" s="44">
        <f t="shared" si="4"/>
        <v>7</v>
      </c>
      <c r="AF23" s="164">
        <v>0</v>
      </c>
      <c r="AG23" s="134">
        <v>2</v>
      </c>
      <c r="AH23" s="134">
        <v>0</v>
      </c>
      <c r="AI23" s="134">
        <v>0</v>
      </c>
      <c r="AJ23" s="134">
        <v>0</v>
      </c>
      <c r="AK23" s="165">
        <f t="shared" si="5"/>
        <v>2</v>
      </c>
      <c r="AL23" s="40">
        <v>1</v>
      </c>
      <c r="AM23" s="40">
        <v>1</v>
      </c>
      <c r="AN23" s="40">
        <v>0</v>
      </c>
      <c r="AO23" s="40">
        <v>0</v>
      </c>
      <c r="AP23" s="40">
        <v>2</v>
      </c>
      <c r="AQ23" s="44">
        <f t="shared" si="6"/>
        <v>4</v>
      </c>
      <c r="AR23" s="164">
        <v>1</v>
      </c>
      <c r="AS23" s="134">
        <v>1</v>
      </c>
      <c r="AT23" s="134">
        <v>0</v>
      </c>
      <c r="AU23" s="134">
        <v>1</v>
      </c>
      <c r="AV23" s="134">
        <v>1</v>
      </c>
      <c r="AW23" s="165">
        <v>4</v>
      </c>
    </row>
    <row r="24" spans="1:49" ht="18" customHeight="1">
      <c r="A24" s="257" t="s">
        <v>24</v>
      </c>
      <c r="B24" s="168">
        <v>2</v>
      </c>
      <c r="C24" s="168">
        <v>1</v>
      </c>
      <c r="D24" s="168">
        <v>0</v>
      </c>
      <c r="E24" s="168">
        <v>0</v>
      </c>
      <c r="F24" s="168">
        <v>0</v>
      </c>
      <c r="G24" s="170">
        <f t="shared" si="0"/>
        <v>3</v>
      </c>
      <c r="H24" s="166">
        <v>5</v>
      </c>
      <c r="I24" s="168">
        <v>3</v>
      </c>
      <c r="J24" s="168">
        <v>0</v>
      </c>
      <c r="K24" s="168">
        <v>0</v>
      </c>
      <c r="L24" s="167">
        <v>0</v>
      </c>
      <c r="M24" s="170">
        <f t="shared" si="1"/>
        <v>8</v>
      </c>
      <c r="N24" s="168">
        <v>4</v>
      </c>
      <c r="O24" s="168">
        <v>0</v>
      </c>
      <c r="P24" s="168">
        <v>0</v>
      </c>
      <c r="Q24" s="168">
        <v>0</v>
      </c>
      <c r="R24" s="168">
        <v>0</v>
      </c>
      <c r="S24" s="170">
        <f t="shared" si="2"/>
        <v>4</v>
      </c>
      <c r="T24" s="166">
        <v>2</v>
      </c>
      <c r="U24" s="168">
        <v>3</v>
      </c>
      <c r="V24" s="168">
        <v>0</v>
      </c>
      <c r="W24" s="168">
        <v>0</v>
      </c>
      <c r="X24" s="167">
        <v>3</v>
      </c>
      <c r="Y24" s="170">
        <f t="shared" si="3"/>
        <v>8</v>
      </c>
      <c r="Z24" s="168">
        <v>2</v>
      </c>
      <c r="AA24" s="168">
        <v>1</v>
      </c>
      <c r="AB24" s="168">
        <v>0</v>
      </c>
      <c r="AC24" s="168">
        <v>0</v>
      </c>
      <c r="AD24" s="168">
        <v>2</v>
      </c>
      <c r="AE24" s="170">
        <f t="shared" si="4"/>
        <v>5</v>
      </c>
      <c r="AF24" s="166">
        <v>6</v>
      </c>
      <c r="AG24" s="168">
        <v>1</v>
      </c>
      <c r="AH24" s="168">
        <v>1</v>
      </c>
      <c r="AI24" s="168">
        <v>0</v>
      </c>
      <c r="AJ24" s="167">
        <v>0</v>
      </c>
      <c r="AK24" s="170">
        <f t="shared" si="5"/>
        <v>8</v>
      </c>
      <c r="AL24" s="168">
        <v>3</v>
      </c>
      <c r="AM24" s="168">
        <v>1</v>
      </c>
      <c r="AN24" s="168">
        <v>1</v>
      </c>
      <c r="AO24" s="168">
        <v>0</v>
      </c>
      <c r="AP24" s="168">
        <v>1</v>
      </c>
      <c r="AQ24" s="170">
        <f t="shared" si="6"/>
        <v>6</v>
      </c>
      <c r="AR24" s="166">
        <v>2</v>
      </c>
      <c r="AS24" s="168">
        <v>1</v>
      </c>
      <c r="AT24" s="168">
        <v>0</v>
      </c>
      <c r="AU24" s="168">
        <v>0</v>
      </c>
      <c r="AV24" s="167">
        <v>1</v>
      </c>
      <c r="AW24" s="170">
        <v>4</v>
      </c>
    </row>
    <row r="25" spans="1:49" ht="18" customHeight="1">
      <c r="A25" s="249" t="s">
        <v>25</v>
      </c>
      <c r="B25" s="40">
        <v>17</v>
      </c>
      <c r="C25" s="40">
        <v>14</v>
      </c>
      <c r="D25" s="40">
        <v>0</v>
      </c>
      <c r="E25" s="40">
        <v>0</v>
      </c>
      <c r="F25" s="40">
        <v>1</v>
      </c>
      <c r="G25" s="44">
        <f t="shared" si="0"/>
        <v>32</v>
      </c>
      <c r="H25" s="164">
        <v>20</v>
      </c>
      <c r="I25" s="134">
        <v>7</v>
      </c>
      <c r="J25" s="134">
        <v>0</v>
      </c>
      <c r="K25" s="134">
        <v>1</v>
      </c>
      <c r="L25" s="134">
        <v>1</v>
      </c>
      <c r="M25" s="165">
        <f t="shared" si="1"/>
        <v>29</v>
      </c>
      <c r="N25" s="40">
        <v>16</v>
      </c>
      <c r="O25" s="40">
        <v>8</v>
      </c>
      <c r="P25" s="40">
        <v>1</v>
      </c>
      <c r="Q25" s="40">
        <v>0</v>
      </c>
      <c r="R25" s="40">
        <v>3</v>
      </c>
      <c r="S25" s="44">
        <f t="shared" si="2"/>
        <v>28</v>
      </c>
      <c r="T25" s="164">
        <v>7</v>
      </c>
      <c r="U25" s="134">
        <v>9</v>
      </c>
      <c r="V25" s="134">
        <v>0</v>
      </c>
      <c r="W25" s="134">
        <v>0</v>
      </c>
      <c r="X25" s="134">
        <v>8</v>
      </c>
      <c r="Y25" s="165">
        <f t="shared" si="3"/>
        <v>24</v>
      </c>
      <c r="Z25" s="40">
        <v>19</v>
      </c>
      <c r="AA25" s="40">
        <v>18</v>
      </c>
      <c r="AB25" s="40">
        <v>3</v>
      </c>
      <c r="AC25" s="40">
        <v>0</v>
      </c>
      <c r="AD25" s="40">
        <v>5</v>
      </c>
      <c r="AE25" s="44">
        <f t="shared" si="4"/>
        <v>45</v>
      </c>
      <c r="AF25" s="164">
        <v>12</v>
      </c>
      <c r="AG25" s="134">
        <v>12</v>
      </c>
      <c r="AH25" s="134">
        <v>1</v>
      </c>
      <c r="AI25" s="134">
        <v>2</v>
      </c>
      <c r="AJ25" s="134">
        <v>2</v>
      </c>
      <c r="AK25" s="165">
        <f t="shared" si="5"/>
        <v>29</v>
      </c>
      <c r="AL25" s="40">
        <v>16</v>
      </c>
      <c r="AM25" s="40">
        <v>20</v>
      </c>
      <c r="AN25" s="40">
        <v>0</v>
      </c>
      <c r="AO25" s="40">
        <v>0</v>
      </c>
      <c r="AP25" s="40">
        <v>3</v>
      </c>
      <c r="AQ25" s="44">
        <f t="shared" si="6"/>
        <v>39</v>
      </c>
      <c r="AR25" s="164">
        <v>10</v>
      </c>
      <c r="AS25" s="134">
        <v>8</v>
      </c>
      <c r="AT25" s="134">
        <v>0</v>
      </c>
      <c r="AU25" s="134">
        <v>0</v>
      </c>
      <c r="AV25" s="134">
        <v>6</v>
      </c>
      <c r="AW25" s="165">
        <v>24</v>
      </c>
    </row>
    <row r="26" spans="1:49" ht="18" customHeight="1">
      <c r="A26" s="530" t="s">
        <v>26</v>
      </c>
      <c r="B26" s="172">
        <v>10</v>
      </c>
      <c r="C26" s="172">
        <v>2</v>
      </c>
      <c r="D26" s="172">
        <v>0</v>
      </c>
      <c r="E26" s="172">
        <v>0</v>
      </c>
      <c r="F26" s="172">
        <v>0</v>
      </c>
      <c r="G26" s="173">
        <f t="shared" si="0"/>
        <v>12</v>
      </c>
      <c r="H26" s="166">
        <v>13</v>
      </c>
      <c r="I26" s="168">
        <v>0</v>
      </c>
      <c r="J26" s="168">
        <v>0</v>
      </c>
      <c r="K26" s="168">
        <v>0</v>
      </c>
      <c r="L26" s="167">
        <v>0</v>
      </c>
      <c r="M26" s="170">
        <f t="shared" si="1"/>
        <v>13</v>
      </c>
      <c r="N26" s="172">
        <v>20</v>
      </c>
      <c r="O26" s="172">
        <v>2</v>
      </c>
      <c r="P26" s="172">
        <v>0</v>
      </c>
      <c r="Q26" s="172">
        <v>0</v>
      </c>
      <c r="R26" s="172">
        <v>1</v>
      </c>
      <c r="S26" s="173">
        <f t="shared" si="2"/>
        <v>23</v>
      </c>
      <c r="T26" s="166">
        <v>9</v>
      </c>
      <c r="U26" s="168">
        <v>5</v>
      </c>
      <c r="V26" s="168">
        <v>0</v>
      </c>
      <c r="W26" s="168">
        <v>0</v>
      </c>
      <c r="X26" s="167">
        <v>1</v>
      </c>
      <c r="Y26" s="170">
        <f t="shared" si="3"/>
        <v>15</v>
      </c>
      <c r="Z26" s="172">
        <v>9</v>
      </c>
      <c r="AA26" s="172">
        <v>1</v>
      </c>
      <c r="AB26" s="172">
        <v>0</v>
      </c>
      <c r="AC26" s="172">
        <v>0</v>
      </c>
      <c r="AD26" s="172">
        <v>2</v>
      </c>
      <c r="AE26" s="173">
        <f t="shared" si="4"/>
        <v>12</v>
      </c>
      <c r="AF26" s="166">
        <v>6</v>
      </c>
      <c r="AG26" s="168">
        <v>1</v>
      </c>
      <c r="AH26" s="168">
        <v>0</v>
      </c>
      <c r="AI26" s="168">
        <v>0</v>
      </c>
      <c r="AJ26" s="167">
        <v>3</v>
      </c>
      <c r="AK26" s="170">
        <f t="shared" si="5"/>
        <v>10</v>
      </c>
      <c r="AL26" s="172">
        <v>2</v>
      </c>
      <c r="AM26" s="172">
        <v>3</v>
      </c>
      <c r="AN26" s="172">
        <v>0</v>
      </c>
      <c r="AO26" s="172">
        <v>0</v>
      </c>
      <c r="AP26" s="172">
        <v>0</v>
      </c>
      <c r="AQ26" s="173">
        <f t="shared" si="6"/>
        <v>5</v>
      </c>
      <c r="AR26" s="166">
        <v>3</v>
      </c>
      <c r="AS26" s="168">
        <v>0</v>
      </c>
      <c r="AT26" s="168">
        <v>1</v>
      </c>
      <c r="AU26" s="168">
        <v>0</v>
      </c>
      <c r="AV26" s="167">
        <v>1</v>
      </c>
      <c r="AW26" s="170">
        <v>5</v>
      </c>
    </row>
    <row r="27" spans="1:49" ht="24.95" customHeight="1">
      <c r="A27" s="363" t="s">
        <v>36</v>
      </c>
      <c r="B27" s="68">
        <f>+SUM(B8:B26)</f>
        <v>356</v>
      </c>
      <c r="C27" s="68">
        <f>+SUM(C8:C26)</f>
        <v>162</v>
      </c>
      <c r="D27" s="68">
        <f>+SUM(D8:D26)</f>
        <v>13</v>
      </c>
      <c r="E27" s="68">
        <f>+SUM(E8:E26)</f>
        <v>4</v>
      </c>
      <c r="F27" s="68">
        <f>+SUM(F8:F26)</f>
        <v>30</v>
      </c>
      <c r="G27" s="50">
        <f t="shared" si="0"/>
        <v>565</v>
      </c>
      <c r="H27" s="23">
        <f>+SUM(H8:H26)</f>
        <v>396</v>
      </c>
      <c r="I27" s="24">
        <f>+SUM(I8:I26)</f>
        <v>183</v>
      </c>
      <c r="J27" s="24">
        <f>+SUM(J8:J26)</f>
        <v>15</v>
      </c>
      <c r="K27" s="24">
        <f>+SUM(K8:K26)</f>
        <v>4</v>
      </c>
      <c r="L27" s="24">
        <f>+SUM(L8:L26)</f>
        <v>26</v>
      </c>
      <c r="M27" s="25">
        <f t="shared" si="1"/>
        <v>624</v>
      </c>
      <c r="N27" s="68">
        <f>+SUM(N8:N26)</f>
        <v>315</v>
      </c>
      <c r="O27" s="68">
        <f>+SUM(O8:O26)</f>
        <v>137</v>
      </c>
      <c r="P27" s="68">
        <f>+SUM(P8:P26)</f>
        <v>22</v>
      </c>
      <c r="Q27" s="68">
        <f>+SUM(Q8:Q26)</f>
        <v>4</v>
      </c>
      <c r="R27" s="68">
        <f>+SUM(R8:R26)</f>
        <v>35</v>
      </c>
      <c r="S27" s="50">
        <f t="shared" si="2"/>
        <v>513</v>
      </c>
      <c r="T27" s="23">
        <f>+SUM(T8:T26)</f>
        <v>252</v>
      </c>
      <c r="U27" s="24">
        <f>+SUM(U8:U26)</f>
        <v>147</v>
      </c>
      <c r="V27" s="24">
        <f>+SUM(V8:V26)</f>
        <v>20</v>
      </c>
      <c r="W27" s="24">
        <f>+SUM(W8:W26)</f>
        <v>4</v>
      </c>
      <c r="X27" s="24">
        <f>+SUM(X8:X26)</f>
        <v>57</v>
      </c>
      <c r="Y27" s="25">
        <f t="shared" si="3"/>
        <v>480</v>
      </c>
      <c r="Z27" s="68">
        <f>+SUM(Z8:Z26)</f>
        <v>345</v>
      </c>
      <c r="AA27" s="68">
        <f>+SUM(AA8:AA26)</f>
        <v>164</v>
      </c>
      <c r="AB27" s="68">
        <f>+SUM(AB8:AB26)</f>
        <v>16</v>
      </c>
      <c r="AC27" s="68">
        <f>+SUM(AC8:AC26)</f>
        <v>5</v>
      </c>
      <c r="AD27" s="68">
        <f>+SUM(AD8:AD26)</f>
        <v>59</v>
      </c>
      <c r="AE27" s="50">
        <f t="shared" si="4"/>
        <v>589</v>
      </c>
      <c r="AF27" s="23">
        <f>+SUM(AF8:AF26)</f>
        <v>281</v>
      </c>
      <c r="AG27" s="24">
        <f>+SUM(AG8:AG26)</f>
        <v>136</v>
      </c>
      <c r="AH27" s="24">
        <f>+SUM(AH8:AH26)</f>
        <v>15</v>
      </c>
      <c r="AI27" s="24">
        <f>+SUM(AI8:AI26)</f>
        <v>4</v>
      </c>
      <c r="AJ27" s="24">
        <f>+SUM(AJ8:AJ26)</f>
        <v>55</v>
      </c>
      <c r="AK27" s="25">
        <f t="shared" si="5"/>
        <v>491</v>
      </c>
      <c r="AL27" s="68">
        <f>+SUM(AL8:AL26)</f>
        <v>301</v>
      </c>
      <c r="AM27" s="68">
        <f>+SUM(AM8:AM26)</f>
        <v>160</v>
      </c>
      <c r="AN27" s="68">
        <f>+SUM(AN8:AN26)</f>
        <v>9</v>
      </c>
      <c r="AO27" s="68">
        <f>+SUM(AO8:AO26)</f>
        <v>2</v>
      </c>
      <c r="AP27" s="68">
        <f>+SUM(AP8:AP26)</f>
        <v>58</v>
      </c>
      <c r="AQ27" s="50">
        <f t="shared" si="6"/>
        <v>530</v>
      </c>
      <c r="AR27" s="23">
        <v>299</v>
      </c>
      <c r="AS27" s="24">
        <v>149</v>
      </c>
      <c r="AT27" s="24">
        <v>19</v>
      </c>
      <c r="AU27" s="24">
        <v>4</v>
      </c>
      <c r="AV27" s="24">
        <v>53</v>
      </c>
      <c r="AW27" s="25">
        <v>524</v>
      </c>
    </row>
    <row r="28" spans="1:49" ht="6" customHeight="1">
      <c r="B28" s="92"/>
      <c r="C28" s="92"/>
      <c r="D28" s="92"/>
      <c r="E28" s="120"/>
      <c r="F28" s="92"/>
      <c r="G28" s="117"/>
      <c r="H28" s="92"/>
      <c r="I28" s="92"/>
      <c r="J28" s="92"/>
      <c r="K28" s="92"/>
      <c r="L28" s="120"/>
      <c r="M28" s="117"/>
      <c r="N28" s="92"/>
      <c r="O28" s="92"/>
      <c r="P28" s="92"/>
      <c r="Q28" s="120"/>
      <c r="R28" s="92"/>
      <c r="S28" s="117"/>
      <c r="T28" s="92"/>
      <c r="U28" s="92"/>
      <c r="V28" s="92"/>
      <c r="W28" s="92"/>
      <c r="X28" s="120"/>
      <c r="Y28" s="117"/>
      <c r="Z28" s="92"/>
      <c r="AA28" s="92"/>
      <c r="AB28" s="92"/>
      <c r="AC28" s="120"/>
      <c r="AD28" s="92"/>
      <c r="AE28" s="117"/>
      <c r="AF28" s="92"/>
      <c r="AG28" s="92"/>
      <c r="AH28" s="92"/>
      <c r="AI28" s="92"/>
      <c r="AJ28" s="120"/>
      <c r="AK28" s="117"/>
      <c r="AL28" s="92"/>
      <c r="AM28" s="92"/>
      <c r="AN28" s="92"/>
      <c r="AO28" s="120"/>
      <c r="AP28" s="92"/>
      <c r="AQ28" s="117"/>
      <c r="AR28" s="92"/>
      <c r="AS28" s="92"/>
      <c r="AT28" s="92"/>
      <c r="AU28" s="92"/>
      <c r="AV28" s="120"/>
      <c r="AW28" s="117"/>
    </row>
    <row r="29" spans="1:49" s="402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</row>
    <row r="30" spans="1:49" ht="18" customHeight="1">
      <c r="A30" s="947" t="s">
        <v>556</v>
      </c>
      <c r="B30" s="947"/>
      <c r="C30" s="947"/>
      <c r="D30" s="947"/>
    </row>
    <row r="31" spans="1:49" s="97" customFormat="1" ht="18" customHeight="1">
      <c r="A31" s="262"/>
      <c r="B31" s="121"/>
      <c r="C31" s="121"/>
      <c r="D31" s="121"/>
      <c r="H31" s="121"/>
      <c r="I31" s="121"/>
      <c r="J31" s="121"/>
      <c r="K31" s="121"/>
      <c r="N31" s="121"/>
      <c r="O31" s="121"/>
      <c r="P31" s="121"/>
      <c r="T31" s="121"/>
      <c r="U31" s="121"/>
      <c r="V31" s="121"/>
      <c r="W31" s="121"/>
      <c r="Z31" s="121"/>
      <c r="AA31" s="121"/>
      <c r="AB31" s="121"/>
      <c r="AF31" s="121"/>
      <c r="AG31" s="121"/>
      <c r="AH31" s="121"/>
      <c r="AI31" s="121"/>
      <c r="AL31" s="121"/>
      <c r="AM31" s="121"/>
      <c r="AN31" s="121"/>
      <c r="AR31" s="121"/>
      <c r="AS31" s="121"/>
      <c r="AT31" s="121"/>
      <c r="AU31" s="121"/>
    </row>
    <row r="32" spans="1:49" s="97" customFormat="1" ht="18" customHeight="1">
      <c r="A32" s="946"/>
      <c r="B32" s="946"/>
      <c r="C32" s="946"/>
      <c r="D32" s="946"/>
      <c r="E32" s="946"/>
      <c r="H32" s="121"/>
      <c r="I32" s="121"/>
      <c r="J32" s="121"/>
      <c r="K32" s="121"/>
      <c r="N32" s="121"/>
      <c r="O32" s="121"/>
      <c r="P32" s="121"/>
      <c r="T32" s="121"/>
      <c r="U32" s="121"/>
      <c r="V32" s="121"/>
      <c r="W32" s="121"/>
      <c r="Z32" s="121"/>
      <c r="AA32" s="121"/>
      <c r="AB32" s="121"/>
      <c r="AF32" s="121"/>
      <c r="AG32" s="121"/>
      <c r="AH32" s="121"/>
      <c r="AI32" s="121"/>
      <c r="AL32" s="121"/>
      <c r="AM32" s="121"/>
      <c r="AN32" s="121"/>
      <c r="AR32" s="121"/>
      <c r="AS32" s="121"/>
      <c r="AT32" s="121"/>
      <c r="AU32" s="121"/>
    </row>
    <row r="33" spans="1:47" s="97" customFormat="1" ht="18" customHeight="1">
      <c r="A33" s="946"/>
      <c r="B33" s="946"/>
      <c r="C33" s="946"/>
      <c r="D33" s="946"/>
      <c r="E33" s="946"/>
      <c r="H33" s="121"/>
      <c r="I33" s="121"/>
      <c r="J33" s="121"/>
      <c r="K33" s="121"/>
      <c r="N33" s="121"/>
      <c r="O33" s="121"/>
      <c r="P33" s="121"/>
      <c r="T33" s="121"/>
      <c r="U33" s="121"/>
      <c r="V33" s="121"/>
      <c r="W33" s="121"/>
      <c r="Z33" s="121"/>
      <c r="AA33" s="121"/>
      <c r="AB33" s="121"/>
      <c r="AF33" s="121"/>
      <c r="AG33" s="121"/>
      <c r="AH33" s="121"/>
      <c r="AI33" s="121"/>
      <c r="AL33" s="121"/>
      <c r="AM33" s="121"/>
      <c r="AN33" s="121"/>
      <c r="AR33" s="121"/>
      <c r="AS33" s="121"/>
      <c r="AT33" s="121"/>
      <c r="AU33" s="121"/>
    </row>
    <row r="34" spans="1:47" s="97" customFormat="1" ht="18" customHeight="1">
      <c r="A34" s="946"/>
      <c r="B34" s="946"/>
      <c r="C34" s="946"/>
      <c r="D34" s="946"/>
      <c r="E34" s="946"/>
      <c r="H34" s="121"/>
      <c r="I34" s="121"/>
      <c r="J34" s="121"/>
      <c r="K34" s="121"/>
      <c r="N34" s="121"/>
      <c r="O34" s="121"/>
      <c r="P34" s="121"/>
      <c r="T34" s="121"/>
      <c r="U34" s="121"/>
      <c r="V34" s="121"/>
      <c r="W34" s="121"/>
      <c r="Z34" s="121"/>
      <c r="AA34" s="121"/>
      <c r="AB34" s="121"/>
      <c r="AF34" s="121"/>
      <c r="AG34" s="121"/>
      <c r="AH34" s="121"/>
      <c r="AI34" s="121"/>
      <c r="AL34" s="121"/>
      <c r="AM34" s="121"/>
      <c r="AN34" s="121"/>
      <c r="AR34" s="121"/>
      <c r="AS34" s="121"/>
      <c r="AT34" s="121"/>
      <c r="AU34" s="121"/>
    </row>
    <row r="35" spans="1:47" s="97" customFormat="1" ht="18" customHeight="1">
      <c r="A35" s="946"/>
      <c r="B35" s="946"/>
      <c r="C35" s="946"/>
      <c r="D35" s="946"/>
      <c r="E35" s="946"/>
      <c r="F35" s="946"/>
      <c r="G35" s="946"/>
      <c r="H35" s="946"/>
      <c r="I35" s="946"/>
      <c r="J35" s="946"/>
      <c r="K35" s="946"/>
      <c r="L35" s="946"/>
      <c r="M35" s="946"/>
      <c r="N35" s="946"/>
      <c r="O35" s="946"/>
      <c r="P35" s="121"/>
      <c r="T35" s="121"/>
      <c r="U35" s="121"/>
      <c r="V35" s="121"/>
      <c r="W35" s="121"/>
      <c r="Z35" s="121"/>
      <c r="AA35" s="121"/>
      <c r="AB35" s="121"/>
      <c r="AF35" s="121"/>
      <c r="AG35" s="121"/>
      <c r="AH35" s="121"/>
      <c r="AI35" s="121"/>
      <c r="AL35" s="121"/>
      <c r="AM35" s="121"/>
      <c r="AN35" s="121"/>
      <c r="AR35" s="121"/>
      <c r="AS35" s="121"/>
      <c r="AT35" s="121"/>
      <c r="AU35" s="121"/>
    </row>
    <row r="36" spans="1:47" s="97" customFormat="1" ht="18" customHeight="1">
      <c r="A36" s="946"/>
      <c r="B36" s="946"/>
      <c r="C36" s="946"/>
      <c r="D36" s="946"/>
      <c r="E36" s="946"/>
      <c r="H36" s="121"/>
      <c r="I36" s="121"/>
      <c r="J36" s="121"/>
      <c r="K36" s="121"/>
      <c r="N36" s="121"/>
      <c r="O36" s="121"/>
      <c r="P36" s="121"/>
      <c r="T36" s="121"/>
      <c r="U36" s="121"/>
      <c r="V36" s="121"/>
      <c r="W36" s="121"/>
      <c r="Z36" s="121"/>
      <c r="AA36" s="121"/>
      <c r="AB36" s="121"/>
      <c r="AF36" s="121"/>
      <c r="AG36" s="121"/>
      <c r="AH36" s="121"/>
      <c r="AI36" s="121"/>
      <c r="AL36" s="121"/>
      <c r="AM36" s="121"/>
      <c r="AN36" s="121"/>
      <c r="AR36" s="121"/>
      <c r="AS36" s="121"/>
      <c r="AT36" s="121"/>
      <c r="AU36" s="121"/>
    </row>
    <row r="37" spans="1:47" s="97" customFormat="1" ht="18" customHeight="1">
      <c r="A37" s="946"/>
      <c r="B37" s="946"/>
      <c r="C37" s="946"/>
      <c r="D37" s="946"/>
      <c r="E37" s="946"/>
      <c r="H37" s="121"/>
      <c r="I37" s="121"/>
      <c r="J37" s="121"/>
      <c r="K37" s="121"/>
      <c r="N37" s="121"/>
      <c r="O37" s="121"/>
      <c r="P37" s="121"/>
      <c r="T37" s="121"/>
      <c r="U37" s="121"/>
      <c r="V37" s="121"/>
      <c r="W37" s="121"/>
      <c r="Z37" s="121"/>
      <c r="AA37" s="121"/>
      <c r="AB37" s="121"/>
      <c r="AF37" s="121"/>
      <c r="AG37" s="121"/>
      <c r="AH37" s="121"/>
      <c r="AI37" s="121"/>
      <c r="AL37" s="121"/>
      <c r="AM37" s="121"/>
      <c r="AN37" s="121"/>
      <c r="AR37" s="121"/>
      <c r="AS37" s="121"/>
      <c r="AT37" s="121"/>
      <c r="AU37" s="121"/>
    </row>
  </sheetData>
  <mergeCells count="21">
    <mergeCell ref="A35:O35"/>
    <mergeCell ref="A36:E36"/>
    <mergeCell ref="A37:E37"/>
    <mergeCell ref="A29:M29"/>
    <mergeCell ref="A32:E32"/>
    <mergeCell ref="A33:E33"/>
    <mergeCell ref="A34:E34"/>
    <mergeCell ref="A30:D30"/>
    <mergeCell ref="AR6:AW6"/>
    <mergeCell ref="B5:AW5"/>
    <mergeCell ref="A1:M1"/>
    <mergeCell ref="A2:O2"/>
    <mergeCell ref="A3:M3"/>
    <mergeCell ref="A5:A7"/>
    <mergeCell ref="B6:G6"/>
    <mergeCell ref="H6:M6"/>
    <mergeCell ref="N6:S6"/>
    <mergeCell ref="AL6:AQ6"/>
    <mergeCell ref="AF6:AK6"/>
    <mergeCell ref="T6:Y6"/>
    <mergeCell ref="Z6:A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B050"/>
  </sheetPr>
  <dimension ref="A1:AW35"/>
  <sheetViews>
    <sheetView showGridLines="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AS25" sqref="AS25"/>
    </sheetView>
  </sheetViews>
  <sheetFormatPr baseColWidth="10" defaultColWidth="11.42578125" defaultRowHeight="18" customHeight="1"/>
  <cols>
    <col min="1" max="1" width="18.7109375" style="119" customWidth="1"/>
    <col min="2" max="3" width="8.85546875" style="121" customWidth="1"/>
    <col min="4" max="4" width="10.140625" style="121" customWidth="1"/>
    <col min="5" max="5" width="8.85546875" style="121" customWidth="1"/>
    <col min="6" max="6" width="9.5703125" style="97" customWidth="1"/>
    <col min="7" max="7" width="6.7109375" style="97" customWidth="1"/>
    <col min="8" max="8" width="9" style="121" customWidth="1"/>
    <col min="9" max="9" width="7.28515625" style="121" customWidth="1"/>
    <col min="10" max="10" width="10" style="121" customWidth="1"/>
    <col min="11" max="11" width="7.28515625" style="121" customWidth="1"/>
    <col min="12" max="12" width="9.42578125" style="97" customWidth="1"/>
    <col min="13" max="13" width="6.7109375" style="97" customWidth="1"/>
    <col min="14" max="15" width="8.85546875" style="121" customWidth="1"/>
    <col min="16" max="16" width="9.5703125" style="121" customWidth="1"/>
    <col min="17" max="18" width="9.5703125" style="97" customWidth="1"/>
    <col min="19" max="19" width="6.7109375" style="97" customWidth="1"/>
    <col min="20" max="20" width="9" style="121" customWidth="1"/>
    <col min="21" max="21" width="7.28515625" style="121" customWidth="1"/>
    <col min="22" max="22" width="10" style="121" customWidth="1"/>
    <col min="23" max="23" width="7.28515625" style="121" customWidth="1"/>
    <col min="24" max="24" width="9.42578125" style="97" customWidth="1"/>
    <col min="25" max="25" width="6.7109375" style="97" customWidth="1"/>
    <col min="26" max="27" width="8.85546875" style="121" customWidth="1"/>
    <col min="28" max="28" width="10.140625" style="121" customWidth="1"/>
    <col min="29" max="30" width="9.5703125" style="97" customWidth="1"/>
    <col min="31" max="31" width="6.7109375" style="97" customWidth="1"/>
    <col min="32" max="32" width="9" style="121" customWidth="1"/>
    <col min="33" max="33" width="7.28515625" style="121" customWidth="1"/>
    <col min="34" max="34" width="10" style="121" customWidth="1"/>
    <col min="35" max="35" width="7.28515625" style="121" customWidth="1"/>
    <col min="36" max="36" width="9.42578125" style="97" customWidth="1"/>
    <col min="37" max="37" width="6.7109375" style="97" customWidth="1"/>
    <col min="38" max="39" width="8.85546875" style="121" customWidth="1"/>
    <col min="40" max="40" width="10.140625" style="121" customWidth="1"/>
    <col min="41" max="42" width="9.5703125" style="97" customWidth="1"/>
    <col min="43" max="43" width="6.7109375" style="97" customWidth="1"/>
    <col min="44" max="45" width="8.85546875" style="121" customWidth="1"/>
    <col min="46" max="46" width="10.140625" style="121" customWidth="1"/>
    <col min="47" max="48" width="9.5703125" style="97" customWidth="1"/>
    <col min="49" max="49" width="6.7109375" style="97" customWidth="1"/>
    <col min="50" max="79" width="6.28515625" style="95" customWidth="1"/>
    <col min="80" max="16384" width="11.42578125" style="95"/>
  </cols>
  <sheetData>
    <row r="1" spans="1:49" ht="18" customHeight="1">
      <c r="A1" s="844" t="s">
        <v>494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383"/>
      <c r="O1" s="383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</row>
    <row r="2" spans="1:49" ht="18" customHeight="1">
      <c r="A2" s="825" t="s">
        <v>343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</row>
    <row r="3" spans="1:49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264"/>
      <c r="O3" s="26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</row>
    <row r="4" spans="1:49" ht="3.95" customHeight="1">
      <c r="A4" s="845"/>
      <c r="B4" s="845"/>
      <c r="C4" s="190"/>
      <c r="D4" s="190"/>
      <c r="E4" s="190"/>
      <c r="F4" s="96"/>
      <c r="G4" s="214"/>
      <c r="H4" s="214"/>
      <c r="I4" s="214"/>
      <c r="J4" s="214"/>
      <c r="K4" s="214"/>
      <c r="L4" s="96"/>
      <c r="M4" s="214"/>
      <c r="N4" s="95"/>
      <c r="O4" s="190"/>
      <c r="P4" s="190"/>
      <c r="Q4" s="96"/>
      <c r="R4" s="96"/>
      <c r="S4" s="214"/>
      <c r="T4" s="214"/>
      <c r="U4" s="214"/>
      <c r="V4" s="214"/>
      <c r="W4" s="214"/>
      <c r="X4" s="96"/>
      <c r="Y4" s="214"/>
      <c r="Z4" s="95"/>
      <c r="AA4" s="190"/>
      <c r="AB4" s="190"/>
      <c r="AC4" s="96"/>
      <c r="AD4" s="96"/>
      <c r="AE4" s="214"/>
      <c r="AF4" s="594"/>
      <c r="AG4" s="594"/>
      <c r="AH4" s="594"/>
      <c r="AI4" s="594"/>
      <c r="AJ4" s="96"/>
      <c r="AK4" s="594"/>
      <c r="AL4" s="95"/>
      <c r="AM4" s="697"/>
      <c r="AN4" s="697"/>
      <c r="AO4" s="96"/>
      <c r="AP4" s="96"/>
      <c r="AQ4" s="698"/>
      <c r="AR4" s="95"/>
      <c r="AS4" s="737"/>
      <c r="AT4" s="737"/>
      <c r="AU4" s="96"/>
      <c r="AV4" s="96"/>
      <c r="AW4" s="740"/>
    </row>
    <row r="5" spans="1:49" ht="18" customHeight="1">
      <c r="A5" s="846" t="s">
        <v>46</v>
      </c>
      <c r="B5" s="828" t="s">
        <v>559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30"/>
    </row>
    <row r="6" spans="1:49" ht="18" customHeight="1">
      <c r="A6" s="847"/>
      <c r="B6" s="849">
        <v>2015</v>
      </c>
      <c r="C6" s="813"/>
      <c r="D6" s="813"/>
      <c r="E6" s="813"/>
      <c r="F6" s="813"/>
      <c r="G6" s="851"/>
      <c r="H6" s="803">
        <v>2016</v>
      </c>
      <c r="I6" s="831"/>
      <c r="J6" s="831"/>
      <c r="K6" s="831"/>
      <c r="L6" s="831"/>
      <c r="M6" s="850"/>
      <c r="N6" s="849">
        <v>2017</v>
      </c>
      <c r="O6" s="813"/>
      <c r="P6" s="813"/>
      <c r="Q6" s="813"/>
      <c r="R6" s="813"/>
      <c r="S6" s="851"/>
      <c r="T6" s="803">
        <v>2018</v>
      </c>
      <c r="U6" s="831"/>
      <c r="V6" s="831"/>
      <c r="W6" s="831"/>
      <c r="X6" s="831"/>
      <c r="Y6" s="850"/>
      <c r="Z6" s="849">
        <v>2019</v>
      </c>
      <c r="AA6" s="813"/>
      <c r="AB6" s="813"/>
      <c r="AC6" s="813"/>
      <c r="AD6" s="813"/>
      <c r="AE6" s="851"/>
      <c r="AF6" s="803">
        <v>2020</v>
      </c>
      <c r="AG6" s="831"/>
      <c r="AH6" s="831"/>
      <c r="AI6" s="831"/>
      <c r="AJ6" s="831"/>
      <c r="AK6" s="850"/>
      <c r="AL6" s="849">
        <v>2021</v>
      </c>
      <c r="AM6" s="813"/>
      <c r="AN6" s="813"/>
      <c r="AO6" s="813"/>
      <c r="AP6" s="813"/>
      <c r="AQ6" s="851"/>
      <c r="AR6" s="803">
        <v>2022</v>
      </c>
      <c r="AS6" s="831"/>
      <c r="AT6" s="831"/>
      <c r="AU6" s="831"/>
      <c r="AV6" s="831"/>
      <c r="AW6" s="850"/>
    </row>
    <row r="7" spans="1:49" s="402" customFormat="1" ht="36" customHeight="1">
      <c r="A7" s="848"/>
      <c r="B7" s="463" t="s">
        <v>349</v>
      </c>
      <c r="C7" s="371" t="s">
        <v>350</v>
      </c>
      <c r="D7" s="371" t="s">
        <v>351</v>
      </c>
      <c r="E7" s="371" t="s">
        <v>352</v>
      </c>
      <c r="F7" s="523" t="s">
        <v>353</v>
      </c>
      <c r="G7" s="528" t="s">
        <v>34</v>
      </c>
      <c r="H7" s="467" t="s">
        <v>349</v>
      </c>
      <c r="I7" s="366" t="s">
        <v>350</v>
      </c>
      <c r="J7" s="366" t="s">
        <v>351</v>
      </c>
      <c r="K7" s="366" t="s">
        <v>352</v>
      </c>
      <c r="L7" s="468" t="s">
        <v>353</v>
      </c>
      <c r="M7" s="471" t="s">
        <v>34</v>
      </c>
      <c r="N7" s="463" t="s">
        <v>349</v>
      </c>
      <c r="O7" s="371" t="s">
        <v>350</v>
      </c>
      <c r="P7" s="371" t="s">
        <v>351</v>
      </c>
      <c r="Q7" s="371" t="s">
        <v>352</v>
      </c>
      <c r="R7" s="523" t="s">
        <v>353</v>
      </c>
      <c r="S7" s="528" t="s">
        <v>34</v>
      </c>
      <c r="T7" s="467" t="s">
        <v>349</v>
      </c>
      <c r="U7" s="366" t="s">
        <v>350</v>
      </c>
      <c r="V7" s="366" t="s">
        <v>351</v>
      </c>
      <c r="W7" s="366" t="s">
        <v>352</v>
      </c>
      <c r="X7" s="468" t="s">
        <v>353</v>
      </c>
      <c r="Y7" s="471" t="s">
        <v>34</v>
      </c>
      <c r="Z7" s="463" t="s">
        <v>349</v>
      </c>
      <c r="AA7" s="371" t="s">
        <v>350</v>
      </c>
      <c r="AB7" s="371" t="s">
        <v>351</v>
      </c>
      <c r="AC7" s="371" t="s">
        <v>352</v>
      </c>
      <c r="AD7" s="523" t="s">
        <v>353</v>
      </c>
      <c r="AE7" s="528" t="s">
        <v>34</v>
      </c>
      <c r="AF7" s="602" t="s">
        <v>349</v>
      </c>
      <c r="AG7" s="592" t="s">
        <v>350</v>
      </c>
      <c r="AH7" s="592" t="s">
        <v>351</v>
      </c>
      <c r="AI7" s="592" t="s">
        <v>352</v>
      </c>
      <c r="AJ7" s="603" t="s">
        <v>353</v>
      </c>
      <c r="AK7" s="471" t="s">
        <v>34</v>
      </c>
      <c r="AL7" s="701" t="s">
        <v>349</v>
      </c>
      <c r="AM7" s="694" t="s">
        <v>350</v>
      </c>
      <c r="AN7" s="694" t="s">
        <v>351</v>
      </c>
      <c r="AO7" s="694" t="s">
        <v>352</v>
      </c>
      <c r="AP7" s="700" t="s">
        <v>353</v>
      </c>
      <c r="AQ7" s="517" t="s">
        <v>34</v>
      </c>
      <c r="AR7" s="749" t="s">
        <v>349</v>
      </c>
      <c r="AS7" s="727" t="s">
        <v>350</v>
      </c>
      <c r="AT7" s="727" t="s">
        <v>351</v>
      </c>
      <c r="AU7" s="727" t="s">
        <v>352</v>
      </c>
      <c r="AV7" s="748" t="s">
        <v>353</v>
      </c>
      <c r="AW7" s="471" t="s">
        <v>34</v>
      </c>
    </row>
    <row r="8" spans="1:49" ht="18" customHeight="1">
      <c r="A8" s="247" t="s">
        <v>243</v>
      </c>
      <c r="B8" s="39">
        <v>0</v>
      </c>
      <c r="C8" s="40">
        <v>0</v>
      </c>
      <c r="D8" s="40">
        <v>0</v>
      </c>
      <c r="E8" s="40">
        <v>0</v>
      </c>
      <c r="F8" s="40">
        <v>0</v>
      </c>
      <c r="G8" s="163">
        <f t="shared" ref="G8:G26" si="0">+SUM(B8:F8)</f>
        <v>0</v>
      </c>
      <c r="H8" s="164">
        <v>0</v>
      </c>
      <c r="I8" s="134">
        <v>0</v>
      </c>
      <c r="J8" s="134">
        <v>0</v>
      </c>
      <c r="K8" s="134">
        <v>0</v>
      </c>
      <c r="L8" s="134">
        <v>2</v>
      </c>
      <c r="M8" s="165">
        <f t="shared" ref="M8:M26" si="1">+SUM(H8:L8)</f>
        <v>2</v>
      </c>
      <c r="N8" s="39">
        <v>0</v>
      </c>
      <c r="O8" s="40">
        <v>0</v>
      </c>
      <c r="P8" s="40">
        <v>0</v>
      </c>
      <c r="Q8" s="40">
        <v>0</v>
      </c>
      <c r="R8" s="40">
        <v>0</v>
      </c>
      <c r="S8" s="163">
        <f t="shared" ref="S8:S26" si="2">+SUM(N8:R8)</f>
        <v>0</v>
      </c>
      <c r="T8" s="164">
        <v>0</v>
      </c>
      <c r="U8" s="134">
        <v>0</v>
      </c>
      <c r="V8" s="134">
        <v>0</v>
      </c>
      <c r="W8" s="134">
        <v>0</v>
      </c>
      <c r="X8" s="134">
        <v>2</v>
      </c>
      <c r="Y8" s="165">
        <f t="shared" ref="Y8:Y26" si="3">+SUM(T8:X8)</f>
        <v>2</v>
      </c>
      <c r="Z8" s="39">
        <v>0</v>
      </c>
      <c r="AA8" s="40">
        <v>0</v>
      </c>
      <c r="AB8" s="40">
        <v>0</v>
      </c>
      <c r="AC8" s="40">
        <v>0</v>
      </c>
      <c r="AD8" s="40">
        <v>3</v>
      </c>
      <c r="AE8" s="163">
        <f>+SUM(Z8:AD8)</f>
        <v>3</v>
      </c>
      <c r="AF8" s="164">
        <v>0</v>
      </c>
      <c r="AG8" s="134">
        <v>0</v>
      </c>
      <c r="AH8" s="134">
        <v>0</v>
      </c>
      <c r="AI8" s="134">
        <v>0</v>
      </c>
      <c r="AJ8" s="134">
        <v>0</v>
      </c>
      <c r="AK8" s="165">
        <f t="shared" ref="AK8:AK26" si="4">+SUM(AF8:AJ8)</f>
        <v>0</v>
      </c>
      <c r="AL8" s="39">
        <v>0</v>
      </c>
      <c r="AM8" s="40">
        <v>0</v>
      </c>
      <c r="AN8" s="40">
        <v>0</v>
      </c>
      <c r="AO8" s="40">
        <v>0</v>
      </c>
      <c r="AP8" s="40">
        <v>1</v>
      </c>
      <c r="AQ8" s="163">
        <f>+SUM(AL8:AP8)</f>
        <v>1</v>
      </c>
      <c r="AR8" s="164">
        <v>0</v>
      </c>
      <c r="AS8" s="134">
        <v>0</v>
      </c>
      <c r="AT8" s="134">
        <v>0</v>
      </c>
      <c r="AU8" s="134">
        <v>0</v>
      </c>
      <c r="AV8" s="134">
        <v>1</v>
      </c>
      <c r="AW8" s="165">
        <v>1</v>
      </c>
    </row>
    <row r="9" spans="1:49" ht="18" customHeight="1">
      <c r="A9" s="260" t="s">
        <v>62</v>
      </c>
      <c r="B9" s="166">
        <v>1</v>
      </c>
      <c r="C9" s="168">
        <v>0</v>
      </c>
      <c r="D9" s="168">
        <v>0</v>
      </c>
      <c r="E9" s="168">
        <v>0</v>
      </c>
      <c r="F9" s="168">
        <v>1</v>
      </c>
      <c r="G9" s="169">
        <f t="shared" si="0"/>
        <v>2</v>
      </c>
      <c r="H9" s="166">
        <v>1</v>
      </c>
      <c r="I9" s="168">
        <v>1</v>
      </c>
      <c r="J9" s="168">
        <v>0</v>
      </c>
      <c r="K9" s="168">
        <v>0</v>
      </c>
      <c r="L9" s="167">
        <v>1</v>
      </c>
      <c r="M9" s="170">
        <f t="shared" si="1"/>
        <v>3</v>
      </c>
      <c r="N9" s="166">
        <v>0</v>
      </c>
      <c r="O9" s="168">
        <v>0</v>
      </c>
      <c r="P9" s="168">
        <v>0</v>
      </c>
      <c r="Q9" s="168">
        <v>0</v>
      </c>
      <c r="R9" s="168">
        <v>1</v>
      </c>
      <c r="S9" s="169">
        <f t="shared" si="2"/>
        <v>1</v>
      </c>
      <c r="T9" s="166">
        <v>0</v>
      </c>
      <c r="U9" s="168">
        <v>0</v>
      </c>
      <c r="V9" s="168">
        <v>0</v>
      </c>
      <c r="W9" s="168">
        <v>0</v>
      </c>
      <c r="X9" s="167">
        <v>1</v>
      </c>
      <c r="Y9" s="170">
        <f t="shared" si="3"/>
        <v>1</v>
      </c>
      <c r="Z9" s="166">
        <v>1</v>
      </c>
      <c r="AA9" s="168">
        <v>0</v>
      </c>
      <c r="AB9" s="168">
        <v>0</v>
      </c>
      <c r="AC9" s="168">
        <v>0</v>
      </c>
      <c r="AD9" s="168">
        <v>2</v>
      </c>
      <c r="AE9" s="169">
        <f>+SUM(Z9:AD9)</f>
        <v>3</v>
      </c>
      <c r="AF9" s="166">
        <v>0</v>
      </c>
      <c r="AG9" s="168">
        <v>0</v>
      </c>
      <c r="AH9" s="168">
        <v>0</v>
      </c>
      <c r="AI9" s="168">
        <v>0</v>
      </c>
      <c r="AJ9" s="167">
        <v>2</v>
      </c>
      <c r="AK9" s="170">
        <f t="shared" si="4"/>
        <v>2</v>
      </c>
      <c r="AL9" s="166">
        <v>0</v>
      </c>
      <c r="AM9" s="168">
        <v>0</v>
      </c>
      <c r="AN9" s="168">
        <v>0</v>
      </c>
      <c r="AO9" s="168">
        <v>0</v>
      </c>
      <c r="AP9" s="168">
        <v>4</v>
      </c>
      <c r="AQ9" s="169">
        <f>+SUM(AL9:AP9)</f>
        <v>4</v>
      </c>
      <c r="AR9" s="166">
        <v>0</v>
      </c>
      <c r="AS9" s="168">
        <v>0</v>
      </c>
      <c r="AT9" s="168">
        <v>0</v>
      </c>
      <c r="AU9" s="168">
        <v>0</v>
      </c>
      <c r="AV9" s="167">
        <v>1</v>
      </c>
      <c r="AW9" s="170">
        <v>1</v>
      </c>
    </row>
    <row r="10" spans="1:49" ht="18" customHeight="1">
      <c r="A10" s="247" t="s">
        <v>47</v>
      </c>
      <c r="B10" s="39">
        <v>2</v>
      </c>
      <c r="C10" s="40">
        <v>0</v>
      </c>
      <c r="D10" s="40">
        <v>0</v>
      </c>
      <c r="E10" s="40">
        <v>0</v>
      </c>
      <c r="F10" s="40">
        <v>1</v>
      </c>
      <c r="G10" s="163">
        <f t="shared" si="0"/>
        <v>3</v>
      </c>
      <c r="H10" s="164">
        <v>0</v>
      </c>
      <c r="I10" s="134">
        <v>1</v>
      </c>
      <c r="J10" s="134">
        <v>0</v>
      </c>
      <c r="K10" s="134">
        <v>0</v>
      </c>
      <c r="L10" s="134">
        <v>1</v>
      </c>
      <c r="M10" s="165">
        <f t="shared" si="1"/>
        <v>2</v>
      </c>
      <c r="N10" s="39">
        <v>2</v>
      </c>
      <c r="O10" s="40">
        <v>0</v>
      </c>
      <c r="P10" s="40">
        <v>0</v>
      </c>
      <c r="Q10" s="40">
        <v>0</v>
      </c>
      <c r="R10" s="40">
        <v>0</v>
      </c>
      <c r="S10" s="163">
        <f t="shared" si="2"/>
        <v>2</v>
      </c>
      <c r="T10" s="164">
        <v>1</v>
      </c>
      <c r="U10" s="134">
        <v>0</v>
      </c>
      <c r="V10" s="134">
        <v>0</v>
      </c>
      <c r="W10" s="134">
        <v>0</v>
      </c>
      <c r="X10" s="134">
        <v>1</v>
      </c>
      <c r="Y10" s="165">
        <f t="shared" si="3"/>
        <v>2</v>
      </c>
      <c r="Z10" s="39">
        <v>3</v>
      </c>
      <c r="AA10" s="40">
        <v>0</v>
      </c>
      <c r="AB10" s="40">
        <v>0</v>
      </c>
      <c r="AC10" s="40">
        <v>0</v>
      </c>
      <c r="AD10" s="40">
        <v>0</v>
      </c>
      <c r="AE10" s="163">
        <f>+SUM(Z10:AD10)</f>
        <v>3</v>
      </c>
      <c r="AF10" s="164">
        <v>0</v>
      </c>
      <c r="AG10" s="134">
        <v>0</v>
      </c>
      <c r="AH10" s="134">
        <v>0</v>
      </c>
      <c r="AI10" s="134">
        <v>0</v>
      </c>
      <c r="AJ10" s="134">
        <v>1</v>
      </c>
      <c r="AK10" s="165">
        <f t="shared" si="4"/>
        <v>1</v>
      </c>
      <c r="AL10" s="39">
        <v>0</v>
      </c>
      <c r="AM10" s="40">
        <v>0</v>
      </c>
      <c r="AN10" s="40">
        <v>0</v>
      </c>
      <c r="AO10" s="40">
        <v>0</v>
      </c>
      <c r="AP10" s="40">
        <v>0</v>
      </c>
      <c r="AQ10" s="163">
        <f>+SUM(AL10:AP10)</f>
        <v>0</v>
      </c>
      <c r="AR10" s="164">
        <v>2</v>
      </c>
      <c r="AS10" s="134">
        <v>0</v>
      </c>
      <c r="AT10" s="134">
        <v>0</v>
      </c>
      <c r="AU10" s="134">
        <v>0</v>
      </c>
      <c r="AV10" s="134">
        <v>0</v>
      </c>
      <c r="AW10" s="165">
        <v>2</v>
      </c>
    </row>
    <row r="11" spans="1:49" ht="18" customHeight="1">
      <c r="A11" s="260" t="s">
        <v>48</v>
      </c>
      <c r="B11" s="166">
        <v>4</v>
      </c>
      <c r="C11" s="168">
        <v>2</v>
      </c>
      <c r="D11" s="168">
        <v>0</v>
      </c>
      <c r="E11" s="168">
        <v>0</v>
      </c>
      <c r="F11" s="168">
        <v>1</v>
      </c>
      <c r="G11" s="170">
        <f t="shared" si="0"/>
        <v>7</v>
      </c>
      <c r="H11" s="166">
        <v>3</v>
      </c>
      <c r="I11" s="168">
        <v>2</v>
      </c>
      <c r="J11" s="168">
        <v>0</v>
      </c>
      <c r="K11" s="168">
        <v>0</v>
      </c>
      <c r="L11" s="167">
        <v>1</v>
      </c>
      <c r="M11" s="170">
        <f t="shared" si="1"/>
        <v>6</v>
      </c>
      <c r="N11" s="166">
        <v>0</v>
      </c>
      <c r="O11" s="168">
        <v>0</v>
      </c>
      <c r="P11" s="168">
        <v>0</v>
      </c>
      <c r="Q11" s="168">
        <v>0</v>
      </c>
      <c r="R11" s="168">
        <v>2</v>
      </c>
      <c r="S11" s="170">
        <f t="shared" si="2"/>
        <v>2</v>
      </c>
      <c r="T11" s="166">
        <v>4</v>
      </c>
      <c r="U11" s="168">
        <v>1</v>
      </c>
      <c r="V11" s="168">
        <v>1</v>
      </c>
      <c r="W11" s="168">
        <v>0</v>
      </c>
      <c r="X11" s="167">
        <v>2</v>
      </c>
      <c r="Y11" s="170">
        <f t="shared" si="3"/>
        <v>8</v>
      </c>
      <c r="Z11" s="166">
        <v>3</v>
      </c>
      <c r="AA11" s="168">
        <v>1</v>
      </c>
      <c r="AB11" s="168">
        <v>0</v>
      </c>
      <c r="AC11" s="168">
        <v>0</v>
      </c>
      <c r="AD11" s="168">
        <v>1</v>
      </c>
      <c r="AE11" s="170">
        <f>+SUM(Z11:AD11)</f>
        <v>5</v>
      </c>
      <c r="AF11" s="166">
        <v>2</v>
      </c>
      <c r="AG11" s="168">
        <v>0</v>
      </c>
      <c r="AH11" s="168">
        <v>0</v>
      </c>
      <c r="AI11" s="168">
        <v>0</v>
      </c>
      <c r="AJ11" s="167">
        <v>4</v>
      </c>
      <c r="AK11" s="170">
        <f t="shared" si="4"/>
        <v>6</v>
      </c>
      <c r="AL11" s="166">
        <v>3</v>
      </c>
      <c r="AM11" s="168">
        <v>0</v>
      </c>
      <c r="AN11" s="168">
        <v>0</v>
      </c>
      <c r="AO11" s="168">
        <v>0</v>
      </c>
      <c r="AP11" s="168">
        <v>1</v>
      </c>
      <c r="AQ11" s="170">
        <f>+SUM(AL11:AP11)</f>
        <v>4</v>
      </c>
      <c r="AR11" s="166">
        <v>4</v>
      </c>
      <c r="AS11" s="168">
        <v>1</v>
      </c>
      <c r="AT11" s="168">
        <v>0</v>
      </c>
      <c r="AU11" s="168">
        <v>0</v>
      </c>
      <c r="AV11" s="167">
        <v>2</v>
      </c>
      <c r="AW11" s="170">
        <v>7</v>
      </c>
    </row>
    <row r="12" spans="1:49" ht="18" customHeight="1">
      <c r="A12" s="247" t="s">
        <v>49</v>
      </c>
      <c r="B12" s="39">
        <v>34</v>
      </c>
      <c r="C12" s="40">
        <v>16</v>
      </c>
      <c r="D12" s="40">
        <v>2</v>
      </c>
      <c r="E12" s="40">
        <v>0</v>
      </c>
      <c r="F12" s="40">
        <v>3</v>
      </c>
      <c r="G12" s="163">
        <f t="shared" si="0"/>
        <v>55</v>
      </c>
      <c r="H12" s="164">
        <v>30</v>
      </c>
      <c r="I12" s="134">
        <v>22</v>
      </c>
      <c r="J12" s="134">
        <v>1</v>
      </c>
      <c r="K12" s="134">
        <v>0</v>
      </c>
      <c r="L12" s="134">
        <v>1</v>
      </c>
      <c r="M12" s="165">
        <f t="shared" si="1"/>
        <v>54</v>
      </c>
      <c r="N12" s="39">
        <v>26</v>
      </c>
      <c r="O12" s="40">
        <v>11</v>
      </c>
      <c r="P12" s="40">
        <v>0</v>
      </c>
      <c r="Q12" s="40">
        <v>1</v>
      </c>
      <c r="R12" s="40">
        <v>1</v>
      </c>
      <c r="S12" s="163">
        <f t="shared" si="2"/>
        <v>39</v>
      </c>
      <c r="T12" s="164">
        <v>20</v>
      </c>
      <c r="U12" s="134">
        <v>12</v>
      </c>
      <c r="V12" s="134">
        <v>0</v>
      </c>
      <c r="W12" s="134">
        <v>0</v>
      </c>
      <c r="X12" s="134">
        <v>6</v>
      </c>
      <c r="Y12" s="165">
        <f t="shared" si="3"/>
        <v>38</v>
      </c>
      <c r="Z12" s="39">
        <v>22</v>
      </c>
      <c r="AA12" s="40">
        <v>9</v>
      </c>
      <c r="AB12" s="40">
        <v>0</v>
      </c>
      <c r="AC12" s="40">
        <v>0</v>
      </c>
      <c r="AD12" s="40">
        <v>2</v>
      </c>
      <c r="AE12" s="163">
        <f t="shared" ref="AE12:AE25" si="5">+SUM(Z12:AD12)</f>
        <v>33</v>
      </c>
      <c r="AF12" s="164">
        <v>28</v>
      </c>
      <c r="AG12" s="134">
        <v>16</v>
      </c>
      <c r="AH12" s="134">
        <v>1</v>
      </c>
      <c r="AI12" s="134">
        <v>0</v>
      </c>
      <c r="AJ12" s="134">
        <v>4</v>
      </c>
      <c r="AK12" s="165">
        <f t="shared" si="4"/>
        <v>49</v>
      </c>
      <c r="AL12" s="39">
        <v>25</v>
      </c>
      <c r="AM12" s="40">
        <v>6</v>
      </c>
      <c r="AN12" s="40">
        <v>0</v>
      </c>
      <c r="AO12" s="40">
        <v>0</v>
      </c>
      <c r="AP12" s="40">
        <v>3</v>
      </c>
      <c r="AQ12" s="163">
        <f t="shared" ref="AQ12:AQ25" si="6">+SUM(AL12:AP12)</f>
        <v>34</v>
      </c>
      <c r="AR12" s="164">
        <v>12</v>
      </c>
      <c r="AS12" s="134">
        <v>12</v>
      </c>
      <c r="AT12" s="134">
        <v>1</v>
      </c>
      <c r="AU12" s="134">
        <v>0</v>
      </c>
      <c r="AV12" s="134">
        <v>6</v>
      </c>
      <c r="AW12" s="165">
        <v>31</v>
      </c>
    </row>
    <row r="13" spans="1:49" ht="18" customHeight="1">
      <c r="A13" s="260" t="s">
        <v>50</v>
      </c>
      <c r="B13" s="166">
        <v>61</v>
      </c>
      <c r="C13" s="168">
        <v>25</v>
      </c>
      <c r="D13" s="168">
        <v>0</v>
      </c>
      <c r="E13" s="168">
        <v>0</v>
      </c>
      <c r="F13" s="168">
        <v>4</v>
      </c>
      <c r="G13" s="169">
        <f t="shared" si="0"/>
        <v>90</v>
      </c>
      <c r="H13" s="166">
        <v>59</v>
      </c>
      <c r="I13" s="168">
        <v>41</v>
      </c>
      <c r="J13" s="168">
        <v>0</v>
      </c>
      <c r="K13" s="168">
        <v>0</v>
      </c>
      <c r="L13" s="167">
        <v>0</v>
      </c>
      <c r="M13" s="170">
        <f t="shared" si="1"/>
        <v>100</v>
      </c>
      <c r="N13" s="166">
        <v>60</v>
      </c>
      <c r="O13" s="168">
        <v>25</v>
      </c>
      <c r="P13" s="168">
        <v>3</v>
      </c>
      <c r="Q13" s="168">
        <v>0</v>
      </c>
      <c r="R13" s="168">
        <v>7</v>
      </c>
      <c r="S13" s="169">
        <f t="shared" si="2"/>
        <v>95</v>
      </c>
      <c r="T13" s="166">
        <v>39</v>
      </c>
      <c r="U13" s="168">
        <v>27</v>
      </c>
      <c r="V13" s="168">
        <v>1</v>
      </c>
      <c r="W13" s="168">
        <v>2</v>
      </c>
      <c r="X13" s="167">
        <v>9</v>
      </c>
      <c r="Y13" s="170">
        <f t="shared" si="3"/>
        <v>78</v>
      </c>
      <c r="Z13" s="166">
        <v>59</v>
      </c>
      <c r="AA13" s="168">
        <v>36</v>
      </c>
      <c r="AB13" s="168">
        <v>2</v>
      </c>
      <c r="AC13" s="168">
        <v>0</v>
      </c>
      <c r="AD13" s="168">
        <v>7</v>
      </c>
      <c r="AE13" s="169">
        <f t="shared" si="5"/>
        <v>104</v>
      </c>
      <c r="AF13" s="166">
        <v>51</v>
      </c>
      <c r="AG13" s="168">
        <v>20</v>
      </c>
      <c r="AH13" s="168">
        <v>0</v>
      </c>
      <c r="AI13" s="168">
        <v>1</v>
      </c>
      <c r="AJ13" s="167">
        <v>7</v>
      </c>
      <c r="AK13" s="170">
        <f t="shared" si="4"/>
        <v>79</v>
      </c>
      <c r="AL13" s="166">
        <v>39</v>
      </c>
      <c r="AM13" s="168">
        <v>20</v>
      </c>
      <c r="AN13" s="168">
        <v>0</v>
      </c>
      <c r="AO13" s="168">
        <v>0</v>
      </c>
      <c r="AP13" s="168">
        <v>13</v>
      </c>
      <c r="AQ13" s="169">
        <f t="shared" si="6"/>
        <v>72</v>
      </c>
      <c r="AR13" s="166">
        <v>37</v>
      </c>
      <c r="AS13" s="168">
        <v>22</v>
      </c>
      <c r="AT13" s="168">
        <v>3</v>
      </c>
      <c r="AU13" s="168">
        <v>1</v>
      </c>
      <c r="AV13" s="167">
        <v>6</v>
      </c>
      <c r="AW13" s="170">
        <v>69</v>
      </c>
    </row>
    <row r="14" spans="1:49" ht="18" customHeight="1">
      <c r="A14" s="247" t="s">
        <v>51</v>
      </c>
      <c r="B14" s="39">
        <v>67</v>
      </c>
      <c r="C14" s="40">
        <v>22</v>
      </c>
      <c r="D14" s="40">
        <v>1</v>
      </c>
      <c r="E14" s="40">
        <v>1</v>
      </c>
      <c r="F14" s="40">
        <v>1</v>
      </c>
      <c r="G14" s="44">
        <f t="shared" si="0"/>
        <v>92</v>
      </c>
      <c r="H14" s="164">
        <v>70</v>
      </c>
      <c r="I14" s="134">
        <v>24</v>
      </c>
      <c r="J14" s="134">
        <v>1</v>
      </c>
      <c r="K14" s="134">
        <v>0</v>
      </c>
      <c r="L14" s="134">
        <v>3</v>
      </c>
      <c r="M14" s="165">
        <f t="shared" si="1"/>
        <v>98</v>
      </c>
      <c r="N14" s="39">
        <v>62</v>
      </c>
      <c r="O14" s="40">
        <v>23</v>
      </c>
      <c r="P14" s="40">
        <v>1</v>
      </c>
      <c r="Q14" s="40">
        <v>1</v>
      </c>
      <c r="R14" s="40">
        <v>5</v>
      </c>
      <c r="S14" s="44">
        <f t="shared" si="2"/>
        <v>92</v>
      </c>
      <c r="T14" s="164">
        <v>46</v>
      </c>
      <c r="U14" s="134">
        <v>27</v>
      </c>
      <c r="V14" s="134">
        <v>0</v>
      </c>
      <c r="W14" s="134">
        <v>0</v>
      </c>
      <c r="X14" s="134">
        <v>6</v>
      </c>
      <c r="Y14" s="165">
        <f t="shared" si="3"/>
        <v>79</v>
      </c>
      <c r="Z14" s="39">
        <v>55</v>
      </c>
      <c r="AA14" s="40">
        <v>32</v>
      </c>
      <c r="AB14" s="40">
        <v>2</v>
      </c>
      <c r="AC14" s="40">
        <v>3</v>
      </c>
      <c r="AD14" s="40">
        <v>7</v>
      </c>
      <c r="AE14" s="44">
        <f t="shared" si="5"/>
        <v>99</v>
      </c>
      <c r="AF14" s="164">
        <v>58</v>
      </c>
      <c r="AG14" s="134">
        <v>24</v>
      </c>
      <c r="AH14" s="134">
        <v>2</v>
      </c>
      <c r="AI14" s="134">
        <v>0</v>
      </c>
      <c r="AJ14" s="134">
        <v>5</v>
      </c>
      <c r="AK14" s="165">
        <f t="shared" si="4"/>
        <v>89</v>
      </c>
      <c r="AL14" s="39">
        <v>51</v>
      </c>
      <c r="AM14" s="40">
        <v>27</v>
      </c>
      <c r="AN14" s="40">
        <v>1</v>
      </c>
      <c r="AO14" s="40">
        <v>0</v>
      </c>
      <c r="AP14" s="40">
        <v>8</v>
      </c>
      <c r="AQ14" s="44">
        <f t="shared" si="6"/>
        <v>87</v>
      </c>
      <c r="AR14" s="164">
        <v>56</v>
      </c>
      <c r="AS14" s="134">
        <v>32</v>
      </c>
      <c r="AT14" s="134">
        <v>3</v>
      </c>
      <c r="AU14" s="134">
        <v>0</v>
      </c>
      <c r="AV14" s="134">
        <v>8</v>
      </c>
      <c r="AW14" s="165">
        <v>99</v>
      </c>
    </row>
    <row r="15" spans="1:49" ht="18" customHeight="1">
      <c r="A15" s="260" t="s">
        <v>52</v>
      </c>
      <c r="B15" s="166">
        <v>37</v>
      </c>
      <c r="C15" s="168">
        <v>23</v>
      </c>
      <c r="D15" s="168">
        <v>1</v>
      </c>
      <c r="E15" s="168">
        <v>1</v>
      </c>
      <c r="F15" s="168">
        <v>1</v>
      </c>
      <c r="G15" s="170">
        <f t="shared" si="0"/>
        <v>63</v>
      </c>
      <c r="H15" s="166">
        <v>61</v>
      </c>
      <c r="I15" s="168">
        <v>28</v>
      </c>
      <c r="J15" s="168">
        <v>2</v>
      </c>
      <c r="K15" s="168">
        <v>1</v>
      </c>
      <c r="L15" s="167">
        <v>5</v>
      </c>
      <c r="M15" s="170">
        <f t="shared" si="1"/>
        <v>97</v>
      </c>
      <c r="N15" s="166">
        <v>41</v>
      </c>
      <c r="O15" s="168">
        <v>13</v>
      </c>
      <c r="P15" s="168">
        <v>1</v>
      </c>
      <c r="Q15" s="168">
        <v>0</v>
      </c>
      <c r="R15" s="168">
        <v>4</v>
      </c>
      <c r="S15" s="170">
        <f t="shared" si="2"/>
        <v>59</v>
      </c>
      <c r="T15" s="166">
        <v>25</v>
      </c>
      <c r="U15" s="168">
        <v>19</v>
      </c>
      <c r="V15" s="168">
        <v>5</v>
      </c>
      <c r="W15" s="168">
        <v>0</v>
      </c>
      <c r="X15" s="167">
        <v>6</v>
      </c>
      <c r="Y15" s="170">
        <f t="shared" si="3"/>
        <v>55</v>
      </c>
      <c r="Z15" s="166">
        <v>36</v>
      </c>
      <c r="AA15" s="168">
        <v>19</v>
      </c>
      <c r="AB15" s="168">
        <v>1</v>
      </c>
      <c r="AC15" s="168">
        <v>0</v>
      </c>
      <c r="AD15" s="168">
        <v>8</v>
      </c>
      <c r="AE15" s="170">
        <f t="shared" si="5"/>
        <v>64</v>
      </c>
      <c r="AF15" s="166">
        <v>40</v>
      </c>
      <c r="AG15" s="168">
        <v>15</v>
      </c>
      <c r="AH15" s="168">
        <v>1</v>
      </c>
      <c r="AI15" s="168">
        <v>0</v>
      </c>
      <c r="AJ15" s="167">
        <v>4</v>
      </c>
      <c r="AK15" s="170">
        <f t="shared" si="4"/>
        <v>60</v>
      </c>
      <c r="AL15" s="166">
        <v>47</v>
      </c>
      <c r="AM15" s="168">
        <v>28</v>
      </c>
      <c r="AN15" s="168">
        <v>0</v>
      </c>
      <c r="AO15" s="168">
        <v>0</v>
      </c>
      <c r="AP15" s="168">
        <v>6</v>
      </c>
      <c r="AQ15" s="170">
        <f t="shared" si="6"/>
        <v>81</v>
      </c>
      <c r="AR15" s="166">
        <v>39</v>
      </c>
      <c r="AS15" s="168">
        <v>15</v>
      </c>
      <c r="AT15" s="168">
        <v>2</v>
      </c>
      <c r="AU15" s="168">
        <v>0</v>
      </c>
      <c r="AV15" s="167">
        <v>4</v>
      </c>
      <c r="AW15" s="170">
        <v>60</v>
      </c>
    </row>
    <row r="16" spans="1:49" ht="18" customHeight="1">
      <c r="A16" s="247" t="s">
        <v>53</v>
      </c>
      <c r="B16" s="39">
        <v>31</v>
      </c>
      <c r="C16" s="40">
        <v>21</v>
      </c>
      <c r="D16" s="40">
        <v>2</v>
      </c>
      <c r="E16" s="40">
        <v>0</v>
      </c>
      <c r="F16" s="40">
        <v>3</v>
      </c>
      <c r="G16" s="44">
        <f t="shared" si="0"/>
        <v>57</v>
      </c>
      <c r="H16" s="164">
        <v>45</v>
      </c>
      <c r="I16" s="134">
        <v>13</v>
      </c>
      <c r="J16" s="134">
        <v>2</v>
      </c>
      <c r="K16" s="134">
        <v>1</v>
      </c>
      <c r="L16" s="134">
        <v>2</v>
      </c>
      <c r="M16" s="165">
        <f t="shared" si="1"/>
        <v>63</v>
      </c>
      <c r="N16" s="39">
        <v>42</v>
      </c>
      <c r="O16" s="40">
        <v>16</v>
      </c>
      <c r="P16" s="40">
        <v>3</v>
      </c>
      <c r="Q16" s="40">
        <v>0</v>
      </c>
      <c r="R16" s="40">
        <v>4</v>
      </c>
      <c r="S16" s="44">
        <f t="shared" si="2"/>
        <v>65</v>
      </c>
      <c r="T16" s="164">
        <v>37</v>
      </c>
      <c r="U16" s="134">
        <v>10</v>
      </c>
      <c r="V16" s="134">
        <v>0</v>
      </c>
      <c r="W16" s="134">
        <v>1</v>
      </c>
      <c r="X16" s="134">
        <v>6</v>
      </c>
      <c r="Y16" s="165">
        <f t="shared" si="3"/>
        <v>54</v>
      </c>
      <c r="Z16" s="39">
        <v>47</v>
      </c>
      <c r="AA16" s="40">
        <v>18</v>
      </c>
      <c r="AB16" s="40">
        <v>1</v>
      </c>
      <c r="AC16" s="40">
        <v>0</v>
      </c>
      <c r="AD16" s="40">
        <v>10</v>
      </c>
      <c r="AE16" s="44">
        <f t="shared" si="5"/>
        <v>76</v>
      </c>
      <c r="AF16" s="164">
        <v>26</v>
      </c>
      <c r="AG16" s="134">
        <v>13</v>
      </c>
      <c r="AH16" s="134">
        <v>1</v>
      </c>
      <c r="AI16" s="134">
        <v>0</v>
      </c>
      <c r="AJ16" s="134">
        <v>8</v>
      </c>
      <c r="AK16" s="165">
        <f t="shared" si="4"/>
        <v>48</v>
      </c>
      <c r="AL16" s="39">
        <v>36</v>
      </c>
      <c r="AM16" s="40">
        <v>21</v>
      </c>
      <c r="AN16" s="40">
        <v>4</v>
      </c>
      <c r="AO16" s="40">
        <v>0</v>
      </c>
      <c r="AP16" s="40">
        <v>4</v>
      </c>
      <c r="AQ16" s="44">
        <f t="shared" si="6"/>
        <v>65</v>
      </c>
      <c r="AR16" s="164">
        <v>48</v>
      </c>
      <c r="AS16" s="134">
        <v>17</v>
      </c>
      <c r="AT16" s="134">
        <v>3</v>
      </c>
      <c r="AU16" s="134">
        <v>0</v>
      </c>
      <c r="AV16" s="134">
        <v>5</v>
      </c>
      <c r="AW16" s="165">
        <v>73</v>
      </c>
    </row>
    <row r="17" spans="1:49" ht="18" customHeight="1">
      <c r="A17" s="260" t="s">
        <v>54</v>
      </c>
      <c r="B17" s="166">
        <v>28</v>
      </c>
      <c r="C17" s="168">
        <v>12</v>
      </c>
      <c r="D17" s="168">
        <v>1</v>
      </c>
      <c r="E17" s="168">
        <v>0</v>
      </c>
      <c r="F17" s="168">
        <v>2</v>
      </c>
      <c r="G17" s="170">
        <f t="shared" si="0"/>
        <v>43</v>
      </c>
      <c r="H17" s="166">
        <v>31</v>
      </c>
      <c r="I17" s="168">
        <v>7</v>
      </c>
      <c r="J17" s="168">
        <v>0</v>
      </c>
      <c r="K17" s="168">
        <v>0</v>
      </c>
      <c r="L17" s="167">
        <v>1</v>
      </c>
      <c r="M17" s="170">
        <f t="shared" si="1"/>
        <v>39</v>
      </c>
      <c r="N17" s="166">
        <v>19</v>
      </c>
      <c r="O17" s="168">
        <v>8</v>
      </c>
      <c r="P17" s="168">
        <v>3</v>
      </c>
      <c r="Q17" s="168">
        <v>0</v>
      </c>
      <c r="R17" s="168">
        <v>0</v>
      </c>
      <c r="S17" s="170">
        <f t="shared" si="2"/>
        <v>30</v>
      </c>
      <c r="T17" s="166">
        <v>22</v>
      </c>
      <c r="U17" s="168">
        <v>13</v>
      </c>
      <c r="V17" s="168">
        <v>2</v>
      </c>
      <c r="W17" s="168">
        <v>0</v>
      </c>
      <c r="X17" s="167">
        <v>4</v>
      </c>
      <c r="Y17" s="170">
        <f t="shared" si="3"/>
        <v>41</v>
      </c>
      <c r="Z17" s="166">
        <v>20</v>
      </c>
      <c r="AA17" s="168">
        <v>9</v>
      </c>
      <c r="AB17" s="168">
        <v>2</v>
      </c>
      <c r="AC17" s="168">
        <v>0</v>
      </c>
      <c r="AD17" s="168">
        <v>5</v>
      </c>
      <c r="AE17" s="170">
        <f t="shared" si="5"/>
        <v>36</v>
      </c>
      <c r="AF17" s="166">
        <v>21</v>
      </c>
      <c r="AG17" s="168">
        <v>9</v>
      </c>
      <c r="AH17" s="168">
        <v>1</v>
      </c>
      <c r="AI17" s="168">
        <v>0</v>
      </c>
      <c r="AJ17" s="167">
        <v>7</v>
      </c>
      <c r="AK17" s="170">
        <f t="shared" si="4"/>
        <v>38</v>
      </c>
      <c r="AL17" s="166">
        <v>35</v>
      </c>
      <c r="AM17" s="168">
        <v>14</v>
      </c>
      <c r="AN17" s="168">
        <v>0</v>
      </c>
      <c r="AO17" s="168">
        <v>0</v>
      </c>
      <c r="AP17" s="168">
        <v>7</v>
      </c>
      <c r="AQ17" s="170">
        <f t="shared" si="6"/>
        <v>56</v>
      </c>
      <c r="AR17" s="166">
        <v>29</v>
      </c>
      <c r="AS17" s="168">
        <v>9</v>
      </c>
      <c r="AT17" s="168">
        <v>1</v>
      </c>
      <c r="AU17" s="168">
        <v>1</v>
      </c>
      <c r="AV17" s="167">
        <v>4</v>
      </c>
      <c r="AW17" s="170">
        <v>44</v>
      </c>
    </row>
    <row r="18" spans="1:49" ht="18" customHeight="1">
      <c r="A18" s="247" t="s">
        <v>55</v>
      </c>
      <c r="B18" s="39">
        <v>29</v>
      </c>
      <c r="C18" s="40">
        <v>11</v>
      </c>
      <c r="D18" s="40">
        <v>2</v>
      </c>
      <c r="E18" s="40">
        <v>0</v>
      </c>
      <c r="F18" s="40">
        <v>4</v>
      </c>
      <c r="G18" s="44">
        <f t="shared" si="0"/>
        <v>46</v>
      </c>
      <c r="H18" s="164">
        <v>30</v>
      </c>
      <c r="I18" s="134">
        <v>11</v>
      </c>
      <c r="J18" s="134">
        <v>4</v>
      </c>
      <c r="K18" s="134">
        <v>0</v>
      </c>
      <c r="L18" s="134">
        <v>2</v>
      </c>
      <c r="M18" s="165">
        <f t="shared" si="1"/>
        <v>47</v>
      </c>
      <c r="N18" s="39">
        <v>24</v>
      </c>
      <c r="O18" s="40">
        <v>10</v>
      </c>
      <c r="P18" s="40">
        <v>2</v>
      </c>
      <c r="Q18" s="40">
        <v>1</v>
      </c>
      <c r="R18" s="40">
        <v>4</v>
      </c>
      <c r="S18" s="44">
        <f t="shared" si="2"/>
        <v>41</v>
      </c>
      <c r="T18" s="164">
        <v>13</v>
      </c>
      <c r="U18" s="134">
        <v>9</v>
      </c>
      <c r="V18" s="134">
        <v>3</v>
      </c>
      <c r="W18" s="134">
        <v>0</v>
      </c>
      <c r="X18" s="134">
        <v>3</v>
      </c>
      <c r="Y18" s="165">
        <f t="shared" si="3"/>
        <v>28</v>
      </c>
      <c r="Z18" s="39">
        <v>32</v>
      </c>
      <c r="AA18" s="40">
        <v>12</v>
      </c>
      <c r="AB18" s="40">
        <v>3</v>
      </c>
      <c r="AC18" s="40">
        <v>0</v>
      </c>
      <c r="AD18" s="40">
        <v>6</v>
      </c>
      <c r="AE18" s="44">
        <f t="shared" si="5"/>
        <v>53</v>
      </c>
      <c r="AF18" s="164">
        <v>20</v>
      </c>
      <c r="AG18" s="134">
        <v>7</v>
      </c>
      <c r="AH18" s="134">
        <v>2</v>
      </c>
      <c r="AI18" s="134">
        <v>0</v>
      </c>
      <c r="AJ18" s="134">
        <v>3</v>
      </c>
      <c r="AK18" s="165">
        <f t="shared" si="4"/>
        <v>32</v>
      </c>
      <c r="AL18" s="39">
        <v>15</v>
      </c>
      <c r="AM18" s="40">
        <v>12</v>
      </c>
      <c r="AN18" s="40">
        <v>1</v>
      </c>
      <c r="AO18" s="40">
        <v>0</v>
      </c>
      <c r="AP18" s="40">
        <v>3</v>
      </c>
      <c r="AQ18" s="44">
        <f t="shared" si="6"/>
        <v>31</v>
      </c>
      <c r="AR18" s="164">
        <v>24</v>
      </c>
      <c r="AS18" s="134">
        <v>7</v>
      </c>
      <c r="AT18" s="134">
        <v>1</v>
      </c>
      <c r="AU18" s="134">
        <v>1</v>
      </c>
      <c r="AV18" s="134">
        <v>8</v>
      </c>
      <c r="AW18" s="165">
        <v>41</v>
      </c>
    </row>
    <row r="19" spans="1:49" ht="18" customHeight="1">
      <c r="A19" s="260" t="s">
        <v>56</v>
      </c>
      <c r="B19" s="166">
        <v>26</v>
      </c>
      <c r="C19" s="168">
        <v>11</v>
      </c>
      <c r="D19" s="168">
        <v>1</v>
      </c>
      <c r="E19" s="168">
        <v>0</v>
      </c>
      <c r="F19" s="168">
        <v>3</v>
      </c>
      <c r="G19" s="170">
        <f t="shared" si="0"/>
        <v>41</v>
      </c>
      <c r="H19" s="166">
        <v>28</v>
      </c>
      <c r="I19" s="168">
        <v>11</v>
      </c>
      <c r="J19" s="168">
        <v>2</v>
      </c>
      <c r="K19" s="168">
        <v>1</v>
      </c>
      <c r="L19" s="167">
        <v>4</v>
      </c>
      <c r="M19" s="170">
        <f t="shared" si="1"/>
        <v>46</v>
      </c>
      <c r="N19" s="166">
        <v>15</v>
      </c>
      <c r="O19" s="168">
        <v>7</v>
      </c>
      <c r="P19" s="168">
        <v>2</v>
      </c>
      <c r="Q19" s="168">
        <v>0</v>
      </c>
      <c r="R19" s="168">
        <v>4</v>
      </c>
      <c r="S19" s="170">
        <f t="shared" si="2"/>
        <v>28</v>
      </c>
      <c r="T19" s="166">
        <v>17</v>
      </c>
      <c r="U19" s="168">
        <v>9</v>
      </c>
      <c r="V19" s="168">
        <v>1</v>
      </c>
      <c r="W19" s="168">
        <v>0</v>
      </c>
      <c r="X19" s="167">
        <v>4</v>
      </c>
      <c r="Y19" s="170">
        <f t="shared" si="3"/>
        <v>31</v>
      </c>
      <c r="Z19" s="166">
        <v>25</v>
      </c>
      <c r="AA19" s="168">
        <v>6</v>
      </c>
      <c r="AB19" s="168">
        <v>1</v>
      </c>
      <c r="AC19" s="168">
        <v>0</v>
      </c>
      <c r="AD19" s="168">
        <v>0</v>
      </c>
      <c r="AE19" s="170">
        <f t="shared" si="5"/>
        <v>32</v>
      </c>
      <c r="AF19" s="166">
        <v>14</v>
      </c>
      <c r="AG19" s="168">
        <v>12</v>
      </c>
      <c r="AH19" s="168">
        <v>1</v>
      </c>
      <c r="AI19" s="168">
        <v>1</v>
      </c>
      <c r="AJ19" s="167">
        <v>4</v>
      </c>
      <c r="AK19" s="170">
        <f t="shared" si="4"/>
        <v>32</v>
      </c>
      <c r="AL19" s="166">
        <v>14</v>
      </c>
      <c r="AM19" s="168">
        <v>13</v>
      </c>
      <c r="AN19" s="168">
        <v>1</v>
      </c>
      <c r="AO19" s="168">
        <v>0</v>
      </c>
      <c r="AP19" s="168">
        <v>1</v>
      </c>
      <c r="AQ19" s="170">
        <f t="shared" si="6"/>
        <v>29</v>
      </c>
      <c r="AR19" s="166">
        <v>15</v>
      </c>
      <c r="AS19" s="168">
        <v>12</v>
      </c>
      <c r="AT19" s="168">
        <v>1</v>
      </c>
      <c r="AU19" s="168">
        <v>1</v>
      </c>
      <c r="AV19" s="167">
        <v>3</v>
      </c>
      <c r="AW19" s="170">
        <v>32</v>
      </c>
    </row>
    <row r="20" spans="1:49" ht="18" customHeight="1">
      <c r="A20" s="247" t="s">
        <v>57</v>
      </c>
      <c r="B20" s="39">
        <v>14</v>
      </c>
      <c r="C20" s="40">
        <v>9</v>
      </c>
      <c r="D20" s="40">
        <v>0</v>
      </c>
      <c r="E20" s="40">
        <v>1</v>
      </c>
      <c r="F20" s="40">
        <v>0</v>
      </c>
      <c r="G20" s="44">
        <f t="shared" si="0"/>
        <v>24</v>
      </c>
      <c r="H20" s="164">
        <v>8</v>
      </c>
      <c r="I20" s="134">
        <v>4</v>
      </c>
      <c r="J20" s="134">
        <v>1</v>
      </c>
      <c r="K20" s="134">
        <v>1</v>
      </c>
      <c r="L20" s="134">
        <v>1</v>
      </c>
      <c r="M20" s="165">
        <f t="shared" si="1"/>
        <v>15</v>
      </c>
      <c r="N20" s="39">
        <v>10</v>
      </c>
      <c r="O20" s="40">
        <v>7</v>
      </c>
      <c r="P20" s="40">
        <v>2</v>
      </c>
      <c r="Q20" s="40">
        <v>1</v>
      </c>
      <c r="R20" s="40">
        <v>1</v>
      </c>
      <c r="S20" s="44">
        <f t="shared" si="2"/>
        <v>21</v>
      </c>
      <c r="T20" s="164">
        <v>15</v>
      </c>
      <c r="U20" s="134">
        <v>6</v>
      </c>
      <c r="V20" s="134">
        <v>1</v>
      </c>
      <c r="W20" s="134">
        <v>0</v>
      </c>
      <c r="X20" s="134">
        <v>0</v>
      </c>
      <c r="Y20" s="165">
        <f t="shared" si="3"/>
        <v>22</v>
      </c>
      <c r="Z20" s="39">
        <v>13</v>
      </c>
      <c r="AA20" s="40">
        <v>9</v>
      </c>
      <c r="AB20" s="40">
        <v>0</v>
      </c>
      <c r="AC20" s="40">
        <v>0</v>
      </c>
      <c r="AD20" s="40">
        <v>4</v>
      </c>
      <c r="AE20" s="44">
        <f t="shared" si="5"/>
        <v>26</v>
      </c>
      <c r="AF20" s="164">
        <v>11</v>
      </c>
      <c r="AG20" s="134">
        <v>4</v>
      </c>
      <c r="AH20" s="134">
        <v>0</v>
      </c>
      <c r="AI20" s="134">
        <v>2</v>
      </c>
      <c r="AJ20" s="134">
        <v>2</v>
      </c>
      <c r="AK20" s="165">
        <f t="shared" si="4"/>
        <v>19</v>
      </c>
      <c r="AL20" s="39">
        <v>14</v>
      </c>
      <c r="AM20" s="40">
        <v>5</v>
      </c>
      <c r="AN20" s="40">
        <v>1</v>
      </c>
      <c r="AO20" s="40">
        <v>0</v>
      </c>
      <c r="AP20" s="40">
        <v>2</v>
      </c>
      <c r="AQ20" s="44">
        <f t="shared" si="6"/>
        <v>22</v>
      </c>
      <c r="AR20" s="164">
        <v>11</v>
      </c>
      <c r="AS20" s="134">
        <v>3</v>
      </c>
      <c r="AT20" s="134">
        <v>2</v>
      </c>
      <c r="AU20" s="134">
        <v>0</v>
      </c>
      <c r="AV20" s="134">
        <v>2</v>
      </c>
      <c r="AW20" s="165">
        <v>18</v>
      </c>
    </row>
    <row r="21" spans="1:49" ht="18" customHeight="1">
      <c r="A21" s="260" t="s">
        <v>58</v>
      </c>
      <c r="B21" s="166">
        <v>8</v>
      </c>
      <c r="C21" s="168">
        <v>3</v>
      </c>
      <c r="D21" s="168">
        <v>1</v>
      </c>
      <c r="E21" s="168">
        <v>0</v>
      </c>
      <c r="F21" s="168">
        <v>0</v>
      </c>
      <c r="G21" s="170">
        <f t="shared" si="0"/>
        <v>12</v>
      </c>
      <c r="H21" s="166">
        <v>16</v>
      </c>
      <c r="I21" s="168">
        <v>6</v>
      </c>
      <c r="J21" s="168">
        <v>0</v>
      </c>
      <c r="K21" s="168">
        <v>0</v>
      </c>
      <c r="L21" s="167">
        <v>2</v>
      </c>
      <c r="M21" s="170">
        <f t="shared" si="1"/>
        <v>24</v>
      </c>
      <c r="N21" s="166">
        <v>7</v>
      </c>
      <c r="O21" s="168">
        <v>7</v>
      </c>
      <c r="P21" s="168">
        <v>1</v>
      </c>
      <c r="Q21" s="168">
        <v>0</v>
      </c>
      <c r="R21" s="168">
        <v>0</v>
      </c>
      <c r="S21" s="170">
        <f t="shared" si="2"/>
        <v>15</v>
      </c>
      <c r="T21" s="166">
        <v>8</v>
      </c>
      <c r="U21" s="168">
        <v>5</v>
      </c>
      <c r="V21" s="168">
        <v>2</v>
      </c>
      <c r="W21" s="168">
        <v>0</v>
      </c>
      <c r="X21" s="167">
        <v>2</v>
      </c>
      <c r="Y21" s="170">
        <f t="shared" si="3"/>
        <v>17</v>
      </c>
      <c r="Z21" s="166">
        <v>15</v>
      </c>
      <c r="AA21" s="168">
        <v>4</v>
      </c>
      <c r="AB21" s="168">
        <v>1</v>
      </c>
      <c r="AC21" s="168">
        <v>0</v>
      </c>
      <c r="AD21" s="168">
        <v>1</v>
      </c>
      <c r="AE21" s="170">
        <f t="shared" si="5"/>
        <v>21</v>
      </c>
      <c r="AF21" s="166">
        <v>6</v>
      </c>
      <c r="AG21" s="168">
        <v>2</v>
      </c>
      <c r="AH21" s="168">
        <v>0</v>
      </c>
      <c r="AI21" s="168">
        <v>0</v>
      </c>
      <c r="AJ21" s="167">
        <v>2</v>
      </c>
      <c r="AK21" s="170">
        <f t="shared" si="4"/>
        <v>10</v>
      </c>
      <c r="AL21" s="166">
        <v>12</v>
      </c>
      <c r="AM21" s="168">
        <v>6</v>
      </c>
      <c r="AN21" s="168">
        <v>1</v>
      </c>
      <c r="AO21" s="168">
        <v>0</v>
      </c>
      <c r="AP21" s="168">
        <v>4</v>
      </c>
      <c r="AQ21" s="170">
        <f t="shared" si="6"/>
        <v>23</v>
      </c>
      <c r="AR21" s="166">
        <v>8</v>
      </c>
      <c r="AS21" s="168">
        <v>7</v>
      </c>
      <c r="AT21" s="168">
        <v>1</v>
      </c>
      <c r="AU21" s="168">
        <v>0</v>
      </c>
      <c r="AV21" s="167">
        <v>0</v>
      </c>
      <c r="AW21" s="170">
        <v>16</v>
      </c>
    </row>
    <row r="22" spans="1:49" ht="18" customHeight="1">
      <c r="A22" s="247" t="s">
        <v>59</v>
      </c>
      <c r="B22" s="39">
        <v>6</v>
      </c>
      <c r="C22" s="40">
        <v>1</v>
      </c>
      <c r="D22" s="40">
        <v>1</v>
      </c>
      <c r="E22" s="40">
        <v>0</v>
      </c>
      <c r="F22" s="40">
        <v>1</v>
      </c>
      <c r="G22" s="44">
        <f t="shared" si="0"/>
        <v>9</v>
      </c>
      <c r="H22" s="164">
        <v>3</v>
      </c>
      <c r="I22" s="134">
        <v>5</v>
      </c>
      <c r="J22" s="134">
        <v>0</v>
      </c>
      <c r="K22" s="134">
        <v>0</v>
      </c>
      <c r="L22" s="134">
        <v>0</v>
      </c>
      <c r="M22" s="165">
        <f t="shared" si="1"/>
        <v>8</v>
      </c>
      <c r="N22" s="39">
        <v>3</v>
      </c>
      <c r="O22" s="40">
        <v>4</v>
      </c>
      <c r="P22" s="40">
        <v>0</v>
      </c>
      <c r="Q22" s="40">
        <v>0</v>
      </c>
      <c r="R22" s="40">
        <v>0</v>
      </c>
      <c r="S22" s="44">
        <f t="shared" si="2"/>
        <v>7</v>
      </c>
      <c r="T22" s="164">
        <v>4</v>
      </c>
      <c r="U22" s="134">
        <v>7</v>
      </c>
      <c r="V22" s="134">
        <v>0</v>
      </c>
      <c r="W22" s="134">
        <v>0</v>
      </c>
      <c r="X22" s="134">
        <v>1</v>
      </c>
      <c r="Y22" s="165">
        <f t="shared" si="3"/>
        <v>12</v>
      </c>
      <c r="Z22" s="39">
        <v>5</v>
      </c>
      <c r="AA22" s="40">
        <v>3</v>
      </c>
      <c r="AB22" s="40">
        <v>1</v>
      </c>
      <c r="AC22" s="40">
        <v>0</v>
      </c>
      <c r="AD22" s="40">
        <v>0</v>
      </c>
      <c r="AE22" s="44">
        <f t="shared" si="5"/>
        <v>9</v>
      </c>
      <c r="AF22" s="164">
        <v>2</v>
      </c>
      <c r="AG22" s="134">
        <v>2</v>
      </c>
      <c r="AH22" s="134">
        <v>1</v>
      </c>
      <c r="AI22" s="134">
        <v>0</v>
      </c>
      <c r="AJ22" s="134">
        <v>0</v>
      </c>
      <c r="AK22" s="165">
        <f t="shared" si="4"/>
        <v>5</v>
      </c>
      <c r="AL22" s="39">
        <v>2</v>
      </c>
      <c r="AM22" s="40">
        <v>2</v>
      </c>
      <c r="AN22" s="40">
        <v>0</v>
      </c>
      <c r="AO22" s="40">
        <v>1</v>
      </c>
      <c r="AP22" s="40">
        <v>0</v>
      </c>
      <c r="AQ22" s="44">
        <f t="shared" si="6"/>
        <v>5</v>
      </c>
      <c r="AR22" s="164">
        <v>9</v>
      </c>
      <c r="AS22" s="134">
        <v>3</v>
      </c>
      <c r="AT22" s="134">
        <v>0</v>
      </c>
      <c r="AU22" s="134">
        <v>0</v>
      </c>
      <c r="AV22" s="134">
        <v>0</v>
      </c>
      <c r="AW22" s="165">
        <v>12</v>
      </c>
    </row>
    <row r="23" spans="1:49" ht="18" customHeight="1">
      <c r="A23" s="260" t="s">
        <v>60</v>
      </c>
      <c r="B23" s="166">
        <v>3</v>
      </c>
      <c r="C23" s="168">
        <v>1</v>
      </c>
      <c r="D23" s="168">
        <v>0</v>
      </c>
      <c r="E23" s="168">
        <v>0</v>
      </c>
      <c r="F23" s="168">
        <v>1</v>
      </c>
      <c r="G23" s="170">
        <f t="shared" si="0"/>
        <v>5</v>
      </c>
      <c r="H23" s="166">
        <v>5</v>
      </c>
      <c r="I23" s="168">
        <v>1</v>
      </c>
      <c r="J23" s="168">
        <v>1</v>
      </c>
      <c r="K23" s="168">
        <v>0</v>
      </c>
      <c r="L23" s="167">
        <v>0</v>
      </c>
      <c r="M23" s="170">
        <f t="shared" si="1"/>
        <v>7</v>
      </c>
      <c r="N23" s="166">
        <v>2</v>
      </c>
      <c r="O23" s="168">
        <v>3</v>
      </c>
      <c r="P23" s="168">
        <v>1</v>
      </c>
      <c r="Q23" s="168">
        <v>0</v>
      </c>
      <c r="R23" s="168">
        <v>1</v>
      </c>
      <c r="S23" s="170">
        <f t="shared" si="2"/>
        <v>7</v>
      </c>
      <c r="T23" s="166">
        <v>0</v>
      </c>
      <c r="U23" s="168">
        <v>1</v>
      </c>
      <c r="V23" s="168">
        <v>2</v>
      </c>
      <c r="W23" s="168">
        <v>0</v>
      </c>
      <c r="X23" s="167">
        <v>2</v>
      </c>
      <c r="Y23" s="170">
        <f t="shared" si="3"/>
        <v>5</v>
      </c>
      <c r="Z23" s="166">
        <v>5</v>
      </c>
      <c r="AA23" s="168">
        <v>2</v>
      </c>
      <c r="AB23" s="168">
        <v>1</v>
      </c>
      <c r="AC23" s="168">
        <v>1</v>
      </c>
      <c r="AD23" s="168">
        <v>0</v>
      </c>
      <c r="AE23" s="170">
        <f t="shared" si="5"/>
        <v>9</v>
      </c>
      <c r="AF23" s="166">
        <v>2</v>
      </c>
      <c r="AG23" s="168">
        <v>5</v>
      </c>
      <c r="AH23" s="168">
        <v>1</v>
      </c>
      <c r="AI23" s="168">
        <v>0</v>
      </c>
      <c r="AJ23" s="167">
        <v>0</v>
      </c>
      <c r="AK23" s="170">
        <f t="shared" si="4"/>
        <v>8</v>
      </c>
      <c r="AL23" s="166">
        <v>2</v>
      </c>
      <c r="AM23" s="168">
        <v>3</v>
      </c>
      <c r="AN23" s="168">
        <v>0</v>
      </c>
      <c r="AO23" s="168">
        <v>0</v>
      </c>
      <c r="AP23" s="168">
        <v>0</v>
      </c>
      <c r="AQ23" s="170">
        <f t="shared" si="6"/>
        <v>5</v>
      </c>
      <c r="AR23" s="166">
        <v>3</v>
      </c>
      <c r="AS23" s="168">
        <v>5</v>
      </c>
      <c r="AT23" s="168">
        <v>1</v>
      </c>
      <c r="AU23" s="168">
        <v>0</v>
      </c>
      <c r="AV23" s="167">
        <v>1</v>
      </c>
      <c r="AW23" s="170">
        <v>10</v>
      </c>
    </row>
    <row r="24" spans="1:49" ht="18" customHeight="1">
      <c r="A24" s="247" t="s">
        <v>337</v>
      </c>
      <c r="B24" s="39">
        <v>4</v>
      </c>
      <c r="C24" s="40">
        <v>4</v>
      </c>
      <c r="D24" s="40">
        <v>1</v>
      </c>
      <c r="E24" s="40">
        <v>1</v>
      </c>
      <c r="F24" s="40">
        <v>3</v>
      </c>
      <c r="G24" s="44">
        <f t="shared" si="0"/>
        <v>13</v>
      </c>
      <c r="H24" s="164">
        <v>2</v>
      </c>
      <c r="I24" s="134">
        <v>1</v>
      </c>
      <c r="J24" s="134">
        <v>1</v>
      </c>
      <c r="K24" s="134">
        <v>0</v>
      </c>
      <c r="L24" s="134">
        <v>0</v>
      </c>
      <c r="M24" s="165">
        <f t="shared" si="1"/>
        <v>4</v>
      </c>
      <c r="N24" s="39">
        <v>2</v>
      </c>
      <c r="O24" s="40">
        <v>3</v>
      </c>
      <c r="P24" s="40">
        <v>3</v>
      </c>
      <c r="Q24" s="40">
        <v>0</v>
      </c>
      <c r="R24" s="40">
        <v>1</v>
      </c>
      <c r="S24" s="44">
        <f t="shared" si="2"/>
        <v>9</v>
      </c>
      <c r="T24" s="164">
        <v>1</v>
      </c>
      <c r="U24" s="134">
        <v>1</v>
      </c>
      <c r="V24" s="134">
        <v>2</v>
      </c>
      <c r="W24" s="134">
        <v>1</v>
      </c>
      <c r="X24" s="134">
        <v>2</v>
      </c>
      <c r="Y24" s="165">
        <f t="shared" si="3"/>
        <v>7</v>
      </c>
      <c r="Z24" s="39">
        <v>3</v>
      </c>
      <c r="AA24" s="40">
        <v>3</v>
      </c>
      <c r="AB24" s="40">
        <v>1</v>
      </c>
      <c r="AC24" s="40">
        <v>1</v>
      </c>
      <c r="AD24" s="40">
        <v>3</v>
      </c>
      <c r="AE24" s="44">
        <f t="shared" si="5"/>
        <v>11</v>
      </c>
      <c r="AF24" s="164">
        <v>0</v>
      </c>
      <c r="AG24" s="134">
        <v>6</v>
      </c>
      <c r="AH24" s="134">
        <v>4</v>
      </c>
      <c r="AI24" s="134">
        <v>0</v>
      </c>
      <c r="AJ24" s="134">
        <v>2</v>
      </c>
      <c r="AK24" s="165">
        <f t="shared" si="4"/>
        <v>12</v>
      </c>
      <c r="AL24" s="39">
        <v>6</v>
      </c>
      <c r="AM24" s="40">
        <v>3</v>
      </c>
      <c r="AN24" s="40">
        <v>0</v>
      </c>
      <c r="AO24" s="40">
        <v>1</v>
      </c>
      <c r="AP24" s="40">
        <v>1</v>
      </c>
      <c r="AQ24" s="44">
        <f t="shared" si="6"/>
        <v>11</v>
      </c>
      <c r="AR24" s="164">
        <v>1</v>
      </c>
      <c r="AS24" s="134">
        <v>4</v>
      </c>
      <c r="AT24" s="134">
        <v>0</v>
      </c>
      <c r="AU24" s="134">
        <v>0</v>
      </c>
      <c r="AV24" s="134">
        <v>2</v>
      </c>
      <c r="AW24" s="165">
        <v>7</v>
      </c>
    </row>
    <row r="25" spans="1:49" ht="18" customHeight="1">
      <c r="A25" s="260" t="s">
        <v>45</v>
      </c>
      <c r="B25" s="171">
        <v>1</v>
      </c>
      <c r="C25" s="172">
        <v>1</v>
      </c>
      <c r="D25" s="172">
        <v>0</v>
      </c>
      <c r="E25" s="172">
        <v>0</v>
      </c>
      <c r="F25" s="172">
        <v>1</v>
      </c>
      <c r="G25" s="173">
        <f t="shared" si="0"/>
        <v>3</v>
      </c>
      <c r="H25" s="166">
        <v>4</v>
      </c>
      <c r="I25" s="168">
        <v>5</v>
      </c>
      <c r="J25" s="168">
        <v>0</v>
      </c>
      <c r="K25" s="168">
        <v>0</v>
      </c>
      <c r="L25" s="167">
        <v>0</v>
      </c>
      <c r="M25" s="170">
        <f t="shared" si="1"/>
        <v>9</v>
      </c>
      <c r="N25" s="171">
        <v>0</v>
      </c>
      <c r="O25" s="172">
        <v>0</v>
      </c>
      <c r="P25" s="172">
        <v>0</v>
      </c>
      <c r="Q25" s="172">
        <v>0</v>
      </c>
      <c r="R25" s="172">
        <v>0</v>
      </c>
      <c r="S25" s="173">
        <f t="shared" si="2"/>
        <v>0</v>
      </c>
      <c r="T25" s="166">
        <v>0</v>
      </c>
      <c r="U25" s="168">
        <v>0</v>
      </c>
      <c r="V25" s="168">
        <v>0</v>
      </c>
      <c r="W25" s="168">
        <v>0</v>
      </c>
      <c r="X25" s="167">
        <v>0</v>
      </c>
      <c r="Y25" s="170">
        <f t="shared" si="3"/>
        <v>0</v>
      </c>
      <c r="Z25" s="171">
        <v>1</v>
      </c>
      <c r="AA25" s="172">
        <v>1</v>
      </c>
      <c r="AB25" s="172">
        <v>0</v>
      </c>
      <c r="AC25" s="172">
        <v>0</v>
      </c>
      <c r="AD25" s="172">
        <v>0</v>
      </c>
      <c r="AE25" s="173">
        <f t="shared" si="5"/>
        <v>2</v>
      </c>
      <c r="AF25" s="166">
        <v>0</v>
      </c>
      <c r="AG25" s="168">
        <v>1</v>
      </c>
      <c r="AH25" s="168">
        <v>0</v>
      </c>
      <c r="AI25" s="168">
        <v>0</v>
      </c>
      <c r="AJ25" s="167">
        <v>0</v>
      </c>
      <c r="AK25" s="170">
        <f t="shared" si="4"/>
        <v>1</v>
      </c>
      <c r="AL25" s="171">
        <v>0</v>
      </c>
      <c r="AM25" s="172">
        <v>0</v>
      </c>
      <c r="AN25" s="172">
        <v>0</v>
      </c>
      <c r="AO25" s="172">
        <v>0</v>
      </c>
      <c r="AP25" s="172">
        <v>0</v>
      </c>
      <c r="AQ25" s="173">
        <f t="shared" si="6"/>
        <v>0</v>
      </c>
      <c r="AR25" s="166">
        <v>1</v>
      </c>
      <c r="AS25" s="168">
        <v>0</v>
      </c>
      <c r="AT25" s="168">
        <v>0</v>
      </c>
      <c r="AU25" s="168">
        <v>0</v>
      </c>
      <c r="AV25" s="167">
        <v>0</v>
      </c>
      <c r="AW25" s="170">
        <v>1</v>
      </c>
    </row>
    <row r="26" spans="1:49" ht="24.95" customHeight="1">
      <c r="A26" s="91" t="s">
        <v>36</v>
      </c>
      <c r="B26" s="66">
        <f>+SUM(B8:B25)</f>
        <v>356</v>
      </c>
      <c r="C26" s="68">
        <f>+SUM(C8:C25)</f>
        <v>162</v>
      </c>
      <c r="D26" s="68">
        <f>+SUM(D8:D25)</f>
        <v>13</v>
      </c>
      <c r="E26" s="68">
        <f>+SUM(E8:E25)</f>
        <v>4</v>
      </c>
      <c r="F26" s="68">
        <f>+SUM(F8:F25)</f>
        <v>30</v>
      </c>
      <c r="G26" s="50">
        <f t="shared" si="0"/>
        <v>565</v>
      </c>
      <c r="H26" s="23">
        <f>+SUM(H8:H25)</f>
        <v>396</v>
      </c>
      <c r="I26" s="24">
        <f>+SUM(I8:I25)</f>
        <v>183</v>
      </c>
      <c r="J26" s="24">
        <f>+SUM(J8:J25)</f>
        <v>15</v>
      </c>
      <c r="K26" s="24">
        <f>+SUM(K8:K25)</f>
        <v>4</v>
      </c>
      <c r="L26" s="24">
        <f>+SUM(L8:L25)</f>
        <v>26</v>
      </c>
      <c r="M26" s="25">
        <f t="shared" si="1"/>
        <v>624</v>
      </c>
      <c r="N26" s="66">
        <f>+SUM(N8:N25)</f>
        <v>315</v>
      </c>
      <c r="O26" s="68">
        <f>+SUM(O8:O25)</f>
        <v>137</v>
      </c>
      <c r="P26" s="68">
        <f>+SUM(P8:P25)</f>
        <v>22</v>
      </c>
      <c r="Q26" s="68">
        <f>+SUM(Q8:Q25)</f>
        <v>4</v>
      </c>
      <c r="R26" s="68">
        <f>+SUM(R8:R25)</f>
        <v>35</v>
      </c>
      <c r="S26" s="50">
        <f t="shared" si="2"/>
        <v>513</v>
      </c>
      <c r="T26" s="23">
        <f>+SUM(T8:T25)</f>
        <v>252</v>
      </c>
      <c r="U26" s="24">
        <f>+SUM(U8:U25)</f>
        <v>147</v>
      </c>
      <c r="V26" s="24">
        <f>+SUM(V8:V25)</f>
        <v>20</v>
      </c>
      <c r="W26" s="24">
        <f>+SUM(W8:W25)</f>
        <v>4</v>
      </c>
      <c r="X26" s="24">
        <f>+SUM(X8:X25)</f>
        <v>57</v>
      </c>
      <c r="Y26" s="25">
        <f t="shared" si="3"/>
        <v>480</v>
      </c>
      <c r="Z26" s="66">
        <f>+SUM(Z8:Z25)</f>
        <v>345</v>
      </c>
      <c r="AA26" s="68">
        <f>+SUM(AA8:AA25)</f>
        <v>164</v>
      </c>
      <c r="AB26" s="68">
        <f>+SUM(AB8:AB25)</f>
        <v>16</v>
      </c>
      <c r="AC26" s="68">
        <f>+SUM(AC8:AC25)</f>
        <v>5</v>
      </c>
      <c r="AD26" s="68">
        <f>+SUM(AD8:AD25)</f>
        <v>59</v>
      </c>
      <c r="AE26" s="50">
        <f>+SUM(Z26:AD26)</f>
        <v>589</v>
      </c>
      <c r="AF26" s="23">
        <f>+SUM(AF8:AF25)</f>
        <v>281</v>
      </c>
      <c r="AG26" s="24">
        <f>+SUM(AG8:AG25)</f>
        <v>136</v>
      </c>
      <c r="AH26" s="24">
        <f>+SUM(AH8:AH25)</f>
        <v>15</v>
      </c>
      <c r="AI26" s="24">
        <f>+SUM(AI8:AI25)</f>
        <v>4</v>
      </c>
      <c r="AJ26" s="24">
        <f>+SUM(AJ8:AJ25)</f>
        <v>55</v>
      </c>
      <c r="AK26" s="25">
        <f t="shared" si="4"/>
        <v>491</v>
      </c>
      <c r="AL26" s="66">
        <f>+SUM(AL8:AL25)</f>
        <v>301</v>
      </c>
      <c r="AM26" s="68">
        <f>+SUM(AM8:AM25)</f>
        <v>160</v>
      </c>
      <c r="AN26" s="68">
        <f>+SUM(AN8:AN25)</f>
        <v>9</v>
      </c>
      <c r="AO26" s="68">
        <f>+SUM(AO8:AO25)</f>
        <v>2</v>
      </c>
      <c r="AP26" s="68">
        <f>+SUM(AP8:AP25)</f>
        <v>58</v>
      </c>
      <c r="AQ26" s="50">
        <f>+SUM(AL26:AP26)</f>
        <v>530</v>
      </c>
      <c r="AR26" s="23">
        <v>299</v>
      </c>
      <c r="AS26" s="24">
        <v>149</v>
      </c>
      <c r="AT26" s="24">
        <v>19</v>
      </c>
      <c r="AU26" s="24">
        <v>4</v>
      </c>
      <c r="AV26" s="24">
        <v>53</v>
      </c>
      <c r="AW26" s="25">
        <v>524</v>
      </c>
    </row>
    <row r="27" spans="1:49" ht="7.5" customHeight="1">
      <c r="B27" s="92"/>
      <c r="C27" s="92"/>
      <c r="D27" s="92"/>
      <c r="E27" s="92"/>
      <c r="F27" s="92"/>
      <c r="G27" s="117"/>
      <c r="H27" s="92"/>
      <c r="I27" s="92"/>
      <c r="J27" s="92"/>
      <c r="K27" s="92"/>
      <c r="L27" s="120"/>
      <c r="M27" s="117"/>
      <c r="N27" s="92"/>
      <c r="O27" s="92"/>
      <c r="P27" s="92"/>
      <c r="Q27" s="120"/>
      <c r="R27" s="92"/>
      <c r="S27" s="117"/>
      <c r="T27" s="92"/>
      <c r="U27" s="92"/>
      <c r="V27" s="92"/>
      <c r="W27" s="92"/>
      <c r="X27" s="120"/>
      <c r="Y27" s="117"/>
      <c r="Z27" s="92"/>
      <c r="AA27" s="92"/>
      <c r="AB27" s="92"/>
      <c r="AC27" s="120"/>
      <c r="AD27" s="92"/>
      <c r="AE27" s="117"/>
      <c r="AF27" s="92"/>
      <c r="AG27" s="92"/>
      <c r="AH27" s="92"/>
      <c r="AI27" s="92"/>
      <c r="AJ27" s="120"/>
      <c r="AK27" s="117"/>
      <c r="AL27" s="92"/>
      <c r="AM27" s="92"/>
      <c r="AN27" s="92"/>
      <c r="AO27" s="120"/>
      <c r="AP27" s="92"/>
      <c r="AQ27" s="117"/>
      <c r="AR27" s="92"/>
      <c r="AS27" s="92"/>
      <c r="AT27" s="92"/>
      <c r="AU27" s="120"/>
      <c r="AV27" s="92"/>
      <c r="AW27" s="117"/>
    </row>
    <row r="28" spans="1:49" s="402" customFormat="1" ht="12" customHeight="1">
      <c r="A28" s="815" t="s">
        <v>520</v>
      </c>
      <c r="B28" s="815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</row>
    <row r="29" spans="1:49" ht="18" customHeight="1">
      <c r="A29" s="947" t="s">
        <v>556</v>
      </c>
      <c r="B29" s="947"/>
      <c r="C29" s="947"/>
      <c r="D29" s="947"/>
    </row>
    <row r="30" spans="1:49" s="97" customFormat="1" ht="18" customHeight="1">
      <c r="A30" s="946"/>
      <c r="B30" s="946"/>
      <c r="C30" s="946"/>
      <c r="D30" s="946"/>
      <c r="E30" s="946"/>
      <c r="H30" s="121"/>
      <c r="I30" s="121"/>
      <c r="J30" s="121"/>
      <c r="K30" s="121"/>
      <c r="N30" s="121"/>
      <c r="O30" s="121"/>
      <c r="P30" s="121"/>
      <c r="T30" s="121"/>
      <c r="U30" s="121"/>
      <c r="V30" s="121"/>
      <c r="W30" s="121"/>
      <c r="Z30" s="121"/>
      <c r="AA30" s="121"/>
      <c r="AB30" s="121"/>
      <c r="AF30" s="121"/>
      <c r="AG30" s="121"/>
      <c r="AH30" s="121"/>
      <c r="AI30" s="121"/>
      <c r="AL30" s="121"/>
      <c r="AM30" s="121"/>
      <c r="AN30" s="121"/>
      <c r="AR30" s="121"/>
      <c r="AS30" s="121"/>
      <c r="AT30" s="121"/>
    </row>
    <row r="31" spans="1:49" s="97" customFormat="1" ht="18" customHeight="1">
      <c r="A31" s="946"/>
      <c r="B31" s="946"/>
      <c r="C31" s="946"/>
      <c r="D31" s="946"/>
      <c r="E31" s="946"/>
      <c r="H31" s="121"/>
      <c r="I31" s="121"/>
      <c r="J31" s="121"/>
      <c r="K31" s="121"/>
      <c r="N31" s="121"/>
      <c r="O31" s="121"/>
      <c r="P31" s="121"/>
      <c r="T31" s="121"/>
      <c r="U31" s="121"/>
      <c r="V31" s="121"/>
      <c r="W31" s="121"/>
      <c r="Z31" s="121"/>
      <c r="AA31" s="121"/>
      <c r="AB31" s="121"/>
      <c r="AF31" s="121"/>
      <c r="AG31" s="121"/>
      <c r="AH31" s="121"/>
      <c r="AI31" s="121"/>
      <c r="AL31" s="121"/>
      <c r="AM31" s="121"/>
      <c r="AN31" s="121"/>
      <c r="AR31" s="121"/>
      <c r="AS31" s="121"/>
      <c r="AT31" s="121"/>
    </row>
    <row r="32" spans="1:49" s="97" customFormat="1" ht="18" customHeight="1">
      <c r="A32" s="946"/>
      <c r="B32" s="946"/>
      <c r="C32" s="946"/>
      <c r="D32" s="946"/>
      <c r="E32" s="946"/>
      <c r="H32" s="121"/>
      <c r="I32" s="121"/>
      <c r="J32" s="121"/>
      <c r="K32" s="121"/>
      <c r="N32" s="121"/>
      <c r="O32" s="121"/>
      <c r="P32" s="121"/>
      <c r="T32" s="121"/>
      <c r="U32" s="121"/>
      <c r="V32" s="121"/>
      <c r="W32" s="121"/>
      <c r="Z32" s="121"/>
      <c r="AA32" s="121"/>
      <c r="AB32" s="121"/>
      <c r="AF32" s="121"/>
      <c r="AG32" s="121"/>
      <c r="AH32" s="121"/>
      <c r="AI32" s="121"/>
      <c r="AL32" s="121"/>
      <c r="AM32" s="121"/>
      <c r="AN32" s="121"/>
      <c r="AR32" s="121"/>
      <c r="AS32" s="121"/>
      <c r="AT32" s="121"/>
    </row>
    <row r="33" spans="1:46" s="97" customFormat="1" ht="18" customHeight="1">
      <c r="A33" s="946"/>
      <c r="B33" s="946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121"/>
      <c r="T33" s="121"/>
      <c r="U33" s="121"/>
      <c r="V33" s="121"/>
      <c r="W33" s="121"/>
      <c r="Z33" s="121"/>
      <c r="AA33" s="121"/>
      <c r="AB33" s="121"/>
      <c r="AF33" s="121"/>
      <c r="AG33" s="121"/>
      <c r="AH33" s="121"/>
      <c r="AI33" s="121"/>
      <c r="AL33" s="121"/>
      <c r="AM33" s="121"/>
      <c r="AN33" s="121"/>
      <c r="AR33" s="121"/>
      <c r="AS33" s="121"/>
      <c r="AT33" s="121"/>
    </row>
    <row r="34" spans="1:46" s="97" customFormat="1" ht="18" customHeight="1">
      <c r="A34" s="946"/>
      <c r="B34" s="946"/>
      <c r="C34" s="946"/>
      <c r="D34" s="946"/>
      <c r="E34" s="946"/>
      <c r="H34" s="121"/>
      <c r="I34" s="121"/>
      <c r="J34" s="121"/>
      <c r="K34" s="121"/>
      <c r="N34" s="121"/>
      <c r="O34" s="121"/>
      <c r="P34" s="121"/>
      <c r="T34" s="121"/>
      <c r="U34" s="121"/>
      <c r="V34" s="121"/>
      <c r="W34" s="121"/>
      <c r="Z34" s="121"/>
      <c r="AA34" s="121"/>
      <c r="AB34" s="121"/>
      <c r="AF34" s="121"/>
      <c r="AG34" s="121"/>
      <c r="AH34" s="121"/>
      <c r="AI34" s="121"/>
      <c r="AL34" s="121"/>
      <c r="AM34" s="121"/>
      <c r="AN34" s="121"/>
      <c r="AR34" s="121"/>
      <c r="AS34" s="121"/>
      <c r="AT34" s="121"/>
    </row>
    <row r="35" spans="1:46" s="97" customFormat="1" ht="18" customHeight="1">
      <c r="A35" s="946"/>
      <c r="B35" s="946"/>
      <c r="C35" s="946"/>
      <c r="D35" s="946"/>
      <c r="E35" s="946"/>
      <c r="H35" s="121"/>
      <c r="I35" s="121"/>
      <c r="J35" s="121"/>
      <c r="K35" s="121"/>
      <c r="N35" s="121"/>
      <c r="O35" s="121"/>
      <c r="P35" s="121"/>
      <c r="T35" s="121"/>
      <c r="U35" s="121"/>
      <c r="V35" s="121"/>
      <c r="W35" s="121"/>
      <c r="Z35" s="121"/>
      <c r="AA35" s="121"/>
      <c r="AB35" s="121"/>
      <c r="AF35" s="121"/>
      <c r="AG35" s="121"/>
      <c r="AH35" s="121"/>
      <c r="AI35" s="121"/>
      <c r="AL35" s="121"/>
      <c r="AM35" s="121"/>
      <c r="AN35" s="121"/>
      <c r="AR35" s="121"/>
      <c r="AS35" s="121"/>
      <c r="AT35" s="121"/>
    </row>
  </sheetData>
  <mergeCells count="22">
    <mergeCell ref="A35:E35"/>
    <mergeCell ref="A28:M28"/>
    <mergeCell ref="A30:E30"/>
    <mergeCell ref="A31:E31"/>
    <mergeCell ref="A32:E32"/>
    <mergeCell ref="A33:O33"/>
    <mergeCell ref="A29:D29"/>
    <mergeCell ref="A34:E34"/>
    <mergeCell ref="AR6:AW6"/>
    <mergeCell ref="B5:AW5"/>
    <mergeCell ref="A1:M1"/>
    <mergeCell ref="A2:O2"/>
    <mergeCell ref="A3:M3"/>
    <mergeCell ref="A4:B4"/>
    <mergeCell ref="T6:Y6"/>
    <mergeCell ref="B6:G6"/>
    <mergeCell ref="H6:M6"/>
    <mergeCell ref="N6:S6"/>
    <mergeCell ref="A5:A7"/>
    <mergeCell ref="AL6:AQ6"/>
    <mergeCell ref="AF6:AK6"/>
    <mergeCell ref="Z6:AE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50"/>
  </sheetPr>
  <dimension ref="A1:FF50"/>
  <sheetViews>
    <sheetView showGridLines="0" workbookViewId="0">
      <pane xSplit="2" ySplit="7" topLeftCell="C8" activePane="bottomRight" state="frozen"/>
      <selection activeCell="BH19" sqref="BH19"/>
      <selection pane="topRight" activeCell="BH19" sqref="BH19"/>
      <selection pane="bottomLeft" activeCell="BH19" sqref="BH19"/>
      <selection pane="bottomRight" activeCell="EW39" sqref="EW39"/>
    </sheetView>
  </sheetViews>
  <sheetFormatPr baseColWidth="10" defaultColWidth="11.42578125" defaultRowHeight="18" customHeight="1"/>
  <cols>
    <col min="1" max="1" width="22.85546875" style="119" customWidth="1"/>
    <col min="2" max="2" width="8.7109375" style="119" customWidth="1"/>
    <col min="3" max="3" width="5.42578125" style="121" customWidth="1"/>
    <col min="4" max="21" width="5.42578125" style="97" customWidth="1"/>
    <col min="22" max="22" width="7.28515625" style="97" customWidth="1"/>
    <col min="23" max="23" width="5.42578125" style="121" customWidth="1"/>
    <col min="24" max="41" width="5.42578125" style="97" customWidth="1"/>
    <col min="42" max="42" width="7.28515625" style="97" customWidth="1"/>
    <col min="43" max="43" width="5.42578125" style="121" customWidth="1"/>
    <col min="44" max="61" width="5.42578125" style="97" customWidth="1"/>
    <col min="62" max="62" width="7.28515625" style="97" customWidth="1"/>
    <col min="63" max="63" width="5.42578125" style="121" customWidth="1"/>
    <col min="64" max="81" width="5.42578125" style="97" customWidth="1"/>
    <col min="82" max="82" width="7.28515625" style="97" customWidth="1"/>
    <col min="83" max="83" width="5.42578125" style="121" customWidth="1"/>
    <col min="84" max="101" width="5.42578125" style="97" customWidth="1"/>
    <col min="102" max="102" width="7.28515625" style="97" customWidth="1"/>
    <col min="103" max="103" width="5.42578125" style="121" customWidth="1"/>
    <col min="104" max="121" width="5.42578125" style="97" customWidth="1"/>
    <col min="122" max="122" width="7.28515625" style="97" customWidth="1"/>
    <col min="123" max="123" width="5.42578125" style="121" customWidth="1"/>
    <col min="124" max="141" width="5.42578125" style="97" customWidth="1"/>
    <col min="142" max="142" width="7.28515625" style="97" customWidth="1"/>
    <col min="143" max="143" width="5.42578125" style="121" customWidth="1"/>
    <col min="144" max="161" width="5.42578125" style="97" customWidth="1"/>
    <col min="162" max="162" width="7.28515625" style="97" customWidth="1"/>
    <col min="163" max="16384" width="11.42578125" style="95"/>
  </cols>
  <sheetData>
    <row r="1" spans="1:162" ht="18" customHeight="1">
      <c r="A1" s="14" t="s">
        <v>495</v>
      </c>
      <c r="B1" s="14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595"/>
      <c r="CZ1" s="595"/>
      <c r="DA1" s="595"/>
      <c r="DB1" s="595"/>
      <c r="DC1" s="595"/>
      <c r="DD1" s="595"/>
      <c r="DE1" s="595"/>
      <c r="DF1" s="595"/>
      <c r="DG1" s="595"/>
      <c r="DH1" s="595"/>
      <c r="DI1" s="595"/>
      <c r="DJ1" s="595"/>
      <c r="DK1" s="595"/>
      <c r="DL1" s="595"/>
      <c r="DM1" s="595"/>
      <c r="DN1" s="595"/>
      <c r="DO1" s="595"/>
      <c r="DP1" s="595"/>
      <c r="DQ1" s="595"/>
      <c r="DR1" s="659"/>
      <c r="DS1" s="695"/>
      <c r="DT1" s="695"/>
      <c r="DU1" s="695"/>
      <c r="DV1" s="695"/>
      <c r="DW1" s="695"/>
      <c r="DX1" s="695"/>
      <c r="DY1" s="695"/>
      <c r="DZ1" s="695"/>
      <c r="EA1" s="695"/>
      <c r="EB1" s="695"/>
      <c r="EC1" s="695"/>
      <c r="ED1" s="695"/>
      <c r="EE1" s="695"/>
      <c r="EF1" s="695"/>
      <c r="EG1" s="695"/>
      <c r="EH1" s="695"/>
      <c r="EI1" s="695"/>
      <c r="EJ1" s="695"/>
      <c r="EK1" s="695"/>
      <c r="EL1" s="695"/>
      <c r="EM1" s="732"/>
      <c r="EN1" s="732"/>
      <c r="EO1" s="732"/>
      <c r="EP1" s="732"/>
      <c r="EQ1" s="732"/>
      <c r="ER1" s="732"/>
      <c r="ES1" s="732"/>
      <c r="ET1" s="732"/>
      <c r="EU1" s="732"/>
      <c r="EV1" s="732"/>
      <c r="EW1" s="732"/>
      <c r="EX1" s="732"/>
      <c r="EY1" s="732"/>
      <c r="EZ1" s="732"/>
      <c r="FA1" s="732"/>
      <c r="FB1" s="732"/>
      <c r="FC1" s="732"/>
      <c r="FD1" s="732"/>
      <c r="FE1" s="732"/>
      <c r="FF1" s="732"/>
    </row>
    <row r="2" spans="1:162" ht="18" customHeight="1">
      <c r="A2" s="825" t="s">
        <v>415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</row>
    <row r="3" spans="1:162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</row>
    <row r="4" spans="1:162" ht="3.95" customHeight="1">
      <c r="A4" s="845"/>
      <c r="B4" s="845"/>
      <c r="C4" s="84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215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215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215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215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</row>
    <row r="5" spans="1:162" ht="18" customHeight="1">
      <c r="A5" s="955" t="s">
        <v>359</v>
      </c>
      <c r="B5" s="955" t="s">
        <v>358</v>
      </c>
      <c r="C5" s="948" t="s">
        <v>534</v>
      </c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49"/>
      <c r="AK5" s="949"/>
      <c r="AL5" s="949"/>
      <c r="AM5" s="949"/>
      <c r="AN5" s="949"/>
      <c r="AO5" s="949"/>
      <c r="AP5" s="949"/>
      <c r="AQ5" s="949"/>
      <c r="AR5" s="949"/>
      <c r="AS5" s="949"/>
      <c r="AT5" s="949"/>
      <c r="AU5" s="949"/>
      <c r="AV5" s="949"/>
      <c r="AW5" s="949"/>
      <c r="AX5" s="949"/>
      <c r="AY5" s="949"/>
      <c r="AZ5" s="949"/>
      <c r="BA5" s="949"/>
      <c r="BB5" s="949"/>
      <c r="BC5" s="949"/>
      <c r="BD5" s="949"/>
      <c r="BE5" s="949"/>
      <c r="BF5" s="949"/>
      <c r="BG5" s="949"/>
      <c r="BH5" s="949"/>
      <c r="BI5" s="949"/>
      <c r="BJ5" s="949"/>
      <c r="BK5" s="949"/>
      <c r="BL5" s="949"/>
      <c r="BM5" s="949"/>
      <c r="BN5" s="949"/>
      <c r="BO5" s="949"/>
      <c r="BP5" s="949"/>
      <c r="BQ5" s="949"/>
      <c r="BR5" s="949"/>
      <c r="BS5" s="949"/>
      <c r="BT5" s="949"/>
      <c r="BU5" s="949"/>
      <c r="BV5" s="949"/>
      <c r="BW5" s="949"/>
      <c r="BX5" s="949"/>
      <c r="BY5" s="949"/>
      <c r="BZ5" s="949"/>
      <c r="CA5" s="949"/>
      <c r="CB5" s="949"/>
      <c r="CC5" s="949"/>
      <c r="CD5" s="949"/>
      <c r="CE5" s="949"/>
      <c r="CF5" s="949"/>
      <c r="CG5" s="949"/>
      <c r="CH5" s="949"/>
      <c r="CI5" s="949"/>
      <c r="CJ5" s="949"/>
      <c r="CK5" s="949"/>
      <c r="CL5" s="949"/>
      <c r="CM5" s="949"/>
      <c r="CN5" s="949"/>
      <c r="CO5" s="949"/>
      <c r="CP5" s="949"/>
      <c r="CQ5" s="949"/>
      <c r="CR5" s="949"/>
      <c r="CS5" s="949"/>
      <c r="CT5" s="949"/>
      <c r="CU5" s="949"/>
      <c r="CV5" s="949"/>
      <c r="CW5" s="949"/>
      <c r="CX5" s="949"/>
      <c r="CY5" s="949"/>
      <c r="CZ5" s="949"/>
      <c r="DA5" s="949"/>
      <c r="DB5" s="949"/>
      <c r="DC5" s="949"/>
      <c r="DD5" s="949"/>
      <c r="DE5" s="949"/>
      <c r="DF5" s="949"/>
      <c r="DG5" s="949"/>
      <c r="DH5" s="949"/>
      <c r="DI5" s="949"/>
      <c r="DJ5" s="949"/>
      <c r="DK5" s="949"/>
      <c r="DL5" s="949"/>
      <c r="DM5" s="949"/>
      <c r="DN5" s="949"/>
      <c r="DO5" s="949"/>
      <c r="DP5" s="949"/>
      <c r="DQ5" s="949"/>
      <c r="DR5" s="949"/>
      <c r="DS5" s="949"/>
      <c r="DT5" s="949"/>
      <c r="DU5" s="949"/>
      <c r="DV5" s="949"/>
      <c r="DW5" s="949"/>
      <c r="DX5" s="949"/>
      <c r="DY5" s="949"/>
      <c r="DZ5" s="949"/>
      <c r="EA5" s="949"/>
      <c r="EB5" s="949"/>
      <c r="EC5" s="949"/>
      <c r="ED5" s="949"/>
      <c r="EE5" s="949"/>
      <c r="EF5" s="949"/>
      <c r="EG5" s="949"/>
      <c r="EH5" s="949"/>
      <c r="EI5" s="949"/>
      <c r="EJ5" s="949"/>
      <c r="EK5" s="949"/>
      <c r="EL5" s="949"/>
      <c r="EM5" s="949"/>
      <c r="EN5" s="949"/>
      <c r="EO5" s="949"/>
      <c r="EP5" s="949"/>
      <c r="EQ5" s="949"/>
      <c r="ER5" s="949"/>
      <c r="ES5" s="949"/>
      <c r="ET5" s="949"/>
      <c r="EU5" s="949"/>
      <c r="EV5" s="949"/>
      <c r="EW5" s="949"/>
      <c r="EX5" s="949"/>
      <c r="EY5" s="949"/>
      <c r="EZ5" s="949"/>
      <c r="FA5" s="949"/>
      <c r="FB5" s="949"/>
      <c r="FC5" s="949"/>
      <c r="FD5" s="949"/>
      <c r="FE5" s="949"/>
      <c r="FF5" s="950"/>
    </row>
    <row r="6" spans="1:162" ht="18" customHeight="1">
      <c r="A6" s="956"/>
      <c r="B6" s="956"/>
      <c r="C6" s="952">
        <v>2015</v>
      </c>
      <c r="D6" s="953"/>
      <c r="E6" s="953"/>
      <c r="F6" s="953"/>
      <c r="G6" s="953"/>
      <c r="H6" s="953"/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3"/>
      <c r="U6" s="953"/>
      <c r="V6" s="954"/>
      <c r="W6" s="803">
        <v>2016</v>
      </c>
      <c r="X6" s="831"/>
      <c r="Y6" s="831"/>
      <c r="Z6" s="831"/>
      <c r="AA6" s="831"/>
      <c r="AB6" s="831"/>
      <c r="AC6" s="831"/>
      <c r="AD6" s="831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50"/>
      <c r="AQ6" s="952">
        <v>2017</v>
      </c>
      <c r="AR6" s="953"/>
      <c r="AS6" s="953"/>
      <c r="AT6" s="953"/>
      <c r="AU6" s="953"/>
      <c r="AV6" s="953"/>
      <c r="AW6" s="953"/>
      <c r="AX6" s="953"/>
      <c r="AY6" s="953"/>
      <c r="AZ6" s="953"/>
      <c r="BA6" s="953"/>
      <c r="BB6" s="953"/>
      <c r="BC6" s="953"/>
      <c r="BD6" s="953"/>
      <c r="BE6" s="953"/>
      <c r="BF6" s="953"/>
      <c r="BG6" s="953"/>
      <c r="BH6" s="953"/>
      <c r="BI6" s="953"/>
      <c r="BJ6" s="954"/>
      <c r="BK6" s="803">
        <v>2018</v>
      </c>
      <c r="BL6" s="831"/>
      <c r="BM6" s="831"/>
      <c r="BN6" s="831"/>
      <c r="BO6" s="831"/>
      <c r="BP6" s="831"/>
      <c r="BQ6" s="831"/>
      <c r="BR6" s="831"/>
      <c r="BS6" s="831"/>
      <c r="BT6" s="831"/>
      <c r="BU6" s="831"/>
      <c r="BV6" s="831"/>
      <c r="BW6" s="831"/>
      <c r="BX6" s="831"/>
      <c r="BY6" s="831"/>
      <c r="BZ6" s="831"/>
      <c r="CA6" s="831"/>
      <c r="CB6" s="831"/>
      <c r="CC6" s="831"/>
      <c r="CD6" s="850"/>
      <c r="CE6" s="952">
        <v>2019</v>
      </c>
      <c r="CF6" s="953"/>
      <c r="CG6" s="953"/>
      <c r="CH6" s="953"/>
      <c r="CI6" s="953"/>
      <c r="CJ6" s="953"/>
      <c r="CK6" s="953"/>
      <c r="CL6" s="953"/>
      <c r="CM6" s="953"/>
      <c r="CN6" s="953"/>
      <c r="CO6" s="953"/>
      <c r="CP6" s="953"/>
      <c r="CQ6" s="953"/>
      <c r="CR6" s="953"/>
      <c r="CS6" s="953"/>
      <c r="CT6" s="953"/>
      <c r="CU6" s="953"/>
      <c r="CV6" s="953"/>
      <c r="CW6" s="953"/>
      <c r="CX6" s="954"/>
      <c r="CY6" s="803">
        <v>2020</v>
      </c>
      <c r="CZ6" s="831"/>
      <c r="DA6" s="831"/>
      <c r="DB6" s="831"/>
      <c r="DC6" s="831"/>
      <c r="DD6" s="831"/>
      <c r="DE6" s="831"/>
      <c r="DF6" s="831"/>
      <c r="DG6" s="831"/>
      <c r="DH6" s="831"/>
      <c r="DI6" s="831"/>
      <c r="DJ6" s="831"/>
      <c r="DK6" s="831"/>
      <c r="DL6" s="831"/>
      <c r="DM6" s="831"/>
      <c r="DN6" s="831"/>
      <c r="DO6" s="831"/>
      <c r="DP6" s="831"/>
      <c r="DQ6" s="831"/>
      <c r="DR6" s="850"/>
      <c r="DS6" s="952">
        <v>2021</v>
      </c>
      <c r="DT6" s="953"/>
      <c r="DU6" s="953"/>
      <c r="DV6" s="953"/>
      <c r="DW6" s="953"/>
      <c r="DX6" s="953"/>
      <c r="DY6" s="953"/>
      <c r="DZ6" s="953"/>
      <c r="EA6" s="953"/>
      <c r="EB6" s="953"/>
      <c r="EC6" s="953"/>
      <c r="ED6" s="953"/>
      <c r="EE6" s="953"/>
      <c r="EF6" s="953"/>
      <c r="EG6" s="953"/>
      <c r="EH6" s="953"/>
      <c r="EI6" s="953"/>
      <c r="EJ6" s="953"/>
      <c r="EK6" s="953"/>
      <c r="EL6" s="954"/>
      <c r="EM6" s="803">
        <v>2022</v>
      </c>
      <c r="EN6" s="831"/>
      <c r="EO6" s="831"/>
      <c r="EP6" s="831"/>
      <c r="EQ6" s="831"/>
      <c r="ER6" s="831"/>
      <c r="ES6" s="831"/>
      <c r="ET6" s="831"/>
      <c r="EU6" s="831"/>
      <c r="EV6" s="831"/>
      <c r="EW6" s="831"/>
      <c r="EX6" s="831"/>
      <c r="EY6" s="831"/>
      <c r="EZ6" s="831"/>
      <c r="FA6" s="831"/>
      <c r="FB6" s="831"/>
      <c r="FC6" s="831"/>
      <c r="FD6" s="831"/>
      <c r="FE6" s="831"/>
      <c r="FF6" s="850"/>
    </row>
    <row r="7" spans="1:162" ht="18" customHeight="1">
      <c r="A7" s="956"/>
      <c r="B7" s="956"/>
      <c r="C7" s="19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50</v>
      </c>
      <c r="V7" s="45" t="s">
        <v>34</v>
      </c>
      <c r="W7" s="21">
        <v>1</v>
      </c>
      <c r="X7" s="22">
        <v>2</v>
      </c>
      <c r="Y7" s="22">
        <v>3</v>
      </c>
      <c r="Z7" s="22">
        <v>4</v>
      </c>
      <c r="AA7" s="22">
        <v>5</v>
      </c>
      <c r="AB7" s="22">
        <v>6</v>
      </c>
      <c r="AC7" s="22">
        <v>7</v>
      </c>
      <c r="AD7" s="22">
        <v>8</v>
      </c>
      <c r="AE7" s="22">
        <v>9</v>
      </c>
      <c r="AF7" s="22">
        <v>10</v>
      </c>
      <c r="AG7" s="22">
        <v>11</v>
      </c>
      <c r="AH7" s="22">
        <v>12</v>
      </c>
      <c r="AI7" s="22">
        <v>13</v>
      </c>
      <c r="AJ7" s="22">
        <v>14</v>
      </c>
      <c r="AK7" s="22">
        <v>15</v>
      </c>
      <c r="AL7" s="22">
        <v>16</v>
      </c>
      <c r="AM7" s="22">
        <v>17</v>
      </c>
      <c r="AN7" s="22">
        <v>18</v>
      </c>
      <c r="AO7" s="22">
        <v>50</v>
      </c>
      <c r="AP7" s="8" t="s">
        <v>34</v>
      </c>
      <c r="AQ7" s="19">
        <v>1</v>
      </c>
      <c r="AR7" s="20">
        <v>2</v>
      </c>
      <c r="AS7" s="20">
        <v>3</v>
      </c>
      <c r="AT7" s="20">
        <v>4</v>
      </c>
      <c r="AU7" s="20">
        <v>5</v>
      </c>
      <c r="AV7" s="20">
        <v>6</v>
      </c>
      <c r="AW7" s="20">
        <v>7</v>
      </c>
      <c r="AX7" s="20">
        <v>8</v>
      </c>
      <c r="AY7" s="20">
        <v>9</v>
      </c>
      <c r="AZ7" s="20">
        <v>10</v>
      </c>
      <c r="BA7" s="20">
        <v>11</v>
      </c>
      <c r="BB7" s="20">
        <v>12</v>
      </c>
      <c r="BC7" s="20">
        <v>13</v>
      </c>
      <c r="BD7" s="20">
        <v>14</v>
      </c>
      <c r="BE7" s="20">
        <v>15</v>
      </c>
      <c r="BF7" s="20">
        <v>16</v>
      </c>
      <c r="BG7" s="20">
        <v>17</v>
      </c>
      <c r="BH7" s="20">
        <v>18</v>
      </c>
      <c r="BI7" s="20">
        <v>50</v>
      </c>
      <c r="BJ7" s="45" t="s">
        <v>34</v>
      </c>
      <c r="BK7" s="21">
        <v>1</v>
      </c>
      <c r="BL7" s="22">
        <v>2</v>
      </c>
      <c r="BM7" s="22">
        <v>3</v>
      </c>
      <c r="BN7" s="22">
        <v>4</v>
      </c>
      <c r="BO7" s="22">
        <v>5</v>
      </c>
      <c r="BP7" s="22">
        <v>6</v>
      </c>
      <c r="BQ7" s="22">
        <v>7</v>
      </c>
      <c r="BR7" s="22">
        <v>8</v>
      </c>
      <c r="BS7" s="22">
        <v>9</v>
      </c>
      <c r="BT7" s="22">
        <v>10</v>
      </c>
      <c r="BU7" s="22">
        <v>11</v>
      </c>
      <c r="BV7" s="22">
        <v>12</v>
      </c>
      <c r="BW7" s="22">
        <v>13</v>
      </c>
      <c r="BX7" s="22">
        <v>14</v>
      </c>
      <c r="BY7" s="22">
        <v>15</v>
      </c>
      <c r="BZ7" s="22">
        <v>16</v>
      </c>
      <c r="CA7" s="22">
        <v>17</v>
      </c>
      <c r="CB7" s="22">
        <v>18</v>
      </c>
      <c r="CC7" s="22">
        <v>50</v>
      </c>
      <c r="CD7" s="8" t="s">
        <v>34</v>
      </c>
      <c r="CE7" s="19">
        <v>1</v>
      </c>
      <c r="CF7" s="20">
        <v>2</v>
      </c>
      <c r="CG7" s="20">
        <v>3</v>
      </c>
      <c r="CH7" s="20">
        <v>4</v>
      </c>
      <c r="CI7" s="20">
        <v>5</v>
      </c>
      <c r="CJ7" s="20">
        <v>6</v>
      </c>
      <c r="CK7" s="20">
        <v>7</v>
      </c>
      <c r="CL7" s="20">
        <v>8</v>
      </c>
      <c r="CM7" s="20">
        <v>9</v>
      </c>
      <c r="CN7" s="20">
        <v>10</v>
      </c>
      <c r="CO7" s="20">
        <v>11</v>
      </c>
      <c r="CP7" s="20">
        <v>12</v>
      </c>
      <c r="CQ7" s="20">
        <v>13</v>
      </c>
      <c r="CR7" s="20">
        <v>14</v>
      </c>
      <c r="CS7" s="20">
        <v>15</v>
      </c>
      <c r="CT7" s="20">
        <v>16</v>
      </c>
      <c r="CU7" s="20">
        <v>17</v>
      </c>
      <c r="CV7" s="20">
        <v>18</v>
      </c>
      <c r="CW7" s="20">
        <v>50</v>
      </c>
      <c r="CX7" s="45" t="s">
        <v>34</v>
      </c>
      <c r="CY7" s="21">
        <v>1</v>
      </c>
      <c r="CZ7" s="22">
        <v>2</v>
      </c>
      <c r="DA7" s="22">
        <v>3</v>
      </c>
      <c r="DB7" s="22">
        <v>4</v>
      </c>
      <c r="DC7" s="22">
        <v>5</v>
      </c>
      <c r="DD7" s="22">
        <v>6</v>
      </c>
      <c r="DE7" s="22">
        <v>7</v>
      </c>
      <c r="DF7" s="22">
        <v>8</v>
      </c>
      <c r="DG7" s="22">
        <v>9</v>
      </c>
      <c r="DH7" s="22">
        <v>10</v>
      </c>
      <c r="DI7" s="22">
        <v>11</v>
      </c>
      <c r="DJ7" s="22">
        <v>12</v>
      </c>
      <c r="DK7" s="22">
        <v>13</v>
      </c>
      <c r="DL7" s="22">
        <v>14</v>
      </c>
      <c r="DM7" s="22">
        <v>15</v>
      </c>
      <c r="DN7" s="22">
        <v>16</v>
      </c>
      <c r="DO7" s="22">
        <v>17</v>
      </c>
      <c r="DP7" s="22">
        <v>18</v>
      </c>
      <c r="DQ7" s="22">
        <v>50</v>
      </c>
      <c r="DR7" s="660" t="s">
        <v>34</v>
      </c>
      <c r="DS7" s="19">
        <v>1</v>
      </c>
      <c r="DT7" s="20">
        <v>2</v>
      </c>
      <c r="DU7" s="20">
        <v>3</v>
      </c>
      <c r="DV7" s="20">
        <v>4</v>
      </c>
      <c r="DW7" s="20">
        <v>5</v>
      </c>
      <c r="DX7" s="20">
        <v>6</v>
      </c>
      <c r="DY7" s="20">
        <v>7</v>
      </c>
      <c r="DZ7" s="20">
        <v>8</v>
      </c>
      <c r="EA7" s="20">
        <v>9</v>
      </c>
      <c r="EB7" s="20">
        <v>10</v>
      </c>
      <c r="EC7" s="20">
        <v>11</v>
      </c>
      <c r="ED7" s="20">
        <v>12</v>
      </c>
      <c r="EE7" s="20">
        <v>13</v>
      </c>
      <c r="EF7" s="20">
        <v>14</v>
      </c>
      <c r="EG7" s="20">
        <v>15</v>
      </c>
      <c r="EH7" s="20">
        <v>16</v>
      </c>
      <c r="EI7" s="20">
        <v>17</v>
      </c>
      <c r="EJ7" s="20">
        <v>18</v>
      </c>
      <c r="EK7" s="20">
        <v>50</v>
      </c>
      <c r="EL7" s="45" t="s">
        <v>34</v>
      </c>
      <c r="EM7" s="741">
        <v>1</v>
      </c>
      <c r="EN7" s="742">
        <v>2</v>
      </c>
      <c r="EO7" s="742">
        <v>3</v>
      </c>
      <c r="EP7" s="742">
        <v>4</v>
      </c>
      <c r="EQ7" s="742">
        <v>5</v>
      </c>
      <c r="ER7" s="742">
        <v>6</v>
      </c>
      <c r="ES7" s="742">
        <v>7</v>
      </c>
      <c r="ET7" s="742">
        <v>8</v>
      </c>
      <c r="EU7" s="742">
        <v>9</v>
      </c>
      <c r="EV7" s="742">
        <v>10</v>
      </c>
      <c r="EW7" s="742">
        <v>11</v>
      </c>
      <c r="EX7" s="742">
        <v>12</v>
      </c>
      <c r="EY7" s="742">
        <v>13</v>
      </c>
      <c r="EZ7" s="742">
        <v>14</v>
      </c>
      <c r="FA7" s="742">
        <v>15</v>
      </c>
      <c r="FB7" s="742">
        <v>16</v>
      </c>
      <c r="FC7" s="742">
        <v>17</v>
      </c>
      <c r="FD7" s="742">
        <v>18</v>
      </c>
      <c r="FE7" s="742">
        <v>50</v>
      </c>
      <c r="FF7" s="745" t="s">
        <v>34</v>
      </c>
    </row>
    <row r="8" spans="1:162" ht="18" customHeight="1">
      <c r="A8" s="951" t="s">
        <v>360</v>
      </c>
      <c r="B8" s="47" t="s">
        <v>354</v>
      </c>
      <c r="C8" s="266">
        <v>16</v>
      </c>
      <c r="D8" s="267">
        <v>22</v>
      </c>
      <c r="E8" s="266">
        <v>14</v>
      </c>
      <c r="F8" s="267">
        <v>13</v>
      </c>
      <c r="G8" s="266">
        <v>43</v>
      </c>
      <c r="H8" s="266">
        <v>5</v>
      </c>
      <c r="I8" s="266">
        <v>34</v>
      </c>
      <c r="J8" s="266">
        <v>9</v>
      </c>
      <c r="K8" s="266">
        <v>21</v>
      </c>
      <c r="L8" s="266">
        <v>30</v>
      </c>
      <c r="M8" s="266">
        <v>141</v>
      </c>
      <c r="N8" s="266">
        <v>3</v>
      </c>
      <c r="O8" s="266">
        <v>10</v>
      </c>
      <c r="P8" s="266">
        <v>5</v>
      </c>
      <c r="Q8" s="266">
        <v>8</v>
      </c>
      <c r="R8" s="266">
        <v>3</v>
      </c>
      <c r="S8" s="266">
        <v>1</v>
      </c>
      <c r="T8" s="266">
        <v>54</v>
      </c>
      <c r="U8" s="266">
        <v>0</v>
      </c>
      <c r="V8" s="268">
        <f>+SUM(C8:U8)</f>
        <v>432</v>
      </c>
      <c r="W8" s="266">
        <v>8</v>
      </c>
      <c r="X8" s="267">
        <v>23</v>
      </c>
      <c r="Y8" s="266">
        <v>17</v>
      </c>
      <c r="Z8" s="267">
        <v>18</v>
      </c>
      <c r="AA8" s="266">
        <v>40</v>
      </c>
      <c r="AB8" s="266">
        <v>6</v>
      </c>
      <c r="AC8" s="266">
        <v>27</v>
      </c>
      <c r="AD8" s="266">
        <v>14</v>
      </c>
      <c r="AE8" s="266">
        <v>19</v>
      </c>
      <c r="AF8" s="266">
        <v>37</v>
      </c>
      <c r="AG8" s="266">
        <v>133</v>
      </c>
      <c r="AH8" s="266">
        <v>4</v>
      </c>
      <c r="AI8" s="266">
        <v>6</v>
      </c>
      <c r="AJ8" s="266">
        <v>0</v>
      </c>
      <c r="AK8" s="266">
        <v>11</v>
      </c>
      <c r="AL8" s="266">
        <v>5</v>
      </c>
      <c r="AM8" s="266">
        <v>1</v>
      </c>
      <c r="AN8" s="266">
        <v>41</v>
      </c>
      <c r="AO8" s="266">
        <v>0</v>
      </c>
      <c r="AP8" s="269">
        <f>+SUM(W8:AO8)</f>
        <v>410</v>
      </c>
      <c r="AQ8" s="266">
        <v>18</v>
      </c>
      <c r="AR8" s="267">
        <v>26</v>
      </c>
      <c r="AS8" s="266">
        <v>33</v>
      </c>
      <c r="AT8" s="267">
        <v>25</v>
      </c>
      <c r="AU8" s="266">
        <v>37</v>
      </c>
      <c r="AV8" s="266">
        <v>4</v>
      </c>
      <c r="AW8" s="266">
        <v>24</v>
      </c>
      <c r="AX8" s="266">
        <v>3</v>
      </c>
      <c r="AY8" s="266">
        <v>23</v>
      </c>
      <c r="AZ8" s="266">
        <v>39</v>
      </c>
      <c r="BA8" s="266">
        <v>130</v>
      </c>
      <c r="BB8" s="266">
        <v>9</v>
      </c>
      <c r="BC8" s="266">
        <v>8</v>
      </c>
      <c r="BD8" s="266">
        <v>11</v>
      </c>
      <c r="BE8" s="266">
        <v>9</v>
      </c>
      <c r="BF8" s="266">
        <v>3</v>
      </c>
      <c r="BG8" s="266">
        <v>0</v>
      </c>
      <c r="BH8" s="266">
        <v>48</v>
      </c>
      <c r="BI8" s="266">
        <v>0</v>
      </c>
      <c r="BJ8" s="268">
        <f>+SUM(AQ8:BI8)</f>
        <v>450</v>
      </c>
      <c r="BK8" s="266">
        <v>16</v>
      </c>
      <c r="BL8" s="267">
        <v>18</v>
      </c>
      <c r="BM8" s="266">
        <v>37</v>
      </c>
      <c r="BN8" s="267">
        <v>27</v>
      </c>
      <c r="BO8" s="266">
        <v>28</v>
      </c>
      <c r="BP8" s="266">
        <v>8</v>
      </c>
      <c r="BQ8" s="266">
        <v>29</v>
      </c>
      <c r="BR8" s="266">
        <v>9</v>
      </c>
      <c r="BS8" s="266">
        <v>22</v>
      </c>
      <c r="BT8" s="266">
        <v>23</v>
      </c>
      <c r="BU8" s="266">
        <v>127</v>
      </c>
      <c r="BV8" s="266">
        <v>9</v>
      </c>
      <c r="BW8" s="266">
        <v>7</v>
      </c>
      <c r="BX8" s="266">
        <v>10</v>
      </c>
      <c r="BY8" s="266">
        <v>8</v>
      </c>
      <c r="BZ8" s="266">
        <v>2</v>
      </c>
      <c r="CA8" s="266">
        <v>1</v>
      </c>
      <c r="CB8" s="266">
        <v>47</v>
      </c>
      <c r="CC8" s="266">
        <v>1</v>
      </c>
      <c r="CD8" s="269">
        <f t="shared" ref="CD8:CD45" si="0">+SUM(BK8:CC8)</f>
        <v>429</v>
      </c>
      <c r="CE8" s="266">
        <v>25</v>
      </c>
      <c r="CF8" s="267">
        <v>33</v>
      </c>
      <c r="CG8" s="266">
        <v>27</v>
      </c>
      <c r="CH8" s="267">
        <v>17</v>
      </c>
      <c r="CI8" s="266">
        <v>29</v>
      </c>
      <c r="CJ8" s="266">
        <v>11</v>
      </c>
      <c r="CK8" s="266">
        <v>44</v>
      </c>
      <c r="CL8" s="266">
        <v>3</v>
      </c>
      <c r="CM8" s="266">
        <v>20</v>
      </c>
      <c r="CN8" s="266">
        <v>44</v>
      </c>
      <c r="CO8" s="266">
        <v>130</v>
      </c>
      <c r="CP8" s="266">
        <v>7</v>
      </c>
      <c r="CQ8" s="266">
        <v>3</v>
      </c>
      <c r="CR8" s="266">
        <v>7</v>
      </c>
      <c r="CS8" s="266">
        <v>9</v>
      </c>
      <c r="CT8" s="266">
        <v>1</v>
      </c>
      <c r="CU8" s="266">
        <v>1</v>
      </c>
      <c r="CV8" s="266">
        <v>47</v>
      </c>
      <c r="CW8" s="266">
        <v>0</v>
      </c>
      <c r="CX8" s="268">
        <f t="shared" ref="CX8:CX45" si="1">+SUM(CE8:CW8)</f>
        <v>458</v>
      </c>
      <c r="CY8" s="266">
        <v>19</v>
      </c>
      <c r="CZ8" s="267">
        <v>22</v>
      </c>
      <c r="DA8" s="266">
        <v>30</v>
      </c>
      <c r="DB8" s="267">
        <v>19</v>
      </c>
      <c r="DC8" s="266">
        <v>40</v>
      </c>
      <c r="DD8" s="266">
        <v>7</v>
      </c>
      <c r="DE8" s="266">
        <v>38</v>
      </c>
      <c r="DF8" s="266">
        <v>10</v>
      </c>
      <c r="DG8" s="266">
        <v>26</v>
      </c>
      <c r="DH8" s="266">
        <v>36</v>
      </c>
      <c r="DI8" s="266">
        <v>116</v>
      </c>
      <c r="DJ8" s="266">
        <v>4</v>
      </c>
      <c r="DK8" s="266">
        <v>1</v>
      </c>
      <c r="DL8" s="266">
        <v>10</v>
      </c>
      <c r="DM8" s="266">
        <v>3</v>
      </c>
      <c r="DN8" s="266">
        <v>4</v>
      </c>
      <c r="DO8" s="266">
        <v>2</v>
      </c>
      <c r="DP8" s="266">
        <v>44</v>
      </c>
      <c r="DQ8" s="266">
        <v>0</v>
      </c>
      <c r="DR8" s="269">
        <f>+SUM(CY8:DQ8)</f>
        <v>431</v>
      </c>
      <c r="DS8" s="266">
        <v>18</v>
      </c>
      <c r="DT8" s="267">
        <v>27</v>
      </c>
      <c r="DU8" s="266">
        <v>22</v>
      </c>
      <c r="DV8" s="267">
        <v>16</v>
      </c>
      <c r="DW8" s="266">
        <v>26</v>
      </c>
      <c r="DX8" s="266">
        <v>7</v>
      </c>
      <c r="DY8" s="266">
        <v>32</v>
      </c>
      <c r="DZ8" s="266">
        <v>11</v>
      </c>
      <c r="EA8" s="266">
        <v>16</v>
      </c>
      <c r="EB8" s="266">
        <v>27</v>
      </c>
      <c r="EC8" s="266">
        <v>104</v>
      </c>
      <c r="ED8" s="266">
        <v>3</v>
      </c>
      <c r="EE8" s="266">
        <v>9</v>
      </c>
      <c r="EF8" s="266">
        <v>7</v>
      </c>
      <c r="EG8" s="266">
        <v>7</v>
      </c>
      <c r="EH8" s="266">
        <v>2</v>
      </c>
      <c r="EI8" s="266">
        <v>1</v>
      </c>
      <c r="EJ8" s="266">
        <v>41</v>
      </c>
      <c r="EK8" s="266">
        <v>0</v>
      </c>
      <c r="EL8" s="268">
        <f t="shared" ref="EL8:EL45" si="2">+SUM(DS8:EK8)</f>
        <v>376</v>
      </c>
      <c r="EM8" s="266">
        <v>20</v>
      </c>
      <c r="EN8" s="267">
        <v>15</v>
      </c>
      <c r="EO8" s="266">
        <v>34</v>
      </c>
      <c r="EP8" s="267">
        <v>14</v>
      </c>
      <c r="EQ8" s="266">
        <v>28</v>
      </c>
      <c r="ER8" s="266">
        <v>6</v>
      </c>
      <c r="ES8" s="266">
        <v>38</v>
      </c>
      <c r="ET8" s="266">
        <v>7</v>
      </c>
      <c r="EU8" s="266">
        <v>21</v>
      </c>
      <c r="EV8" s="266">
        <v>50</v>
      </c>
      <c r="EW8" s="266">
        <v>94</v>
      </c>
      <c r="EX8" s="266">
        <v>5</v>
      </c>
      <c r="EY8" s="266">
        <v>3</v>
      </c>
      <c r="EZ8" s="266">
        <v>7</v>
      </c>
      <c r="FA8" s="266">
        <v>5</v>
      </c>
      <c r="FB8" s="266">
        <v>1</v>
      </c>
      <c r="FC8" s="266">
        <v>1</v>
      </c>
      <c r="FD8" s="266">
        <v>38</v>
      </c>
      <c r="FE8" s="266">
        <v>0</v>
      </c>
      <c r="FF8" s="269">
        <v>387</v>
      </c>
    </row>
    <row r="9" spans="1:162" ht="18" customHeight="1">
      <c r="A9" s="951"/>
      <c r="B9" s="48" t="s">
        <v>355</v>
      </c>
      <c r="C9" s="270">
        <v>4</v>
      </c>
      <c r="D9" s="270">
        <v>1</v>
      </c>
      <c r="E9" s="270">
        <v>7</v>
      </c>
      <c r="F9" s="270">
        <v>7</v>
      </c>
      <c r="G9" s="270">
        <v>5</v>
      </c>
      <c r="H9" s="270">
        <v>0</v>
      </c>
      <c r="I9" s="270">
        <v>5</v>
      </c>
      <c r="J9" s="270">
        <v>1</v>
      </c>
      <c r="K9" s="270">
        <v>7</v>
      </c>
      <c r="L9" s="270">
        <v>4</v>
      </c>
      <c r="M9" s="270">
        <v>24</v>
      </c>
      <c r="N9" s="270">
        <v>2</v>
      </c>
      <c r="O9" s="270">
        <v>1</v>
      </c>
      <c r="P9" s="270">
        <v>1</v>
      </c>
      <c r="Q9" s="270">
        <v>1</v>
      </c>
      <c r="R9" s="270">
        <v>1</v>
      </c>
      <c r="S9" s="270">
        <v>0</v>
      </c>
      <c r="T9" s="270">
        <v>23</v>
      </c>
      <c r="U9" s="270">
        <v>0</v>
      </c>
      <c r="V9" s="271">
        <f>+SUM(C9:U9)</f>
        <v>94</v>
      </c>
      <c r="W9" s="270">
        <v>3</v>
      </c>
      <c r="X9" s="270">
        <v>7</v>
      </c>
      <c r="Y9" s="270">
        <v>10</v>
      </c>
      <c r="Z9" s="270">
        <v>4</v>
      </c>
      <c r="AA9" s="270">
        <v>5</v>
      </c>
      <c r="AB9" s="270">
        <v>2</v>
      </c>
      <c r="AC9" s="270">
        <v>12</v>
      </c>
      <c r="AD9" s="270">
        <v>4</v>
      </c>
      <c r="AE9" s="270">
        <v>10</v>
      </c>
      <c r="AF9" s="270">
        <v>12</v>
      </c>
      <c r="AG9" s="270">
        <v>33</v>
      </c>
      <c r="AH9" s="270">
        <v>1</v>
      </c>
      <c r="AI9" s="270">
        <v>1</v>
      </c>
      <c r="AJ9" s="270">
        <v>1</v>
      </c>
      <c r="AK9" s="270">
        <v>2</v>
      </c>
      <c r="AL9" s="270">
        <v>4</v>
      </c>
      <c r="AM9" s="270">
        <v>0</v>
      </c>
      <c r="AN9" s="270">
        <v>23</v>
      </c>
      <c r="AO9" s="270">
        <v>0</v>
      </c>
      <c r="AP9" s="165">
        <f>+SUM(W9:AO9)</f>
        <v>134</v>
      </c>
      <c r="AQ9" s="270">
        <v>7</v>
      </c>
      <c r="AR9" s="270">
        <v>3</v>
      </c>
      <c r="AS9" s="270">
        <v>9</v>
      </c>
      <c r="AT9" s="270">
        <v>3</v>
      </c>
      <c r="AU9" s="270">
        <v>7</v>
      </c>
      <c r="AV9" s="270">
        <v>0</v>
      </c>
      <c r="AW9" s="270">
        <v>7</v>
      </c>
      <c r="AX9" s="270">
        <v>1</v>
      </c>
      <c r="AY9" s="270">
        <v>9</v>
      </c>
      <c r="AZ9" s="270">
        <v>13</v>
      </c>
      <c r="BA9" s="270">
        <v>27</v>
      </c>
      <c r="BB9" s="270">
        <v>1</v>
      </c>
      <c r="BC9" s="270">
        <v>4</v>
      </c>
      <c r="BD9" s="270">
        <v>2</v>
      </c>
      <c r="BE9" s="270">
        <v>0</v>
      </c>
      <c r="BF9" s="270">
        <v>1</v>
      </c>
      <c r="BG9" s="270">
        <v>0</v>
      </c>
      <c r="BH9" s="270">
        <v>19</v>
      </c>
      <c r="BI9" s="270">
        <v>0</v>
      </c>
      <c r="BJ9" s="272">
        <f>+SUM(AQ9:BI9)</f>
        <v>113</v>
      </c>
      <c r="BK9" s="270">
        <v>4</v>
      </c>
      <c r="BL9" s="270">
        <v>6</v>
      </c>
      <c r="BM9" s="270">
        <v>4</v>
      </c>
      <c r="BN9" s="270">
        <v>4</v>
      </c>
      <c r="BO9" s="270">
        <v>9</v>
      </c>
      <c r="BP9" s="270">
        <v>1</v>
      </c>
      <c r="BQ9" s="270">
        <v>5</v>
      </c>
      <c r="BR9" s="270">
        <v>3</v>
      </c>
      <c r="BS9" s="270">
        <v>5</v>
      </c>
      <c r="BT9" s="270">
        <v>8</v>
      </c>
      <c r="BU9" s="270">
        <v>29</v>
      </c>
      <c r="BV9" s="270">
        <v>2</v>
      </c>
      <c r="BW9" s="270">
        <v>3</v>
      </c>
      <c r="BX9" s="270">
        <v>1</v>
      </c>
      <c r="BY9" s="270">
        <v>1</v>
      </c>
      <c r="BZ9" s="270">
        <v>1</v>
      </c>
      <c r="CA9" s="270">
        <v>0</v>
      </c>
      <c r="CB9" s="270">
        <v>16</v>
      </c>
      <c r="CC9" s="270">
        <v>0</v>
      </c>
      <c r="CD9" s="165">
        <f t="shared" si="0"/>
        <v>102</v>
      </c>
      <c r="CE9" s="270">
        <v>2</v>
      </c>
      <c r="CF9" s="270">
        <v>2</v>
      </c>
      <c r="CG9" s="270">
        <v>5</v>
      </c>
      <c r="CH9" s="270">
        <v>5</v>
      </c>
      <c r="CI9" s="270">
        <v>4</v>
      </c>
      <c r="CJ9" s="270">
        <v>1</v>
      </c>
      <c r="CK9" s="270">
        <v>7</v>
      </c>
      <c r="CL9" s="270">
        <v>1</v>
      </c>
      <c r="CM9" s="270">
        <v>4</v>
      </c>
      <c r="CN9" s="270">
        <v>10</v>
      </c>
      <c r="CO9" s="270">
        <v>39</v>
      </c>
      <c r="CP9" s="270">
        <v>2</v>
      </c>
      <c r="CQ9" s="270">
        <v>3</v>
      </c>
      <c r="CR9" s="270">
        <v>0</v>
      </c>
      <c r="CS9" s="270">
        <v>0</v>
      </c>
      <c r="CT9" s="270">
        <v>0</v>
      </c>
      <c r="CU9" s="270">
        <v>0</v>
      </c>
      <c r="CV9" s="270">
        <v>26</v>
      </c>
      <c r="CW9" s="270">
        <v>1</v>
      </c>
      <c r="CX9" s="271">
        <f t="shared" si="1"/>
        <v>112</v>
      </c>
      <c r="CY9" s="270">
        <v>0</v>
      </c>
      <c r="CZ9" s="270">
        <v>4</v>
      </c>
      <c r="DA9" s="270">
        <v>6</v>
      </c>
      <c r="DB9" s="270">
        <v>1</v>
      </c>
      <c r="DC9" s="270">
        <v>7</v>
      </c>
      <c r="DD9" s="270">
        <v>0</v>
      </c>
      <c r="DE9" s="270">
        <v>10</v>
      </c>
      <c r="DF9" s="270">
        <v>3</v>
      </c>
      <c r="DG9" s="270">
        <v>7</v>
      </c>
      <c r="DH9" s="270">
        <v>8</v>
      </c>
      <c r="DI9" s="270">
        <v>38</v>
      </c>
      <c r="DJ9" s="270">
        <v>3</v>
      </c>
      <c r="DK9" s="270">
        <v>2</v>
      </c>
      <c r="DL9" s="270">
        <v>1</v>
      </c>
      <c r="DM9" s="270">
        <v>1</v>
      </c>
      <c r="DN9" s="270">
        <v>1</v>
      </c>
      <c r="DO9" s="270">
        <v>0</v>
      </c>
      <c r="DP9" s="270">
        <v>19</v>
      </c>
      <c r="DQ9" s="270">
        <v>0</v>
      </c>
      <c r="DR9" s="165">
        <f>+SUM(CY9:DQ9)</f>
        <v>111</v>
      </c>
      <c r="DS9" s="270">
        <v>9</v>
      </c>
      <c r="DT9" s="270">
        <v>5</v>
      </c>
      <c r="DU9" s="270">
        <v>3</v>
      </c>
      <c r="DV9" s="270">
        <v>2</v>
      </c>
      <c r="DW9" s="270">
        <v>11</v>
      </c>
      <c r="DX9" s="270">
        <v>2</v>
      </c>
      <c r="DY9" s="270">
        <v>5</v>
      </c>
      <c r="DZ9" s="270">
        <v>2</v>
      </c>
      <c r="EA9" s="270">
        <v>6</v>
      </c>
      <c r="EB9" s="270">
        <v>7</v>
      </c>
      <c r="EC9" s="270">
        <v>36</v>
      </c>
      <c r="ED9" s="270">
        <v>7</v>
      </c>
      <c r="EE9" s="270">
        <v>2</v>
      </c>
      <c r="EF9" s="270">
        <v>0</v>
      </c>
      <c r="EG9" s="270">
        <v>2</v>
      </c>
      <c r="EH9" s="270">
        <v>0</v>
      </c>
      <c r="EI9" s="270">
        <v>1</v>
      </c>
      <c r="EJ9" s="270">
        <v>19</v>
      </c>
      <c r="EK9" s="270">
        <v>0</v>
      </c>
      <c r="EL9" s="271">
        <f t="shared" si="2"/>
        <v>119</v>
      </c>
      <c r="EM9" s="270">
        <v>6</v>
      </c>
      <c r="EN9" s="270">
        <v>4</v>
      </c>
      <c r="EO9" s="270">
        <v>8</v>
      </c>
      <c r="EP9" s="270">
        <v>2</v>
      </c>
      <c r="EQ9" s="270">
        <v>5</v>
      </c>
      <c r="ER9" s="270">
        <v>2</v>
      </c>
      <c r="ES9" s="270">
        <v>7</v>
      </c>
      <c r="ET9" s="270">
        <v>2</v>
      </c>
      <c r="EU9" s="270">
        <v>3</v>
      </c>
      <c r="EV9" s="270">
        <v>10</v>
      </c>
      <c r="EW9" s="270">
        <v>34</v>
      </c>
      <c r="EX9" s="270">
        <v>3</v>
      </c>
      <c r="EY9" s="270">
        <v>3</v>
      </c>
      <c r="EZ9" s="270">
        <v>1</v>
      </c>
      <c r="FA9" s="270">
        <v>2</v>
      </c>
      <c r="FB9" s="270">
        <v>1</v>
      </c>
      <c r="FC9" s="270">
        <v>0</v>
      </c>
      <c r="FD9" s="270">
        <v>23</v>
      </c>
      <c r="FE9" s="270">
        <v>0</v>
      </c>
      <c r="FF9" s="165">
        <v>116</v>
      </c>
    </row>
    <row r="10" spans="1:162" ht="18" customHeight="1">
      <c r="A10" s="951"/>
      <c r="B10" s="46" t="s">
        <v>373</v>
      </c>
      <c r="C10" s="273">
        <f>+SUM(C8:C9)</f>
        <v>20</v>
      </c>
      <c r="D10" s="273">
        <f t="shared" ref="D10:U10" si="3">+SUM(D8:D9)</f>
        <v>23</v>
      </c>
      <c r="E10" s="273">
        <f t="shared" si="3"/>
        <v>21</v>
      </c>
      <c r="F10" s="273">
        <f t="shared" si="3"/>
        <v>20</v>
      </c>
      <c r="G10" s="273">
        <f t="shared" si="3"/>
        <v>48</v>
      </c>
      <c r="H10" s="273">
        <f t="shared" si="3"/>
        <v>5</v>
      </c>
      <c r="I10" s="273">
        <f t="shared" si="3"/>
        <v>39</v>
      </c>
      <c r="J10" s="273">
        <f t="shared" si="3"/>
        <v>10</v>
      </c>
      <c r="K10" s="273">
        <f t="shared" si="3"/>
        <v>28</v>
      </c>
      <c r="L10" s="273">
        <f t="shared" si="3"/>
        <v>34</v>
      </c>
      <c r="M10" s="273">
        <f t="shared" si="3"/>
        <v>165</v>
      </c>
      <c r="N10" s="273">
        <f t="shared" si="3"/>
        <v>5</v>
      </c>
      <c r="O10" s="273">
        <f t="shared" si="3"/>
        <v>11</v>
      </c>
      <c r="P10" s="273">
        <f t="shared" si="3"/>
        <v>6</v>
      </c>
      <c r="Q10" s="273">
        <f t="shared" si="3"/>
        <v>9</v>
      </c>
      <c r="R10" s="273">
        <f t="shared" si="3"/>
        <v>4</v>
      </c>
      <c r="S10" s="273">
        <f t="shared" si="3"/>
        <v>1</v>
      </c>
      <c r="T10" s="273">
        <f t="shared" si="3"/>
        <v>77</v>
      </c>
      <c r="U10" s="273">
        <f t="shared" si="3"/>
        <v>0</v>
      </c>
      <c r="V10" s="274">
        <f t="shared" ref="V10:BA10" si="4">+SUM(V8:V9)</f>
        <v>526</v>
      </c>
      <c r="W10" s="275">
        <f t="shared" si="4"/>
        <v>11</v>
      </c>
      <c r="X10" s="276">
        <f t="shared" si="4"/>
        <v>30</v>
      </c>
      <c r="Y10" s="273">
        <f t="shared" si="4"/>
        <v>27</v>
      </c>
      <c r="Z10" s="276">
        <f t="shared" si="4"/>
        <v>22</v>
      </c>
      <c r="AA10" s="273">
        <f t="shared" si="4"/>
        <v>45</v>
      </c>
      <c r="AB10" s="273">
        <f t="shared" si="4"/>
        <v>8</v>
      </c>
      <c r="AC10" s="273">
        <f t="shared" si="4"/>
        <v>39</v>
      </c>
      <c r="AD10" s="273">
        <f t="shared" si="4"/>
        <v>18</v>
      </c>
      <c r="AE10" s="273">
        <f t="shared" si="4"/>
        <v>29</v>
      </c>
      <c r="AF10" s="273">
        <f t="shared" si="4"/>
        <v>49</v>
      </c>
      <c r="AG10" s="273">
        <f t="shared" si="4"/>
        <v>166</v>
      </c>
      <c r="AH10" s="273">
        <f t="shared" si="4"/>
        <v>5</v>
      </c>
      <c r="AI10" s="273">
        <f t="shared" si="4"/>
        <v>7</v>
      </c>
      <c r="AJ10" s="273">
        <f t="shared" si="4"/>
        <v>1</v>
      </c>
      <c r="AK10" s="273">
        <f t="shared" si="4"/>
        <v>13</v>
      </c>
      <c r="AL10" s="273">
        <f t="shared" si="4"/>
        <v>9</v>
      </c>
      <c r="AM10" s="273">
        <f t="shared" si="4"/>
        <v>1</v>
      </c>
      <c r="AN10" s="273">
        <f t="shared" si="4"/>
        <v>64</v>
      </c>
      <c r="AO10" s="273">
        <f t="shared" si="4"/>
        <v>0</v>
      </c>
      <c r="AP10" s="277">
        <f t="shared" si="4"/>
        <v>544</v>
      </c>
      <c r="AQ10" s="273">
        <f t="shared" si="4"/>
        <v>25</v>
      </c>
      <c r="AR10" s="276">
        <f t="shared" si="4"/>
        <v>29</v>
      </c>
      <c r="AS10" s="273">
        <f t="shared" si="4"/>
        <v>42</v>
      </c>
      <c r="AT10" s="276">
        <f t="shared" si="4"/>
        <v>28</v>
      </c>
      <c r="AU10" s="273">
        <f t="shared" si="4"/>
        <v>44</v>
      </c>
      <c r="AV10" s="273">
        <f t="shared" si="4"/>
        <v>4</v>
      </c>
      <c r="AW10" s="273">
        <f t="shared" si="4"/>
        <v>31</v>
      </c>
      <c r="AX10" s="273">
        <f t="shared" si="4"/>
        <v>4</v>
      </c>
      <c r="AY10" s="273">
        <f t="shared" si="4"/>
        <v>32</v>
      </c>
      <c r="AZ10" s="273">
        <f t="shared" si="4"/>
        <v>52</v>
      </c>
      <c r="BA10" s="273">
        <f t="shared" si="4"/>
        <v>157</v>
      </c>
      <c r="BB10" s="273">
        <f t="shared" ref="BB10:CC10" si="5">+SUM(BB8:BB9)</f>
        <v>10</v>
      </c>
      <c r="BC10" s="273">
        <f t="shared" si="5"/>
        <v>12</v>
      </c>
      <c r="BD10" s="273">
        <f t="shared" si="5"/>
        <v>13</v>
      </c>
      <c r="BE10" s="273">
        <f t="shared" si="5"/>
        <v>9</v>
      </c>
      <c r="BF10" s="273">
        <f t="shared" si="5"/>
        <v>4</v>
      </c>
      <c r="BG10" s="273">
        <f t="shared" si="5"/>
        <v>0</v>
      </c>
      <c r="BH10" s="273">
        <f t="shared" si="5"/>
        <v>67</v>
      </c>
      <c r="BI10" s="273">
        <f t="shared" si="5"/>
        <v>0</v>
      </c>
      <c r="BJ10" s="277">
        <f t="shared" si="5"/>
        <v>563</v>
      </c>
      <c r="BK10" s="275">
        <f t="shared" si="5"/>
        <v>20</v>
      </c>
      <c r="BL10" s="276">
        <f t="shared" si="5"/>
        <v>24</v>
      </c>
      <c r="BM10" s="273">
        <f t="shared" si="5"/>
        <v>41</v>
      </c>
      <c r="BN10" s="276">
        <f t="shared" si="5"/>
        <v>31</v>
      </c>
      <c r="BO10" s="273">
        <f t="shared" si="5"/>
        <v>37</v>
      </c>
      <c r="BP10" s="273">
        <f t="shared" si="5"/>
        <v>9</v>
      </c>
      <c r="BQ10" s="273">
        <f t="shared" si="5"/>
        <v>34</v>
      </c>
      <c r="BR10" s="273">
        <f t="shared" si="5"/>
        <v>12</v>
      </c>
      <c r="BS10" s="273">
        <f t="shared" si="5"/>
        <v>27</v>
      </c>
      <c r="BT10" s="273">
        <f t="shared" si="5"/>
        <v>31</v>
      </c>
      <c r="BU10" s="273">
        <f t="shared" si="5"/>
        <v>156</v>
      </c>
      <c r="BV10" s="273">
        <f t="shared" si="5"/>
        <v>11</v>
      </c>
      <c r="BW10" s="273">
        <f t="shared" si="5"/>
        <v>10</v>
      </c>
      <c r="BX10" s="273">
        <f t="shared" si="5"/>
        <v>11</v>
      </c>
      <c r="BY10" s="273">
        <f t="shared" si="5"/>
        <v>9</v>
      </c>
      <c r="BZ10" s="273">
        <f t="shared" si="5"/>
        <v>3</v>
      </c>
      <c r="CA10" s="273">
        <f t="shared" si="5"/>
        <v>1</v>
      </c>
      <c r="CB10" s="273">
        <f t="shared" si="5"/>
        <v>63</v>
      </c>
      <c r="CC10" s="273">
        <f t="shared" si="5"/>
        <v>1</v>
      </c>
      <c r="CD10" s="277">
        <f t="shared" si="0"/>
        <v>531</v>
      </c>
      <c r="CE10" s="273">
        <f t="shared" ref="CE10:CW10" si="6">+SUM(CE8:CE9)</f>
        <v>27</v>
      </c>
      <c r="CF10" s="276">
        <f t="shared" si="6"/>
        <v>35</v>
      </c>
      <c r="CG10" s="273">
        <f t="shared" si="6"/>
        <v>32</v>
      </c>
      <c r="CH10" s="276">
        <f t="shared" si="6"/>
        <v>22</v>
      </c>
      <c r="CI10" s="273">
        <f t="shared" si="6"/>
        <v>33</v>
      </c>
      <c r="CJ10" s="273">
        <f t="shared" si="6"/>
        <v>12</v>
      </c>
      <c r="CK10" s="273">
        <f t="shared" si="6"/>
        <v>51</v>
      </c>
      <c r="CL10" s="273">
        <f t="shared" si="6"/>
        <v>4</v>
      </c>
      <c r="CM10" s="273">
        <f t="shared" si="6"/>
        <v>24</v>
      </c>
      <c r="CN10" s="273">
        <f t="shared" si="6"/>
        <v>54</v>
      </c>
      <c r="CO10" s="273">
        <f t="shared" si="6"/>
        <v>169</v>
      </c>
      <c r="CP10" s="273">
        <f t="shared" si="6"/>
        <v>9</v>
      </c>
      <c r="CQ10" s="273">
        <f t="shared" si="6"/>
        <v>6</v>
      </c>
      <c r="CR10" s="273">
        <f t="shared" si="6"/>
        <v>7</v>
      </c>
      <c r="CS10" s="273">
        <f t="shared" si="6"/>
        <v>9</v>
      </c>
      <c r="CT10" s="273">
        <f t="shared" si="6"/>
        <v>1</v>
      </c>
      <c r="CU10" s="273">
        <f t="shared" si="6"/>
        <v>1</v>
      </c>
      <c r="CV10" s="273">
        <f t="shared" si="6"/>
        <v>73</v>
      </c>
      <c r="CW10" s="273">
        <f t="shared" si="6"/>
        <v>1</v>
      </c>
      <c r="CX10" s="278">
        <f t="shared" si="1"/>
        <v>570</v>
      </c>
      <c r="CY10" s="275">
        <f>+SUM(CY8:CY9)</f>
        <v>19</v>
      </c>
      <c r="CZ10" s="276">
        <f t="shared" ref="CZ10:DQ10" si="7">+SUM(CZ8:CZ9)</f>
        <v>26</v>
      </c>
      <c r="DA10" s="273">
        <f t="shared" si="7"/>
        <v>36</v>
      </c>
      <c r="DB10" s="276">
        <f t="shared" si="7"/>
        <v>20</v>
      </c>
      <c r="DC10" s="273">
        <f t="shared" si="7"/>
        <v>47</v>
      </c>
      <c r="DD10" s="273">
        <f t="shared" si="7"/>
        <v>7</v>
      </c>
      <c r="DE10" s="273">
        <f t="shared" si="7"/>
        <v>48</v>
      </c>
      <c r="DF10" s="273">
        <f t="shared" si="7"/>
        <v>13</v>
      </c>
      <c r="DG10" s="273">
        <f t="shared" si="7"/>
        <v>33</v>
      </c>
      <c r="DH10" s="273">
        <f t="shared" si="7"/>
        <v>44</v>
      </c>
      <c r="DI10" s="273">
        <f t="shared" si="7"/>
        <v>154</v>
      </c>
      <c r="DJ10" s="273">
        <f t="shared" si="7"/>
        <v>7</v>
      </c>
      <c r="DK10" s="273">
        <f t="shared" si="7"/>
        <v>3</v>
      </c>
      <c r="DL10" s="273">
        <f t="shared" si="7"/>
        <v>11</v>
      </c>
      <c r="DM10" s="273">
        <f t="shared" si="7"/>
        <v>4</v>
      </c>
      <c r="DN10" s="273">
        <f t="shared" si="7"/>
        <v>5</v>
      </c>
      <c r="DO10" s="273">
        <f t="shared" si="7"/>
        <v>2</v>
      </c>
      <c r="DP10" s="273">
        <f t="shared" si="7"/>
        <v>63</v>
      </c>
      <c r="DQ10" s="273">
        <f t="shared" si="7"/>
        <v>0</v>
      </c>
      <c r="DR10" s="277">
        <f t="shared" ref="DR10:DR45" si="8">+SUM(CY10:DQ10)</f>
        <v>542</v>
      </c>
      <c r="DS10" s="273">
        <f t="shared" ref="DS10:EK10" si="9">+SUM(DS8:DS9)</f>
        <v>27</v>
      </c>
      <c r="DT10" s="276">
        <f t="shared" si="9"/>
        <v>32</v>
      </c>
      <c r="DU10" s="273">
        <f t="shared" si="9"/>
        <v>25</v>
      </c>
      <c r="DV10" s="276">
        <f t="shared" si="9"/>
        <v>18</v>
      </c>
      <c r="DW10" s="273">
        <f t="shared" si="9"/>
        <v>37</v>
      </c>
      <c r="DX10" s="273">
        <f t="shared" si="9"/>
        <v>9</v>
      </c>
      <c r="DY10" s="273">
        <f t="shared" si="9"/>
        <v>37</v>
      </c>
      <c r="DZ10" s="273">
        <f t="shared" si="9"/>
        <v>13</v>
      </c>
      <c r="EA10" s="273">
        <f t="shared" si="9"/>
        <v>22</v>
      </c>
      <c r="EB10" s="273">
        <f t="shared" si="9"/>
        <v>34</v>
      </c>
      <c r="EC10" s="273">
        <f t="shared" si="9"/>
        <v>140</v>
      </c>
      <c r="ED10" s="273">
        <f t="shared" si="9"/>
        <v>10</v>
      </c>
      <c r="EE10" s="273">
        <f t="shared" si="9"/>
        <v>11</v>
      </c>
      <c r="EF10" s="273">
        <f t="shared" si="9"/>
        <v>7</v>
      </c>
      <c r="EG10" s="273">
        <f t="shared" si="9"/>
        <v>9</v>
      </c>
      <c r="EH10" s="273">
        <f t="shared" si="9"/>
        <v>2</v>
      </c>
      <c r="EI10" s="273">
        <f t="shared" si="9"/>
        <v>2</v>
      </c>
      <c r="EJ10" s="273">
        <f t="shared" si="9"/>
        <v>60</v>
      </c>
      <c r="EK10" s="273">
        <f t="shared" si="9"/>
        <v>0</v>
      </c>
      <c r="EL10" s="278">
        <f t="shared" si="2"/>
        <v>495</v>
      </c>
      <c r="EM10" s="275">
        <v>26</v>
      </c>
      <c r="EN10" s="276">
        <v>19</v>
      </c>
      <c r="EO10" s="273">
        <v>42</v>
      </c>
      <c r="EP10" s="276">
        <v>16</v>
      </c>
      <c r="EQ10" s="273">
        <v>33</v>
      </c>
      <c r="ER10" s="273">
        <v>8</v>
      </c>
      <c r="ES10" s="273">
        <v>45</v>
      </c>
      <c r="ET10" s="273">
        <v>9</v>
      </c>
      <c r="EU10" s="273">
        <v>24</v>
      </c>
      <c r="EV10" s="273">
        <v>60</v>
      </c>
      <c r="EW10" s="273">
        <v>128</v>
      </c>
      <c r="EX10" s="273">
        <v>8</v>
      </c>
      <c r="EY10" s="273">
        <v>6</v>
      </c>
      <c r="EZ10" s="273">
        <v>8</v>
      </c>
      <c r="FA10" s="273">
        <v>7</v>
      </c>
      <c r="FB10" s="273">
        <v>2</v>
      </c>
      <c r="FC10" s="273">
        <v>1</v>
      </c>
      <c r="FD10" s="273">
        <v>61</v>
      </c>
      <c r="FE10" s="273">
        <v>0</v>
      </c>
      <c r="FF10" s="277">
        <v>503</v>
      </c>
    </row>
    <row r="11" spans="1:162" ht="18" customHeight="1">
      <c r="A11" s="951" t="s">
        <v>361</v>
      </c>
      <c r="B11" s="47" t="s">
        <v>354</v>
      </c>
      <c r="C11" s="266">
        <v>7</v>
      </c>
      <c r="D11" s="267">
        <v>6</v>
      </c>
      <c r="E11" s="266">
        <v>12</v>
      </c>
      <c r="F11" s="267">
        <v>5</v>
      </c>
      <c r="G11" s="266">
        <v>13</v>
      </c>
      <c r="H11" s="266">
        <v>3</v>
      </c>
      <c r="I11" s="266">
        <v>6</v>
      </c>
      <c r="J11" s="266">
        <v>2</v>
      </c>
      <c r="K11" s="266">
        <v>14</v>
      </c>
      <c r="L11" s="266">
        <v>19</v>
      </c>
      <c r="M11" s="266">
        <v>65</v>
      </c>
      <c r="N11" s="266">
        <v>1</v>
      </c>
      <c r="O11" s="266">
        <v>3</v>
      </c>
      <c r="P11" s="266">
        <v>3</v>
      </c>
      <c r="Q11" s="266">
        <v>1</v>
      </c>
      <c r="R11" s="266">
        <v>3</v>
      </c>
      <c r="S11" s="266">
        <v>0</v>
      </c>
      <c r="T11" s="266">
        <v>22</v>
      </c>
      <c r="U11" s="266">
        <v>0</v>
      </c>
      <c r="V11" s="268">
        <f>+SUM(C11:U11)</f>
        <v>185</v>
      </c>
      <c r="W11" s="266">
        <v>6</v>
      </c>
      <c r="X11" s="267">
        <v>16</v>
      </c>
      <c r="Y11" s="266">
        <v>17</v>
      </c>
      <c r="Z11" s="267">
        <v>5</v>
      </c>
      <c r="AA11" s="266">
        <v>17</v>
      </c>
      <c r="AB11" s="266">
        <v>2</v>
      </c>
      <c r="AC11" s="266">
        <v>7</v>
      </c>
      <c r="AD11" s="266">
        <v>3</v>
      </c>
      <c r="AE11" s="266">
        <v>13</v>
      </c>
      <c r="AF11" s="266">
        <v>16</v>
      </c>
      <c r="AG11" s="266">
        <v>75</v>
      </c>
      <c r="AH11" s="266">
        <v>0</v>
      </c>
      <c r="AI11" s="266">
        <v>5</v>
      </c>
      <c r="AJ11" s="266">
        <v>4</v>
      </c>
      <c r="AK11" s="266">
        <v>2</v>
      </c>
      <c r="AL11" s="266">
        <v>2</v>
      </c>
      <c r="AM11" s="266">
        <v>1</v>
      </c>
      <c r="AN11" s="266">
        <v>27</v>
      </c>
      <c r="AO11" s="266">
        <v>0</v>
      </c>
      <c r="AP11" s="269">
        <f>+SUM(W11:AO11)</f>
        <v>218</v>
      </c>
      <c r="AQ11" s="266">
        <v>2</v>
      </c>
      <c r="AR11" s="267">
        <v>20</v>
      </c>
      <c r="AS11" s="266">
        <v>8</v>
      </c>
      <c r="AT11" s="267">
        <v>8</v>
      </c>
      <c r="AU11" s="266">
        <v>12</v>
      </c>
      <c r="AV11" s="266">
        <v>0</v>
      </c>
      <c r="AW11" s="266">
        <v>16</v>
      </c>
      <c r="AX11" s="266">
        <v>2</v>
      </c>
      <c r="AY11" s="266">
        <v>9</v>
      </c>
      <c r="AZ11" s="266">
        <v>17</v>
      </c>
      <c r="BA11" s="266">
        <v>81</v>
      </c>
      <c r="BB11" s="266">
        <v>3</v>
      </c>
      <c r="BC11" s="266">
        <v>3</v>
      </c>
      <c r="BD11" s="266">
        <v>2</v>
      </c>
      <c r="BE11" s="266">
        <v>6</v>
      </c>
      <c r="BF11" s="266">
        <v>2</v>
      </c>
      <c r="BG11" s="266">
        <v>1</v>
      </c>
      <c r="BH11" s="266">
        <v>31</v>
      </c>
      <c r="BI11" s="266">
        <v>0</v>
      </c>
      <c r="BJ11" s="268">
        <f>+SUM(AQ11:BI11)</f>
        <v>223</v>
      </c>
      <c r="BK11" s="266">
        <v>4</v>
      </c>
      <c r="BL11" s="267">
        <v>9</v>
      </c>
      <c r="BM11" s="266">
        <v>8</v>
      </c>
      <c r="BN11" s="267">
        <v>11</v>
      </c>
      <c r="BO11" s="266">
        <v>16</v>
      </c>
      <c r="BP11" s="266">
        <v>8</v>
      </c>
      <c r="BQ11" s="266">
        <v>11</v>
      </c>
      <c r="BR11" s="266">
        <v>8</v>
      </c>
      <c r="BS11" s="266">
        <v>9</v>
      </c>
      <c r="BT11" s="266">
        <v>14</v>
      </c>
      <c r="BU11" s="266">
        <v>72</v>
      </c>
      <c r="BV11" s="266">
        <v>0</v>
      </c>
      <c r="BW11" s="266">
        <v>2</v>
      </c>
      <c r="BX11" s="266">
        <v>1</v>
      </c>
      <c r="BY11" s="266">
        <v>8</v>
      </c>
      <c r="BZ11" s="266">
        <v>6</v>
      </c>
      <c r="CA11" s="266">
        <v>0</v>
      </c>
      <c r="CB11" s="266">
        <v>35</v>
      </c>
      <c r="CC11" s="266">
        <v>0</v>
      </c>
      <c r="CD11" s="269">
        <f t="shared" si="0"/>
        <v>222</v>
      </c>
      <c r="CE11" s="266">
        <v>7</v>
      </c>
      <c r="CF11" s="267">
        <v>18</v>
      </c>
      <c r="CG11" s="266">
        <v>5</v>
      </c>
      <c r="CH11" s="267">
        <v>10</v>
      </c>
      <c r="CI11" s="266">
        <v>16</v>
      </c>
      <c r="CJ11" s="266">
        <v>8</v>
      </c>
      <c r="CK11" s="266">
        <v>14</v>
      </c>
      <c r="CL11" s="266">
        <v>6</v>
      </c>
      <c r="CM11" s="266">
        <v>10</v>
      </c>
      <c r="CN11" s="266">
        <v>23</v>
      </c>
      <c r="CO11" s="266">
        <v>64</v>
      </c>
      <c r="CP11" s="266">
        <v>1</v>
      </c>
      <c r="CQ11" s="266">
        <v>1</v>
      </c>
      <c r="CR11" s="266">
        <v>3</v>
      </c>
      <c r="CS11" s="266">
        <v>5</v>
      </c>
      <c r="CT11" s="266">
        <v>6</v>
      </c>
      <c r="CU11" s="266">
        <v>1</v>
      </c>
      <c r="CV11" s="266">
        <v>35</v>
      </c>
      <c r="CW11" s="266">
        <v>1</v>
      </c>
      <c r="CX11" s="268">
        <f t="shared" si="1"/>
        <v>234</v>
      </c>
      <c r="CY11" s="266">
        <v>6</v>
      </c>
      <c r="CZ11" s="267">
        <v>7</v>
      </c>
      <c r="DA11" s="266">
        <v>16</v>
      </c>
      <c r="DB11" s="267">
        <v>9</v>
      </c>
      <c r="DC11" s="266">
        <v>12</v>
      </c>
      <c r="DD11" s="266">
        <v>4</v>
      </c>
      <c r="DE11" s="266">
        <v>19</v>
      </c>
      <c r="DF11" s="266">
        <v>3</v>
      </c>
      <c r="DG11" s="266">
        <v>10</v>
      </c>
      <c r="DH11" s="266">
        <v>19</v>
      </c>
      <c r="DI11" s="266">
        <v>75</v>
      </c>
      <c r="DJ11" s="266">
        <v>5</v>
      </c>
      <c r="DK11" s="266">
        <v>3</v>
      </c>
      <c r="DL11" s="266">
        <v>0</v>
      </c>
      <c r="DM11" s="266">
        <v>7</v>
      </c>
      <c r="DN11" s="266">
        <v>4</v>
      </c>
      <c r="DO11" s="266">
        <v>3</v>
      </c>
      <c r="DP11" s="266">
        <v>34</v>
      </c>
      <c r="DQ11" s="266">
        <v>0</v>
      </c>
      <c r="DR11" s="269">
        <f t="shared" si="8"/>
        <v>236</v>
      </c>
      <c r="DS11" s="266">
        <v>2</v>
      </c>
      <c r="DT11" s="267">
        <v>12</v>
      </c>
      <c r="DU11" s="266">
        <v>7</v>
      </c>
      <c r="DV11" s="267">
        <v>5</v>
      </c>
      <c r="DW11" s="266">
        <v>12</v>
      </c>
      <c r="DX11" s="266">
        <v>4</v>
      </c>
      <c r="DY11" s="266">
        <v>14</v>
      </c>
      <c r="DZ11" s="266">
        <v>5</v>
      </c>
      <c r="EA11" s="266">
        <v>9</v>
      </c>
      <c r="EB11" s="266">
        <v>12</v>
      </c>
      <c r="EC11" s="266">
        <v>68</v>
      </c>
      <c r="ED11" s="266">
        <v>3</v>
      </c>
      <c r="EE11" s="266">
        <v>4</v>
      </c>
      <c r="EF11" s="266">
        <v>5</v>
      </c>
      <c r="EG11" s="266">
        <v>3</v>
      </c>
      <c r="EH11" s="266">
        <v>2</v>
      </c>
      <c r="EI11" s="266">
        <v>0</v>
      </c>
      <c r="EJ11" s="266">
        <v>27</v>
      </c>
      <c r="EK11" s="266">
        <v>0</v>
      </c>
      <c r="EL11" s="268">
        <f t="shared" si="2"/>
        <v>194</v>
      </c>
      <c r="EM11" s="266">
        <v>8</v>
      </c>
      <c r="EN11" s="267">
        <v>11</v>
      </c>
      <c r="EO11" s="266">
        <v>10</v>
      </c>
      <c r="EP11" s="267">
        <v>5</v>
      </c>
      <c r="EQ11" s="266">
        <v>19</v>
      </c>
      <c r="ER11" s="266">
        <v>5</v>
      </c>
      <c r="ES11" s="266">
        <v>11</v>
      </c>
      <c r="ET11" s="266">
        <v>5</v>
      </c>
      <c r="EU11" s="266">
        <v>8</v>
      </c>
      <c r="EV11" s="266">
        <v>17</v>
      </c>
      <c r="EW11" s="266">
        <v>68</v>
      </c>
      <c r="EX11" s="266">
        <v>5</v>
      </c>
      <c r="EY11" s="266">
        <v>3</v>
      </c>
      <c r="EZ11" s="266">
        <v>3</v>
      </c>
      <c r="FA11" s="266">
        <v>5</v>
      </c>
      <c r="FB11" s="266">
        <v>5</v>
      </c>
      <c r="FC11" s="266">
        <v>1</v>
      </c>
      <c r="FD11" s="266">
        <v>30</v>
      </c>
      <c r="FE11" s="266">
        <v>0</v>
      </c>
      <c r="FF11" s="269">
        <v>219</v>
      </c>
    </row>
    <row r="12" spans="1:162" ht="18" customHeight="1">
      <c r="A12" s="951"/>
      <c r="B12" s="48" t="s">
        <v>355</v>
      </c>
      <c r="C12" s="270">
        <v>2</v>
      </c>
      <c r="D12" s="270">
        <v>6</v>
      </c>
      <c r="E12" s="270">
        <v>7</v>
      </c>
      <c r="F12" s="270">
        <v>8</v>
      </c>
      <c r="G12" s="270">
        <v>12</v>
      </c>
      <c r="H12" s="270">
        <v>6</v>
      </c>
      <c r="I12" s="270">
        <v>10</v>
      </c>
      <c r="J12" s="270">
        <v>2</v>
      </c>
      <c r="K12" s="270">
        <v>5</v>
      </c>
      <c r="L12" s="270">
        <v>20</v>
      </c>
      <c r="M12" s="270">
        <v>48</v>
      </c>
      <c r="N12" s="270">
        <v>1</v>
      </c>
      <c r="O12" s="270">
        <v>5</v>
      </c>
      <c r="P12" s="270">
        <v>2</v>
      </c>
      <c r="Q12" s="270">
        <v>2</v>
      </c>
      <c r="R12" s="270">
        <v>1</v>
      </c>
      <c r="S12" s="270">
        <v>0</v>
      </c>
      <c r="T12" s="270">
        <v>25</v>
      </c>
      <c r="U12" s="270">
        <v>0</v>
      </c>
      <c r="V12" s="271">
        <f>+SUM(C12:U12)</f>
        <v>162</v>
      </c>
      <c r="W12" s="270">
        <v>3</v>
      </c>
      <c r="X12" s="270">
        <v>6</v>
      </c>
      <c r="Y12" s="270">
        <v>11</v>
      </c>
      <c r="Z12" s="270">
        <v>10</v>
      </c>
      <c r="AA12" s="270">
        <v>12</v>
      </c>
      <c r="AB12" s="270">
        <v>3</v>
      </c>
      <c r="AC12" s="270">
        <v>10</v>
      </c>
      <c r="AD12" s="270">
        <v>3</v>
      </c>
      <c r="AE12" s="270">
        <v>10</v>
      </c>
      <c r="AF12" s="270">
        <v>15</v>
      </c>
      <c r="AG12" s="270">
        <v>49</v>
      </c>
      <c r="AH12" s="270">
        <v>1</v>
      </c>
      <c r="AI12" s="270">
        <v>4</v>
      </c>
      <c r="AJ12" s="270">
        <v>1</v>
      </c>
      <c r="AK12" s="270">
        <v>4</v>
      </c>
      <c r="AL12" s="270">
        <v>2</v>
      </c>
      <c r="AM12" s="270">
        <v>2</v>
      </c>
      <c r="AN12" s="270">
        <v>23</v>
      </c>
      <c r="AO12" s="270">
        <v>0</v>
      </c>
      <c r="AP12" s="165">
        <f>+SUM(W12:AO12)</f>
        <v>169</v>
      </c>
      <c r="AQ12" s="270">
        <v>4</v>
      </c>
      <c r="AR12" s="270">
        <v>9</v>
      </c>
      <c r="AS12" s="270">
        <v>14</v>
      </c>
      <c r="AT12" s="270">
        <v>4</v>
      </c>
      <c r="AU12" s="270">
        <v>9</v>
      </c>
      <c r="AV12" s="270">
        <v>4</v>
      </c>
      <c r="AW12" s="270">
        <v>8</v>
      </c>
      <c r="AX12" s="270">
        <v>4</v>
      </c>
      <c r="AY12" s="270">
        <v>7</v>
      </c>
      <c r="AZ12" s="270">
        <v>11</v>
      </c>
      <c r="BA12" s="270">
        <v>50</v>
      </c>
      <c r="BB12" s="270">
        <v>4</v>
      </c>
      <c r="BC12" s="270">
        <v>2</v>
      </c>
      <c r="BD12" s="270">
        <v>4</v>
      </c>
      <c r="BE12" s="270">
        <v>2</v>
      </c>
      <c r="BF12" s="270">
        <v>5</v>
      </c>
      <c r="BG12" s="270">
        <v>0</v>
      </c>
      <c r="BH12" s="270">
        <v>19</v>
      </c>
      <c r="BI12" s="270">
        <v>0</v>
      </c>
      <c r="BJ12" s="272">
        <f>+SUM(AQ12:BI12)</f>
        <v>160</v>
      </c>
      <c r="BK12" s="270">
        <v>7</v>
      </c>
      <c r="BL12" s="270">
        <v>8</v>
      </c>
      <c r="BM12" s="270">
        <v>8</v>
      </c>
      <c r="BN12" s="270">
        <v>7</v>
      </c>
      <c r="BO12" s="270">
        <v>5</v>
      </c>
      <c r="BP12" s="270">
        <v>5</v>
      </c>
      <c r="BQ12" s="270">
        <v>10</v>
      </c>
      <c r="BR12" s="270">
        <v>4</v>
      </c>
      <c r="BS12" s="270">
        <v>9</v>
      </c>
      <c r="BT12" s="270">
        <v>13</v>
      </c>
      <c r="BU12" s="270">
        <v>64</v>
      </c>
      <c r="BV12" s="270">
        <v>4</v>
      </c>
      <c r="BW12" s="270">
        <v>4</v>
      </c>
      <c r="BX12" s="270">
        <v>2</v>
      </c>
      <c r="BY12" s="270">
        <v>3</v>
      </c>
      <c r="BZ12" s="270">
        <v>1</v>
      </c>
      <c r="CA12" s="270">
        <v>0</v>
      </c>
      <c r="CB12" s="270">
        <v>30</v>
      </c>
      <c r="CC12" s="270">
        <v>1</v>
      </c>
      <c r="CD12" s="165">
        <f t="shared" si="0"/>
        <v>185</v>
      </c>
      <c r="CE12" s="270">
        <v>4</v>
      </c>
      <c r="CF12" s="270">
        <v>8</v>
      </c>
      <c r="CG12" s="270">
        <v>11</v>
      </c>
      <c r="CH12" s="270">
        <v>5</v>
      </c>
      <c r="CI12" s="270">
        <v>11</v>
      </c>
      <c r="CJ12" s="270">
        <v>4</v>
      </c>
      <c r="CK12" s="270">
        <v>17</v>
      </c>
      <c r="CL12" s="270">
        <v>5</v>
      </c>
      <c r="CM12" s="270">
        <v>9</v>
      </c>
      <c r="CN12" s="270">
        <v>21</v>
      </c>
      <c r="CO12" s="270">
        <v>62</v>
      </c>
      <c r="CP12" s="270">
        <v>1</v>
      </c>
      <c r="CQ12" s="270">
        <v>0</v>
      </c>
      <c r="CR12" s="270">
        <v>2</v>
      </c>
      <c r="CS12" s="270">
        <v>3</v>
      </c>
      <c r="CT12" s="270">
        <v>4</v>
      </c>
      <c r="CU12" s="270">
        <v>0</v>
      </c>
      <c r="CV12" s="270">
        <v>22</v>
      </c>
      <c r="CW12" s="270">
        <v>0</v>
      </c>
      <c r="CX12" s="272">
        <f t="shared" si="1"/>
        <v>189</v>
      </c>
      <c r="CY12" s="270">
        <v>4</v>
      </c>
      <c r="CZ12" s="270">
        <v>6</v>
      </c>
      <c r="DA12" s="270">
        <v>9</v>
      </c>
      <c r="DB12" s="270">
        <v>5</v>
      </c>
      <c r="DC12" s="270">
        <v>12</v>
      </c>
      <c r="DD12" s="270">
        <v>2</v>
      </c>
      <c r="DE12" s="270">
        <v>12</v>
      </c>
      <c r="DF12" s="270">
        <v>2</v>
      </c>
      <c r="DG12" s="270">
        <v>11</v>
      </c>
      <c r="DH12" s="270">
        <v>20</v>
      </c>
      <c r="DI12" s="270">
        <v>58</v>
      </c>
      <c r="DJ12" s="270">
        <v>5</v>
      </c>
      <c r="DK12" s="270">
        <v>2</v>
      </c>
      <c r="DL12" s="270">
        <v>6</v>
      </c>
      <c r="DM12" s="270">
        <v>6</v>
      </c>
      <c r="DN12" s="270">
        <v>1</v>
      </c>
      <c r="DO12" s="270">
        <v>0</v>
      </c>
      <c r="DP12" s="270">
        <v>28</v>
      </c>
      <c r="DQ12" s="270">
        <v>0</v>
      </c>
      <c r="DR12" s="165">
        <f t="shared" si="8"/>
        <v>189</v>
      </c>
      <c r="DS12" s="270">
        <v>4</v>
      </c>
      <c r="DT12" s="270">
        <v>8</v>
      </c>
      <c r="DU12" s="270">
        <v>8</v>
      </c>
      <c r="DV12" s="270">
        <v>3</v>
      </c>
      <c r="DW12" s="270">
        <v>12</v>
      </c>
      <c r="DX12" s="270">
        <v>3</v>
      </c>
      <c r="DY12" s="270">
        <v>10</v>
      </c>
      <c r="DZ12" s="270">
        <v>2</v>
      </c>
      <c r="EA12" s="270">
        <v>6</v>
      </c>
      <c r="EB12" s="270">
        <v>11</v>
      </c>
      <c r="EC12" s="270">
        <v>57</v>
      </c>
      <c r="ED12" s="270">
        <v>4</v>
      </c>
      <c r="EE12" s="270">
        <v>4</v>
      </c>
      <c r="EF12" s="270">
        <v>0</v>
      </c>
      <c r="EG12" s="270">
        <v>4</v>
      </c>
      <c r="EH12" s="270">
        <v>0</v>
      </c>
      <c r="EI12" s="270">
        <v>0</v>
      </c>
      <c r="EJ12" s="270">
        <v>24</v>
      </c>
      <c r="EK12" s="270">
        <v>0</v>
      </c>
      <c r="EL12" s="272">
        <f t="shared" si="2"/>
        <v>160</v>
      </c>
      <c r="EM12" s="270">
        <v>4</v>
      </c>
      <c r="EN12" s="270">
        <v>5</v>
      </c>
      <c r="EO12" s="270">
        <v>5</v>
      </c>
      <c r="EP12" s="270">
        <v>4</v>
      </c>
      <c r="EQ12" s="270">
        <v>7</v>
      </c>
      <c r="ER12" s="270">
        <v>6</v>
      </c>
      <c r="ES12" s="270">
        <v>12</v>
      </c>
      <c r="ET12" s="270">
        <v>3</v>
      </c>
      <c r="EU12" s="270">
        <v>6</v>
      </c>
      <c r="EV12" s="270">
        <v>9</v>
      </c>
      <c r="EW12" s="270">
        <v>58</v>
      </c>
      <c r="EX12" s="270">
        <v>5</v>
      </c>
      <c r="EY12" s="270">
        <v>0</v>
      </c>
      <c r="EZ12" s="270">
        <v>1</v>
      </c>
      <c r="FA12" s="270">
        <v>2</v>
      </c>
      <c r="FB12" s="270">
        <v>1</v>
      </c>
      <c r="FC12" s="270">
        <v>0</v>
      </c>
      <c r="FD12" s="270">
        <v>29</v>
      </c>
      <c r="FE12" s="270">
        <v>0</v>
      </c>
      <c r="FF12" s="165">
        <v>157</v>
      </c>
    </row>
    <row r="13" spans="1:162" ht="18" customHeight="1">
      <c r="A13" s="951"/>
      <c r="B13" s="46" t="s">
        <v>373</v>
      </c>
      <c r="C13" s="273">
        <f t="shared" ref="C13:AH13" si="10">+SUM(C11:C12)</f>
        <v>9</v>
      </c>
      <c r="D13" s="276">
        <f t="shared" si="10"/>
        <v>12</v>
      </c>
      <c r="E13" s="273">
        <f t="shared" si="10"/>
        <v>19</v>
      </c>
      <c r="F13" s="276">
        <f t="shared" si="10"/>
        <v>13</v>
      </c>
      <c r="G13" s="273">
        <f t="shared" si="10"/>
        <v>25</v>
      </c>
      <c r="H13" s="273">
        <f t="shared" si="10"/>
        <v>9</v>
      </c>
      <c r="I13" s="273">
        <f t="shared" si="10"/>
        <v>16</v>
      </c>
      <c r="J13" s="273">
        <f t="shared" si="10"/>
        <v>4</v>
      </c>
      <c r="K13" s="273">
        <f t="shared" si="10"/>
        <v>19</v>
      </c>
      <c r="L13" s="273">
        <f t="shared" si="10"/>
        <v>39</v>
      </c>
      <c r="M13" s="273">
        <f t="shared" si="10"/>
        <v>113</v>
      </c>
      <c r="N13" s="273">
        <f t="shared" si="10"/>
        <v>2</v>
      </c>
      <c r="O13" s="273">
        <f t="shared" si="10"/>
        <v>8</v>
      </c>
      <c r="P13" s="273">
        <f t="shared" si="10"/>
        <v>5</v>
      </c>
      <c r="Q13" s="273">
        <f t="shared" si="10"/>
        <v>3</v>
      </c>
      <c r="R13" s="273">
        <f t="shared" si="10"/>
        <v>4</v>
      </c>
      <c r="S13" s="273">
        <f t="shared" si="10"/>
        <v>0</v>
      </c>
      <c r="T13" s="273">
        <f t="shared" si="10"/>
        <v>47</v>
      </c>
      <c r="U13" s="273">
        <f t="shared" si="10"/>
        <v>0</v>
      </c>
      <c r="V13" s="277">
        <f t="shared" si="10"/>
        <v>347</v>
      </c>
      <c r="W13" s="275">
        <f t="shared" si="10"/>
        <v>9</v>
      </c>
      <c r="X13" s="276">
        <f t="shared" si="10"/>
        <v>22</v>
      </c>
      <c r="Y13" s="273">
        <f t="shared" si="10"/>
        <v>28</v>
      </c>
      <c r="Z13" s="276">
        <f t="shared" si="10"/>
        <v>15</v>
      </c>
      <c r="AA13" s="273">
        <f t="shared" si="10"/>
        <v>29</v>
      </c>
      <c r="AB13" s="273">
        <f t="shared" si="10"/>
        <v>5</v>
      </c>
      <c r="AC13" s="273">
        <f t="shared" si="10"/>
        <v>17</v>
      </c>
      <c r="AD13" s="273">
        <f t="shared" si="10"/>
        <v>6</v>
      </c>
      <c r="AE13" s="273">
        <f t="shared" si="10"/>
        <v>23</v>
      </c>
      <c r="AF13" s="273">
        <f t="shared" si="10"/>
        <v>31</v>
      </c>
      <c r="AG13" s="273">
        <f t="shared" si="10"/>
        <v>124</v>
      </c>
      <c r="AH13" s="273">
        <f t="shared" si="10"/>
        <v>1</v>
      </c>
      <c r="AI13" s="273">
        <f t="shared" ref="AI13:BN13" si="11">+SUM(AI11:AI12)</f>
        <v>9</v>
      </c>
      <c r="AJ13" s="273">
        <f t="shared" si="11"/>
        <v>5</v>
      </c>
      <c r="AK13" s="273">
        <f t="shared" si="11"/>
        <v>6</v>
      </c>
      <c r="AL13" s="273">
        <f t="shared" si="11"/>
        <v>4</v>
      </c>
      <c r="AM13" s="273">
        <f t="shared" si="11"/>
        <v>3</v>
      </c>
      <c r="AN13" s="273">
        <f t="shared" si="11"/>
        <v>50</v>
      </c>
      <c r="AO13" s="273">
        <f t="shared" si="11"/>
        <v>0</v>
      </c>
      <c r="AP13" s="277">
        <f t="shared" si="11"/>
        <v>387</v>
      </c>
      <c r="AQ13" s="273">
        <f t="shared" si="11"/>
        <v>6</v>
      </c>
      <c r="AR13" s="276">
        <f t="shared" si="11"/>
        <v>29</v>
      </c>
      <c r="AS13" s="273">
        <f t="shared" si="11"/>
        <v>22</v>
      </c>
      <c r="AT13" s="276">
        <f t="shared" si="11"/>
        <v>12</v>
      </c>
      <c r="AU13" s="273">
        <f t="shared" si="11"/>
        <v>21</v>
      </c>
      <c r="AV13" s="273">
        <f t="shared" si="11"/>
        <v>4</v>
      </c>
      <c r="AW13" s="273">
        <f t="shared" si="11"/>
        <v>24</v>
      </c>
      <c r="AX13" s="273">
        <f t="shared" si="11"/>
        <v>6</v>
      </c>
      <c r="AY13" s="273">
        <f t="shared" si="11"/>
        <v>16</v>
      </c>
      <c r="AZ13" s="273">
        <f t="shared" si="11"/>
        <v>28</v>
      </c>
      <c r="BA13" s="273">
        <f t="shared" si="11"/>
        <v>131</v>
      </c>
      <c r="BB13" s="273">
        <f t="shared" si="11"/>
        <v>7</v>
      </c>
      <c r="BC13" s="273">
        <f t="shared" si="11"/>
        <v>5</v>
      </c>
      <c r="BD13" s="273">
        <f t="shared" si="11"/>
        <v>6</v>
      </c>
      <c r="BE13" s="273">
        <f t="shared" si="11"/>
        <v>8</v>
      </c>
      <c r="BF13" s="273">
        <f t="shared" si="11"/>
        <v>7</v>
      </c>
      <c r="BG13" s="273">
        <f t="shared" si="11"/>
        <v>1</v>
      </c>
      <c r="BH13" s="273">
        <f t="shared" si="11"/>
        <v>50</v>
      </c>
      <c r="BI13" s="273">
        <f t="shared" si="11"/>
        <v>0</v>
      </c>
      <c r="BJ13" s="277">
        <f t="shared" si="11"/>
        <v>383</v>
      </c>
      <c r="BK13" s="275">
        <f t="shared" si="11"/>
        <v>11</v>
      </c>
      <c r="BL13" s="276">
        <f t="shared" si="11"/>
        <v>17</v>
      </c>
      <c r="BM13" s="273">
        <f t="shared" si="11"/>
        <v>16</v>
      </c>
      <c r="BN13" s="276">
        <f t="shared" si="11"/>
        <v>18</v>
      </c>
      <c r="BO13" s="273">
        <f t="shared" ref="BO13:CC13" si="12">+SUM(BO11:BO12)</f>
        <v>21</v>
      </c>
      <c r="BP13" s="273">
        <f t="shared" si="12"/>
        <v>13</v>
      </c>
      <c r="BQ13" s="273">
        <f t="shared" si="12"/>
        <v>21</v>
      </c>
      <c r="BR13" s="273">
        <f t="shared" si="12"/>
        <v>12</v>
      </c>
      <c r="BS13" s="273">
        <f t="shared" si="12"/>
        <v>18</v>
      </c>
      <c r="BT13" s="273">
        <f t="shared" si="12"/>
        <v>27</v>
      </c>
      <c r="BU13" s="273">
        <f t="shared" si="12"/>
        <v>136</v>
      </c>
      <c r="BV13" s="273">
        <f t="shared" si="12"/>
        <v>4</v>
      </c>
      <c r="BW13" s="273">
        <f t="shared" si="12"/>
        <v>6</v>
      </c>
      <c r="BX13" s="273">
        <f t="shared" si="12"/>
        <v>3</v>
      </c>
      <c r="BY13" s="273">
        <f t="shared" si="12"/>
        <v>11</v>
      </c>
      <c r="BZ13" s="273">
        <f t="shared" si="12"/>
        <v>7</v>
      </c>
      <c r="CA13" s="273">
        <f t="shared" si="12"/>
        <v>0</v>
      </c>
      <c r="CB13" s="273">
        <f t="shared" si="12"/>
        <v>65</v>
      </c>
      <c r="CC13" s="273">
        <f t="shared" si="12"/>
        <v>1</v>
      </c>
      <c r="CD13" s="277">
        <f t="shared" si="0"/>
        <v>407</v>
      </c>
      <c r="CE13" s="273">
        <f t="shared" ref="CE13:CW13" si="13">+SUM(CE11:CE12)</f>
        <v>11</v>
      </c>
      <c r="CF13" s="276">
        <f t="shared" si="13"/>
        <v>26</v>
      </c>
      <c r="CG13" s="273">
        <f t="shared" si="13"/>
        <v>16</v>
      </c>
      <c r="CH13" s="276">
        <f t="shared" si="13"/>
        <v>15</v>
      </c>
      <c r="CI13" s="273">
        <f t="shared" si="13"/>
        <v>27</v>
      </c>
      <c r="CJ13" s="273">
        <f t="shared" si="13"/>
        <v>12</v>
      </c>
      <c r="CK13" s="273">
        <f t="shared" si="13"/>
        <v>31</v>
      </c>
      <c r="CL13" s="273">
        <f t="shared" si="13"/>
        <v>11</v>
      </c>
      <c r="CM13" s="273">
        <f t="shared" si="13"/>
        <v>19</v>
      </c>
      <c r="CN13" s="273">
        <f t="shared" si="13"/>
        <v>44</v>
      </c>
      <c r="CO13" s="273">
        <f t="shared" si="13"/>
        <v>126</v>
      </c>
      <c r="CP13" s="273">
        <f t="shared" si="13"/>
        <v>2</v>
      </c>
      <c r="CQ13" s="273">
        <f t="shared" si="13"/>
        <v>1</v>
      </c>
      <c r="CR13" s="273">
        <f t="shared" si="13"/>
        <v>5</v>
      </c>
      <c r="CS13" s="273">
        <f t="shared" si="13"/>
        <v>8</v>
      </c>
      <c r="CT13" s="273">
        <f t="shared" si="13"/>
        <v>10</v>
      </c>
      <c r="CU13" s="273">
        <f t="shared" si="13"/>
        <v>1</v>
      </c>
      <c r="CV13" s="273">
        <f t="shared" si="13"/>
        <v>57</v>
      </c>
      <c r="CW13" s="273">
        <f t="shared" si="13"/>
        <v>1</v>
      </c>
      <c r="CX13" s="277">
        <f t="shared" si="1"/>
        <v>423</v>
      </c>
      <c r="CY13" s="275">
        <f>+SUM(CY11:CY12)</f>
        <v>10</v>
      </c>
      <c r="CZ13" s="276">
        <f t="shared" ref="CZ13:DQ13" si="14">+SUM(CZ11:CZ12)</f>
        <v>13</v>
      </c>
      <c r="DA13" s="273">
        <f t="shared" si="14"/>
        <v>25</v>
      </c>
      <c r="DB13" s="276">
        <f t="shared" si="14"/>
        <v>14</v>
      </c>
      <c r="DC13" s="273">
        <f t="shared" si="14"/>
        <v>24</v>
      </c>
      <c r="DD13" s="273">
        <f t="shared" si="14"/>
        <v>6</v>
      </c>
      <c r="DE13" s="273">
        <f t="shared" si="14"/>
        <v>31</v>
      </c>
      <c r="DF13" s="273">
        <f t="shared" si="14"/>
        <v>5</v>
      </c>
      <c r="DG13" s="273">
        <f t="shared" si="14"/>
        <v>21</v>
      </c>
      <c r="DH13" s="273">
        <f t="shared" si="14"/>
        <v>39</v>
      </c>
      <c r="DI13" s="273">
        <f t="shared" si="14"/>
        <v>133</v>
      </c>
      <c r="DJ13" s="273">
        <f t="shared" si="14"/>
        <v>10</v>
      </c>
      <c r="DK13" s="273">
        <f t="shared" si="14"/>
        <v>5</v>
      </c>
      <c r="DL13" s="273">
        <f t="shared" si="14"/>
        <v>6</v>
      </c>
      <c r="DM13" s="273">
        <f t="shared" si="14"/>
        <v>13</v>
      </c>
      <c r="DN13" s="273">
        <f t="shared" si="14"/>
        <v>5</v>
      </c>
      <c r="DO13" s="273">
        <f t="shared" si="14"/>
        <v>3</v>
      </c>
      <c r="DP13" s="273">
        <f t="shared" si="14"/>
        <v>62</v>
      </c>
      <c r="DQ13" s="273">
        <f t="shared" si="14"/>
        <v>0</v>
      </c>
      <c r="DR13" s="277">
        <f t="shared" si="8"/>
        <v>425</v>
      </c>
      <c r="DS13" s="273">
        <f t="shared" ref="DS13:EK13" si="15">+SUM(DS11:DS12)</f>
        <v>6</v>
      </c>
      <c r="DT13" s="276">
        <f t="shared" si="15"/>
        <v>20</v>
      </c>
      <c r="DU13" s="273">
        <f t="shared" si="15"/>
        <v>15</v>
      </c>
      <c r="DV13" s="276">
        <f t="shared" si="15"/>
        <v>8</v>
      </c>
      <c r="DW13" s="273">
        <f t="shared" si="15"/>
        <v>24</v>
      </c>
      <c r="DX13" s="273">
        <f t="shared" si="15"/>
        <v>7</v>
      </c>
      <c r="DY13" s="273">
        <f t="shared" si="15"/>
        <v>24</v>
      </c>
      <c r="DZ13" s="273">
        <f t="shared" si="15"/>
        <v>7</v>
      </c>
      <c r="EA13" s="273">
        <f t="shared" si="15"/>
        <v>15</v>
      </c>
      <c r="EB13" s="273">
        <f t="shared" si="15"/>
        <v>23</v>
      </c>
      <c r="EC13" s="273">
        <f t="shared" si="15"/>
        <v>125</v>
      </c>
      <c r="ED13" s="273">
        <f t="shared" si="15"/>
        <v>7</v>
      </c>
      <c r="EE13" s="273">
        <f t="shared" si="15"/>
        <v>8</v>
      </c>
      <c r="EF13" s="273">
        <f t="shared" si="15"/>
        <v>5</v>
      </c>
      <c r="EG13" s="273">
        <f t="shared" si="15"/>
        <v>7</v>
      </c>
      <c r="EH13" s="273">
        <f t="shared" si="15"/>
        <v>2</v>
      </c>
      <c r="EI13" s="273">
        <f t="shared" si="15"/>
        <v>0</v>
      </c>
      <c r="EJ13" s="273">
        <f t="shared" si="15"/>
        <v>51</v>
      </c>
      <c r="EK13" s="273">
        <f t="shared" si="15"/>
        <v>0</v>
      </c>
      <c r="EL13" s="277">
        <f t="shared" si="2"/>
        <v>354</v>
      </c>
      <c r="EM13" s="275">
        <v>12</v>
      </c>
      <c r="EN13" s="276">
        <v>16</v>
      </c>
      <c r="EO13" s="273">
        <v>15</v>
      </c>
      <c r="EP13" s="276">
        <v>9</v>
      </c>
      <c r="EQ13" s="273">
        <v>26</v>
      </c>
      <c r="ER13" s="273">
        <v>11</v>
      </c>
      <c r="ES13" s="273">
        <v>23</v>
      </c>
      <c r="ET13" s="273">
        <v>8</v>
      </c>
      <c r="EU13" s="273">
        <v>14</v>
      </c>
      <c r="EV13" s="273">
        <v>26</v>
      </c>
      <c r="EW13" s="273">
        <v>126</v>
      </c>
      <c r="EX13" s="273">
        <v>10</v>
      </c>
      <c r="EY13" s="273">
        <v>3</v>
      </c>
      <c r="EZ13" s="273">
        <v>4</v>
      </c>
      <c r="FA13" s="273">
        <v>7</v>
      </c>
      <c r="FB13" s="273">
        <v>6</v>
      </c>
      <c r="FC13" s="273">
        <v>1</v>
      </c>
      <c r="FD13" s="273">
        <v>59</v>
      </c>
      <c r="FE13" s="273">
        <v>0</v>
      </c>
      <c r="FF13" s="277">
        <v>376</v>
      </c>
    </row>
    <row r="14" spans="1:162" ht="18" customHeight="1">
      <c r="A14" s="951" t="s">
        <v>362</v>
      </c>
      <c r="B14" s="47" t="s">
        <v>354</v>
      </c>
      <c r="C14" s="266">
        <v>5</v>
      </c>
      <c r="D14" s="267">
        <v>11</v>
      </c>
      <c r="E14" s="266">
        <v>5</v>
      </c>
      <c r="F14" s="267">
        <v>5</v>
      </c>
      <c r="G14" s="266">
        <v>20</v>
      </c>
      <c r="H14" s="266">
        <v>5</v>
      </c>
      <c r="I14" s="266">
        <v>8</v>
      </c>
      <c r="J14" s="266">
        <v>2</v>
      </c>
      <c r="K14" s="266">
        <v>8</v>
      </c>
      <c r="L14" s="266">
        <v>22</v>
      </c>
      <c r="M14" s="266">
        <v>53</v>
      </c>
      <c r="N14" s="266">
        <v>3</v>
      </c>
      <c r="O14" s="266">
        <v>4</v>
      </c>
      <c r="P14" s="266">
        <v>2</v>
      </c>
      <c r="Q14" s="266">
        <v>3</v>
      </c>
      <c r="R14" s="266">
        <v>1</v>
      </c>
      <c r="S14" s="266">
        <v>0</v>
      </c>
      <c r="T14" s="266">
        <v>10</v>
      </c>
      <c r="U14" s="266">
        <v>0</v>
      </c>
      <c r="V14" s="268">
        <f>+SUM(C14:U14)</f>
        <v>167</v>
      </c>
      <c r="W14" s="266">
        <v>4</v>
      </c>
      <c r="X14" s="267">
        <v>12</v>
      </c>
      <c r="Y14" s="266">
        <v>12</v>
      </c>
      <c r="Z14" s="267">
        <v>4</v>
      </c>
      <c r="AA14" s="266">
        <v>18</v>
      </c>
      <c r="AB14" s="266">
        <v>2</v>
      </c>
      <c r="AC14" s="266">
        <v>7</v>
      </c>
      <c r="AD14" s="266">
        <v>4</v>
      </c>
      <c r="AE14" s="266">
        <v>8</v>
      </c>
      <c r="AF14" s="266">
        <v>12</v>
      </c>
      <c r="AG14" s="266">
        <v>44</v>
      </c>
      <c r="AH14" s="266">
        <v>2</v>
      </c>
      <c r="AI14" s="266">
        <v>6</v>
      </c>
      <c r="AJ14" s="266">
        <v>3</v>
      </c>
      <c r="AK14" s="266">
        <v>6</v>
      </c>
      <c r="AL14" s="266">
        <v>3</v>
      </c>
      <c r="AM14" s="266">
        <v>0</v>
      </c>
      <c r="AN14" s="266">
        <v>22</v>
      </c>
      <c r="AO14" s="266">
        <v>0</v>
      </c>
      <c r="AP14" s="269">
        <f>+SUM(W14:AO14)</f>
        <v>169</v>
      </c>
      <c r="AQ14" s="266">
        <v>6</v>
      </c>
      <c r="AR14" s="267">
        <v>13</v>
      </c>
      <c r="AS14" s="266">
        <v>8</v>
      </c>
      <c r="AT14" s="267">
        <v>6</v>
      </c>
      <c r="AU14" s="266">
        <v>13</v>
      </c>
      <c r="AV14" s="266">
        <v>3</v>
      </c>
      <c r="AW14" s="266">
        <v>16</v>
      </c>
      <c r="AX14" s="266">
        <v>4</v>
      </c>
      <c r="AY14" s="266">
        <v>7</v>
      </c>
      <c r="AZ14" s="266">
        <v>17</v>
      </c>
      <c r="BA14" s="266">
        <v>39</v>
      </c>
      <c r="BB14" s="266">
        <v>3</v>
      </c>
      <c r="BC14" s="266">
        <v>5</v>
      </c>
      <c r="BD14" s="266">
        <v>2</v>
      </c>
      <c r="BE14" s="266">
        <v>4</v>
      </c>
      <c r="BF14" s="266">
        <v>2</v>
      </c>
      <c r="BG14" s="266">
        <v>0</v>
      </c>
      <c r="BH14" s="266">
        <v>6</v>
      </c>
      <c r="BI14" s="266">
        <v>0</v>
      </c>
      <c r="BJ14" s="268">
        <f>+SUM(AQ14:BI14)</f>
        <v>154</v>
      </c>
      <c r="BK14" s="266">
        <v>3</v>
      </c>
      <c r="BL14" s="267">
        <v>5</v>
      </c>
      <c r="BM14" s="266">
        <v>4</v>
      </c>
      <c r="BN14" s="267">
        <v>3</v>
      </c>
      <c r="BO14" s="266">
        <v>16</v>
      </c>
      <c r="BP14" s="266">
        <v>3</v>
      </c>
      <c r="BQ14" s="266">
        <v>4</v>
      </c>
      <c r="BR14" s="266">
        <v>4</v>
      </c>
      <c r="BS14" s="266">
        <v>7</v>
      </c>
      <c r="BT14" s="266">
        <v>15</v>
      </c>
      <c r="BU14" s="266">
        <v>29</v>
      </c>
      <c r="BV14" s="266">
        <v>2</v>
      </c>
      <c r="BW14" s="266">
        <v>3</v>
      </c>
      <c r="BX14" s="266">
        <v>5</v>
      </c>
      <c r="BY14" s="266">
        <v>3</v>
      </c>
      <c r="BZ14" s="266">
        <v>0</v>
      </c>
      <c r="CA14" s="266">
        <v>0</v>
      </c>
      <c r="CB14" s="266">
        <v>15</v>
      </c>
      <c r="CC14" s="266">
        <v>0</v>
      </c>
      <c r="CD14" s="269">
        <f t="shared" si="0"/>
        <v>121</v>
      </c>
      <c r="CE14" s="266">
        <v>8</v>
      </c>
      <c r="CF14" s="267">
        <v>7</v>
      </c>
      <c r="CG14" s="266">
        <v>8</v>
      </c>
      <c r="CH14" s="267">
        <v>3</v>
      </c>
      <c r="CI14" s="266">
        <v>11</v>
      </c>
      <c r="CJ14" s="266">
        <v>3</v>
      </c>
      <c r="CK14" s="266">
        <v>7</v>
      </c>
      <c r="CL14" s="266">
        <v>6</v>
      </c>
      <c r="CM14" s="266">
        <v>7</v>
      </c>
      <c r="CN14" s="266">
        <v>11</v>
      </c>
      <c r="CO14" s="266">
        <v>48</v>
      </c>
      <c r="CP14" s="266">
        <v>4</v>
      </c>
      <c r="CQ14" s="266">
        <v>3</v>
      </c>
      <c r="CR14" s="266">
        <v>1</v>
      </c>
      <c r="CS14" s="266">
        <v>1</v>
      </c>
      <c r="CT14" s="266">
        <v>0</v>
      </c>
      <c r="CU14" s="266">
        <v>0</v>
      </c>
      <c r="CV14" s="266">
        <v>11</v>
      </c>
      <c r="CW14" s="266">
        <v>0</v>
      </c>
      <c r="CX14" s="268">
        <f t="shared" si="1"/>
        <v>139</v>
      </c>
      <c r="CY14" s="266">
        <v>10</v>
      </c>
      <c r="CZ14" s="267">
        <v>13</v>
      </c>
      <c r="DA14" s="266">
        <v>5</v>
      </c>
      <c r="DB14" s="267">
        <v>7</v>
      </c>
      <c r="DC14" s="266">
        <v>15</v>
      </c>
      <c r="DD14" s="266">
        <v>6</v>
      </c>
      <c r="DE14" s="266">
        <v>14</v>
      </c>
      <c r="DF14" s="266">
        <v>2</v>
      </c>
      <c r="DG14" s="266">
        <v>9</v>
      </c>
      <c r="DH14" s="266">
        <v>17</v>
      </c>
      <c r="DI14" s="266">
        <v>34</v>
      </c>
      <c r="DJ14" s="266">
        <v>3</v>
      </c>
      <c r="DK14" s="266">
        <v>4</v>
      </c>
      <c r="DL14" s="266">
        <v>2</v>
      </c>
      <c r="DM14" s="266">
        <v>4</v>
      </c>
      <c r="DN14" s="266">
        <v>3</v>
      </c>
      <c r="DO14" s="266">
        <v>1</v>
      </c>
      <c r="DP14" s="266">
        <v>11</v>
      </c>
      <c r="DQ14" s="266">
        <v>0</v>
      </c>
      <c r="DR14" s="269">
        <f t="shared" si="8"/>
        <v>160</v>
      </c>
      <c r="DS14" s="266">
        <v>8</v>
      </c>
      <c r="DT14" s="267">
        <v>9</v>
      </c>
      <c r="DU14" s="266">
        <v>9</v>
      </c>
      <c r="DV14" s="267">
        <v>7</v>
      </c>
      <c r="DW14" s="266">
        <v>20</v>
      </c>
      <c r="DX14" s="266">
        <v>5</v>
      </c>
      <c r="DY14" s="266">
        <v>10</v>
      </c>
      <c r="DZ14" s="266">
        <v>5</v>
      </c>
      <c r="EA14" s="266">
        <v>8</v>
      </c>
      <c r="EB14" s="266">
        <v>12</v>
      </c>
      <c r="EC14" s="266">
        <v>38</v>
      </c>
      <c r="ED14" s="266">
        <v>1</v>
      </c>
      <c r="EE14" s="266">
        <v>4</v>
      </c>
      <c r="EF14" s="266">
        <v>1</v>
      </c>
      <c r="EG14" s="266">
        <v>1</v>
      </c>
      <c r="EH14" s="266">
        <v>1</v>
      </c>
      <c r="EI14" s="266">
        <v>0</v>
      </c>
      <c r="EJ14" s="266">
        <v>8</v>
      </c>
      <c r="EK14" s="266">
        <v>0</v>
      </c>
      <c r="EL14" s="268">
        <f t="shared" si="2"/>
        <v>147</v>
      </c>
      <c r="EM14" s="266">
        <v>6</v>
      </c>
      <c r="EN14" s="267">
        <v>7</v>
      </c>
      <c r="EO14" s="266">
        <v>8</v>
      </c>
      <c r="EP14" s="267">
        <v>3</v>
      </c>
      <c r="EQ14" s="266">
        <v>18</v>
      </c>
      <c r="ER14" s="266">
        <v>0</v>
      </c>
      <c r="ES14" s="266">
        <v>7</v>
      </c>
      <c r="ET14" s="266">
        <v>3</v>
      </c>
      <c r="EU14" s="266">
        <v>14</v>
      </c>
      <c r="EV14" s="266">
        <v>11</v>
      </c>
      <c r="EW14" s="266">
        <v>38</v>
      </c>
      <c r="EX14" s="266">
        <v>1</v>
      </c>
      <c r="EY14" s="266">
        <v>6</v>
      </c>
      <c r="EZ14" s="266">
        <v>0</v>
      </c>
      <c r="FA14" s="266">
        <v>1</v>
      </c>
      <c r="FB14" s="266">
        <v>4</v>
      </c>
      <c r="FC14" s="266">
        <v>0</v>
      </c>
      <c r="FD14" s="266">
        <v>14</v>
      </c>
      <c r="FE14" s="266">
        <v>0</v>
      </c>
      <c r="FF14" s="269">
        <v>141</v>
      </c>
    </row>
    <row r="15" spans="1:162" ht="18" customHeight="1">
      <c r="A15" s="951"/>
      <c r="B15" s="48" t="s">
        <v>355</v>
      </c>
      <c r="C15" s="270">
        <v>2</v>
      </c>
      <c r="D15" s="270">
        <v>4</v>
      </c>
      <c r="E15" s="270">
        <v>8</v>
      </c>
      <c r="F15" s="270">
        <v>6</v>
      </c>
      <c r="G15" s="270">
        <v>3</v>
      </c>
      <c r="H15" s="270">
        <v>4</v>
      </c>
      <c r="I15" s="270">
        <v>4</v>
      </c>
      <c r="J15" s="270">
        <v>1</v>
      </c>
      <c r="K15" s="270">
        <v>4</v>
      </c>
      <c r="L15" s="270">
        <v>13</v>
      </c>
      <c r="M15" s="270">
        <v>20</v>
      </c>
      <c r="N15" s="270">
        <v>3</v>
      </c>
      <c r="O15" s="270">
        <v>5</v>
      </c>
      <c r="P15" s="270">
        <v>0</v>
      </c>
      <c r="Q15" s="270">
        <v>1</v>
      </c>
      <c r="R15" s="270">
        <v>0</v>
      </c>
      <c r="S15" s="270">
        <v>0</v>
      </c>
      <c r="T15" s="270">
        <v>11</v>
      </c>
      <c r="U15" s="270">
        <v>0</v>
      </c>
      <c r="V15" s="271">
        <f>+SUM(C15:U15)</f>
        <v>89</v>
      </c>
      <c r="W15" s="270">
        <v>0</v>
      </c>
      <c r="X15" s="270">
        <v>5</v>
      </c>
      <c r="Y15" s="270">
        <v>9</v>
      </c>
      <c r="Z15" s="270">
        <v>4</v>
      </c>
      <c r="AA15" s="270">
        <v>9</v>
      </c>
      <c r="AB15" s="270">
        <v>0</v>
      </c>
      <c r="AC15" s="270">
        <v>12</v>
      </c>
      <c r="AD15" s="270">
        <v>2</v>
      </c>
      <c r="AE15" s="270">
        <v>6</v>
      </c>
      <c r="AF15" s="270">
        <v>6</v>
      </c>
      <c r="AG15" s="270">
        <v>18</v>
      </c>
      <c r="AH15" s="270">
        <v>1</v>
      </c>
      <c r="AI15" s="270">
        <v>2</v>
      </c>
      <c r="AJ15" s="270">
        <v>0</v>
      </c>
      <c r="AK15" s="270">
        <v>1</v>
      </c>
      <c r="AL15" s="270">
        <v>2</v>
      </c>
      <c r="AM15" s="270">
        <v>0</v>
      </c>
      <c r="AN15" s="270">
        <v>8</v>
      </c>
      <c r="AO15" s="270">
        <v>0</v>
      </c>
      <c r="AP15" s="165">
        <f>+SUM(W15:AO15)</f>
        <v>85</v>
      </c>
      <c r="AQ15" s="270">
        <v>3</v>
      </c>
      <c r="AR15" s="270">
        <v>2</v>
      </c>
      <c r="AS15" s="270">
        <v>6</v>
      </c>
      <c r="AT15" s="270">
        <v>4</v>
      </c>
      <c r="AU15" s="270">
        <v>6</v>
      </c>
      <c r="AV15" s="270">
        <v>5</v>
      </c>
      <c r="AW15" s="270">
        <v>3</v>
      </c>
      <c r="AX15" s="270">
        <v>3</v>
      </c>
      <c r="AY15" s="270">
        <v>4</v>
      </c>
      <c r="AZ15" s="270">
        <v>9</v>
      </c>
      <c r="BA15" s="270">
        <v>29</v>
      </c>
      <c r="BB15" s="270">
        <v>1</v>
      </c>
      <c r="BC15" s="270">
        <v>0</v>
      </c>
      <c r="BD15" s="270">
        <v>0</v>
      </c>
      <c r="BE15" s="270">
        <v>2</v>
      </c>
      <c r="BF15" s="270">
        <v>0</v>
      </c>
      <c r="BG15" s="270">
        <v>0</v>
      </c>
      <c r="BH15" s="270">
        <v>10</v>
      </c>
      <c r="BI15" s="270">
        <v>0</v>
      </c>
      <c r="BJ15" s="272">
        <f>+SUM(AQ15:BI15)</f>
        <v>87</v>
      </c>
      <c r="BK15" s="270">
        <v>3</v>
      </c>
      <c r="BL15" s="270">
        <v>10</v>
      </c>
      <c r="BM15" s="270">
        <v>5</v>
      </c>
      <c r="BN15" s="270">
        <v>3</v>
      </c>
      <c r="BO15" s="270">
        <v>8</v>
      </c>
      <c r="BP15" s="270">
        <v>1</v>
      </c>
      <c r="BQ15" s="270">
        <v>6</v>
      </c>
      <c r="BR15" s="270">
        <v>3</v>
      </c>
      <c r="BS15" s="270">
        <v>1</v>
      </c>
      <c r="BT15" s="270">
        <v>5</v>
      </c>
      <c r="BU15" s="270">
        <v>24</v>
      </c>
      <c r="BV15" s="270">
        <v>1</v>
      </c>
      <c r="BW15" s="270">
        <v>7</v>
      </c>
      <c r="BX15" s="270">
        <v>0</v>
      </c>
      <c r="BY15" s="270">
        <v>1</v>
      </c>
      <c r="BZ15" s="270">
        <v>0</v>
      </c>
      <c r="CA15" s="270">
        <v>0</v>
      </c>
      <c r="CB15" s="270">
        <v>12</v>
      </c>
      <c r="CC15" s="270">
        <v>0</v>
      </c>
      <c r="CD15" s="165">
        <f t="shared" si="0"/>
        <v>90</v>
      </c>
      <c r="CE15" s="270">
        <v>4</v>
      </c>
      <c r="CF15" s="270">
        <v>4</v>
      </c>
      <c r="CG15" s="270">
        <v>7</v>
      </c>
      <c r="CH15" s="270">
        <v>3</v>
      </c>
      <c r="CI15" s="270">
        <v>5</v>
      </c>
      <c r="CJ15" s="270">
        <v>0</v>
      </c>
      <c r="CK15" s="270">
        <v>5</v>
      </c>
      <c r="CL15" s="270">
        <v>3</v>
      </c>
      <c r="CM15" s="270">
        <v>3</v>
      </c>
      <c r="CN15" s="270">
        <v>9</v>
      </c>
      <c r="CO15" s="270">
        <v>15</v>
      </c>
      <c r="CP15" s="270">
        <v>0</v>
      </c>
      <c r="CQ15" s="270">
        <v>2</v>
      </c>
      <c r="CR15" s="270">
        <v>1</v>
      </c>
      <c r="CS15" s="270">
        <v>3</v>
      </c>
      <c r="CT15" s="270">
        <v>1</v>
      </c>
      <c r="CU15" s="270">
        <v>1</v>
      </c>
      <c r="CV15" s="270">
        <v>6</v>
      </c>
      <c r="CW15" s="270">
        <v>0</v>
      </c>
      <c r="CX15" s="272">
        <f t="shared" si="1"/>
        <v>72</v>
      </c>
      <c r="CY15" s="270">
        <v>5</v>
      </c>
      <c r="CZ15" s="270">
        <v>7</v>
      </c>
      <c r="DA15" s="270">
        <v>4</v>
      </c>
      <c r="DB15" s="270">
        <v>6</v>
      </c>
      <c r="DC15" s="270">
        <v>8</v>
      </c>
      <c r="DD15" s="270">
        <v>0</v>
      </c>
      <c r="DE15" s="270">
        <v>5</v>
      </c>
      <c r="DF15" s="270">
        <v>1</v>
      </c>
      <c r="DG15" s="270">
        <v>4</v>
      </c>
      <c r="DH15" s="270">
        <v>5</v>
      </c>
      <c r="DI15" s="270">
        <v>23</v>
      </c>
      <c r="DJ15" s="270">
        <v>0</v>
      </c>
      <c r="DK15" s="270">
        <v>3</v>
      </c>
      <c r="DL15" s="270">
        <v>2</v>
      </c>
      <c r="DM15" s="270">
        <v>0</v>
      </c>
      <c r="DN15" s="270">
        <v>1</v>
      </c>
      <c r="DO15" s="270">
        <v>0</v>
      </c>
      <c r="DP15" s="270">
        <v>8</v>
      </c>
      <c r="DQ15" s="270">
        <v>0</v>
      </c>
      <c r="DR15" s="165">
        <f t="shared" si="8"/>
        <v>82</v>
      </c>
      <c r="DS15" s="270">
        <v>3</v>
      </c>
      <c r="DT15" s="270">
        <v>5</v>
      </c>
      <c r="DU15" s="270">
        <v>4</v>
      </c>
      <c r="DV15" s="270">
        <v>3</v>
      </c>
      <c r="DW15" s="270">
        <v>14</v>
      </c>
      <c r="DX15" s="270">
        <v>3</v>
      </c>
      <c r="DY15" s="270">
        <v>5</v>
      </c>
      <c r="DZ15" s="270">
        <v>2</v>
      </c>
      <c r="EA15" s="270">
        <v>5</v>
      </c>
      <c r="EB15" s="270">
        <v>10</v>
      </c>
      <c r="EC15" s="270">
        <v>32</v>
      </c>
      <c r="ED15" s="270">
        <v>1</v>
      </c>
      <c r="EE15" s="270">
        <v>1</v>
      </c>
      <c r="EF15" s="270">
        <v>2</v>
      </c>
      <c r="EG15" s="270">
        <v>0</v>
      </c>
      <c r="EH15" s="270">
        <v>1</v>
      </c>
      <c r="EI15" s="270">
        <v>1</v>
      </c>
      <c r="EJ15" s="270">
        <v>6</v>
      </c>
      <c r="EK15" s="270">
        <v>0</v>
      </c>
      <c r="EL15" s="272">
        <f t="shared" si="2"/>
        <v>98</v>
      </c>
      <c r="EM15" s="270">
        <v>6</v>
      </c>
      <c r="EN15" s="270">
        <v>5</v>
      </c>
      <c r="EO15" s="270">
        <v>8</v>
      </c>
      <c r="EP15" s="270">
        <v>3</v>
      </c>
      <c r="EQ15" s="270">
        <v>5</v>
      </c>
      <c r="ER15" s="270">
        <v>2</v>
      </c>
      <c r="ES15" s="270">
        <v>5</v>
      </c>
      <c r="ET15" s="270">
        <v>2</v>
      </c>
      <c r="EU15" s="270">
        <v>6</v>
      </c>
      <c r="EV15" s="270">
        <v>12</v>
      </c>
      <c r="EW15" s="270">
        <v>22</v>
      </c>
      <c r="EX15" s="270">
        <v>2</v>
      </c>
      <c r="EY15" s="270">
        <v>4</v>
      </c>
      <c r="EZ15" s="270">
        <v>2</v>
      </c>
      <c r="FA15" s="270">
        <v>1</v>
      </c>
      <c r="FB15" s="270">
        <v>0</v>
      </c>
      <c r="FC15" s="270">
        <v>0</v>
      </c>
      <c r="FD15" s="270">
        <v>14</v>
      </c>
      <c r="FE15" s="270">
        <v>0</v>
      </c>
      <c r="FF15" s="165">
        <v>99</v>
      </c>
    </row>
    <row r="16" spans="1:162" ht="18" customHeight="1">
      <c r="A16" s="951"/>
      <c r="B16" s="46" t="s">
        <v>373</v>
      </c>
      <c r="C16" s="273">
        <f t="shared" ref="C16:AH16" si="16">+SUM(C14:C15)</f>
        <v>7</v>
      </c>
      <c r="D16" s="276">
        <f t="shared" si="16"/>
        <v>15</v>
      </c>
      <c r="E16" s="273">
        <f t="shared" si="16"/>
        <v>13</v>
      </c>
      <c r="F16" s="276">
        <f t="shared" si="16"/>
        <v>11</v>
      </c>
      <c r="G16" s="273">
        <f t="shared" si="16"/>
        <v>23</v>
      </c>
      <c r="H16" s="273">
        <f t="shared" si="16"/>
        <v>9</v>
      </c>
      <c r="I16" s="273">
        <f t="shared" si="16"/>
        <v>12</v>
      </c>
      <c r="J16" s="273">
        <f t="shared" si="16"/>
        <v>3</v>
      </c>
      <c r="K16" s="273">
        <f t="shared" si="16"/>
        <v>12</v>
      </c>
      <c r="L16" s="273">
        <f t="shared" si="16"/>
        <v>35</v>
      </c>
      <c r="M16" s="273">
        <f t="shared" si="16"/>
        <v>73</v>
      </c>
      <c r="N16" s="273">
        <f t="shared" si="16"/>
        <v>6</v>
      </c>
      <c r="O16" s="273">
        <f t="shared" si="16"/>
        <v>9</v>
      </c>
      <c r="P16" s="273">
        <f t="shared" si="16"/>
        <v>2</v>
      </c>
      <c r="Q16" s="273">
        <f t="shared" si="16"/>
        <v>4</v>
      </c>
      <c r="R16" s="273">
        <f t="shared" si="16"/>
        <v>1</v>
      </c>
      <c r="S16" s="273">
        <f t="shared" si="16"/>
        <v>0</v>
      </c>
      <c r="T16" s="273">
        <f t="shared" si="16"/>
        <v>21</v>
      </c>
      <c r="U16" s="273">
        <f t="shared" si="16"/>
        <v>0</v>
      </c>
      <c r="V16" s="277">
        <f t="shared" si="16"/>
        <v>256</v>
      </c>
      <c r="W16" s="275">
        <f t="shared" si="16"/>
        <v>4</v>
      </c>
      <c r="X16" s="276">
        <f t="shared" si="16"/>
        <v>17</v>
      </c>
      <c r="Y16" s="273">
        <f t="shared" si="16"/>
        <v>21</v>
      </c>
      <c r="Z16" s="276">
        <f t="shared" si="16"/>
        <v>8</v>
      </c>
      <c r="AA16" s="273">
        <f t="shared" si="16"/>
        <v>27</v>
      </c>
      <c r="AB16" s="273">
        <f t="shared" si="16"/>
        <v>2</v>
      </c>
      <c r="AC16" s="273">
        <f t="shared" si="16"/>
        <v>19</v>
      </c>
      <c r="AD16" s="273">
        <f t="shared" si="16"/>
        <v>6</v>
      </c>
      <c r="AE16" s="273">
        <f t="shared" si="16"/>
        <v>14</v>
      </c>
      <c r="AF16" s="273">
        <f t="shared" si="16"/>
        <v>18</v>
      </c>
      <c r="AG16" s="273">
        <f t="shared" si="16"/>
        <v>62</v>
      </c>
      <c r="AH16" s="273">
        <f t="shared" si="16"/>
        <v>3</v>
      </c>
      <c r="AI16" s="273">
        <f t="shared" ref="AI16:BN16" si="17">+SUM(AI14:AI15)</f>
        <v>8</v>
      </c>
      <c r="AJ16" s="273">
        <f t="shared" si="17"/>
        <v>3</v>
      </c>
      <c r="AK16" s="273">
        <f t="shared" si="17"/>
        <v>7</v>
      </c>
      <c r="AL16" s="273">
        <f t="shared" si="17"/>
        <v>5</v>
      </c>
      <c r="AM16" s="273">
        <f t="shared" si="17"/>
        <v>0</v>
      </c>
      <c r="AN16" s="273">
        <f t="shared" si="17"/>
        <v>30</v>
      </c>
      <c r="AO16" s="273">
        <f t="shared" si="17"/>
        <v>0</v>
      </c>
      <c r="AP16" s="277">
        <f t="shared" si="17"/>
        <v>254</v>
      </c>
      <c r="AQ16" s="273">
        <f t="shared" si="17"/>
        <v>9</v>
      </c>
      <c r="AR16" s="276">
        <f t="shared" si="17"/>
        <v>15</v>
      </c>
      <c r="AS16" s="273">
        <f t="shared" si="17"/>
        <v>14</v>
      </c>
      <c r="AT16" s="276">
        <f t="shared" si="17"/>
        <v>10</v>
      </c>
      <c r="AU16" s="273">
        <f t="shared" si="17"/>
        <v>19</v>
      </c>
      <c r="AV16" s="273">
        <f t="shared" si="17"/>
        <v>8</v>
      </c>
      <c r="AW16" s="273">
        <f t="shared" si="17"/>
        <v>19</v>
      </c>
      <c r="AX16" s="273">
        <f t="shared" si="17"/>
        <v>7</v>
      </c>
      <c r="AY16" s="273">
        <f t="shared" si="17"/>
        <v>11</v>
      </c>
      <c r="AZ16" s="273">
        <f t="shared" si="17"/>
        <v>26</v>
      </c>
      <c r="BA16" s="273">
        <f t="shared" si="17"/>
        <v>68</v>
      </c>
      <c r="BB16" s="273">
        <f t="shared" si="17"/>
        <v>4</v>
      </c>
      <c r="BC16" s="273">
        <f t="shared" si="17"/>
        <v>5</v>
      </c>
      <c r="BD16" s="273">
        <f t="shared" si="17"/>
        <v>2</v>
      </c>
      <c r="BE16" s="273">
        <f t="shared" si="17"/>
        <v>6</v>
      </c>
      <c r="BF16" s="273">
        <f t="shared" si="17"/>
        <v>2</v>
      </c>
      <c r="BG16" s="273">
        <f t="shared" si="17"/>
        <v>0</v>
      </c>
      <c r="BH16" s="273">
        <f t="shared" si="17"/>
        <v>16</v>
      </c>
      <c r="BI16" s="273">
        <f t="shared" si="17"/>
        <v>0</v>
      </c>
      <c r="BJ16" s="277">
        <f t="shared" si="17"/>
        <v>241</v>
      </c>
      <c r="BK16" s="275">
        <f t="shared" si="17"/>
        <v>6</v>
      </c>
      <c r="BL16" s="276">
        <f t="shared" si="17"/>
        <v>15</v>
      </c>
      <c r="BM16" s="273">
        <f t="shared" si="17"/>
        <v>9</v>
      </c>
      <c r="BN16" s="276">
        <f t="shared" si="17"/>
        <v>6</v>
      </c>
      <c r="BO16" s="273">
        <f t="shared" ref="BO16:CC16" si="18">+SUM(BO14:BO15)</f>
        <v>24</v>
      </c>
      <c r="BP16" s="273">
        <f t="shared" si="18"/>
        <v>4</v>
      </c>
      <c r="BQ16" s="273">
        <f t="shared" si="18"/>
        <v>10</v>
      </c>
      <c r="BR16" s="273">
        <f t="shared" si="18"/>
        <v>7</v>
      </c>
      <c r="BS16" s="273">
        <f t="shared" si="18"/>
        <v>8</v>
      </c>
      <c r="BT16" s="273">
        <f t="shared" si="18"/>
        <v>20</v>
      </c>
      <c r="BU16" s="273">
        <f t="shared" si="18"/>
        <v>53</v>
      </c>
      <c r="BV16" s="273">
        <f t="shared" si="18"/>
        <v>3</v>
      </c>
      <c r="BW16" s="273">
        <f t="shared" si="18"/>
        <v>10</v>
      </c>
      <c r="BX16" s="273">
        <f t="shared" si="18"/>
        <v>5</v>
      </c>
      <c r="BY16" s="273">
        <f t="shared" si="18"/>
        <v>4</v>
      </c>
      <c r="BZ16" s="273">
        <f t="shared" si="18"/>
        <v>0</v>
      </c>
      <c r="CA16" s="273">
        <f t="shared" si="18"/>
        <v>0</v>
      </c>
      <c r="CB16" s="273">
        <f t="shared" si="18"/>
        <v>27</v>
      </c>
      <c r="CC16" s="273">
        <f t="shared" si="18"/>
        <v>0</v>
      </c>
      <c r="CD16" s="277">
        <f t="shared" si="0"/>
        <v>211</v>
      </c>
      <c r="CE16" s="273">
        <f t="shared" ref="CE16:CW16" si="19">+SUM(CE14:CE15)</f>
        <v>12</v>
      </c>
      <c r="CF16" s="276">
        <f t="shared" si="19"/>
        <v>11</v>
      </c>
      <c r="CG16" s="273">
        <f t="shared" si="19"/>
        <v>15</v>
      </c>
      <c r="CH16" s="276">
        <f t="shared" si="19"/>
        <v>6</v>
      </c>
      <c r="CI16" s="273">
        <f t="shared" si="19"/>
        <v>16</v>
      </c>
      <c r="CJ16" s="273">
        <f t="shared" si="19"/>
        <v>3</v>
      </c>
      <c r="CK16" s="273">
        <f t="shared" si="19"/>
        <v>12</v>
      </c>
      <c r="CL16" s="273">
        <f t="shared" si="19"/>
        <v>9</v>
      </c>
      <c r="CM16" s="273">
        <f t="shared" si="19"/>
        <v>10</v>
      </c>
      <c r="CN16" s="273">
        <f t="shared" si="19"/>
        <v>20</v>
      </c>
      <c r="CO16" s="273">
        <f t="shared" si="19"/>
        <v>63</v>
      </c>
      <c r="CP16" s="273">
        <f t="shared" si="19"/>
        <v>4</v>
      </c>
      <c r="CQ16" s="273">
        <f t="shared" si="19"/>
        <v>5</v>
      </c>
      <c r="CR16" s="273">
        <f t="shared" si="19"/>
        <v>2</v>
      </c>
      <c r="CS16" s="273">
        <f t="shared" si="19"/>
        <v>4</v>
      </c>
      <c r="CT16" s="273">
        <f t="shared" si="19"/>
        <v>1</v>
      </c>
      <c r="CU16" s="273">
        <f t="shared" si="19"/>
        <v>1</v>
      </c>
      <c r="CV16" s="273">
        <f t="shared" si="19"/>
        <v>17</v>
      </c>
      <c r="CW16" s="273">
        <f t="shared" si="19"/>
        <v>0</v>
      </c>
      <c r="CX16" s="277">
        <f t="shared" si="1"/>
        <v>211</v>
      </c>
      <c r="CY16" s="275">
        <f>+SUM(CY14:CY15)</f>
        <v>15</v>
      </c>
      <c r="CZ16" s="276">
        <f t="shared" ref="CZ16:DQ16" si="20">+SUM(CZ14:CZ15)</f>
        <v>20</v>
      </c>
      <c r="DA16" s="273">
        <f t="shared" si="20"/>
        <v>9</v>
      </c>
      <c r="DB16" s="276">
        <f t="shared" si="20"/>
        <v>13</v>
      </c>
      <c r="DC16" s="273">
        <f t="shared" si="20"/>
        <v>23</v>
      </c>
      <c r="DD16" s="273">
        <f t="shared" si="20"/>
        <v>6</v>
      </c>
      <c r="DE16" s="273">
        <f t="shared" si="20"/>
        <v>19</v>
      </c>
      <c r="DF16" s="273">
        <f t="shared" si="20"/>
        <v>3</v>
      </c>
      <c r="DG16" s="273">
        <f t="shared" si="20"/>
        <v>13</v>
      </c>
      <c r="DH16" s="273">
        <f t="shared" si="20"/>
        <v>22</v>
      </c>
      <c r="DI16" s="273">
        <f t="shared" si="20"/>
        <v>57</v>
      </c>
      <c r="DJ16" s="273">
        <f t="shared" si="20"/>
        <v>3</v>
      </c>
      <c r="DK16" s="273">
        <f t="shared" si="20"/>
        <v>7</v>
      </c>
      <c r="DL16" s="273">
        <f t="shared" si="20"/>
        <v>4</v>
      </c>
      <c r="DM16" s="273">
        <f t="shared" si="20"/>
        <v>4</v>
      </c>
      <c r="DN16" s="273">
        <f t="shared" si="20"/>
        <v>4</v>
      </c>
      <c r="DO16" s="273">
        <f t="shared" si="20"/>
        <v>1</v>
      </c>
      <c r="DP16" s="273">
        <f t="shared" si="20"/>
        <v>19</v>
      </c>
      <c r="DQ16" s="273">
        <f t="shared" si="20"/>
        <v>0</v>
      </c>
      <c r="DR16" s="277">
        <f t="shared" si="8"/>
        <v>242</v>
      </c>
      <c r="DS16" s="273">
        <f t="shared" ref="DS16:EK16" si="21">+SUM(DS14:DS15)</f>
        <v>11</v>
      </c>
      <c r="DT16" s="276">
        <f t="shared" si="21"/>
        <v>14</v>
      </c>
      <c r="DU16" s="273">
        <f t="shared" si="21"/>
        <v>13</v>
      </c>
      <c r="DV16" s="276">
        <f t="shared" si="21"/>
        <v>10</v>
      </c>
      <c r="DW16" s="273">
        <f t="shared" si="21"/>
        <v>34</v>
      </c>
      <c r="DX16" s="273">
        <f t="shared" si="21"/>
        <v>8</v>
      </c>
      <c r="DY16" s="273">
        <f t="shared" si="21"/>
        <v>15</v>
      </c>
      <c r="DZ16" s="273">
        <f t="shared" si="21"/>
        <v>7</v>
      </c>
      <c r="EA16" s="273">
        <f t="shared" si="21"/>
        <v>13</v>
      </c>
      <c r="EB16" s="273">
        <f t="shared" si="21"/>
        <v>22</v>
      </c>
      <c r="EC16" s="273">
        <f t="shared" si="21"/>
        <v>70</v>
      </c>
      <c r="ED16" s="273">
        <f t="shared" si="21"/>
        <v>2</v>
      </c>
      <c r="EE16" s="273">
        <f t="shared" si="21"/>
        <v>5</v>
      </c>
      <c r="EF16" s="273">
        <f t="shared" si="21"/>
        <v>3</v>
      </c>
      <c r="EG16" s="273">
        <f t="shared" si="21"/>
        <v>1</v>
      </c>
      <c r="EH16" s="273">
        <f t="shared" si="21"/>
        <v>2</v>
      </c>
      <c r="EI16" s="273">
        <f t="shared" si="21"/>
        <v>1</v>
      </c>
      <c r="EJ16" s="273">
        <f t="shared" si="21"/>
        <v>14</v>
      </c>
      <c r="EK16" s="273">
        <f t="shared" si="21"/>
        <v>0</v>
      </c>
      <c r="EL16" s="277">
        <f t="shared" si="2"/>
        <v>245</v>
      </c>
      <c r="EM16" s="275">
        <v>12</v>
      </c>
      <c r="EN16" s="276">
        <v>12</v>
      </c>
      <c r="EO16" s="273">
        <v>16</v>
      </c>
      <c r="EP16" s="276">
        <v>6</v>
      </c>
      <c r="EQ16" s="273">
        <v>23</v>
      </c>
      <c r="ER16" s="273">
        <v>2</v>
      </c>
      <c r="ES16" s="273">
        <v>12</v>
      </c>
      <c r="ET16" s="273">
        <v>5</v>
      </c>
      <c r="EU16" s="273">
        <v>20</v>
      </c>
      <c r="EV16" s="273">
        <v>23</v>
      </c>
      <c r="EW16" s="273">
        <v>60</v>
      </c>
      <c r="EX16" s="273">
        <v>3</v>
      </c>
      <c r="EY16" s="273">
        <v>10</v>
      </c>
      <c r="EZ16" s="273">
        <v>2</v>
      </c>
      <c r="FA16" s="273">
        <v>2</v>
      </c>
      <c r="FB16" s="273">
        <v>4</v>
      </c>
      <c r="FC16" s="273">
        <v>0</v>
      </c>
      <c r="FD16" s="273">
        <v>28</v>
      </c>
      <c r="FE16" s="273">
        <v>0</v>
      </c>
      <c r="FF16" s="277">
        <v>240</v>
      </c>
    </row>
    <row r="17" spans="1:162" ht="18" customHeight="1">
      <c r="A17" s="951" t="s">
        <v>363</v>
      </c>
      <c r="B17" s="47" t="s">
        <v>354</v>
      </c>
      <c r="C17" s="266">
        <v>0</v>
      </c>
      <c r="D17" s="267">
        <v>0</v>
      </c>
      <c r="E17" s="266">
        <v>0</v>
      </c>
      <c r="F17" s="267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  <c r="M17" s="266">
        <v>0</v>
      </c>
      <c r="N17" s="266">
        <v>0</v>
      </c>
      <c r="O17" s="266">
        <v>0</v>
      </c>
      <c r="P17" s="266">
        <v>0</v>
      </c>
      <c r="Q17" s="266">
        <v>0</v>
      </c>
      <c r="R17" s="266">
        <v>0</v>
      </c>
      <c r="S17" s="266">
        <v>0</v>
      </c>
      <c r="T17" s="266">
        <v>0</v>
      </c>
      <c r="U17" s="266">
        <v>0</v>
      </c>
      <c r="V17" s="268">
        <f>+SUM(C17:U17)</f>
        <v>0</v>
      </c>
      <c r="W17" s="266">
        <v>0</v>
      </c>
      <c r="X17" s="267">
        <v>0</v>
      </c>
      <c r="Y17" s="266">
        <v>0</v>
      </c>
      <c r="Z17" s="267">
        <v>0</v>
      </c>
      <c r="AA17" s="266">
        <v>0</v>
      </c>
      <c r="AB17" s="266">
        <v>0</v>
      </c>
      <c r="AC17" s="266">
        <v>0</v>
      </c>
      <c r="AD17" s="266">
        <v>0</v>
      </c>
      <c r="AE17" s="266">
        <v>0</v>
      </c>
      <c r="AF17" s="266">
        <v>0</v>
      </c>
      <c r="AG17" s="266">
        <v>0</v>
      </c>
      <c r="AH17" s="266">
        <v>0</v>
      </c>
      <c r="AI17" s="266">
        <v>0</v>
      </c>
      <c r="AJ17" s="266">
        <v>0</v>
      </c>
      <c r="AK17" s="266">
        <v>0</v>
      </c>
      <c r="AL17" s="266">
        <v>0</v>
      </c>
      <c r="AM17" s="266">
        <v>0</v>
      </c>
      <c r="AN17" s="266">
        <v>0</v>
      </c>
      <c r="AO17" s="266">
        <v>0</v>
      </c>
      <c r="AP17" s="269">
        <f>+SUM(W17:AO17)</f>
        <v>0</v>
      </c>
      <c r="AQ17" s="266">
        <v>0</v>
      </c>
      <c r="AR17" s="267">
        <v>0</v>
      </c>
      <c r="AS17" s="266">
        <v>0</v>
      </c>
      <c r="AT17" s="267">
        <v>0</v>
      </c>
      <c r="AU17" s="266">
        <v>0</v>
      </c>
      <c r="AV17" s="266">
        <v>0</v>
      </c>
      <c r="AW17" s="266">
        <v>0</v>
      </c>
      <c r="AX17" s="266">
        <v>0</v>
      </c>
      <c r="AY17" s="266">
        <v>0</v>
      </c>
      <c r="AZ17" s="266">
        <v>0</v>
      </c>
      <c r="BA17" s="266">
        <v>0</v>
      </c>
      <c r="BB17" s="266">
        <v>0</v>
      </c>
      <c r="BC17" s="266">
        <v>0</v>
      </c>
      <c r="BD17" s="266">
        <v>0</v>
      </c>
      <c r="BE17" s="266">
        <v>0</v>
      </c>
      <c r="BF17" s="266">
        <v>0</v>
      </c>
      <c r="BG17" s="266">
        <v>0</v>
      </c>
      <c r="BH17" s="266">
        <v>0</v>
      </c>
      <c r="BI17" s="266">
        <v>0</v>
      </c>
      <c r="BJ17" s="268">
        <f>+SUM(AQ17:BI17)</f>
        <v>0</v>
      </c>
      <c r="BK17" s="266">
        <v>0</v>
      </c>
      <c r="BL17" s="267">
        <v>0</v>
      </c>
      <c r="BM17" s="266">
        <v>0</v>
      </c>
      <c r="BN17" s="267">
        <v>0</v>
      </c>
      <c r="BO17" s="266">
        <v>0</v>
      </c>
      <c r="BP17" s="266">
        <v>0</v>
      </c>
      <c r="BQ17" s="266">
        <v>0</v>
      </c>
      <c r="BR17" s="266">
        <v>0</v>
      </c>
      <c r="BS17" s="266">
        <v>0</v>
      </c>
      <c r="BT17" s="266">
        <v>0</v>
      </c>
      <c r="BU17" s="266">
        <v>0</v>
      </c>
      <c r="BV17" s="266">
        <v>0</v>
      </c>
      <c r="BW17" s="266">
        <v>0</v>
      </c>
      <c r="BX17" s="266">
        <v>0</v>
      </c>
      <c r="BY17" s="266">
        <v>0</v>
      </c>
      <c r="BZ17" s="266">
        <v>0</v>
      </c>
      <c r="CA17" s="266">
        <v>0</v>
      </c>
      <c r="CB17" s="266">
        <v>0</v>
      </c>
      <c r="CC17" s="266">
        <v>0</v>
      </c>
      <c r="CD17" s="269">
        <f t="shared" si="0"/>
        <v>0</v>
      </c>
      <c r="CE17" s="266">
        <v>0</v>
      </c>
      <c r="CF17" s="267">
        <v>0</v>
      </c>
      <c r="CG17" s="266">
        <v>0</v>
      </c>
      <c r="CH17" s="267">
        <v>0</v>
      </c>
      <c r="CI17" s="266">
        <v>0</v>
      </c>
      <c r="CJ17" s="266">
        <v>0</v>
      </c>
      <c r="CK17" s="266">
        <v>0</v>
      </c>
      <c r="CL17" s="266">
        <v>0</v>
      </c>
      <c r="CM17" s="266">
        <v>0</v>
      </c>
      <c r="CN17" s="266">
        <v>0</v>
      </c>
      <c r="CO17" s="266">
        <v>0</v>
      </c>
      <c r="CP17" s="266">
        <v>0</v>
      </c>
      <c r="CQ17" s="266">
        <v>0</v>
      </c>
      <c r="CR17" s="266">
        <v>0</v>
      </c>
      <c r="CS17" s="266">
        <v>0</v>
      </c>
      <c r="CT17" s="266">
        <v>0</v>
      </c>
      <c r="CU17" s="266">
        <v>0</v>
      </c>
      <c r="CV17" s="266">
        <v>0</v>
      </c>
      <c r="CW17" s="266">
        <v>0</v>
      </c>
      <c r="CX17" s="268">
        <f t="shared" si="1"/>
        <v>0</v>
      </c>
      <c r="CY17" s="266">
        <v>0</v>
      </c>
      <c r="CZ17" s="267">
        <v>0</v>
      </c>
      <c r="DA17" s="266">
        <v>0</v>
      </c>
      <c r="DB17" s="267">
        <v>0</v>
      </c>
      <c r="DC17" s="266">
        <v>0</v>
      </c>
      <c r="DD17" s="266">
        <v>0</v>
      </c>
      <c r="DE17" s="266">
        <v>0</v>
      </c>
      <c r="DF17" s="266">
        <v>0</v>
      </c>
      <c r="DG17" s="266">
        <v>0</v>
      </c>
      <c r="DH17" s="266">
        <v>0</v>
      </c>
      <c r="DI17" s="266">
        <v>0</v>
      </c>
      <c r="DJ17" s="266">
        <v>0</v>
      </c>
      <c r="DK17" s="266">
        <v>0</v>
      </c>
      <c r="DL17" s="266">
        <v>0</v>
      </c>
      <c r="DM17" s="266">
        <v>0</v>
      </c>
      <c r="DN17" s="266">
        <v>0</v>
      </c>
      <c r="DO17" s="266">
        <v>0</v>
      </c>
      <c r="DP17" s="266">
        <v>0</v>
      </c>
      <c r="DQ17" s="266">
        <v>0</v>
      </c>
      <c r="DR17" s="269">
        <f t="shared" si="8"/>
        <v>0</v>
      </c>
      <c r="DS17" s="266">
        <v>0</v>
      </c>
      <c r="DT17" s="267">
        <v>0</v>
      </c>
      <c r="DU17" s="266">
        <v>0</v>
      </c>
      <c r="DV17" s="267">
        <v>0</v>
      </c>
      <c r="DW17" s="266">
        <v>0</v>
      </c>
      <c r="DX17" s="266">
        <v>0</v>
      </c>
      <c r="DY17" s="266">
        <v>0</v>
      </c>
      <c r="DZ17" s="266">
        <v>0</v>
      </c>
      <c r="EA17" s="266">
        <v>0</v>
      </c>
      <c r="EB17" s="266">
        <v>0</v>
      </c>
      <c r="EC17" s="266">
        <v>0</v>
      </c>
      <c r="ED17" s="266">
        <v>0</v>
      </c>
      <c r="EE17" s="266">
        <v>0</v>
      </c>
      <c r="EF17" s="266">
        <v>0</v>
      </c>
      <c r="EG17" s="266">
        <v>0</v>
      </c>
      <c r="EH17" s="266">
        <v>0</v>
      </c>
      <c r="EI17" s="266">
        <v>0</v>
      </c>
      <c r="EJ17" s="266">
        <v>0</v>
      </c>
      <c r="EK17" s="266">
        <v>0</v>
      </c>
      <c r="EL17" s="268">
        <f t="shared" si="2"/>
        <v>0</v>
      </c>
      <c r="EM17" s="266">
        <v>0</v>
      </c>
      <c r="EN17" s="267">
        <v>0</v>
      </c>
      <c r="EO17" s="266">
        <v>0</v>
      </c>
      <c r="EP17" s="267">
        <v>0</v>
      </c>
      <c r="EQ17" s="266">
        <v>0</v>
      </c>
      <c r="ER17" s="266">
        <v>0</v>
      </c>
      <c r="ES17" s="266">
        <v>0</v>
      </c>
      <c r="ET17" s="266">
        <v>0</v>
      </c>
      <c r="EU17" s="266">
        <v>0</v>
      </c>
      <c r="EV17" s="266">
        <v>0</v>
      </c>
      <c r="EW17" s="266">
        <v>0</v>
      </c>
      <c r="EX17" s="266">
        <v>0</v>
      </c>
      <c r="EY17" s="266">
        <v>0</v>
      </c>
      <c r="EZ17" s="266">
        <v>0</v>
      </c>
      <c r="FA17" s="266">
        <v>0</v>
      </c>
      <c r="FB17" s="266">
        <v>0</v>
      </c>
      <c r="FC17" s="266">
        <v>0</v>
      </c>
      <c r="FD17" s="266">
        <v>0</v>
      </c>
      <c r="FE17" s="266">
        <v>0</v>
      </c>
      <c r="FF17" s="269">
        <v>0</v>
      </c>
    </row>
    <row r="18" spans="1:162" ht="18" customHeight="1">
      <c r="A18" s="951"/>
      <c r="B18" s="48" t="s">
        <v>355</v>
      </c>
      <c r="C18" s="270">
        <v>5</v>
      </c>
      <c r="D18" s="270">
        <v>5</v>
      </c>
      <c r="E18" s="270">
        <v>9</v>
      </c>
      <c r="F18" s="270">
        <v>2</v>
      </c>
      <c r="G18" s="270">
        <v>14</v>
      </c>
      <c r="H18" s="270">
        <v>0</v>
      </c>
      <c r="I18" s="270">
        <v>15</v>
      </c>
      <c r="J18" s="270">
        <v>0</v>
      </c>
      <c r="K18" s="270">
        <v>6</v>
      </c>
      <c r="L18" s="270">
        <v>19</v>
      </c>
      <c r="M18" s="270">
        <v>21</v>
      </c>
      <c r="N18" s="270">
        <v>2</v>
      </c>
      <c r="O18" s="270">
        <v>5</v>
      </c>
      <c r="P18" s="270">
        <v>3</v>
      </c>
      <c r="Q18" s="270">
        <v>0</v>
      </c>
      <c r="R18" s="270">
        <v>5</v>
      </c>
      <c r="S18" s="270">
        <v>0</v>
      </c>
      <c r="T18" s="270">
        <v>13</v>
      </c>
      <c r="U18" s="270">
        <v>0</v>
      </c>
      <c r="V18" s="272">
        <f>+SUM(C18:U18)</f>
        <v>124</v>
      </c>
      <c r="W18" s="270">
        <v>4</v>
      </c>
      <c r="X18" s="270">
        <v>6</v>
      </c>
      <c r="Y18" s="270">
        <v>10</v>
      </c>
      <c r="Z18" s="270">
        <v>3</v>
      </c>
      <c r="AA18" s="270">
        <v>9</v>
      </c>
      <c r="AB18" s="270">
        <v>4</v>
      </c>
      <c r="AC18" s="270">
        <v>13</v>
      </c>
      <c r="AD18" s="270">
        <v>2</v>
      </c>
      <c r="AE18" s="270">
        <v>8</v>
      </c>
      <c r="AF18" s="270">
        <v>9</v>
      </c>
      <c r="AG18" s="270">
        <v>30</v>
      </c>
      <c r="AH18" s="270">
        <v>4</v>
      </c>
      <c r="AI18" s="270">
        <v>5</v>
      </c>
      <c r="AJ18" s="270">
        <v>4</v>
      </c>
      <c r="AK18" s="270">
        <v>2</v>
      </c>
      <c r="AL18" s="270">
        <v>1</v>
      </c>
      <c r="AM18" s="270">
        <v>0</v>
      </c>
      <c r="AN18" s="270">
        <v>8</v>
      </c>
      <c r="AO18" s="270">
        <v>0</v>
      </c>
      <c r="AP18" s="165">
        <f>+SUM(W18:AO18)</f>
        <v>122</v>
      </c>
      <c r="AQ18" s="270">
        <v>5</v>
      </c>
      <c r="AR18" s="270">
        <v>3</v>
      </c>
      <c r="AS18" s="270">
        <v>6</v>
      </c>
      <c r="AT18" s="270">
        <v>4</v>
      </c>
      <c r="AU18" s="270">
        <v>8</v>
      </c>
      <c r="AV18" s="270">
        <v>2</v>
      </c>
      <c r="AW18" s="270">
        <v>10</v>
      </c>
      <c r="AX18" s="270">
        <v>3</v>
      </c>
      <c r="AY18" s="270">
        <v>6</v>
      </c>
      <c r="AZ18" s="270">
        <v>16</v>
      </c>
      <c r="BA18" s="270">
        <v>20</v>
      </c>
      <c r="BB18" s="270">
        <v>4</v>
      </c>
      <c r="BC18" s="270">
        <v>4</v>
      </c>
      <c r="BD18" s="270">
        <v>2</v>
      </c>
      <c r="BE18" s="270">
        <v>1</v>
      </c>
      <c r="BF18" s="270">
        <v>2</v>
      </c>
      <c r="BG18" s="270">
        <v>0</v>
      </c>
      <c r="BH18" s="270">
        <v>12</v>
      </c>
      <c r="BI18" s="270">
        <v>0</v>
      </c>
      <c r="BJ18" s="272">
        <f>+SUM(AQ18:BI18)</f>
        <v>108</v>
      </c>
      <c r="BK18" s="270">
        <v>9</v>
      </c>
      <c r="BL18" s="270">
        <v>4</v>
      </c>
      <c r="BM18" s="270">
        <v>13</v>
      </c>
      <c r="BN18" s="270">
        <v>2</v>
      </c>
      <c r="BO18" s="270">
        <v>10</v>
      </c>
      <c r="BP18" s="270">
        <v>1</v>
      </c>
      <c r="BQ18" s="270">
        <v>15</v>
      </c>
      <c r="BR18" s="270">
        <v>1</v>
      </c>
      <c r="BS18" s="270">
        <v>5</v>
      </c>
      <c r="BT18" s="270">
        <v>13</v>
      </c>
      <c r="BU18" s="270">
        <v>27</v>
      </c>
      <c r="BV18" s="270">
        <v>6</v>
      </c>
      <c r="BW18" s="270">
        <v>3</v>
      </c>
      <c r="BX18" s="270">
        <v>0</v>
      </c>
      <c r="BY18" s="270">
        <v>2</v>
      </c>
      <c r="BZ18" s="270">
        <v>0</v>
      </c>
      <c r="CA18" s="270">
        <v>0</v>
      </c>
      <c r="CB18" s="270">
        <v>23</v>
      </c>
      <c r="CC18" s="270">
        <v>1</v>
      </c>
      <c r="CD18" s="165">
        <f t="shared" si="0"/>
        <v>135</v>
      </c>
      <c r="CE18" s="270">
        <v>4</v>
      </c>
      <c r="CF18" s="270">
        <v>4</v>
      </c>
      <c r="CG18" s="270">
        <v>10</v>
      </c>
      <c r="CH18" s="270">
        <v>3</v>
      </c>
      <c r="CI18" s="270">
        <v>14</v>
      </c>
      <c r="CJ18" s="270">
        <v>1</v>
      </c>
      <c r="CK18" s="270">
        <v>10</v>
      </c>
      <c r="CL18" s="270">
        <v>3</v>
      </c>
      <c r="CM18" s="270">
        <v>6</v>
      </c>
      <c r="CN18" s="270">
        <v>11</v>
      </c>
      <c r="CO18" s="270">
        <v>31</v>
      </c>
      <c r="CP18" s="270">
        <v>1</v>
      </c>
      <c r="CQ18" s="270">
        <v>1</v>
      </c>
      <c r="CR18" s="270">
        <v>0</v>
      </c>
      <c r="CS18" s="270">
        <v>0</v>
      </c>
      <c r="CT18" s="270">
        <v>2</v>
      </c>
      <c r="CU18" s="270">
        <v>0</v>
      </c>
      <c r="CV18" s="270">
        <v>9</v>
      </c>
      <c r="CW18" s="270">
        <v>0</v>
      </c>
      <c r="CX18" s="272">
        <f t="shared" si="1"/>
        <v>110</v>
      </c>
      <c r="CY18" s="270">
        <v>1</v>
      </c>
      <c r="CZ18" s="270">
        <v>4</v>
      </c>
      <c r="DA18" s="270">
        <v>12</v>
      </c>
      <c r="DB18" s="270">
        <v>2</v>
      </c>
      <c r="DC18" s="270">
        <v>10</v>
      </c>
      <c r="DD18" s="270">
        <v>2</v>
      </c>
      <c r="DE18" s="270">
        <v>7</v>
      </c>
      <c r="DF18" s="270">
        <v>6</v>
      </c>
      <c r="DG18" s="270">
        <v>4</v>
      </c>
      <c r="DH18" s="270">
        <v>13</v>
      </c>
      <c r="DI18" s="270">
        <v>41</v>
      </c>
      <c r="DJ18" s="270">
        <v>3</v>
      </c>
      <c r="DK18" s="270">
        <v>2</v>
      </c>
      <c r="DL18" s="270">
        <v>1</v>
      </c>
      <c r="DM18" s="270">
        <v>2</v>
      </c>
      <c r="DN18" s="270">
        <v>0</v>
      </c>
      <c r="DO18" s="270">
        <v>0</v>
      </c>
      <c r="DP18" s="270">
        <v>17</v>
      </c>
      <c r="DQ18" s="270">
        <v>0</v>
      </c>
      <c r="DR18" s="165">
        <f t="shared" si="8"/>
        <v>127</v>
      </c>
      <c r="DS18" s="270">
        <v>3</v>
      </c>
      <c r="DT18" s="270">
        <v>4</v>
      </c>
      <c r="DU18" s="270">
        <v>3</v>
      </c>
      <c r="DV18" s="270">
        <v>4</v>
      </c>
      <c r="DW18" s="270">
        <v>15</v>
      </c>
      <c r="DX18" s="270">
        <v>2</v>
      </c>
      <c r="DY18" s="270">
        <v>8</v>
      </c>
      <c r="DZ18" s="270">
        <v>0</v>
      </c>
      <c r="EA18" s="270">
        <v>8</v>
      </c>
      <c r="EB18" s="270">
        <v>14</v>
      </c>
      <c r="EC18" s="270">
        <v>31</v>
      </c>
      <c r="ED18" s="270">
        <v>4</v>
      </c>
      <c r="EE18" s="270">
        <v>1</v>
      </c>
      <c r="EF18" s="270">
        <v>3</v>
      </c>
      <c r="EG18" s="270">
        <v>2</v>
      </c>
      <c r="EH18" s="270">
        <v>0</v>
      </c>
      <c r="EI18" s="270">
        <v>0</v>
      </c>
      <c r="EJ18" s="270">
        <v>15</v>
      </c>
      <c r="EK18" s="270">
        <v>0</v>
      </c>
      <c r="EL18" s="272">
        <f t="shared" si="2"/>
        <v>117</v>
      </c>
      <c r="EM18" s="270">
        <v>3</v>
      </c>
      <c r="EN18" s="270">
        <v>1</v>
      </c>
      <c r="EO18" s="270">
        <v>6</v>
      </c>
      <c r="EP18" s="270">
        <v>3</v>
      </c>
      <c r="EQ18" s="270">
        <v>10</v>
      </c>
      <c r="ER18" s="270">
        <v>1</v>
      </c>
      <c r="ES18" s="270">
        <v>6</v>
      </c>
      <c r="ET18" s="270">
        <v>2</v>
      </c>
      <c r="EU18" s="270">
        <v>3</v>
      </c>
      <c r="EV18" s="270">
        <v>10</v>
      </c>
      <c r="EW18" s="270">
        <v>33</v>
      </c>
      <c r="EX18" s="270">
        <v>3</v>
      </c>
      <c r="EY18" s="270">
        <v>2</v>
      </c>
      <c r="EZ18" s="270">
        <v>0</v>
      </c>
      <c r="FA18" s="270">
        <v>1</v>
      </c>
      <c r="FB18" s="270">
        <v>0</v>
      </c>
      <c r="FC18" s="270">
        <v>0</v>
      </c>
      <c r="FD18" s="270">
        <v>15</v>
      </c>
      <c r="FE18" s="270">
        <v>0</v>
      </c>
      <c r="FF18" s="165">
        <v>99</v>
      </c>
    </row>
    <row r="19" spans="1:162" ht="18" customHeight="1">
      <c r="A19" s="951"/>
      <c r="B19" s="46" t="s">
        <v>373</v>
      </c>
      <c r="C19" s="273">
        <f t="shared" ref="C19:AH19" si="22">+SUM(C17:C18)</f>
        <v>5</v>
      </c>
      <c r="D19" s="276">
        <f t="shared" si="22"/>
        <v>5</v>
      </c>
      <c r="E19" s="273">
        <f t="shared" si="22"/>
        <v>9</v>
      </c>
      <c r="F19" s="276">
        <f t="shared" si="22"/>
        <v>2</v>
      </c>
      <c r="G19" s="273">
        <f t="shared" si="22"/>
        <v>14</v>
      </c>
      <c r="H19" s="273">
        <f t="shared" si="22"/>
        <v>0</v>
      </c>
      <c r="I19" s="273">
        <f t="shared" si="22"/>
        <v>15</v>
      </c>
      <c r="J19" s="273">
        <f t="shared" si="22"/>
        <v>0</v>
      </c>
      <c r="K19" s="273">
        <f t="shared" si="22"/>
        <v>6</v>
      </c>
      <c r="L19" s="273">
        <f t="shared" si="22"/>
        <v>19</v>
      </c>
      <c r="M19" s="273">
        <f t="shared" si="22"/>
        <v>21</v>
      </c>
      <c r="N19" s="273">
        <f t="shared" si="22"/>
        <v>2</v>
      </c>
      <c r="O19" s="273">
        <f t="shared" si="22"/>
        <v>5</v>
      </c>
      <c r="P19" s="273">
        <f t="shared" si="22"/>
        <v>3</v>
      </c>
      <c r="Q19" s="273">
        <f t="shared" si="22"/>
        <v>0</v>
      </c>
      <c r="R19" s="273">
        <f t="shared" si="22"/>
        <v>5</v>
      </c>
      <c r="S19" s="273">
        <f t="shared" si="22"/>
        <v>0</v>
      </c>
      <c r="T19" s="273">
        <f t="shared" si="22"/>
        <v>13</v>
      </c>
      <c r="U19" s="273">
        <f t="shared" si="22"/>
        <v>0</v>
      </c>
      <c r="V19" s="277">
        <f t="shared" si="22"/>
        <v>124</v>
      </c>
      <c r="W19" s="275">
        <f t="shared" si="22"/>
        <v>4</v>
      </c>
      <c r="X19" s="276">
        <f t="shared" si="22"/>
        <v>6</v>
      </c>
      <c r="Y19" s="273">
        <f t="shared" si="22"/>
        <v>10</v>
      </c>
      <c r="Z19" s="276">
        <f t="shared" si="22"/>
        <v>3</v>
      </c>
      <c r="AA19" s="273">
        <f t="shared" si="22"/>
        <v>9</v>
      </c>
      <c r="AB19" s="273">
        <f t="shared" si="22"/>
        <v>4</v>
      </c>
      <c r="AC19" s="273">
        <f t="shared" si="22"/>
        <v>13</v>
      </c>
      <c r="AD19" s="273">
        <f t="shared" si="22"/>
        <v>2</v>
      </c>
      <c r="AE19" s="273">
        <f t="shared" si="22"/>
        <v>8</v>
      </c>
      <c r="AF19" s="273">
        <f t="shared" si="22"/>
        <v>9</v>
      </c>
      <c r="AG19" s="273">
        <f t="shared" si="22"/>
        <v>30</v>
      </c>
      <c r="AH19" s="273">
        <f t="shared" si="22"/>
        <v>4</v>
      </c>
      <c r="AI19" s="273">
        <f t="shared" ref="AI19:BN19" si="23">+SUM(AI17:AI18)</f>
        <v>5</v>
      </c>
      <c r="AJ19" s="273">
        <f t="shared" si="23"/>
        <v>4</v>
      </c>
      <c r="AK19" s="273">
        <f t="shared" si="23"/>
        <v>2</v>
      </c>
      <c r="AL19" s="273">
        <f t="shared" si="23"/>
        <v>1</v>
      </c>
      <c r="AM19" s="273">
        <f t="shared" si="23"/>
        <v>0</v>
      </c>
      <c r="AN19" s="273">
        <f t="shared" si="23"/>
        <v>8</v>
      </c>
      <c r="AO19" s="273">
        <f t="shared" si="23"/>
        <v>0</v>
      </c>
      <c r="AP19" s="277">
        <f t="shared" si="23"/>
        <v>122</v>
      </c>
      <c r="AQ19" s="273">
        <f t="shared" si="23"/>
        <v>5</v>
      </c>
      <c r="AR19" s="276">
        <f t="shared" si="23"/>
        <v>3</v>
      </c>
      <c r="AS19" s="273">
        <f t="shared" si="23"/>
        <v>6</v>
      </c>
      <c r="AT19" s="276">
        <f t="shared" si="23"/>
        <v>4</v>
      </c>
      <c r="AU19" s="273">
        <f t="shared" si="23"/>
        <v>8</v>
      </c>
      <c r="AV19" s="273">
        <f t="shared" si="23"/>
        <v>2</v>
      </c>
      <c r="AW19" s="273">
        <f t="shared" si="23"/>
        <v>10</v>
      </c>
      <c r="AX19" s="273">
        <f t="shared" si="23"/>
        <v>3</v>
      </c>
      <c r="AY19" s="273">
        <f t="shared" si="23"/>
        <v>6</v>
      </c>
      <c r="AZ19" s="273">
        <f t="shared" si="23"/>
        <v>16</v>
      </c>
      <c r="BA19" s="273">
        <f t="shared" si="23"/>
        <v>20</v>
      </c>
      <c r="BB19" s="273">
        <f t="shared" si="23"/>
        <v>4</v>
      </c>
      <c r="BC19" s="273">
        <f t="shared" si="23"/>
        <v>4</v>
      </c>
      <c r="BD19" s="273">
        <f t="shared" si="23"/>
        <v>2</v>
      </c>
      <c r="BE19" s="273">
        <f t="shared" si="23"/>
        <v>1</v>
      </c>
      <c r="BF19" s="273">
        <f t="shared" si="23"/>
        <v>2</v>
      </c>
      <c r="BG19" s="273">
        <f t="shared" si="23"/>
        <v>0</v>
      </c>
      <c r="BH19" s="273">
        <f t="shared" si="23"/>
        <v>12</v>
      </c>
      <c r="BI19" s="273">
        <f t="shared" si="23"/>
        <v>0</v>
      </c>
      <c r="BJ19" s="277">
        <f t="shared" si="23"/>
        <v>108</v>
      </c>
      <c r="BK19" s="275">
        <f t="shared" si="23"/>
        <v>9</v>
      </c>
      <c r="BL19" s="276">
        <f t="shared" si="23"/>
        <v>4</v>
      </c>
      <c r="BM19" s="273">
        <f t="shared" si="23"/>
        <v>13</v>
      </c>
      <c r="BN19" s="276">
        <f t="shared" si="23"/>
        <v>2</v>
      </c>
      <c r="BO19" s="273">
        <f t="shared" ref="BO19:CC19" si="24">+SUM(BO17:BO18)</f>
        <v>10</v>
      </c>
      <c r="BP19" s="273">
        <f t="shared" si="24"/>
        <v>1</v>
      </c>
      <c r="BQ19" s="273">
        <f t="shared" si="24"/>
        <v>15</v>
      </c>
      <c r="BR19" s="273">
        <f t="shared" si="24"/>
        <v>1</v>
      </c>
      <c r="BS19" s="273">
        <f t="shared" si="24"/>
        <v>5</v>
      </c>
      <c r="BT19" s="273">
        <f t="shared" si="24"/>
        <v>13</v>
      </c>
      <c r="BU19" s="273">
        <f t="shared" si="24"/>
        <v>27</v>
      </c>
      <c r="BV19" s="273">
        <f t="shared" si="24"/>
        <v>6</v>
      </c>
      <c r="BW19" s="273">
        <f t="shared" si="24"/>
        <v>3</v>
      </c>
      <c r="BX19" s="273">
        <f t="shared" si="24"/>
        <v>0</v>
      </c>
      <c r="BY19" s="273">
        <f t="shared" si="24"/>
        <v>2</v>
      </c>
      <c r="BZ19" s="273">
        <f t="shared" si="24"/>
        <v>0</v>
      </c>
      <c r="CA19" s="273">
        <f t="shared" si="24"/>
        <v>0</v>
      </c>
      <c r="CB19" s="273">
        <f t="shared" si="24"/>
        <v>23</v>
      </c>
      <c r="CC19" s="273">
        <f t="shared" si="24"/>
        <v>1</v>
      </c>
      <c r="CD19" s="277">
        <f t="shared" si="0"/>
        <v>135</v>
      </c>
      <c r="CE19" s="273">
        <f t="shared" ref="CE19:CW19" si="25">+SUM(CE17:CE18)</f>
        <v>4</v>
      </c>
      <c r="CF19" s="276">
        <f t="shared" si="25"/>
        <v>4</v>
      </c>
      <c r="CG19" s="273">
        <f t="shared" si="25"/>
        <v>10</v>
      </c>
      <c r="CH19" s="276">
        <f t="shared" si="25"/>
        <v>3</v>
      </c>
      <c r="CI19" s="273">
        <f t="shared" si="25"/>
        <v>14</v>
      </c>
      <c r="CJ19" s="273">
        <f t="shared" si="25"/>
        <v>1</v>
      </c>
      <c r="CK19" s="273">
        <f t="shared" si="25"/>
        <v>10</v>
      </c>
      <c r="CL19" s="273">
        <f t="shared" si="25"/>
        <v>3</v>
      </c>
      <c r="CM19" s="273">
        <f t="shared" si="25"/>
        <v>6</v>
      </c>
      <c r="CN19" s="273">
        <f t="shared" si="25"/>
        <v>11</v>
      </c>
      <c r="CO19" s="273">
        <f t="shared" si="25"/>
        <v>31</v>
      </c>
      <c r="CP19" s="273">
        <f t="shared" si="25"/>
        <v>1</v>
      </c>
      <c r="CQ19" s="273">
        <f t="shared" si="25"/>
        <v>1</v>
      </c>
      <c r="CR19" s="273">
        <f t="shared" si="25"/>
        <v>0</v>
      </c>
      <c r="CS19" s="273">
        <f t="shared" si="25"/>
        <v>0</v>
      </c>
      <c r="CT19" s="273">
        <f t="shared" si="25"/>
        <v>2</v>
      </c>
      <c r="CU19" s="273">
        <f t="shared" si="25"/>
        <v>0</v>
      </c>
      <c r="CV19" s="273">
        <f t="shared" si="25"/>
        <v>9</v>
      </c>
      <c r="CW19" s="273">
        <f t="shared" si="25"/>
        <v>0</v>
      </c>
      <c r="CX19" s="277">
        <f t="shared" si="1"/>
        <v>110</v>
      </c>
      <c r="CY19" s="275">
        <f>+SUM(CY17:CY18)</f>
        <v>1</v>
      </c>
      <c r="CZ19" s="276">
        <f t="shared" ref="CZ19:DQ19" si="26">+SUM(CZ17:CZ18)</f>
        <v>4</v>
      </c>
      <c r="DA19" s="273">
        <f t="shared" si="26"/>
        <v>12</v>
      </c>
      <c r="DB19" s="276">
        <f t="shared" si="26"/>
        <v>2</v>
      </c>
      <c r="DC19" s="273">
        <f t="shared" si="26"/>
        <v>10</v>
      </c>
      <c r="DD19" s="273">
        <f t="shared" si="26"/>
        <v>2</v>
      </c>
      <c r="DE19" s="273">
        <f t="shared" si="26"/>
        <v>7</v>
      </c>
      <c r="DF19" s="273">
        <f t="shared" si="26"/>
        <v>6</v>
      </c>
      <c r="DG19" s="273">
        <f t="shared" si="26"/>
        <v>4</v>
      </c>
      <c r="DH19" s="273">
        <f t="shared" si="26"/>
        <v>13</v>
      </c>
      <c r="DI19" s="273">
        <f t="shared" si="26"/>
        <v>41</v>
      </c>
      <c r="DJ19" s="273">
        <f t="shared" si="26"/>
        <v>3</v>
      </c>
      <c r="DK19" s="273">
        <f t="shared" si="26"/>
        <v>2</v>
      </c>
      <c r="DL19" s="273">
        <f t="shared" si="26"/>
        <v>1</v>
      </c>
      <c r="DM19" s="273">
        <f t="shared" si="26"/>
        <v>2</v>
      </c>
      <c r="DN19" s="273">
        <f t="shared" si="26"/>
        <v>0</v>
      </c>
      <c r="DO19" s="273">
        <f t="shared" si="26"/>
        <v>0</v>
      </c>
      <c r="DP19" s="273">
        <f t="shared" si="26"/>
        <v>17</v>
      </c>
      <c r="DQ19" s="273">
        <f t="shared" si="26"/>
        <v>0</v>
      </c>
      <c r="DR19" s="277">
        <f t="shared" si="8"/>
        <v>127</v>
      </c>
      <c r="DS19" s="273">
        <f t="shared" ref="DS19:EK19" si="27">+SUM(DS17:DS18)</f>
        <v>3</v>
      </c>
      <c r="DT19" s="276">
        <f t="shared" si="27"/>
        <v>4</v>
      </c>
      <c r="DU19" s="273">
        <f t="shared" si="27"/>
        <v>3</v>
      </c>
      <c r="DV19" s="276">
        <f t="shared" si="27"/>
        <v>4</v>
      </c>
      <c r="DW19" s="273">
        <f t="shared" si="27"/>
        <v>15</v>
      </c>
      <c r="DX19" s="273">
        <f t="shared" si="27"/>
        <v>2</v>
      </c>
      <c r="DY19" s="273">
        <f t="shared" si="27"/>
        <v>8</v>
      </c>
      <c r="DZ19" s="273">
        <f t="shared" si="27"/>
        <v>0</v>
      </c>
      <c r="EA19" s="273">
        <f t="shared" si="27"/>
        <v>8</v>
      </c>
      <c r="EB19" s="273">
        <f t="shared" si="27"/>
        <v>14</v>
      </c>
      <c r="EC19" s="273">
        <f t="shared" si="27"/>
        <v>31</v>
      </c>
      <c r="ED19" s="273">
        <f t="shared" si="27"/>
        <v>4</v>
      </c>
      <c r="EE19" s="273">
        <f t="shared" si="27"/>
        <v>1</v>
      </c>
      <c r="EF19" s="273">
        <f t="shared" si="27"/>
        <v>3</v>
      </c>
      <c r="EG19" s="273">
        <f t="shared" si="27"/>
        <v>2</v>
      </c>
      <c r="EH19" s="273">
        <f t="shared" si="27"/>
        <v>0</v>
      </c>
      <c r="EI19" s="273">
        <f t="shared" si="27"/>
        <v>0</v>
      </c>
      <c r="EJ19" s="273">
        <f t="shared" si="27"/>
        <v>15</v>
      </c>
      <c r="EK19" s="273">
        <f t="shared" si="27"/>
        <v>0</v>
      </c>
      <c r="EL19" s="277">
        <f t="shared" si="2"/>
        <v>117</v>
      </c>
      <c r="EM19" s="275">
        <v>3</v>
      </c>
      <c r="EN19" s="276">
        <v>1</v>
      </c>
      <c r="EO19" s="273">
        <v>6</v>
      </c>
      <c r="EP19" s="276">
        <v>3</v>
      </c>
      <c r="EQ19" s="273">
        <v>10</v>
      </c>
      <c r="ER19" s="273">
        <v>1</v>
      </c>
      <c r="ES19" s="273">
        <v>6</v>
      </c>
      <c r="ET19" s="273">
        <v>2</v>
      </c>
      <c r="EU19" s="273">
        <v>3</v>
      </c>
      <c r="EV19" s="273">
        <v>10</v>
      </c>
      <c r="EW19" s="273">
        <v>33</v>
      </c>
      <c r="EX19" s="273">
        <v>3</v>
      </c>
      <c r="EY19" s="273">
        <v>2</v>
      </c>
      <c r="EZ19" s="273">
        <v>0</v>
      </c>
      <c r="FA19" s="273">
        <v>1</v>
      </c>
      <c r="FB19" s="273">
        <v>0</v>
      </c>
      <c r="FC19" s="273">
        <v>0</v>
      </c>
      <c r="FD19" s="273">
        <v>15</v>
      </c>
      <c r="FE19" s="273">
        <v>0</v>
      </c>
      <c r="FF19" s="277">
        <v>99</v>
      </c>
    </row>
    <row r="20" spans="1:162" ht="18" customHeight="1">
      <c r="A20" s="951" t="s">
        <v>364</v>
      </c>
      <c r="B20" s="47" t="s">
        <v>354</v>
      </c>
      <c r="C20" s="266">
        <v>8</v>
      </c>
      <c r="D20" s="267">
        <v>14</v>
      </c>
      <c r="E20" s="266">
        <v>30</v>
      </c>
      <c r="F20" s="267">
        <v>12</v>
      </c>
      <c r="G20" s="266">
        <v>26</v>
      </c>
      <c r="H20" s="266">
        <v>2</v>
      </c>
      <c r="I20" s="266">
        <v>25</v>
      </c>
      <c r="J20" s="266">
        <v>5</v>
      </c>
      <c r="K20" s="266">
        <v>20</v>
      </c>
      <c r="L20" s="266">
        <v>23</v>
      </c>
      <c r="M20" s="266">
        <v>109</v>
      </c>
      <c r="N20" s="266">
        <v>9</v>
      </c>
      <c r="O20" s="266">
        <v>10</v>
      </c>
      <c r="P20" s="266">
        <v>6</v>
      </c>
      <c r="Q20" s="266">
        <v>11</v>
      </c>
      <c r="R20" s="266">
        <v>3</v>
      </c>
      <c r="S20" s="266">
        <v>0</v>
      </c>
      <c r="T20" s="266">
        <v>42</v>
      </c>
      <c r="U20" s="266">
        <v>0</v>
      </c>
      <c r="V20" s="268">
        <f>+SUM(C20:U20)</f>
        <v>355</v>
      </c>
      <c r="W20" s="266">
        <v>13</v>
      </c>
      <c r="X20" s="267">
        <v>24</v>
      </c>
      <c r="Y20" s="266">
        <v>24</v>
      </c>
      <c r="Z20" s="267">
        <v>16</v>
      </c>
      <c r="AA20" s="266">
        <v>29</v>
      </c>
      <c r="AB20" s="266">
        <v>9</v>
      </c>
      <c r="AC20" s="266">
        <v>32</v>
      </c>
      <c r="AD20" s="266">
        <v>4</v>
      </c>
      <c r="AE20" s="266">
        <v>31</v>
      </c>
      <c r="AF20" s="266">
        <v>33</v>
      </c>
      <c r="AG20" s="266">
        <v>80</v>
      </c>
      <c r="AH20" s="266">
        <v>9</v>
      </c>
      <c r="AI20" s="266">
        <v>8</v>
      </c>
      <c r="AJ20" s="266">
        <v>1</v>
      </c>
      <c r="AK20" s="266">
        <v>8</v>
      </c>
      <c r="AL20" s="266">
        <v>2</v>
      </c>
      <c r="AM20" s="266">
        <v>1</v>
      </c>
      <c r="AN20" s="266">
        <v>51</v>
      </c>
      <c r="AO20" s="266">
        <v>1</v>
      </c>
      <c r="AP20" s="269">
        <f>+SUM(W20:AO20)</f>
        <v>376</v>
      </c>
      <c r="AQ20" s="266">
        <v>11</v>
      </c>
      <c r="AR20" s="267">
        <v>16</v>
      </c>
      <c r="AS20" s="266">
        <v>24</v>
      </c>
      <c r="AT20" s="267">
        <v>18</v>
      </c>
      <c r="AU20" s="266">
        <v>27</v>
      </c>
      <c r="AV20" s="266">
        <v>9</v>
      </c>
      <c r="AW20" s="266">
        <v>28</v>
      </c>
      <c r="AX20" s="266">
        <v>10</v>
      </c>
      <c r="AY20" s="266">
        <v>28</v>
      </c>
      <c r="AZ20" s="266">
        <v>28</v>
      </c>
      <c r="BA20" s="266">
        <v>103</v>
      </c>
      <c r="BB20" s="266">
        <v>7</v>
      </c>
      <c r="BC20" s="266">
        <v>13</v>
      </c>
      <c r="BD20" s="266">
        <v>6</v>
      </c>
      <c r="BE20" s="266">
        <v>10</v>
      </c>
      <c r="BF20" s="266">
        <v>2</v>
      </c>
      <c r="BG20" s="266">
        <v>0</v>
      </c>
      <c r="BH20" s="266">
        <v>49</v>
      </c>
      <c r="BI20" s="266">
        <v>1</v>
      </c>
      <c r="BJ20" s="268">
        <f>+SUM(AQ20:BI20)</f>
        <v>390</v>
      </c>
      <c r="BK20" s="266">
        <v>7</v>
      </c>
      <c r="BL20" s="267">
        <v>13</v>
      </c>
      <c r="BM20" s="266">
        <v>27</v>
      </c>
      <c r="BN20" s="267">
        <v>13</v>
      </c>
      <c r="BO20" s="266">
        <v>40</v>
      </c>
      <c r="BP20" s="266">
        <v>9</v>
      </c>
      <c r="BQ20" s="266">
        <v>23</v>
      </c>
      <c r="BR20" s="266">
        <v>8</v>
      </c>
      <c r="BS20" s="266">
        <v>28</v>
      </c>
      <c r="BT20" s="266">
        <v>27</v>
      </c>
      <c r="BU20" s="266">
        <v>109</v>
      </c>
      <c r="BV20" s="266">
        <v>12</v>
      </c>
      <c r="BW20" s="266">
        <v>7</v>
      </c>
      <c r="BX20" s="266">
        <v>6</v>
      </c>
      <c r="BY20" s="266">
        <v>4</v>
      </c>
      <c r="BZ20" s="266">
        <v>2</v>
      </c>
      <c r="CA20" s="266">
        <v>0</v>
      </c>
      <c r="CB20" s="266">
        <v>44</v>
      </c>
      <c r="CC20" s="266">
        <v>0</v>
      </c>
      <c r="CD20" s="269">
        <f t="shared" si="0"/>
        <v>379</v>
      </c>
      <c r="CE20" s="266">
        <v>15</v>
      </c>
      <c r="CF20" s="267">
        <v>19</v>
      </c>
      <c r="CG20" s="266">
        <v>31</v>
      </c>
      <c r="CH20" s="267">
        <v>19</v>
      </c>
      <c r="CI20" s="266">
        <v>25</v>
      </c>
      <c r="CJ20" s="266">
        <v>18</v>
      </c>
      <c r="CK20" s="266">
        <v>36</v>
      </c>
      <c r="CL20" s="266">
        <v>12</v>
      </c>
      <c r="CM20" s="266">
        <v>22</v>
      </c>
      <c r="CN20" s="266">
        <v>29</v>
      </c>
      <c r="CO20" s="266">
        <v>130</v>
      </c>
      <c r="CP20" s="266">
        <v>14</v>
      </c>
      <c r="CQ20" s="266">
        <v>8</v>
      </c>
      <c r="CR20" s="266">
        <v>5</v>
      </c>
      <c r="CS20" s="266">
        <v>9</v>
      </c>
      <c r="CT20" s="266">
        <v>5</v>
      </c>
      <c r="CU20" s="266">
        <v>1</v>
      </c>
      <c r="CV20" s="266">
        <v>54</v>
      </c>
      <c r="CW20" s="266">
        <v>2</v>
      </c>
      <c r="CX20" s="268">
        <f t="shared" si="1"/>
        <v>454</v>
      </c>
      <c r="CY20" s="266">
        <v>24</v>
      </c>
      <c r="CZ20" s="267">
        <v>17</v>
      </c>
      <c r="DA20" s="266">
        <v>22</v>
      </c>
      <c r="DB20" s="267">
        <v>16</v>
      </c>
      <c r="DC20" s="266">
        <v>31</v>
      </c>
      <c r="DD20" s="266">
        <v>13</v>
      </c>
      <c r="DE20" s="266">
        <v>41</v>
      </c>
      <c r="DF20" s="266">
        <v>14</v>
      </c>
      <c r="DG20" s="266">
        <v>36</v>
      </c>
      <c r="DH20" s="266">
        <v>28</v>
      </c>
      <c r="DI20" s="266">
        <v>117</v>
      </c>
      <c r="DJ20" s="266">
        <v>13</v>
      </c>
      <c r="DK20" s="266">
        <v>12</v>
      </c>
      <c r="DL20" s="266">
        <v>2</v>
      </c>
      <c r="DM20" s="266">
        <v>8</v>
      </c>
      <c r="DN20" s="266">
        <v>4</v>
      </c>
      <c r="DO20" s="266">
        <v>1</v>
      </c>
      <c r="DP20" s="266">
        <v>43</v>
      </c>
      <c r="DQ20" s="266">
        <v>0</v>
      </c>
      <c r="DR20" s="269">
        <f t="shared" si="8"/>
        <v>442</v>
      </c>
      <c r="DS20" s="266">
        <v>21</v>
      </c>
      <c r="DT20" s="267">
        <v>31</v>
      </c>
      <c r="DU20" s="266">
        <v>38</v>
      </c>
      <c r="DV20" s="267">
        <v>14</v>
      </c>
      <c r="DW20" s="266">
        <v>32</v>
      </c>
      <c r="DX20" s="266">
        <v>7</v>
      </c>
      <c r="DY20" s="266">
        <v>33</v>
      </c>
      <c r="DZ20" s="266">
        <v>13</v>
      </c>
      <c r="EA20" s="266">
        <v>31</v>
      </c>
      <c r="EB20" s="266">
        <v>31</v>
      </c>
      <c r="EC20" s="266">
        <v>106</v>
      </c>
      <c r="ED20" s="266">
        <v>16</v>
      </c>
      <c r="EE20" s="266">
        <v>9</v>
      </c>
      <c r="EF20" s="266">
        <v>2</v>
      </c>
      <c r="EG20" s="266">
        <v>7</v>
      </c>
      <c r="EH20" s="266">
        <v>4</v>
      </c>
      <c r="EI20" s="266">
        <v>4</v>
      </c>
      <c r="EJ20" s="266">
        <v>57</v>
      </c>
      <c r="EK20" s="266">
        <v>1</v>
      </c>
      <c r="EL20" s="268">
        <f t="shared" si="2"/>
        <v>457</v>
      </c>
      <c r="EM20" s="266">
        <v>12</v>
      </c>
      <c r="EN20" s="267">
        <v>28</v>
      </c>
      <c r="EO20" s="266">
        <v>22</v>
      </c>
      <c r="EP20" s="267">
        <v>9</v>
      </c>
      <c r="EQ20" s="266">
        <v>30</v>
      </c>
      <c r="ER20" s="266">
        <v>6</v>
      </c>
      <c r="ES20" s="266">
        <v>31</v>
      </c>
      <c r="ET20" s="266">
        <v>8</v>
      </c>
      <c r="EU20" s="266">
        <v>19</v>
      </c>
      <c r="EV20" s="266">
        <v>36</v>
      </c>
      <c r="EW20" s="266">
        <v>125</v>
      </c>
      <c r="EX20" s="266">
        <v>13</v>
      </c>
      <c r="EY20" s="266">
        <v>6</v>
      </c>
      <c r="EZ20" s="266">
        <v>8</v>
      </c>
      <c r="FA20" s="266">
        <v>6</v>
      </c>
      <c r="FB20" s="266">
        <v>2</v>
      </c>
      <c r="FC20" s="266">
        <v>1</v>
      </c>
      <c r="FD20" s="266">
        <v>51</v>
      </c>
      <c r="FE20" s="266">
        <v>0</v>
      </c>
      <c r="FF20" s="269">
        <v>413</v>
      </c>
    </row>
    <row r="21" spans="1:162" ht="18" customHeight="1">
      <c r="A21" s="951"/>
      <c r="B21" s="48" t="s">
        <v>355</v>
      </c>
      <c r="C21" s="270">
        <v>0</v>
      </c>
      <c r="D21" s="270">
        <v>0</v>
      </c>
      <c r="E21" s="270">
        <v>0</v>
      </c>
      <c r="F21" s="270">
        <v>0</v>
      </c>
      <c r="G21" s="270">
        <v>0</v>
      </c>
      <c r="H21" s="270">
        <v>0</v>
      </c>
      <c r="I21" s="270">
        <v>0</v>
      </c>
      <c r="J21" s="270">
        <v>0</v>
      </c>
      <c r="K21" s="270">
        <v>0</v>
      </c>
      <c r="L21" s="270">
        <v>0</v>
      </c>
      <c r="M21" s="270">
        <v>0</v>
      </c>
      <c r="N21" s="270">
        <v>0</v>
      </c>
      <c r="O21" s="270">
        <v>0</v>
      </c>
      <c r="P21" s="270">
        <v>0</v>
      </c>
      <c r="Q21" s="270">
        <v>0</v>
      </c>
      <c r="R21" s="270">
        <v>0</v>
      </c>
      <c r="S21" s="270">
        <v>0</v>
      </c>
      <c r="T21" s="270">
        <v>0</v>
      </c>
      <c r="U21" s="270">
        <v>0</v>
      </c>
      <c r="V21" s="272">
        <f>+SUM(C21:U21)</f>
        <v>0</v>
      </c>
      <c r="W21" s="270">
        <v>0</v>
      </c>
      <c r="X21" s="270">
        <v>0</v>
      </c>
      <c r="Y21" s="270">
        <v>0</v>
      </c>
      <c r="Z21" s="270">
        <v>0</v>
      </c>
      <c r="AA21" s="270">
        <v>0</v>
      </c>
      <c r="AB21" s="270">
        <v>0</v>
      </c>
      <c r="AC21" s="270">
        <v>0</v>
      </c>
      <c r="AD21" s="270">
        <v>0</v>
      </c>
      <c r="AE21" s="270">
        <v>0</v>
      </c>
      <c r="AF21" s="270">
        <v>0</v>
      </c>
      <c r="AG21" s="270">
        <v>0</v>
      </c>
      <c r="AH21" s="270">
        <v>0</v>
      </c>
      <c r="AI21" s="270">
        <v>0</v>
      </c>
      <c r="AJ21" s="270">
        <v>0</v>
      </c>
      <c r="AK21" s="270">
        <v>0</v>
      </c>
      <c r="AL21" s="270">
        <v>0</v>
      </c>
      <c r="AM21" s="270">
        <v>0</v>
      </c>
      <c r="AN21" s="270">
        <v>0</v>
      </c>
      <c r="AO21" s="270">
        <v>0</v>
      </c>
      <c r="AP21" s="165">
        <f>+SUM(W21:AO21)</f>
        <v>0</v>
      </c>
      <c r="AQ21" s="270">
        <v>0</v>
      </c>
      <c r="AR21" s="270">
        <v>0</v>
      </c>
      <c r="AS21" s="270">
        <v>0</v>
      </c>
      <c r="AT21" s="270">
        <v>0</v>
      </c>
      <c r="AU21" s="270">
        <v>0</v>
      </c>
      <c r="AV21" s="270">
        <v>0</v>
      </c>
      <c r="AW21" s="270">
        <v>0</v>
      </c>
      <c r="AX21" s="270">
        <v>0</v>
      </c>
      <c r="AY21" s="270">
        <v>0</v>
      </c>
      <c r="AZ21" s="270">
        <v>0</v>
      </c>
      <c r="BA21" s="270">
        <v>0</v>
      </c>
      <c r="BB21" s="270">
        <v>0</v>
      </c>
      <c r="BC21" s="270">
        <v>0</v>
      </c>
      <c r="BD21" s="270">
        <v>0</v>
      </c>
      <c r="BE21" s="270">
        <v>0</v>
      </c>
      <c r="BF21" s="270">
        <v>0</v>
      </c>
      <c r="BG21" s="270">
        <v>0</v>
      </c>
      <c r="BH21" s="270">
        <v>0</v>
      </c>
      <c r="BI21" s="270">
        <v>0</v>
      </c>
      <c r="BJ21" s="272">
        <f>+SUM(AQ21:BI21)</f>
        <v>0</v>
      </c>
      <c r="BK21" s="270">
        <v>0</v>
      </c>
      <c r="BL21" s="270">
        <v>0</v>
      </c>
      <c r="BM21" s="270">
        <v>0</v>
      </c>
      <c r="BN21" s="270">
        <v>0</v>
      </c>
      <c r="BO21" s="270">
        <v>0</v>
      </c>
      <c r="BP21" s="270">
        <v>0</v>
      </c>
      <c r="BQ21" s="270">
        <v>0</v>
      </c>
      <c r="BR21" s="270">
        <v>0</v>
      </c>
      <c r="BS21" s="270">
        <v>0</v>
      </c>
      <c r="BT21" s="270">
        <v>0</v>
      </c>
      <c r="BU21" s="270">
        <v>0</v>
      </c>
      <c r="BV21" s="270">
        <v>0</v>
      </c>
      <c r="BW21" s="270">
        <v>0</v>
      </c>
      <c r="BX21" s="270">
        <v>0</v>
      </c>
      <c r="BY21" s="270">
        <v>0</v>
      </c>
      <c r="BZ21" s="270">
        <v>0</v>
      </c>
      <c r="CA21" s="270">
        <v>0</v>
      </c>
      <c r="CB21" s="270">
        <v>0</v>
      </c>
      <c r="CC21" s="270">
        <v>0</v>
      </c>
      <c r="CD21" s="165">
        <f t="shared" si="0"/>
        <v>0</v>
      </c>
      <c r="CE21" s="270">
        <v>0</v>
      </c>
      <c r="CF21" s="270">
        <v>0</v>
      </c>
      <c r="CG21" s="270">
        <v>0</v>
      </c>
      <c r="CH21" s="270">
        <v>0</v>
      </c>
      <c r="CI21" s="270">
        <v>0</v>
      </c>
      <c r="CJ21" s="270">
        <v>0</v>
      </c>
      <c r="CK21" s="270">
        <v>0</v>
      </c>
      <c r="CL21" s="270">
        <v>0</v>
      </c>
      <c r="CM21" s="270">
        <v>0</v>
      </c>
      <c r="CN21" s="270">
        <v>0</v>
      </c>
      <c r="CO21" s="270">
        <v>0</v>
      </c>
      <c r="CP21" s="270">
        <v>0</v>
      </c>
      <c r="CQ21" s="270">
        <v>0</v>
      </c>
      <c r="CR21" s="270">
        <v>0</v>
      </c>
      <c r="CS21" s="270">
        <v>0</v>
      </c>
      <c r="CT21" s="270">
        <v>0</v>
      </c>
      <c r="CU21" s="270">
        <v>0</v>
      </c>
      <c r="CV21" s="270">
        <v>0</v>
      </c>
      <c r="CW21" s="270">
        <v>0</v>
      </c>
      <c r="CX21" s="272">
        <f t="shared" si="1"/>
        <v>0</v>
      </c>
      <c r="CY21" s="270">
        <v>0</v>
      </c>
      <c r="CZ21" s="270">
        <v>0</v>
      </c>
      <c r="DA21" s="270">
        <v>0</v>
      </c>
      <c r="DB21" s="270">
        <v>0</v>
      </c>
      <c r="DC21" s="270">
        <v>0</v>
      </c>
      <c r="DD21" s="270">
        <v>0</v>
      </c>
      <c r="DE21" s="270">
        <v>0</v>
      </c>
      <c r="DF21" s="270">
        <v>0</v>
      </c>
      <c r="DG21" s="270">
        <v>0</v>
      </c>
      <c r="DH21" s="270">
        <v>0</v>
      </c>
      <c r="DI21" s="270">
        <v>0</v>
      </c>
      <c r="DJ21" s="270">
        <v>0</v>
      </c>
      <c r="DK21" s="270">
        <v>0</v>
      </c>
      <c r="DL21" s="270">
        <v>0</v>
      </c>
      <c r="DM21" s="270">
        <v>0</v>
      </c>
      <c r="DN21" s="270">
        <v>0</v>
      </c>
      <c r="DO21" s="270">
        <v>0</v>
      </c>
      <c r="DP21" s="270">
        <v>0</v>
      </c>
      <c r="DQ21" s="270">
        <v>0</v>
      </c>
      <c r="DR21" s="165">
        <f t="shared" si="8"/>
        <v>0</v>
      </c>
      <c r="DS21" s="270">
        <v>0</v>
      </c>
      <c r="DT21" s="270">
        <v>0</v>
      </c>
      <c r="DU21" s="270">
        <v>0</v>
      </c>
      <c r="DV21" s="270">
        <v>0</v>
      </c>
      <c r="DW21" s="270">
        <v>0</v>
      </c>
      <c r="DX21" s="270">
        <v>0</v>
      </c>
      <c r="DY21" s="270">
        <v>0</v>
      </c>
      <c r="DZ21" s="270">
        <v>0</v>
      </c>
      <c r="EA21" s="270">
        <v>0</v>
      </c>
      <c r="EB21" s="270">
        <v>0</v>
      </c>
      <c r="EC21" s="270">
        <v>0</v>
      </c>
      <c r="ED21" s="270">
        <v>0</v>
      </c>
      <c r="EE21" s="270">
        <v>0</v>
      </c>
      <c r="EF21" s="270">
        <v>0</v>
      </c>
      <c r="EG21" s="270">
        <v>0</v>
      </c>
      <c r="EH21" s="270">
        <v>0</v>
      </c>
      <c r="EI21" s="270">
        <v>0</v>
      </c>
      <c r="EJ21" s="270">
        <v>0</v>
      </c>
      <c r="EK21" s="270">
        <v>0</v>
      </c>
      <c r="EL21" s="272">
        <f t="shared" si="2"/>
        <v>0</v>
      </c>
      <c r="EM21" s="270">
        <v>0</v>
      </c>
      <c r="EN21" s="270">
        <v>0</v>
      </c>
      <c r="EO21" s="270">
        <v>0</v>
      </c>
      <c r="EP21" s="270">
        <v>0</v>
      </c>
      <c r="EQ21" s="270">
        <v>0</v>
      </c>
      <c r="ER21" s="270">
        <v>0</v>
      </c>
      <c r="ES21" s="270">
        <v>0</v>
      </c>
      <c r="ET21" s="270">
        <v>0</v>
      </c>
      <c r="EU21" s="270">
        <v>0</v>
      </c>
      <c r="EV21" s="270">
        <v>0</v>
      </c>
      <c r="EW21" s="270">
        <v>0</v>
      </c>
      <c r="EX21" s="270">
        <v>0</v>
      </c>
      <c r="EY21" s="270">
        <v>0</v>
      </c>
      <c r="EZ21" s="270">
        <v>0</v>
      </c>
      <c r="FA21" s="270">
        <v>0</v>
      </c>
      <c r="FB21" s="270">
        <v>0</v>
      </c>
      <c r="FC21" s="270">
        <v>0</v>
      </c>
      <c r="FD21" s="270">
        <v>0</v>
      </c>
      <c r="FE21" s="270">
        <v>0</v>
      </c>
      <c r="FF21" s="165">
        <v>0</v>
      </c>
    </row>
    <row r="22" spans="1:162" ht="18" customHeight="1">
      <c r="A22" s="951"/>
      <c r="B22" s="46" t="s">
        <v>373</v>
      </c>
      <c r="C22" s="273">
        <f t="shared" ref="C22:AH22" si="28">+SUM(C20:C21)</f>
        <v>8</v>
      </c>
      <c r="D22" s="276">
        <f t="shared" si="28"/>
        <v>14</v>
      </c>
      <c r="E22" s="273">
        <f t="shared" si="28"/>
        <v>30</v>
      </c>
      <c r="F22" s="276">
        <f t="shared" si="28"/>
        <v>12</v>
      </c>
      <c r="G22" s="273">
        <f t="shared" si="28"/>
        <v>26</v>
      </c>
      <c r="H22" s="273">
        <f t="shared" si="28"/>
        <v>2</v>
      </c>
      <c r="I22" s="273">
        <f t="shared" si="28"/>
        <v>25</v>
      </c>
      <c r="J22" s="273">
        <f t="shared" si="28"/>
        <v>5</v>
      </c>
      <c r="K22" s="273">
        <f t="shared" si="28"/>
        <v>20</v>
      </c>
      <c r="L22" s="273">
        <f t="shared" si="28"/>
        <v>23</v>
      </c>
      <c r="M22" s="273">
        <f t="shared" si="28"/>
        <v>109</v>
      </c>
      <c r="N22" s="273">
        <f t="shared" si="28"/>
        <v>9</v>
      </c>
      <c r="O22" s="273">
        <f t="shared" si="28"/>
        <v>10</v>
      </c>
      <c r="P22" s="273">
        <f t="shared" si="28"/>
        <v>6</v>
      </c>
      <c r="Q22" s="273">
        <f t="shared" si="28"/>
        <v>11</v>
      </c>
      <c r="R22" s="273">
        <f t="shared" si="28"/>
        <v>3</v>
      </c>
      <c r="S22" s="273">
        <f t="shared" si="28"/>
        <v>0</v>
      </c>
      <c r="T22" s="273">
        <f t="shared" si="28"/>
        <v>42</v>
      </c>
      <c r="U22" s="273">
        <f t="shared" si="28"/>
        <v>0</v>
      </c>
      <c r="V22" s="277">
        <f t="shared" si="28"/>
        <v>355</v>
      </c>
      <c r="W22" s="275">
        <f t="shared" si="28"/>
        <v>13</v>
      </c>
      <c r="X22" s="276">
        <f t="shared" si="28"/>
        <v>24</v>
      </c>
      <c r="Y22" s="273">
        <f t="shared" si="28"/>
        <v>24</v>
      </c>
      <c r="Z22" s="276">
        <f t="shared" si="28"/>
        <v>16</v>
      </c>
      <c r="AA22" s="273">
        <f t="shared" si="28"/>
        <v>29</v>
      </c>
      <c r="AB22" s="273">
        <f t="shared" si="28"/>
        <v>9</v>
      </c>
      <c r="AC22" s="273">
        <f t="shared" si="28"/>
        <v>32</v>
      </c>
      <c r="AD22" s="273">
        <f t="shared" si="28"/>
        <v>4</v>
      </c>
      <c r="AE22" s="273">
        <f t="shared" si="28"/>
        <v>31</v>
      </c>
      <c r="AF22" s="273">
        <f t="shared" si="28"/>
        <v>33</v>
      </c>
      <c r="AG22" s="273">
        <f t="shared" si="28"/>
        <v>80</v>
      </c>
      <c r="AH22" s="273">
        <f t="shared" si="28"/>
        <v>9</v>
      </c>
      <c r="AI22" s="273">
        <f t="shared" ref="AI22:BN22" si="29">+SUM(AI20:AI21)</f>
        <v>8</v>
      </c>
      <c r="AJ22" s="273">
        <f t="shared" si="29"/>
        <v>1</v>
      </c>
      <c r="AK22" s="273">
        <f t="shared" si="29"/>
        <v>8</v>
      </c>
      <c r="AL22" s="273">
        <f t="shared" si="29"/>
        <v>2</v>
      </c>
      <c r="AM22" s="273">
        <f t="shared" si="29"/>
        <v>1</v>
      </c>
      <c r="AN22" s="273">
        <f t="shared" si="29"/>
        <v>51</v>
      </c>
      <c r="AO22" s="273">
        <f t="shared" si="29"/>
        <v>1</v>
      </c>
      <c r="AP22" s="277">
        <f t="shared" si="29"/>
        <v>376</v>
      </c>
      <c r="AQ22" s="273">
        <f t="shared" si="29"/>
        <v>11</v>
      </c>
      <c r="AR22" s="276">
        <f t="shared" si="29"/>
        <v>16</v>
      </c>
      <c r="AS22" s="273">
        <f t="shared" si="29"/>
        <v>24</v>
      </c>
      <c r="AT22" s="276">
        <f t="shared" si="29"/>
        <v>18</v>
      </c>
      <c r="AU22" s="273">
        <f t="shared" si="29"/>
        <v>27</v>
      </c>
      <c r="AV22" s="273">
        <f t="shared" si="29"/>
        <v>9</v>
      </c>
      <c r="AW22" s="273">
        <f t="shared" si="29"/>
        <v>28</v>
      </c>
      <c r="AX22" s="273">
        <f t="shared" si="29"/>
        <v>10</v>
      </c>
      <c r="AY22" s="273">
        <f t="shared" si="29"/>
        <v>28</v>
      </c>
      <c r="AZ22" s="273">
        <f t="shared" si="29"/>
        <v>28</v>
      </c>
      <c r="BA22" s="273">
        <f t="shared" si="29"/>
        <v>103</v>
      </c>
      <c r="BB22" s="273">
        <f t="shared" si="29"/>
        <v>7</v>
      </c>
      <c r="BC22" s="273">
        <f t="shared" si="29"/>
        <v>13</v>
      </c>
      <c r="BD22" s="273">
        <f t="shared" si="29"/>
        <v>6</v>
      </c>
      <c r="BE22" s="273">
        <f t="shared" si="29"/>
        <v>10</v>
      </c>
      <c r="BF22" s="273">
        <f t="shared" si="29"/>
        <v>2</v>
      </c>
      <c r="BG22" s="273">
        <f t="shared" si="29"/>
        <v>0</v>
      </c>
      <c r="BH22" s="273">
        <f t="shared" si="29"/>
        <v>49</v>
      </c>
      <c r="BI22" s="273">
        <f t="shared" si="29"/>
        <v>1</v>
      </c>
      <c r="BJ22" s="277">
        <f t="shared" si="29"/>
        <v>390</v>
      </c>
      <c r="BK22" s="275">
        <f t="shared" si="29"/>
        <v>7</v>
      </c>
      <c r="BL22" s="276">
        <f t="shared" si="29"/>
        <v>13</v>
      </c>
      <c r="BM22" s="273">
        <f t="shared" si="29"/>
        <v>27</v>
      </c>
      <c r="BN22" s="276">
        <f t="shared" si="29"/>
        <v>13</v>
      </c>
      <c r="BO22" s="273">
        <f t="shared" ref="BO22:CC22" si="30">+SUM(BO20:BO21)</f>
        <v>40</v>
      </c>
      <c r="BP22" s="273">
        <f t="shared" si="30"/>
        <v>9</v>
      </c>
      <c r="BQ22" s="273">
        <f t="shared" si="30"/>
        <v>23</v>
      </c>
      <c r="BR22" s="273">
        <f t="shared" si="30"/>
        <v>8</v>
      </c>
      <c r="BS22" s="273">
        <f t="shared" si="30"/>
        <v>28</v>
      </c>
      <c r="BT22" s="273">
        <f t="shared" si="30"/>
        <v>27</v>
      </c>
      <c r="BU22" s="273">
        <f t="shared" si="30"/>
        <v>109</v>
      </c>
      <c r="BV22" s="273">
        <f t="shared" si="30"/>
        <v>12</v>
      </c>
      <c r="BW22" s="273">
        <f t="shared" si="30"/>
        <v>7</v>
      </c>
      <c r="BX22" s="273">
        <f t="shared" si="30"/>
        <v>6</v>
      </c>
      <c r="BY22" s="273">
        <f t="shared" si="30"/>
        <v>4</v>
      </c>
      <c r="BZ22" s="273">
        <f t="shared" si="30"/>
        <v>2</v>
      </c>
      <c r="CA22" s="273">
        <f t="shared" si="30"/>
        <v>0</v>
      </c>
      <c r="CB22" s="273">
        <f t="shared" si="30"/>
        <v>44</v>
      </c>
      <c r="CC22" s="273">
        <f t="shared" si="30"/>
        <v>0</v>
      </c>
      <c r="CD22" s="277">
        <f t="shared" si="0"/>
        <v>379</v>
      </c>
      <c r="CE22" s="273">
        <f t="shared" ref="CE22:CW22" si="31">+SUM(CE20:CE21)</f>
        <v>15</v>
      </c>
      <c r="CF22" s="276">
        <f t="shared" si="31"/>
        <v>19</v>
      </c>
      <c r="CG22" s="273">
        <f t="shared" si="31"/>
        <v>31</v>
      </c>
      <c r="CH22" s="276">
        <f t="shared" si="31"/>
        <v>19</v>
      </c>
      <c r="CI22" s="273">
        <f t="shared" si="31"/>
        <v>25</v>
      </c>
      <c r="CJ22" s="273">
        <f t="shared" si="31"/>
        <v>18</v>
      </c>
      <c r="CK22" s="273">
        <f t="shared" si="31"/>
        <v>36</v>
      </c>
      <c r="CL22" s="273">
        <f t="shared" si="31"/>
        <v>12</v>
      </c>
      <c r="CM22" s="273">
        <f t="shared" si="31"/>
        <v>22</v>
      </c>
      <c r="CN22" s="273">
        <f t="shared" si="31"/>
        <v>29</v>
      </c>
      <c r="CO22" s="273">
        <f t="shared" si="31"/>
        <v>130</v>
      </c>
      <c r="CP22" s="273">
        <f t="shared" si="31"/>
        <v>14</v>
      </c>
      <c r="CQ22" s="273">
        <f t="shared" si="31"/>
        <v>8</v>
      </c>
      <c r="CR22" s="273">
        <f t="shared" si="31"/>
        <v>5</v>
      </c>
      <c r="CS22" s="273">
        <f t="shared" si="31"/>
        <v>9</v>
      </c>
      <c r="CT22" s="273">
        <f t="shared" si="31"/>
        <v>5</v>
      </c>
      <c r="CU22" s="273">
        <f t="shared" si="31"/>
        <v>1</v>
      </c>
      <c r="CV22" s="273">
        <f t="shared" si="31"/>
        <v>54</v>
      </c>
      <c r="CW22" s="273">
        <f t="shared" si="31"/>
        <v>2</v>
      </c>
      <c r="CX22" s="277">
        <f t="shared" si="1"/>
        <v>454</v>
      </c>
      <c r="CY22" s="275">
        <f>+SUM(CY20:CY21)</f>
        <v>24</v>
      </c>
      <c r="CZ22" s="276">
        <f t="shared" ref="CZ22:DQ22" si="32">+SUM(CZ20:CZ21)</f>
        <v>17</v>
      </c>
      <c r="DA22" s="273">
        <f t="shared" si="32"/>
        <v>22</v>
      </c>
      <c r="DB22" s="276">
        <f t="shared" si="32"/>
        <v>16</v>
      </c>
      <c r="DC22" s="273">
        <f t="shared" si="32"/>
        <v>31</v>
      </c>
      <c r="DD22" s="273">
        <f t="shared" si="32"/>
        <v>13</v>
      </c>
      <c r="DE22" s="273">
        <f t="shared" si="32"/>
        <v>41</v>
      </c>
      <c r="DF22" s="273">
        <f t="shared" si="32"/>
        <v>14</v>
      </c>
      <c r="DG22" s="273">
        <f t="shared" si="32"/>
        <v>36</v>
      </c>
      <c r="DH22" s="273">
        <f t="shared" si="32"/>
        <v>28</v>
      </c>
      <c r="DI22" s="273">
        <f t="shared" si="32"/>
        <v>117</v>
      </c>
      <c r="DJ22" s="273">
        <f t="shared" si="32"/>
        <v>13</v>
      </c>
      <c r="DK22" s="273">
        <f t="shared" si="32"/>
        <v>12</v>
      </c>
      <c r="DL22" s="273">
        <f t="shared" si="32"/>
        <v>2</v>
      </c>
      <c r="DM22" s="273">
        <f t="shared" si="32"/>
        <v>8</v>
      </c>
      <c r="DN22" s="273">
        <f t="shared" si="32"/>
        <v>4</v>
      </c>
      <c r="DO22" s="273">
        <f t="shared" si="32"/>
        <v>1</v>
      </c>
      <c r="DP22" s="273">
        <f t="shared" si="32"/>
        <v>43</v>
      </c>
      <c r="DQ22" s="273">
        <f t="shared" si="32"/>
        <v>0</v>
      </c>
      <c r="DR22" s="277">
        <f t="shared" si="8"/>
        <v>442</v>
      </c>
      <c r="DS22" s="273">
        <f t="shared" ref="DS22:EK22" si="33">+SUM(DS20:DS21)</f>
        <v>21</v>
      </c>
      <c r="DT22" s="276">
        <f t="shared" si="33"/>
        <v>31</v>
      </c>
      <c r="DU22" s="273">
        <f t="shared" si="33"/>
        <v>38</v>
      </c>
      <c r="DV22" s="276">
        <f t="shared" si="33"/>
        <v>14</v>
      </c>
      <c r="DW22" s="273">
        <f t="shared" si="33"/>
        <v>32</v>
      </c>
      <c r="DX22" s="273">
        <f t="shared" si="33"/>
        <v>7</v>
      </c>
      <c r="DY22" s="273">
        <f t="shared" si="33"/>
        <v>33</v>
      </c>
      <c r="DZ22" s="273">
        <f t="shared" si="33"/>
        <v>13</v>
      </c>
      <c r="EA22" s="273">
        <f t="shared" si="33"/>
        <v>31</v>
      </c>
      <c r="EB22" s="273">
        <f t="shared" si="33"/>
        <v>31</v>
      </c>
      <c r="EC22" s="273">
        <f t="shared" si="33"/>
        <v>106</v>
      </c>
      <c r="ED22" s="273">
        <f t="shared" si="33"/>
        <v>16</v>
      </c>
      <c r="EE22" s="273">
        <f t="shared" si="33"/>
        <v>9</v>
      </c>
      <c r="EF22" s="273">
        <f t="shared" si="33"/>
        <v>2</v>
      </c>
      <c r="EG22" s="273">
        <f t="shared" si="33"/>
        <v>7</v>
      </c>
      <c r="EH22" s="273">
        <f t="shared" si="33"/>
        <v>4</v>
      </c>
      <c r="EI22" s="273">
        <f t="shared" si="33"/>
        <v>4</v>
      </c>
      <c r="EJ22" s="273">
        <f t="shared" si="33"/>
        <v>57</v>
      </c>
      <c r="EK22" s="273">
        <f t="shared" si="33"/>
        <v>1</v>
      </c>
      <c r="EL22" s="277">
        <f t="shared" si="2"/>
        <v>457</v>
      </c>
      <c r="EM22" s="275">
        <v>12</v>
      </c>
      <c r="EN22" s="276">
        <v>28</v>
      </c>
      <c r="EO22" s="273">
        <v>22</v>
      </c>
      <c r="EP22" s="276">
        <v>9</v>
      </c>
      <c r="EQ22" s="273">
        <v>30</v>
      </c>
      <c r="ER22" s="273">
        <v>6</v>
      </c>
      <c r="ES22" s="273">
        <v>31</v>
      </c>
      <c r="ET22" s="273">
        <v>8</v>
      </c>
      <c r="EU22" s="273">
        <v>19</v>
      </c>
      <c r="EV22" s="273">
        <v>36</v>
      </c>
      <c r="EW22" s="273">
        <v>125</v>
      </c>
      <c r="EX22" s="273">
        <v>13</v>
      </c>
      <c r="EY22" s="273">
        <v>6</v>
      </c>
      <c r="EZ22" s="273">
        <v>8</v>
      </c>
      <c r="FA22" s="273">
        <v>6</v>
      </c>
      <c r="FB22" s="273">
        <v>2</v>
      </c>
      <c r="FC22" s="273">
        <v>1</v>
      </c>
      <c r="FD22" s="273">
        <v>51</v>
      </c>
      <c r="FE22" s="273">
        <v>0</v>
      </c>
      <c r="FF22" s="277">
        <v>413</v>
      </c>
    </row>
    <row r="23" spans="1:162" ht="18" customHeight="1">
      <c r="A23" s="951" t="s">
        <v>365</v>
      </c>
      <c r="B23" s="47" t="s">
        <v>354</v>
      </c>
      <c r="C23" s="266">
        <v>0</v>
      </c>
      <c r="D23" s="267">
        <v>0</v>
      </c>
      <c r="E23" s="266">
        <v>0</v>
      </c>
      <c r="F23" s="267">
        <v>0</v>
      </c>
      <c r="G23" s="266">
        <v>0</v>
      </c>
      <c r="H23" s="266">
        <v>0</v>
      </c>
      <c r="I23" s="266">
        <v>3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1</v>
      </c>
      <c r="U23" s="266">
        <v>0</v>
      </c>
      <c r="V23" s="268">
        <f>+SUM(C23:U23)</f>
        <v>4</v>
      </c>
      <c r="W23" s="266">
        <v>0</v>
      </c>
      <c r="X23" s="267">
        <v>0</v>
      </c>
      <c r="Y23" s="266">
        <v>0</v>
      </c>
      <c r="Z23" s="267">
        <v>0</v>
      </c>
      <c r="AA23" s="266">
        <v>0</v>
      </c>
      <c r="AB23" s="266">
        <v>0</v>
      </c>
      <c r="AC23" s="266">
        <v>0</v>
      </c>
      <c r="AD23" s="266">
        <v>0</v>
      </c>
      <c r="AE23" s="266">
        <v>0</v>
      </c>
      <c r="AF23" s="266">
        <v>0</v>
      </c>
      <c r="AG23" s="266">
        <v>0</v>
      </c>
      <c r="AH23" s="266">
        <v>0</v>
      </c>
      <c r="AI23" s="266">
        <v>0</v>
      </c>
      <c r="AJ23" s="266">
        <v>0</v>
      </c>
      <c r="AK23" s="266">
        <v>0</v>
      </c>
      <c r="AL23" s="266">
        <v>0</v>
      </c>
      <c r="AM23" s="266">
        <v>0</v>
      </c>
      <c r="AN23" s="266">
        <v>0</v>
      </c>
      <c r="AO23" s="266">
        <v>0</v>
      </c>
      <c r="AP23" s="269">
        <f>+SUM(W23:AO23)</f>
        <v>0</v>
      </c>
      <c r="AQ23" s="266">
        <v>0</v>
      </c>
      <c r="AR23" s="267">
        <v>0</v>
      </c>
      <c r="AS23" s="266">
        <v>0</v>
      </c>
      <c r="AT23" s="267">
        <v>0</v>
      </c>
      <c r="AU23" s="266">
        <v>1</v>
      </c>
      <c r="AV23" s="266">
        <v>0</v>
      </c>
      <c r="AW23" s="266">
        <v>0</v>
      </c>
      <c r="AX23" s="266">
        <v>0</v>
      </c>
      <c r="AY23" s="266">
        <v>0</v>
      </c>
      <c r="AZ23" s="266">
        <v>0</v>
      </c>
      <c r="BA23" s="266">
        <v>0</v>
      </c>
      <c r="BB23" s="266">
        <v>0</v>
      </c>
      <c r="BC23" s="266">
        <v>0</v>
      </c>
      <c r="BD23" s="266">
        <v>0</v>
      </c>
      <c r="BE23" s="266">
        <v>0</v>
      </c>
      <c r="BF23" s="266">
        <v>0</v>
      </c>
      <c r="BG23" s="266">
        <v>0</v>
      </c>
      <c r="BH23" s="266">
        <v>2</v>
      </c>
      <c r="BI23" s="266">
        <v>0</v>
      </c>
      <c r="BJ23" s="268">
        <f>+SUM(AQ23:BI23)</f>
        <v>3</v>
      </c>
      <c r="BK23" s="266">
        <v>0</v>
      </c>
      <c r="BL23" s="267">
        <v>0</v>
      </c>
      <c r="BM23" s="266">
        <v>0</v>
      </c>
      <c r="BN23" s="267">
        <v>0</v>
      </c>
      <c r="BO23" s="266">
        <v>0</v>
      </c>
      <c r="BP23" s="266">
        <v>0</v>
      </c>
      <c r="BQ23" s="266">
        <v>0</v>
      </c>
      <c r="BR23" s="266">
        <v>0</v>
      </c>
      <c r="BS23" s="266">
        <v>0</v>
      </c>
      <c r="BT23" s="266">
        <v>1</v>
      </c>
      <c r="BU23" s="266">
        <v>0</v>
      </c>
      <c r="BV23" s="266">
        <v>0</v>
      </c>
      <c r="BW23" s="266">
        <v>0</v>
      </c>
      <c r="BX23" s="266">
        <v>0</v>
      </c>
      <c r="BY23" s="266">
        <v>0</v>
      </c>
      <c r="BZ23" s="266">
        <v>0</v>
      </c>
      <c r="CA23" s="266">
        <v>0</v>
      </c>
      <c r="CB23" s="266">
        <v>1</v>
      </c>
      <c r="CC23" s="266">
        <v>0</v>
      </c>
      <c r="CD23" s="269">
        <f t="shared" si="0"/>
        <v>2</v>
      </c>
      <c r="CE23" s="266">
        <v>0</v>
      </c>
      <c r="CF23" s="267">
        <v>0</v>
      </c>
      <c r="CG23" s="266">
        <v>0</v>
      </c>
      <c r="CH23" s="267">
        <v>0</v>
      </c>
      <c r="CI23" s="266">
        <v>1</v>
      </c>
      <c r="CJ23" s="266">
        <v>0</v>
      </c>
      <c r="CK23" s="266">
        <v>0</v>
      </c>
      <c r="CL23" s="266">
        <v>0</v>
      </c>
      <c r="CM23" s="266">
        <v>0</v>
      </c>
      <c r="CN23" s="266">
        <v>1</v>
      </c>
      <c r="CO23" s="266">
        <v>2</v>
      </c>
      <c r="CP23" s="266">
        <v>1</v>
      </c>
      <c r="CQ23" s="266">
        <v>1</v>
      </c>
      <c r="CR23" s="266">
        <v>0</v>
      </c>
      <c r="CS23" s="266">
        <v>0</v>
      </c>
      <c r="CT23" s="266">
        <v>1</v>
      </c>
      <c r="CU23" s="266">
        <v>0</v>
      </c>
      <c r="CV23" s="266">
        <v>0</v>
      </c>
      <c r="CW23" s="266">
        <v>0</v>
      </c>
      <c r="CX23" s="268">
        <f t="shared" si="1"/>
        <v>7</v>
      </c>
      <c r="CY23" s="266">
        <v>0</v>
      </c>
      <c r="CZ23" s="267">
        <v>0</v>
      </c>
      <c r="DA23" s="266">
        <v>2</v>
      </c>
      <c r="DB23" s="267">
        <v>0</v>
      </c>
      <c r="DC23" s="266">
        <v>0</v>
      </c>
      <c r="DD23" s="266">
        <v>0</v>
      </c>
      <c r="DE23" s="266">
        <v>1</v>
      </c>
      <c r="DF23" s="266">
        <v>0</v>
      </c>
      <c r="DG23" s="266">
        <v>1</v>
      </c>
      <c r="DH23" s="266">
        <v>0</v>
      </c>
      <c r="DI23" s="266">
        <v>1</v>
      </c>
      <c r="DJ23" s="266">
        <v>0</v>
      </c>
      <c r="DK23" s="266">
        <v>1</v>
      </c>
      <c r="DL23" s="266">
        <v>0</v>
      </c>
      <c r="DM23" s="266">
        <v>0</v>
      </c>
      <c r="DN23" s="266">
        <v>0</v>
      </c>
      <c r="DO23" s="266">
        <v>0</v>
      </c>
      <c r="DP23" s="266">
        <v>1</v>
      </c>
      <c r="DQ23" s="266">
        <v>0</v>
      </c>
      <c r="DR23" s="269">
        <f t="shared" si="8"/>
        <v>7</v>
      </c>
      <c r="DS23" s="266">
        <v>0</v>
      </c>
      <c r="DT23" s="267">
        <v>0</v>
      </c>
      <c r="DU23" s="266">
        <v>0</v>
      </c>
      <c r="DV23" s="267">
        <v>0</v>
      </c>
      <c r="DW23" s="266">
        <v>0</v>
      </c>
      <c r="DX23" s="266">
        <v>0</v>
      </c>
      <c r="DY23" s="266">
        <v>1</v>
      </c>
      <c r="DZ23" s="266">
        <v>0</v>
      </c>
      <c r="EA23" s="266">
        <v>0</v>
      </c>
      <c r="EB23" s="266">
        <v>0</v>
      </c>
      <c r="EC23" s="266">
        <v>1</v>
      </c>
      <c r="ED23" s="266">
        <v>0</v>
      </c>
      <c r="EE23" s="266">
        <v>0</v>
      </c>
      <c r="EF23" s="266">
        <v>0</v>
      </c>
      <c r="EG23" s="266">
        <v>0</v>
      </c>
      <c r="EH23" s="266">
        <v>0</v>
      </c>
      <c r="EI23" s="266">
        <v>0</v>
      </c>
      <c r="EJ23" s="266">
        <v>2</v>
      </c>
      <c r="EK23" s="266">
        <v>0</v>
      </c>
      <c r="EL23" s="268">
        <f t="shared" si="2"/>
        <v>4</v>
      </c>
      <c r="EM23" s="266">
        <v>2</v>
      </c>
      <c r="EN23" s="267">
        <v>0</v>
      </c>
      <c r="EO23" s="266">
        <v>1</v>
      </c>
      <c r="EP23" s="267">
        <v>0</v>
      </c>
      <c r="EQ23" s="266">
        <v>0</v>
      </c>
      <c r="ER23" s="266">
        <v>0</v>
      </c>
      <c r="ES23" s="266">
        <v>1</v>
      </c>
      <c r="ET23" s="266">
        <v>0</v>
      </c>
      <c r="EU23" s="266">
        <v>1</v>
      </c>
      <c r="EV23" s="266">
        <v>1</v>
      </c>
      <c r="EW23" s="266">
        <v>2</v>
      </c>
      <c r="EX23" s="266">
        <v>0</v>
      </c>
      <c r="EY23" s="266">
        <v>0</v>
      </c>
      <c r="EZ23" s="266">
        <v>0</v>
      </c>
      <c r="FA23" s="266">
        <v>0</v>
      </c>
      <c r="FB23" s="266">
        <v>0</v>
      </c>
      <c r="FC23" s="266">
        <v>0</v>
      </c>
      <c r="FD23" s="266">
        <v>1</v>
      </c>
      <c r="FE23" s="266">
        <v>0</v>
      </c>
      <c r="FF23" s="269">
        <v>9</v>
      </c>
    </row>
    <row r="24" spans="1:162" ht="18" customHeight="1">
      <c r="A24" s="951"/>
      <c r="B24" s="48" t="s">
        <v>355</v>
      </c>
      <c r="C24" s="270">
        <v>9</v>
      </c>
      <c r="D24" s="270">
        <v>14</v>
      </c>
      <c r="E24" s="270">
        <v>11</v>
      </c>
      <c r="F24" s="270">
        <v>12</v>
      </c>
      <c r="G24" s="270">
        <v>16</v>
      </c>
      <c r="H24" s="270">
        <v>8</v>
      </c>
      <c r="I24" s="270">
        <v>25</v>
      </c>
      <c r="J24" s="270">
        <v>3</v>
      </c>
      <c r="K24" s="270">
        <v>17</v>
      </c>
      <c r="L24" s="270">
        <v>25</v>
      </c>
      <c r="M24" s="270">
        <v>115</v>
      </c>
      <c r="N24" s="270">
        <v>6</v>
      </c>
      <c r="O24" s="270">
        <v>9</v>
      </c>
      <c r="P24" s="270">
        <v>0</v>
      </c>
      <c r="Q24" s="270">
        <v>3</v>
      </c>
      <c r="R24" s="270">
        <v>1</v>
      </c>
      <c r="S24" s="270">
        <v>0</v>
      </c>
      <c r="T24" s="270">
        <v>69</v>
      </c>
      <c r="U24" s="270">
        <v>0</v>
      </c>
      <c r="V24" s="272">
        <f>+SUM(C24:U24)</f>
        <v>343</v>
      </c>
      <c r="W24" s="270">
        <v>7</v>
      </c>
      <c r="X24" s="270">
        <v>12</v>
      </c>
      <c r="Y24" s="270">
        <v>11</v>
      </c>
      <c r="Z24" s="270">
        <v>12</v>
      </c>
      <c r="AA24" s="270">
        <v>17</v>
      </c>
      <c r="AB24" s="270">
        <v>5</v>
      </c>
      <c r="AC24" s="270">
        <v>26</v>
      </c>
      <c r="AD24" s="270">
        <v>7</v>
      </c>
      <c r="AE24" s="270">
        <v>14</v>
      </c>
      <c r="AF24" s="270">
        <v>25</v>
      </c>
      <c r="AG24" s="270">
        <v>134</v>
      </c>
      <c r="AH24" s="270">
        <v>4</v>
      </c>
      <c r="AI24" s="270">
        <v>6</v>
      </c>
      <c r="AJ24" s="270">
        <v>3</v>
      </c>
      <c r="AK24" s="270">
        <v>8</v>
      </c>
      <c r="AL24" s="270">
        <v>4</v>
      </c>
      <c r="AM24" s="270">
        <v>0</v>
      </c>
      <c r="AN24" s="270">
        <v>75</v>
      </c>
      <c r="AO24" s="270">
        <v>0</v>
      </c>
      <c r="AP24" s="165">
        <f>+SUM(W24:AO24)</f>
        <v>370</v>
      </c>
      <c r="AQ24" s="270">
        <v>10</v>
      </c>
      <c r="AR24" s="270">
        <v>12</v>
      </c>
      <c r="AS24" s="270">
        <v>20</v>
      </c>
      <c r="AT24" s="270">
        <v>18</v>
      </c>
      <c r="AU24" s="270">
        <v>18</v>
      </c>
      <c r="AV24" s="270">
        <v>5</v>
      </c>
      <c r="AW24" s="270">
        <v>28</v>
      </c>
      <c r="AX24" s="270">
        <v>3</v>
      </c>
      <c r="AY24" s="270">
        <v>16</v>
      </c>
      <c r="AZ24" s="270">
        <v>31</v>
      </c>
      <c r="BA24" s="270">
        <v>118</v>
      </c>
      <c r="BB24" s="270">
        <v>2</v>
      </c>
      <c r="BC24" s="270">
        <v>10</v>
      </c>
      <c r="BD24" s="270">
        <v>4</v>
      </c>
      <c r="BE24" s="270">
        <v>6</v>
      </c>
      <c r="BF24" s="270">
        <v>5</v>
      </c>
      <c r="BG24" s="270">
        <v>2</v>
      </c>
      <c r="BH24" s="270">
        <v>83</v>
      </c>
      <c r="BI24" s="270">
        <v>0</v>
      </c>
      <c r="BJ24" s="272">
        <f>+SUM(AQ24:BI24)</f>
        <v>391</v>
      </c>
      <c r="BK24" s="270">
        <v>9</v>
      </c>
      <c r="BL24" s="270">
        <v>20</v>
      </c>
      <c r="BM24" s="270">
        <v>15</v>
      </c>
      <c r="BN24" s="270">
        <v>15</v>
      </c>
      <c r="BO24" s="270">
        <v>25</v>
      </c>
      <c r="BP24" s="270">
        <v>9</v>
      </c>
      <c r="BQ24" s="270">
        <v>22</v>
      </c>
      <c r="BR24" s="270">
        <v>10</v>
      </c>
      <c r="BS24" s="270">
        <v>15</v>
      </c>
      <c r="BT24" s="270">
        <v>34</v>
      </c>
      <c r="BU24" s="270">
        <v>142</v>
      </c>
      <c r="BV24" s="270">
        <v>8</v>
      </c>
      <c r="BW24" s="270">
        <v>12</v>
      </c>
      <c r="BX24" s="270">
        <v>3</v>
      </c>
      <c r="BY24" s="270">
        <v>3</v>
      </c>
      <c r="BZ24" s="270">
        <v>3</v>
      </c>
      <c r="CA24" s="270">
        <v>1</v>
      </c>
      <c r="CB24" s="270">
        <v>55</v>
      </c>
      <c r="CC24" s="270">
        <v>2</v>
      </c>
      <c r="CD24" s="165">
        <f t="shared" si="0"/>
        <v>403</v>
      </c>
      <c r="CE24" s="270">
        <v>9</v>
      </c>
      <c r="CF24" s="270">
        <v>12</v>
      </c>
      <c r="CG24" s="270">
        <v>31</v>
      </c>
      <c r="CH24" s="270">
        <v>10</v>
      </c>
      <c r="CI24" s="270">
        <v>28</v>
      </c>
      <c r="CJ24" s="270">
        <v>6</v>
      </c>
      <c r="CK24" s="270">
        <v>30</v>
      </c>
      <c r="CL24" s="270">
        <v>3</v>
      </c>
      <c r="CM24" s="270">
        <v>20</v>
      </c>
      <c r="CN24" s="270">
        <v>35</v>
      </c>
      <c r="CO24" s="270">
        <v>152</v>
      </c>
      <c r="CP24" s="270">
        <v>7</v>
      </c>
      <c r="CQ24" s="270">
        <v>5</v>
      </c>
      <c r="CR24" s="270">
        <v>2</v>
      </c>
      <c r="CS24" s="270">
        <v>6</v>
      </c>
      <c r="CT24" s="270">
        <v>4</v>
      </c>
      <c r="CU24" s="270">
        <v>1</v>
      </c>
      <c r="CV24" s="270">
        <v>76</v>
      </c>
      <c r="CW24" s="270">
        <v>1</v>
      </c>
      <c r="CX24" s="272">
        <f t="shared" si="1"/>
        <v>438</v>
      </c>
      <c r="CY24" s="270">
        <v>15</v>
      </c>
      <c r="CZ24" s="270">
        <v>15</v>
      </c>
      <c r="DA24" s="270">
        <v>22</v>
      </c>
      <c r="DB24" s="270">
        <v>17</v>
      </c>
      <c r="DC24" s="270">
        <v>25</v>
      </c>
      <c r="DD24" s="270">
        <v>5</v>
      </c>
      <c r="DE24" s="270">
        <v>22</v>
      </c>
      <c r="DF24" s="270">
        <v>4</v>
      </c>
      <c r="DG24" s="270">
        <v>20</v>
      </c>
      <c r="DH24" s="270">
        <v>42</v>
      </c>
      <c r="DI24" s="270">
        <v>196</v>
      </c>
      <c r="DJ24" s="270">
        <v>5</v>
      </c>
      <c r="DK24" s="270">
        <v>9</v>
      </c>
      <c r="DL24" s="270">
        <v>6</v>
      </c>
      <c r="DM24" s="270">
        <v>8</v>
      </c>
      <c r="DN24" s="270">
        <v>4</v>
      </c>
      <c r="DO24" s="270">
        <v>0</v>
      </c>
      <c r="DP24" s="270">
        <v>76</v>
      </c>
      <c r="DQ24" s="270">
        <v>0</v>
      </c>
      <c r="DR24" s="165">
        <f t="shared" si="8"/>
        <v>491</v>
      </c>
      <c r="DS24" s="270">
        <v>14</v>
      </c>
      <c r="DT24" s="270">
        <v>18</v>
      </c>
      <c r="DU24" s="270">
        <v>27</v>
      </c>
      <c r="DV24" s="270">
        <v>14</v>
      </c>
      <c r="DW24" s="270">
        <v>21</v>
      </c>
      <c r="DX24" s="270">
        <v>4</v>
      </c>
      <c r="DY24" s="270">
        <v>26</v>
      </c>
      <c r="DZ24" s="270">
        <v>9</v>
      </c>
      <c r="EA24" s="270">
        <v>16</v>
      </c>
      <c r="EB24" s="270">
        <v>38</v>
      </c>
      <c r="EC24" s="270">
        <v>172</v>
      </c>
      <c r="ED24" s="270">
        <v>6</v>
      </c>
      <c r="EE24" s="270">
        <v>5</v>
      </c>
      <c r="EF24" s="270">
        <v>3</v>
      </c>
      <c r="EG24" s="270">
        <v>4</v>
      </c>
      <c r="EH24" s="270">
        <v>3</v>
      </c>
      <c r="EI24" s="270">
        <v>0</v>
      </c>
      <c r="EJ24" s="270">
        <v>58</v>
      </c>
      <c r="EK24" s="270">
        <v>0</v>
      </c>
      <c r="EL24" s="272">
        <f t="shared" si="2"/>
        <v>438</v>
      </c>
      <c r="EM24" s="270">
        <v>13</v>
      </c>
      <c r="EN24" s="270">
        <v>11</v>
      </c>
      <c r="EO24" s="270">
        <v>23</v>
      </c>
      <c r="EP24" s="270">
        <v>19</v>
      </c>
      <c r="EQ24" s="270">
        <v>22</v>
      </c>
      <c r="ER24" s="270">
        <v>10</v>
      </c>
      <c r="ES24" s="270">
        <v>27</v>
      </c>
      <c r="ET24" s="270">
        <v>7</v>
      </c>
      <c r="EU24" s="270">
        <v>20</v>
      </c>
      <c r="EV24" s="270">
        <v>36</v>
      </c>
      <c r="EW24" s="270">
        <v>165</v>
      </c>
      <c r="EX24" s="270">
        <v>7</v>
      </c>
      <c r="EY24" s="270">
        <v>7</v>
      </c>
      <c r="EZ24" s="270">
        <v>3</v>
      </c>
      <c r="FA24" s="270">
        <v>8</v>
      </c>
      <c r="FB24" s="270">
        <v>8</v>
      </c>
      <c r="FC24" s="270">
        <v>3</v>
      </c>
      <c r="FD24" s="270">
        <v>67</v>
      </c>
      <c r="FE24" s="270">
        <v>0</v>
      </c>
      <c r="FF24" s="165">
        <v>456</v>
      </c>
    </row>
    <row r="25" spans="1:162" ht="18" customHeight="1">
      <c r="A25" s="951"/>
      <c r="B25" s="46" t="s">
        <v>373</v>
      </c>
      <c r="C25" s="273">
        <f t="shared" ref="C25:AH25" si="34">+SUM(C23:C24)</f>
        <v>9</v>
      </c>
      <c r="D25" s="276">
        <f t="shared" si="34"/>
        <v>14</v>
      </c>
      <c r="E25" s="273">
        <f t="shared" si="34"/>
        <v>11</v>
      </c>
      <c r="F25" s="276">
        <f t="shared" si="34"/>
        <v>12</v>
      </c>
      <c r="G25" s="273">
        <f t="shared" si="34"/>
        <v>16</v>
      </c>
      <c r="H25" s="273">
        <f t="shared" si="34"/>
        <v>8</v>
      </c>
      <c r="I25" s="273">
        <f t="shared" si="34"/>
        <v>28</v>
      </c>
      <c r="J25" s="273">
        <f t="shared" si="34"/>
        <v>3</v>
      </c>
      <c r="K25" s="273">
        <f t="shared" si="34"/>
        <v>17</v>
      </c>
      <c r="L25" s="273">
        <f t="shared" si="34"/>
        <v>25</v>
      </c>
      <c r="M25" s="273">
        <f t="shared" si="34"/>
        <v>115</v>
      </c>
      <c r="N25" s="273">
        <f t="shared" si="34"/>
        <v>6</v>
      </c>
      <c r="O25" s="273">
        <f t="shared" si="34"/>
        <v>9</v>
      </c>
      <c r="P25" s="273">
        <f t="shared" si="34"/>
        <v>0</v>
      </c>
      <c r="Q25" s="273">
        <f t="shared" si="34"/>
        <v>3</v>
      </c>
      <c r="R25" s="273">
        <f t="shared" si="34"/>
        <v>1</v>
      </c>
      <c r="S25" s="273">
        <f t="shared" si="34"/>
        <v>0</v>
      </c>
      <c r="T25" s="273">
        <f t="shared" si="34"/>
        <v>70</v>
      </c>
      <c r="U25" s="273">
        <f t="shared" si="34"/>
        <v>0</v>
      </c>
      <c r="V25" s="277">
        <f t="shared" si="34"/>
        <v>347</v>
      </c>
      <c r="W25" s="275">
        <f t="shared" si="34"/>
        <v>7</v>
      </c>
      <c r="X25" s="276">
        <f t="shared" si="34"/>
        <v>12</v>
      </c>
      <c r="Y25" s="273">
        <f t="shared" si="34"/>
        <v>11</v>
      </c>
      <c r="Z25" s="276">
        <f t="shared" si="34"/>
        <v>12</v>
      </c>
      <c r="AA25" s="273">
        <f t="shared" si="34"/>
        <v>17</v>
      </c>
      <c r="AB25" s="273">
        <f t="shared" si="34"/>
        <v>5</v>
      </c>
      <c r="AC25" s="273">
        <f t="shared" si="34"/>
        <v>26</v>
      </c>
      <c r="AD25" s="273">
        <f t="shared" si="34"/>
        <v>7</v>
      </c>
      <c r="AE25" s="273">
        <f t="shared" si="34"/>
        <v>14</v>
      </c>
      <c r="AF25" s="273">
        <f t="shared" si="34"/>
        <v>25</v>
      </c>
      <c r="AG25" s="273">
        <f t="shared" si="34"/>
        <v>134</v>
      </c>
      <c r="AH25" s="273">
        <f t="shared" si="34"/>
        <v>4</v>
      </c>
      <c r="AI25" s="273">
        <f t="shared" ref="AI25:BN25" si="35">+SUM(AI23:AI24)</f>
        <v>6</v>
      </c>
      <c r="AJ25" s="273">
        <f t="shared" si="35"/>
        <v>3</v>
      </c>
      <c r="AK25" s="273">
        <f t="shared" si="35"/>
        <v>8</v>
      </c>
      <c r="AL25" s="273">
        <f t="shared" si="35"/>
        <v>4</v>
      </c>
      <c r="AM25" s="273">
        <f t="shared" si="35"/>
        <v>0</v>
      </c>
      <c r="AN25" s="273">
        <f t="shared" si="35"/>
        <v>75</v>
      </c>
      <c r="AO25" s="273">
        <f t="shared" si="35"/>
        <v>0</v>
      </c>
      <c r="AP25" s="277">
        <f t="shared" si="35"/>
        <v>370</v>
      </c>
      <c r="AQ25" s="273">
        <f t="shared" si="35"/>
        <v>10</v>
      </c>
      <c r="AR25" s="276">
        <f t="shared" si="35"/>
        <v>12</v>
      </c>
      <c r="AS25" s="273">
        <f t="shared" si="35"/>
        <v>20</v>
      </c>
      <c r="AT25" s="276">
        <f t="shared" si="35"/>
        <v>18</v>
      </c>
      <c r="AU25" s="273">
        <f t="shared" si="35"/>
        <v>19</v>
      </c>
      <c r="AV25" s="273">
        <f t="shared" si="35"/>
        <v>5</v>
      </c>
      <c r="AW25" s="273">
        <f t="shared" si="35"/>
        <v>28</v>
      </c>
      <c r="AX25" s="273">
        <f t="shared" si="35"/>
        <v>3</v>
      </c>
      <c r="AY25" s="273">
        <f t="shared" si="35"/>
        <v>16</v>
      </c>
      <c r="AZ25" s="273">
        <f t="shared" si="35"/>
        <v>31</v>
      </c>
      <c r="BA25" s="273">
        <f t="shared" si="35"/>
        <v>118</v>
      </c>
      <c r="BB25" s="273">
        <f t="shared" si="35"/>
        <v>2</v>
      </c>
      <c r="BC25" s="273">
        <f t="shared" si="35"/>
        <v>10</v>
      </c>
      <c r="BD25" s="273">
        <f t="shared" si="35"/>
        <v>4</v>
      </c>
      <c r="BE25" s="273">
        <f t="shared" si="35"/>
        <v>6</v>
      </c>
      <c r="BF25" s="273">
        <f t="shared" si="35"/>
        <v>5</v>
      </c>
      <c r="BG25" s="273">
        <f t="shared" si="35"/>
        <v>2</v>
      </c>
      <c r="BH25" s="273">
        <f t="shared" si="35"/>
        <v>85</v>
      </c>
      <c r="BI25" s="273">
        <f t="shared" si="35"/>
        <v>0</v>
      </c>
      <c r="BJ25" s="277">
        <f t="shared" si="35"/>
        <v>394</v>
      </c>
      <c r="BK25" s="275">
        <f t="shared" si="35"/>
        <v>9</v>
      </c>
      <c r="BL25" s="276">
        <f t="shared" si="35"/>
        <v>20</v>
      </c>
      <c r="BM25" s="273">
        <f t="shared" si="35"/>
        <v>15</v>
      </c>
      <c r="BN25" s="276">
        <f t="shared" si="35"/>
        <v>15</v>
      </c>
      <c r="BO25" s="273">
        <f t="shared" ref="BO25:CC25" si="36">+SUM(BO23:BO24)</f>
        <v>25</v>
      </c>
      <c r="BP25" s="273">
        <f t="shared" si="36"/>
        <v>9</v>
      </c>
      <c r="BQ25" s="273">
        <f t="shared" si="36"/>
        <v>22</v>
      </c>
      <c r="BR25" s="273">
        <f t="shared" si="36"/>
        <v>10</v>
      </c>
      <c r="BS25" s="273">
        <f t="shared" si="36"/>
        <v>15</v>
      </c>
      <c r="BT25" s="273">
        <f t="shared" si="36"/>
        <v>35</v>
      </c>
      <c r="BU25" s="273">
        <f t="shared" si="36"/>
        <v>142</v>
      </c>
      <c r="BV25" s="273">
        <f t="shared" si="36"/>
        <v>8</v>
      </c>
      <c r="BW25" s="273">
        <f t="shared" si="36"/>
        <v>12</v>
      </c>
      <c r="BX25" s="273">
        <f t="shared" si="36"/>
        <v>3</v>
      </c>
      <c r="BY25" s="273">
        <f t="shared" si="36"/>
        <v>3</v>
      </c>
      <c r="BZ25" s="273">
        <f t="shared" si="36"/>
        <v>3</v>
      </c>
      <c r="CA25" s="273">
        <f t="shared" si="36"/>
        <v>1</v>
      </c>
      <c r="CB25" s="273">
        <f t="shared" si="36"/>
        <v>56</v>
      </c>
      <c r="CC25" s="273">
        <f t="shared" si="36"/>
        <v>2</v>
      </c>
      <c r="CD25" s="277">
        <f t="shared" si="0"/>
        <v>405</v>
      </c>
      <c r="CE25" s="273">
        <f t="shared" ref="CE25:CW25" si="37">+SUM(CE23:CE24)</f>
        <v>9</v>
      </c>
      <c r="CF25" s="276">
        <f t="shared" si="37"/>
        <v>12</v>
      </c>
      <c r="CG25" s="273">
        <f t="shared" si="37"/>
        <v>31</v>
      </c>
      <c r="CH25" s="276">
        <f t="shared" si="37"/>
        <v>10</v>
      </c>
      <c r="CI25" s="273">
        <f t="shared" si="37"/>
        <v>29</v>
      </c>
      <c r="CJ25" s="273">
        <f t="shared" si="37"/>
        <v>6</v>
      </c>
      <c r="CK25" s="273">
        <f t="shared" si="37"/>
        <v>30</v>
      </c>
      <c r="CL25" s="273">
        <f t="shared" si="37"/>
        <v>3</v>
      </c>
      <c r="CM25" s="273">
        <f t="shared" si="37"/>
        <v>20</v>
      </c>
      <c r="CN25" s="273">
        <f t="shared" si="37"/>
        <v>36</v>
      </c>
      <c r="CO25" s="273">
        <f t="shared" si="37"/>
        <v>154</v>
      </c>
      <c r="CP25" s="273">
        <f t="shared" si="37"/>
        <v>8</v>
      </c>
      <c r="CQ25" s="273">
        <f t="shared" si="37"/>
        <v>6</v>
      </c>
      <c r="CR25" s="273">
        <f t="shared" si="37"/>
        <v>2</v>
      </c>
      <c r="CS25" s="273">
        <f t="shared" si="37"/>
        <v>6</v>
      </c>
      <c r="CT25" s="273">
        <f t="shared" si="37"/>
        <v>5</v>
      </c>
      <c r="CU25" s="273">
        <f t="shared" si="37"/>
        <v>1</v>
      </c>
      <c r="CV25" s="273">
        <f t="shared" si="37"/>
        <v>76</v>
      </c>
      <c r="CW25" s="273">
        <f t="shared" si="37"/>
        <v>1</v>
      </c>
      <c r="CX25" s="277">
        <f t="shared" si="1"/>
        <v>445</v>
      </c>
      <c r="CY25" s="275">
        <f>+SUM(CY23:CY24)</f>
        <v>15</v>
      </c>
      <c r="CZ25" s="276">
        <f t="shared" ref="CZ25:DQ25" si="38">+SUM(CZ23:CZ24)</f>
        <v>15</v>
      </c>
      <c r="DA25" s="273">
        <f t="shared" si="38"/>
        <v>24</v>
      </c>
      <c r="DB25" s="276">
        <f t="shared" si="38"/>
        <v>17</v>
      </c>
      <c r="DC25" s="273">
        <f t="shared" si="38"/>
        <v>25</v>
      </c>
      <c r="DD25" s="273">
        <f t="shared" si="38"/>
        <v>5</v>
      </c>
      <c r="DE25" s="273">
        <f t="shared" si="38"/>
        <v>23</v>
      </c>
      <c r="DF25" s="273">
        <f>+SUM(DF23:DF24)</f>
        <v>4</v>
      </c>
      <c r="DG25" s="273">
        <f t="shared" si="38"/>
        <v>21</v>
      </c>
      <c r="DH25" s="273">
        <f t="shared" si="38"/>
        <v>42</v>
      </c>
      <c r="DI25" s="273">
        <f t="shared" si="38"/>
        <v>197</v>
      </c>
      <c r="DJ25" s="273">
        <f t="shared" si="38"/>
        <v>5</v>
      </c>
      <c r="DK25" s="273">
        <f t="shared" si="38"/>
        <v>10</v>
      </c>
      <c r="DL25" s="273">
        <f t="shared" si="38"/>
        <v>6</v>
      </c>
      <c r="DM25" s="273">
        <f t="shared" si="38"/>
        <v>8</v>
      </c>
      <c r="DN25" s="273">
        <f t="shared" si="38"/>
        <v>4</v>
      </c>
      <c r="DO25" s="273">
        <f t="shared" si="38"/>
        <v>0</v>
      </c>
      <c r="DP25" s="273">
        <f t="shared" si="38"/>
        <v>77</v>
      </c>
      <c r="DQ25" s="273">
        <f t="shared" si="38"/>
        <v>0</v>
      </c>
      <c r="DR25" s="277">
        <f t="shared" si="8"/>
        <v>498</v>
      </c>
      <c r="DS25" s="273">
        <f t="shared" ref="DS25:EK25" si="39">+SUM(DS23:DS24)</f>
        <v>14</v>
      </c>
      <c r="DT25" s="276">
        <f t="shared" si="39"/>
        <v>18</v>
      </c>
      <c r="DU25" s="273">
        <f t="shared" si="39"/>
        <v>27</v>
      </c>
      <c r="DV25" s="276">
        <f t="shared" si="39"/>
        <v>14</v>
      </c>
      <c r="DW25" s="273">
        <f t="shared" si="39"/>
        <v>21</v>
      </c>
      <c r="DX25" s="273">
        <f t="shared" si="39"/>
        <v>4</v>
      </c>
      <c r="DY25" s="273">
        <f t="shared" si="39"/>
        <v>27</v>
      </c>
      <c r="DZ25" s="273">
        <f t="shared" si="39"/>
        <v>9</v>
      </c>
      <c r="EA25" s="273">
        <f t="shared" si="39"/>
        <v>16</v>
      </c>
      <c r="EB25" s="273">
        <f t="shared" si="39"/>
        <v>38</v>
      </c>
      <c r="EC25" s="273">
        <f t="shared" si="39"/>
        <v>173</v>
      </c>
      <c r="ED25" s="273">
        <f t="shared" si="39"/>
        <v>6</v>
      </c>
      <c r="EE25" s="273">
        <f t="shared" si="39"/>
        <v>5</v>
      </c>
      <c r="EF25" s="273">
        <f t="shared" si="39"/>
        <v>3</v>
      </c>
      <c r="EG25" s="273">
        <f t="shared" si="39"/>
        <v>4</v>
      </c>
      <c r="EH25" s="273">
        <f t="shared" si="39"/>
        <v>3</v>
      </c>
      <c r="EI25" s="273">
        <f t="shared" si="39"/>
        <v>0</v>
      </c>
      <c r="EJ25" s="273">
        <f t="shared" si="39"/>
        <v>60</v>
      </c>
      <c r="EK25" s="273">
        <f t="shared" si="39"/>
        <v>0</v>
      </c>
      <c r="EL25" s="277">
        <f t="shared" si="2"/>
        <v>442</v>
      </c>
      <c r="EM25" s="275">
        <v>15</v>
      </c>
      <c r="EN25" s="276">
        <v>11</v>
      </c>
      <c r="EO25" s="273">
        <v>24</v>
      </c>
      <c r="EP25" s="276">
        <v>19</v>
      </c>
      <c r="EQ25" s="273">
        <v>22</v>
      </c>
      <c r="ER25" s="273">
        <v>10</v>
      </c>
      <c r="ES25" s="273">
        <v>28</v>
      </c>
      <c r="ET25" s="273">
        <v>7</v>
      </c>
      <c r="EU25" s="273">
        <v>21</v>
      </c>
      <c r="EV25" s="273">
        <v>37</v>
      </c>
      <c r="EW25" s="273">
        <v>167</v>
      </c>
      <c r="EX25" s="273">
        <v>7</v>
      </c>
      <c r="EY25" s="273">
        <v>7</v>
      </c>
      <c r="EZ25" s="273">
        <v>3</v>
      </c>
      <c r="FA25" s="273">
        <v>8</v>
      </c>
      <c r="FB25" s="273">
        <v>8</v>
      </c>
      <c r="FC25" s="273">
        <v>3</v>
      </c>
      <c r="FD25" s="273">
        <v>68</v>
      </c>
      <c r="FE25" s="273">
        <v>0</v>
      </c>
      <c r="FF25" s="277">
        <v>465</v>
      </c>
    </row>
    <row r="26" spans="1:162" ht="18" customHeight="1">
      <c r="A26" s="951" t="s">
        <v>366</v>
      </c>
      <c r="B26" s="47" t="s">
        <v>354</v>
      </c>
      <c r="C26" s="266">
        <v>0</v>
      </c>
      <c r="D26" s="267">
        <v>0</v>
      </c>
      <c r="E26" s="266">
        <v>0</v>
      </c>
      <c r="F26" s="267">
        <v>0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>
        <v>0</v>
      </c>
      <c r="M26" s="266">
        <v>0</v>
      </c>
      <c r="N26" s="266">
        <v>0</v>
      </c>
      <c r="O26" s="266">
        <v>0</v>
      </c>
      <c r="P26" s="266">
        <v>0</v>
      </c>
      <c r="Q26" s="266">
        <v>0</v>
      </c>
      <c r="R26" s="266">
        <v>0</v>
      </c>
      <c r="S26" s="266">
        <v>0</v>
      </c>
      <c r="T26" s="266">
        <v>0</v>
      </c>
      <c r="U26" s="266">
        <v>0</v>
      </c>
      <c r="V26" s="268">
        <f>+SUM(C26:U26)</f>
        <v>0</v>
      </c>
      <c r="W26" s="266">
        <v>0</v>
      </c>
      <c r="X26" s="267">
        <v>0</v>
      </c>
      <c r="Y26" s="266">
        <v>0</v>
      </c>
      <c r="Z26" s="267">
        <v>0</v>
      </c>
      <c r="AA26" s="266">
        <v>0</v>
      </c>
      <c r="AB26" s="266">
        <v>0</v>
      </c>
      <c r="AC26" s="266">
        <v>0</v>
      </c>
      <c r="AD26" s="266">
        <v>0</v>
      </c>
      <c r="AE26" s="266">
        <v>0</v>
      </c>
      <c r="AF26" s="266">
        <v>0</v>
      </c>
      <c r="AG26" s="266">
        <v>0</v>
      </c>
      <c r="AH26" s="266">
        <v>0</v>
      </c>
      <c r="AI26" s="266">
        <v>0</v>
      </c>
      <c r="AJ26" s="266">
        <v>0</v>
      </c>
      <c r="AK26" s="266">
        <v>0</v>
      </c>
      <c r="AL26" s="266">
        <v>0</v>
      </c>
      <c r="AM26" s="266">
        <v>0</v>
      </c>
      <c r="AN26" s="266">
        <v>0</v>
      </c>
      <c r="AO26" s="266">
        <v>0</v>
      </c>
      <c r="AP26" s="269">
        <f>+SUM(W26:AO26)</f>
        <v>0</v>
      </c>
      <c r="AQ26" s="266">
        <v>0</v>
      </c>
      <c r="AR26" s="267">
        <v>0</v>
      </c>
      <c r="AS26" s="266">
        <v>0</v>
      </c>
      <c r="AT26" s="267">
        <v>0</v>
      </c>
      <c r="AU26" s="266">
        <v>0</v>
      </c>
      <c r="AV26" s="266">
        <v>0</v>
      </c>
      <c r="AW26" s="266">
        <v>0</v>
      </c>
      <c r="AX26" s="266">
        <v>0</v>
      </c>
      <c r="AY26" s="266">
        <v>0</v>
      </c>
      <c r="AZ26" s="266">
        <v>0</v>
      </c>
      <c r="BA26" s="266">
        <v>0</v>
      </c>
      <c r="BB26" s="266">
        <v>0</v>
      </c>
      <c r="BC26" s="266">
        <v>0</v>
      </c>
      <c r="BD26" s="266">
        <v>0</v>
      </c>
      <c r="BE26" s="266">
        <v>0</v>
      </c>
      <c r="BF26" s="266">
        <v>0</v>
      </c>
      <c r="BG26" s="266">
        <v>0</v>
      </c>
      <c r="BH26" s="266">
        <v>0</v>
      </c>
      <c r="BI26" s="266">
        <v>0</v>
      </c>
      <c r="BJ26" s="268">
        <f>+SUM(AQ26:BI26)</f>
        <v>0</v>
      </c>
      <c r="BK26" s="266">
        <v>0</v>
      </c>
      <c r="BL26" s="267">
        <v>0</v>
      </c>
      <c r="BM26" s="266">
        <v>0</v>
      </c>
      <c r="BN26" s="267">
        <v>0</v>
      </c>
      <c r="BO26" s="266">
        <v>0</v>
      </c>
      <c r="BP26" s="266">
        <v>0</v>
      </c>
      <c r="BQ26" s="266">
        <v>0</v>
      </c>
      <c r="BR26" s="266">
        <v>0</v>
      </c>
      <c r="BS26" s="266">
        <v>0</v>
      </c>
      <c r="BT26" s="266">
        <v>0</v>
      </c>
      <c r="BU26" s="266">
        <v>0</v>
      </c>
      <c r="BV26" s="266">
        <v>0</v>
      </c>
      <c r="BW26" s="266">
        <v>0</v>
      </c>
      <c r="BX26" s="266">
        <v>0</v>
      </c>
      <c r="BY26" s="266">
        <v>0</v>
      </c>
      <c r="BZ26" s="266">
        <v>0</v>
      </c>
      <c r="CA26" s="266">
        <v>0</v>
      </c>
      <c r="CB26" s="266">
        <v>0</v>
      </c>
      <c r="CC26" s="266">
        <v>0</v>
      </c>
      <c r="CD26" s="269">
        <f t="shared" si="0"/>
        <v>0</v>
      </c>
      <c r="CE26" s="266">
        <v>0</v>
      </c>
      <c r="CF26" s="267">
        <v>0</v>
      </c>
      <c r="CG26" s="266">
        <v>0</v>
      </c>
      <c r="CH26" s="267">
        <v>0</v>
      </c>
      <c r="CI26" s="266">
        <v>0</v>
      </c>
      <c r="CJ26" s="266">
        <v>0</v>
      </c>
      <c r="CK26" s="266">
        <v>0</v>
      </c>
      <c r="CL26" s="266">
        <v>0</v>
      </c>
      <c r="CM26" s="266">
        <v>0</v>
      </c>
      <c r="CN26" s="266">
        <v>0</v>
      </c>
      <c r="CO26" s="266">
        <v>0</v>
      </c>
      <c r="CP26" s="266">
        <v>0</v>
      </c>
      <c r="CQ26" s="266">
        <v>0</v>
      </c>
      <c r="CR26" s="266">
        <v>0</v>
      </c>
      <c r="CS26" s="266">
        <v>0</v>
      </c>
      <c r="CT26" s="266">
        <v>0</v>
      </c>
      <c r="CU26" s="266">
        <v>0</v>
      </c>
      <c r="CV26" s="266">
        <v>0</v>
      </c>
      <c r="CW26" s="266">
        <v>0</v>
      </c>
      <c r="CX26" s="268">
        <f t="shared" si="1"/>
        <v>0</v>
      </c>
      <c r="CY26" s="266">
        <v>0</v>
      </c>
      <c r="CZ26" s="267">
        <v>0</v>
      </c>
      <c r="DA26" s="266">
        <v>0</v>
      </c>
      <c r="DB26" s="267">
        <v>0</v>
      </c>
      <c r="DC26" s="266">
        <v>0</v>
      </c>
      <c r="DD26" s="266">
        <v>0</v>
      </c>
      <c r="DE26" s="266">
        <v>0</v>
      </c>
      <c r="DF26" s="266">
        <v>0</v>
      </c>
      <c r="DG26" s="266">
        <v>0</v>
      </c>
      <c r="DH26" s="266">
        <v>0</v>
      </c>
      <c r="DI26" s="266">
        <v>0</v>
      </c>
      <c r="DJ26" s="266">
        <v>0</v>
      </c>
      <c r="DK26" s="266">
        <v>0</v>
      </c>
      <c r="DL26" s="266">
        <v>0</v>
      </c>
      <c r="DM26" s="266">
        <v>0</v>
      </c>
      <c r="DN26" s="266">
        <v>0</v>
      </c>
      <c r="DO26" s="266">
        <v>0</v>
      </c>
      <c r="DP26" s="266">
        <v>0</v>
      </c>
      <c r="DQ26" s="266">
        <v>0</v>
      </c>
      <c r="DR26" s="269">
        <f t="shared" si="8"/>
        <v>0</v>
      </c>
      <c r="DS26" s="266">
        <v>0</v>
      </c>
      <c r="DT26" s="267">
        <v>0</v>
      </c>
      <c r="DU26" s="266">
        <v>0</v>
      </c>
      <c r="DV26" s="267">
        <v>0</v>
      </c>
      <c r="DW26" s="266">
        <v>0</v>
      </c>
      <c r="DX26" s="266">
        <v>0</v>
      </c>
      <c r="DY26" s="266">
        <v>0</v>
      </c>
      <c r="DZ26" s="266">
        <v>0</v>
      </c>
      <c r="EA26" s="266">
        <v>0</v>
      </c>
      <c r="EB26" s="266">
        <v>0</v>
      </c>
      <c r="EC26" s="266">
        <v>0</v>
      </c>
      <c r="ED26" s="266">
        <v>0</v>
      </c>
      <c r="EE26" s="266">
        <v>0</v>
      </c>
      <c r="EF26" s="266">
        <v>0</v>
      </c>
      <c r="EG26" s="266">
        <v>0</v>
      </c>
      <c r="EH26" s="266">
        <v>0</v>
      </c>
      <c r="EI26" s="266">
        <v>0</v>
      </c>
      <c r="EJ26" s="266">
        <v>0</v>
      </c>
      <c r="EK26" s="266">
        <v>0</v>
      </c>
      <c r="EL26" s="268">
        <f t="shared" si="2"/>
        <v>0</v>
      </c>
      <c r="EM26" s="266">
        <v>0</v>
      </c>
      <c r="EN26" s="267">
        <v>0</v>
      </c>
      <c r="EO26" s="266">
        <v>0</v>
      </c>
      <c r="EP26" s="267">
        <v>0</v>
      </c>
      <c r="EQ26" s="266">
        <v>0</v>
      </c>
      <c r="ER26" s="266">
        <v>0</v>
      </c>
      <c r="ES26" s="266">
        <v>0</v>
      </c>
      <c r="ET26" s="266">
        <v>0</v>
      </c>
      <c r="EU26" s="266">
        <v>0</v>
      </c>
      <c r="EV26" s="266">
        <v>0</v>
      </c>
      <c r="EW26" s="266">
        <v>0</v>
      </c>
      <c r="EX26" s="266">
        <v>0</v>
      </c>
      <c r="EY26" s="266">
        <v>0</v>
      </c>
      <c r="EZ26" s="266">
        <v>0</v>
      </c>
      <c r="FA26" s="266">
        <v>0</v>
      </c>
      <c r="FB26" s="266">
        <v>0</v>
      </c>
      <c r="FC26" s="266">
        <v>0</v>
      </c>
      <c r="FD26" s="266">
        <v>0</v>
      </c>
      <c r="FE26" s="266">
        <v>0</v>
      </c>
      <c r="FF26" s="269">
        <v>0</v>
      </c>
    </row>
    <row r="27" spans="1:162" ht="18" customHeight="1">
      <c r="A27" s="951"/>
      <c r="B27" s="48" t="s">
        <v>355</v>
      </c>
      <c r="C27" s="270">
        <v>15</v>
      </c>
      <c r="D27" s="270">
        <v>20</v>
      </c>
      <c r="E27" s="270">
        <v>19</v>
      </c>
      <c r="F27" s="270">
        <v>8</v>
      </c>
      <c r="G27" s="270">
        <v>22</v>
      </c>
      <c r="H27" s="270">
        <v>10</v>
      </c>
      <c r="I27" s="270">
        <v>26</v>
      </c>
      <c r="J27" s="270">
        <v>5</v>
      </c>
      <c r="K27" s="270">
        <v>10</v>
      </c>
      <c r="L27" s="270">
        <v>30</v>
      </c>
      <c r="M27" s="270">
        <v>90</v>
      </c>
      <c r="N27" s="270">
        <v>3</v>
      </c>
      <c r="O27" s="270">
        <v>6</v>
      </c>
      <c r="P27" s="270">
        <v>4</v>
      </c>
      <c r="Q27" s="270">
        <v>4</v>
      </c>
      <c r="R27" s="270">
        <v>3</v>
      </c>
      <c r="S27" s="270">
        <v>0</v>
      </c>
      <c r="T27" s="270">
        <v>20</v>
      </c>
      <c r="U27" s="270">
        <v>0</v>
      </c>
      <c r="V27" s="272">
        <f>+SUM(C27:U27)</f>
        <v>295</v>
      </c>
      <c r="W27" s="270">
        <v>7</v>
      </c>
      <c r="X27" s="270">
        <v>14</v>
      </c>
      <c r="Y27" s="270">
        <v>21</v>
      </c>
      <c r="Z27" s="270">
        <v>9</v>
      </c>
      <c r="AA27" s="270">
        <v>24</v>
      </c>
      <c r="AB27" s="270">
        <v>3</v>
      </c>
      <c r="AC27" s="270">
        <v>15</v>
      </c>
      <c r="AD27" s="270">
        <v>10</v>
      </c>
      <c r="AE27" s="270">
        <v>12</v>
      </c>
      <c r="AF27" s="270">
        <v>35</v>
      </c>
      <c r="AG27" s="270">
        <v>88</v>
      </c>
      <c r="AH27" s="270">
        <v>2</v>
      </c>
      <c r="AI27" s="270">
        <v>6</v>
      </c>
      <c r="AJ27" s="270">
        <v>12</v>
      </c>
      <c r="AK27" s="270">
        <v>7</v>
      </c>
      <c r="AL27" s="270">
        <v>3</v>
      </c>
      <c r="AM27" s="270">
        <v>0</v>
      </c>
      <c r="AN27" s="270">
        <v>22</v>
      </c>
      <c r="AO27" s="270">
        <v>0</v>
      </c>
      <c r="AP27" s="165">
        <f>+SUM(W27:AO27)</f>
        <v>290</v>
      </c>
      <c r="AQ27" s="270">
        <v>19</v>
      </c>
      <c r="AR27" s="270">
        <v>20</v>
      </c>
      <c r="AS27" s="270">
        <v>15</v>
      </c>
      <c r="AT27" s="270">
        <v>11</v>
      </c>
      <c r="AU27" s="270">
        <v>21</v>
      </c>
      <c r="AV27" s="270">
        <v>7</v>
      </c>
      <c r="AW27" s="270">
        <v>20</v>
      </c>
      <c r="AX27" s="270">
        <v>6</v>
      </c>
      <c r="AY27" s="270">
        <v>12</v>
      </c>
      <c r="AZ27" s="270">
        <v>44</v>
      </c>
      <c r="BA27" s="270">
        <v>126</v>
      </c>
      <c r="BB27" s="270">
        <v>4</v>
      </c>
      <c r="BC27" s="270">
        <v>14</v>
      </c>
      <c r="BD27" s="270">
        <v>6</v>
      </c>
      <c r="BE27" s="270">
        <v>5</v>
      </c>
      <c r="BF27" s="270">
        <v>4</v>
      </c>
      <c r="BG27" s="270">
        <v>0</v>
      </c>
      <c r="BH27" s="270">
        <v>31</v>
      </c>
      <c r="BI27" s="270">
        <v>0</v>
      </c>
      <c r="BJ27" s="272">
        <f>+SUM(AQ27:BI27)</f>
        <v>365</v>
      </c>
      <c r="BK27" s="270">
        <v>15</v>
      </c>
      <c r="BL27" s="270">
        <v>18</v>
      </c>
      <c r="BM27" s="270">
        <v>24</v>
      </c>
      <c r="BN27" s="270">
        <v>9</v>
      </c>
      <c r="BO27" s="270">
        <v>25</v>
      </c>
      <c r="BP27" s="270">
        <v>3</v>
      </c>
      <c r="BQ27" s="270">
        <v>30</v>
      </c>
      <c r="BR27" s="270">
        <v>8</v>
      </c>
      <c r="BS27" s="270">
        <v>24</v>
      </c>
      <c r="BT27" s="270">
        <v>34</v>
      </c>
      <c r="BU27" s="270">
        <v>96</v>
      </c>
      <c r="BV27" s="270">
        <v>8</v>
      </c>
      <c r="BW27" s="270">
        <v>12</v>
      </c>
      <c r="BX27" s="270">
        <v>9</v>
      </c>
      <c r="BY27" s="270">
        <v>5</v>
      </c>
      <c r="BZ27" s="270">
        <v>0</v>
      </c>
      <c r="CA27" s="270">
        <v>1</v>
      </c>
      <c r="CB27" s="270">
        <v>19</v>
      </c>
      <c r="CC27" s="270">
        <v>0</v>
      </c>
      <c r="CD27" s="165">
        <f t="shared" si="0"/>
        <v>340</v>
      </c>
      <c r="CE27" s="270">
        <v>11</v>
      </c>
      <c r="CF27" s="270">
        <v>13</v>
      </c>
      <c r="CG27" s="270">
        <v>21</v>
      </c>
      <c r="CH27" s="270">
        <v>12</v>
      </c>
      <c r="CI27" s="270">
        <v>33</v>
      </c>
      <c r="CJ27" s="270">
        <v>6</v>
      </c>
      <c r="CK27" s="270">
        <v>25</v>
      </c>
      <c r="CL27" s="270">
        <v>11</v>
      </c>
      <c r="CM27" s="270">
        <v>15</v>
      </c>
      <c r="CN27" s="270">
        <v>35</v>
      </c>
      <c r="CO27" s="270">
        <v>101</v>
      </c>
      <c r="CP27" s="270">
        <v>5</v>
      </c>
      <c r="CQ27" s="270">
        <v>14</v>
      </c>
      <c r="CR27" s="270">
        <v>11</v>
      </c>
      <c r="CS27" s="270">
        <v>5</v>
      </c>
      <c r="CT27" s="270">
        <v>6</v>
      </c>
      <c r="CU27" s="270">
        <v>0</v>
      </c>
      <c r="CV27" s="270">
        <v>23</v>
      </c>
      <c r="CW27" s="270">
        <v>0</v>
      </c>
      <c r="CX27" s="272">
        <f t="shared" si="1"/>
        <v>347</v>
      </c>
      <c r="CY27" s="270">
        <v>18</v>
      </c>
      <c r="CZ27" s="270">
        <v>22</v>
      </c>
      <c r="DA27" s="270">
        <v>24</v>
      </c>
      <c r="DB27" s="270">
        <v>12</v>
      </c>
      <c r="DC27" s="270">
        <v>30</v>
      </c>
      <c r="DD27" s="270">
        <v>8</v>
      </c>
      <c r="DE27" s="270">
        <v>17</v>
      </c>
      <c r="DF27" s="270">
        <v>17</v>
      </c>
      <c r="DG27" s="270">
        <v>13</v>
      </c>
      <c r="DH27" s="270">
        <v>49</v>
      </c>
      <c r="DI27" s="270">
        <v>118</v>
      </c>
      <c r="DJ27" s="270">
        <v>4</v>
      </c>
      <c r="DK27" s="270">
        <v>12</v>
      </c>
      <c r="DL27" s="270">
        <v>12</v>
      </c>
      <c r="DM27" s="270">
        <v>3</v>
      </c>
      <c r="DN27" s="270">
        <v>3</v>
      </c>
      <c r="DO27" s="270">
        <v>1</v>
      </c>
      <c r="DP27" s="270">
        <v>18</v>
      </c>
      <c r="DQ27" s="270">
        <v>0</v>
      </c>
      <c r="DR27" s="165">
        <f t="shared" si="8"/>
        <v>381</v>
      </c>
      <c r="DS27" s="270">
        <v>14</v>
      </c>
      <c r="DT27" s="270">
        <v>14</v>
      </c>
      <c r="DU27" s="270">
        <v>19</v>
      </c>
      <c r="DV27" s="270">
        <v>13</v>
      </c>
      <c r="DW27" s="270">
        <v>29</v>
      </c>
      <c r="DX27" s="270">
        <v>9</v>
      </c>
      <c r="DY27" s="270">
        <v>27</v>
      </c>
      <c r="DZ27" s="270">
        <v>10</v>
      </c>
      <c r="EA27" s="270">
        <v>14</v>
      </c>
      <c r="EB27" s="270">
        <v>55</v>
      </c>
      <c r="EC27" s="270">
        <v>108</v>
      </c>
      <c r="ED27" s="270">
        <v>6</v>
      </c>
      <c r="EE27" s="270">
        <v>14</v>
      </c>
      <c r="EF27" s="270">
        <v>10</v>
      </c>
      <c r="EG27" s="270">
        <v>5</v>
      </c>
      <c r="EH27" s="270">
        <v>3</v>
      </c>
      <c r="EI27" s="270">
        <v>3</v>
      </c>
      <c r="EJ27" s="270">
        <v>23</v>
      </c>
      <c r="EK27" s="270">
        <v>0</v>
      </c>
      <c r="EL27" s="272">
        <f t="shared" si="2"/>
        <v>376</v>
      </c>
      <c r="EM27" s="270">
        <v>10</v>
      </c>
      <c r="EN27" s="270">
        <v>20</v>
      </c>
      <c r="EO27" s="270">
        <v>22</v>
      </c>
      <c r="EP27" s="270">
        <v>12</v>
      </c>
      <c r="EQ27" s="270">
        <v>22</v>
      </c>
      <c r="ER27" s="270">
        <v>6</v>
      </c>
      <c r="ES27" s="270">
        <v>28</v>
      </c>
      <c r="ET27" s="270">
        <v>5</v>
      </c>
      <c r="EU27" s="270">
        <v>12</v>
      </c>
      <c r="EV27" s="270">
        <v>47</v>
      </c>
      <c r="EW27" s="270">
        <v>118</v>
      </c>
      <c r="EX27" s="270">
        <v>10</v>
      </c>
      <c r="EY27" s="270">
        <v>17</v>
      </c>
      <c r="EZ27" s="270">
        <v>8</v>
      </c>
      <c r="FA27" s="270">
        <v>3</v>
      </c>
      <c r="FB27" s="270">
        <v>2</v>
      </c>
      <c r="FC27" s="270">
        <v>1</v>
      </c>
      <c r="FD27" s="270">
        <v>26</v>
      </c>
      <c r="FE27" s="270">
        <v>0</v>
      </c>
      <c r="FF27" s="165">
        <v>369</v>
      </c>
    </row>
    <row r="28" spans="1:162" ht="18" customHeight="1">
      <c r="A28" s="951"/>
      <c r="B28" s="46" t="s">
        <v>373</v>
      </c>
      <c r="C28" s="273">
        <f t="shared" ref="C28:AH28" si="40">+SUM(C26:C27)</f>
        <v>15</v>
      </c>
      <c r="D28" s="276">
        <f t="shared" si="40"/>
        <v>20</v>
      </c>
      <c r="E28" s="273">
        <f t="shared" si="40"/>
        <v>19</v>
      </c>
      <c r="F28" s="276">
        <f t="shared" si="40"/>
        <v>8</v>
      </c>
      <c r="G28" s="273">
        <f t="shared" si="40"/>
        <v>22</v>
      </c>
      <c r="H28" s="273">
        <f t="shared" si="40"/>
        <v>10</v>
      </c>
      <c r="I28" s="273">
        <f t="shared" si="40"/>
        <v>26</v>
      </c>
      <c r="J28" s="273">
        <f t="shared" si="40"/>
        <v>5</v>
      </c>
      <c r="K28" s="273">
        <f t="shared" si="40"/>
        <v>10</v>
      </c>
      <c r="L28" s="273">
        <f t="shared" si="40"/>
        <v>30</v>
      </c>
      <c r="M28" s="273">
        <f t="shared" si="40"/>
        <v>90</v>
      </c>
      <c r="N28" s="273">
        <f t="shared" si="40"/>
        <v>3</v>
      </c>
      <c r="O28" s="273">
        <f t="shared" si="40"/>
        <v>6</v>
      </c>
      <c r="P28" s="273">
        <f t="shared" si="40"/>
        <v>4</v>
      </c>
      <c r="Q28" s="273">
        <f t="shared" si="40"/>
        <v>4</v>
      </c>
      <c r="R28" s="273">
        <f t="shared" si="40"/>
        <v>3</v>
      </c>
      <c r="S28" s="273">
        <f t="shared" si="40"/>
        <v>0</v>
      </c>
      <c r="T28" s="273">
        <f t="shared" si="40"/>
        <v>20</v>
      </c>
      <c r="U28" s="273">
        <f t="shared" si="40"/>
        <v>0</v>
      </c>
      <c r="V28" s="277">
        <f t="shared" si="40"/>
        <v>295</v>
      </c>
      <c r="W28" s="275">
        <f t="shared" si="40"/>
        <v>7</v>
      </c>
      <c r="X28" s="276">
        <f t="shared" si="40"/>
        <v>14</v>
      </c>
      <c r="Y28" s="273">
        <f t="shared" si="40"/>
        <v>21</v>
      </c>
      <c r="Z28" s="276">
        <f t="shared" si="40"/>
        <v>9</v>
      </c>
      <c r="AA28" s="273">
        <f t="shared" si="40"/>
        <v>24</v>
      </c>
      <c r="AB28" s="273">
        <f t="shared" si="40"/>
        <v>3</v>
      </c>
      <c r="AC28" s="273">
        <f t="shared" si="40"/>
        <v>15</v>
      </c>
      <c r="AD28" s="273">
        <f t="shared" si="40"/>
        <v>10</v>
      </c>
      <c r="AE28" s="273">
        <f t="shared" si="40"/>
        <v>12</v>
      </c>
      <c r="AF28" s="273">
        <f t="shared" si="40"/>
        <v>35</v>
      </c>
      <c r="AG28" s="273">
        <f t="shared" si="40"/>
        <v>88</v>
      </c>
      <c r="AH28" s="273">
        <f t="shared" si="40"/>
        <v>2</v>
      </c>
      <c r="AI28" s="273">
        <f t="shared" ref="AI28:BN28" si="41">+SUM(AI26:AI27)</f>
        <v>6</v>
      </c>
      <c r="AJ28" s="273">
        <f t="shared" si="41"/>
        <v>12</v>
      </c>
      <c r="AK28" s="273">
        <f t="shared" si="41"/>
        <v>7</v>
      </c>
      <c r="AL28" s="273">
        <f t="shared" si="41"/>
        <v>3</v>
      </c>
      <c r="AM28" s="273">
        <f t="shared" si="41"/>
        <v>0</v>
      </c>
      <c r="AN28" s="273">
        <f t="shared" si="41"/>
        <v>22</v>
      </c>
      <c r="AO28" s="273">
        <f t="shared" si="41"/>
        <v>0</v>
      </c>
      <c r="AP28" s="277">
        <f t="shared" si="41"/>
        <v>290</v>
      </c>
      <c r="AQ28" s="273">
        <f t="shared" si="41"/>
        <v>19</v>
      </c>
      <c r="AR28" s="276">
        <f t="shared" si="41"/>
        <v>20</v>
      </c>
      <c r="AS28" s="273">
        <f t="shared" si="41"/>
        <v>15</v>
      </c>
      <c r="AT28" s="276">
        <f t="shared" si="41"/>
        <v>11</v>
      </c>
      <c r="AU28" s="273">
        <f t="shared" si="41"/>
        <v>21</v>
      </c>
      <c r="AV28" s="273">
        <f t="shared" si="41"/>
        <v>7</v>
      </c>
      <c r="AW28" s="273">
        <f t="shared" si="41"/>
        <v>20</v>
      </c>
      <c r="AX28" s="273">
        <f t="shared" si="41"/>
        <v>6</v>
      </c>
      <c r="AY28" s="273">
        <f t="shared" si="41"/>
        <v>12</v>
      </c>
      <c r="AZ28" s="273">
        <f t="shared" si="41"/>
        <v>44</v>
      </c>
      <c r="BA28" s="273">
        <f t="shared" si="41"/>
        <v>126</v>
      </c>
      <c r="BB28" s="273">
        <f t="shared" si="41"/>
        <v>4</v>
      </c>
      <c r="BC28" s="273">
        <f t="shared" si="41"/>
        <v>14</v>
      </c>
      <c r="BD28" s="273">
        <f t="shared" si="41"/>
        <v>6</v>
      </c>
      <c r="BE28" s="273">
        <f t="shared" si="41"/>
        <v>5</v>
      </c>
      <c r="BF28" s="273">
        <f t="shared" si="41"/>
        <v>4</v>
      </c>
      <c r="BG28" s="273">
        <f t="shared" si="41"/>
        <v>0</v>
      </c>
      <c r="BH28" s="273">
        <f t="shared" si="41"/>
        <v>31</v>
      </c>
      <c r="BI28" s="273">
        <f t="shared" si="41"/>
        <v>0</v>
      </c>
      <c r="BJ28" s="277">
        <f t="shared" si="41"/>
        <v>365</v>
      </c>
      <c r="BK28" s="275">
        <f t="shared" si="41"/>
        <v>15</v>
      </c>
      <c r="BL28" s="276">
        <f t="shared" si="41"/>
        <v>18</v>
      </c>
      <c r="BM28" s="273">
        <f t="shared" si="41"/>
        <v>24</v>
      </c>
      <c r="BN28" s="276">
        <f t="shared" si="41"/>
        <v>9</v>
      </c>
      <c r="BO28" s="273">
        <f t="shared" ref="BO28:CC28" si="42">+SUM(BO26:BO27)</f>
        <v>25</v>
      </c>
      <c r="BP28" s="273">
        <f t="shared" si="42"/>
        <v>3</v>
      </c>
      <c r="BQ28" s="273">
        <f t="shared" si="42"/>
        <v>30</v>
      </c>
      <c r="BR28" s="273">
        <f t="shared" si="42"/>
        <v>8</v>
      </c>
      <c r="BS28" s="273">
        <f t="shared" si="42"/>
        <v>24</v>
      </c>
      <c r="BT28" s="273">
        <f t="shared" si="42"/>
        <v>34</v>
      </c>
      <c r="BU28" s="273">
        <f t="shared" si="42"/>
        <v>96</v>
      </c>
      <c r="BV28" s="273">
        <f t="shared" si="42"/>
        <v>8</v>
      </c>
      <c r="BW28" s="273">
        <f t="shared" si="42"/>
        <v>12</v>
      </c>
      <c r="BX28" s="273">
        <f t="shared" si="42"/>
        <v>9</v>
      </c>
      <c r="BY28" s="273">
        <f t="shared" si="42"/>
        <v>5</v>
      </c>
      <c r="BZ28" s="273">
        <f t="shared" si="42"/>
        <v>0</v>
      </c>
      <c r="CA28" s="273">
        <f t="shared" si="42"/>
        <v>1</v>
      </c>
      <c r="CB28" s="273">
        <f t="shared" si="42"/>
        <v>19</v>
      </c>
      <c r="CC28" s="273">
        <f t="shared" si="42"/>
        <v>0</v>
      </c>
      <c r="CD28" s="277">
        <f t="shared" si="0"/>
        <v>340</v>
      </c>
      <c r="CE28" s="273">
        <f t="shared" ref="CE28:CW28" si="43">+SUM(CE26:CE27)</f>
        <v>11</v>
      </c>
      <c r="CF28" s="276">
        <f t="shared" si="43"/>
        <v>13</v>
      </c>
      <c r="CG28" s="273">
        <f t="shared" si="43"/>
        <v>21</v>
      </c>
      <c r="CH28" s="276">
        <f t="shared" si="43"/>
        <v>12</v>
      </c>
      <c r="CI28" s="273">
        <f t="shared" si="43"/>
        <v>33</v>
      </c>
      <c r="CJ28" s="273">
        <f t="shared" si="43"/>
        <v>6</v>
      </c>
      <c r="CK28" s="273">
        <f t="shared" si="43"/>
        <v>25</v>
      </c>
      <c r="CL28" s="273">
        <f t="shared" si="43"/>
        <v>11</v>
      </c>
      <c r="CM28" s="273">
        <f t="shared" si="43"/>
        <v>15</v>
      </c>
      <c r="CN28" s="273">
        <f t="shared" si="43"/>
        <v>35</v>
      </c>
      <c r="CO28" s="273">
        <f t="shared" si="43"/>
        <v>101</v>
      </c>
      <c r="CP28" s="273">
        <f t="shared" si="43"/>
        <v>5</v>
      </c>
      <c r="CQ28" s="273">
        <f t="shared" si="43"/>
        <v>14</v>
      </c>
      <c r="CR28" s="273">
        <f t="shared" si="43"/>
        <v>11</v>
      </c>
      <c r="CS28" s="273">
        <f t="shared" si="43"/>
        <v>5</v>
      </c>
      <c r="CT28" s="273">
        <f t="shared" si="43"/>
        <v>6</v>
      </c>
      <c r="CU28" s="273">
        <f t="shared" si="43"/>
        <v>0</v>
      </c>
      <c r="CV28" s="273">
        <f t="shared" si="43"/>
        <v>23</v>
      </c>
      <c r="CW28" s="273">
        <f t="shared" si="43"/>
        <v>0</v>
      </c>
      <c r="CX28" s="277">
        <f t="shared" si="1"/>
        <v>347</v>
      </c>
      <c r="CY28" s="275">
        <f>+SUM(CY26:CY27)</f>
        <v>18</v>
      </c>
      <c r="CZ28" s="276">
        <f t="shared" ref="CZ28:DQ28" si="44">+SUM(CZ26:CZ27)</f>
        <v>22</v>
      </c>
      <c r="DA28" s="273">
        <f t="shared" si="44"/>
        <v>24</v>
      </c>
      <c r="DB28" s="276">
        <f t="shared" si="44"/>
        <v>12</v>
      </c>
      <c r="DC28" s="273">
        <f>+SUM(DC26:DC27)</f>
        <v>30</v>
      </c>
      <c r="DD28" s="273">
        <f t="shared" si="44"/>
        <v>8</v>
      </c>
      <c r="DE28" s="273">
        <f t="shared" si="44"/>
        <v>17</v>
      </c>
      <c r="DF28" s="273">
        <f t="shared" si="44"/>
        <v>17</v>
      </c>
      <c r="DG28" s="273">
        <f t="shared" si="44"/>
        <v>13</v>
      </c>
      <c r="DH28" s="273">
        <f t="shared" si="44"/>
        <v>49</v>
      </c>
      <c r="DI28" s="273">
        <f t="shared" si="44"/>
        <v>118</v>
      </c>
      <c r="DJ28" s="273">
        <f t="shared" si="44"/>
        <v>4</v>
      </c>
      <c r="DK28" s="273">
        <f t="shared" si="44"/>
        <v>12</v>
      </c>
      <c r="DL28" s="273">
        <f t="shared" si="44"/>
        <v>12</v>
      </c>
      <c r="DM28" s="273">
        <f t="shared" si="44"/>
        <v>3</v>
      </c>
      <c r="DN28" s="273">
        <f t="shared" si="44"/>
        <v>3</v>
      </c>
      <c r="DO28" s="273">
        <f t="shared" si="44"/>
        <v>1</v>
      </c>
      <c r="DP28" s="273">
        <f t="shared" si="44"/>
        <v>18</v>
      </c>
      <c r="DQ28" s="273">
        <f t="shared" si="44"/>
        <v>0</v>
      </c>
      <c r="DR28" s="277">
        <f t="shared" si="8"/>
        <v>381</v>
      </c>
      <c r="DS28" s="273">
        <f t="shared" ref="DS28:EK28" si="45">+SUM(DS26:DS27)</f>
        <v>14</v>
      </c>
      <c r="DT28" s="276">
        <f t="shared" si="45"/>
        <v>14</v>
      </c>
      <c r="DU28" s="273">
        <f t="shared" si="45"/>
        <v>19</v>
      </c>
      <c r="DV28" s="276">
        <f t="shared" si="45"/>
        <v>13</v>
      </c>
      <c r="DW28" s="273">
        <f t="shared" si="45"/>
        <v>29</v>
      </c>
      <c r="DX28" s="273">
        <f t="shared" si="45"/>
        <v>9</v>
      </c>
      <c r="DY28" s="273">
        <f t="shared" si="45"/>
        <v>27</v>
      </c>
      <c r="DZ28" s="273">
        <f t="shared" si="45"/>
        <v>10</v>
      </c>
      <c r="EA28" s="273">
        <f t="shared" si="45"/>
        <v>14</v>
      </c>
      <c r="EB28" s="273">
        <f t="shared" si="45"/>
        <v>55</v>
      </c>
      <c r="EC28" s="273">
        <f t="shared" si="45"/>
        <v>108</v>
      </c>
      <c r="ED28" s="273">
        <f t="shared" si="45"/>
        <v>6</v>
      </c>
      <c r="EE28" s="273">
        <f t="shared" si="45"/>
        <v>14</v>
      </c>
      <c r="EF28" s="273">
        <f t="shared" si="45"/>
        <v>10</v>
      </c>
      <c r="EG28" s="273">
        <f t="shared" si="45"/>
        <v>5</v>
      </c>
      <c r="EH28" s="273">
        <f t="shared" si="45"/>
        <v>3</v>
      </c>
      <c r="EI28" s="273">
        <f t="shared" si="45"/>
        <v>3</v>
      </c>
      <c r="EJ28" s="273">
        <f t="shared" si="45"/>
        <v>23</v>
      </c>
      <c r="EK28" s="273">
        <f t="shared" si="45"/>
        <v>0</v>
      </c>
      <c r="EL28" s="277">
        <f t="shared" si="2"/>
        <v>376</v>
      </c>
      <c r="EM28" s="275">
        <v>10</v>
      </c>
      <c r="EN28" s="276">
        <v>20</v>
      </c>
      <c r="EO28" s="273">
        <v>22</v>
      </c>
      <c r="EP28" s="276">
        <v>12</v>
      </c>
      <c r="EQ28" s="273">
        <v>22</v>
      </c>
      <c r="ER28" s="273">
        <v>6</v>
      </c>
      <c r="ES28" s="273">
        <v>28</v>
      </c>
      <c r="ET28" s="273">
        <v>5</v>
      </c>
      <c r="EU28" s="273">
        <v>12</v>
      </c>
      <c r="EV28" s="273">
        <v>47</v>
      </c>
      <c r="EW28" s="273">
        <v>118</v>
      </c>
      <c r="EX28" s="273">
        <v>10</v>
      </c>
      <c r="EY28" s="273">
        <v>17</v>
      </c>
      <c r="EZ28" s="273">
        <v>8</v>
      </c>
      <c r="FA28" s="273">
        <v>3</v>
      </c>
      <c r="FB28" s="273">
        <v>2</v>
      </c>
      <c r="FC28" s="273">
        <v>1</v>
      </c>
      <c r="FD28" s="273">
        <v>26</v>
      </c>
      <c r="FE28" s="273">
        <v>0</v>
      </c>
      <c r="FF28" s="277">
        <v>369</v>
      </c>
    </row>
    <row r="29" spans="1:162" ht="18" customHeight="1">
      <c r="A29" s="951" t="s">
        <v>367</v>
      </c>
      <c r="B29" s="47" t="s">
        <v>354</v>
      </c>
      <c r="C29" s="266">
        <v>3</v>
      </c>
      <c r="D29" s="267">
        <v>6</v>
      </c>
      <c r="E29" s="266">
        <v>14</v>
      </c>
      <c r="F29" s="267">
        <v>9</v>
      </c>
      <c r="G29" s="266">
        <v>9</v>
      </c>
      <c r="H29" s="266">
        <v>3</v>
      </c>
      <c r="I29" s="266">
        <v>11</v>
      </c>
      <c r="J29" s="266">
        <v>5</v>
      </c>
      <c r="K29" s="266">
        <v>6</v>
      </c>
      <c r="L29" s="266">
        <v>8</v>
      </c>
      <c r="M29" s="266">
        <v>51</v>
      </c>
      <c r="N29" s="266">
        <v>2</v>
      </c>
      <c r="O29" s="266">
        <v>5</v>
      </c>
      <c r="P29" s="266">
        <v>2</v>
      </c>
      <c r="Q29" s="266">
        <v>1</v>
      </c>
      <c r="R29" s="266">
        <v>0</v>
      </c>
      <c r="S29" s="266">
        <v>0</v>
      </c>
      <c r="T29" s="266">
        <v>24</v>
      </c>
      <c r="U29" s="266">
        <v>1</v>
      </c>
      <c r="V29" s="268">
        <f>+SUM(C29:U29)</f>
        <v>160</v>
      </c>
      <c r="W29" s="266">
        <v>8</v>
      </c>
      <c r="X29" s="267">
        <v>11</v>
      </c>
      <c r="Y29" s="266">
        <v>6</v>
      </c>
      <c r="Z29" s="267">
        <v>8</v>
      </c>
      <c r="AA29" s="266">
        <v>15</v>
      </c>
      <c r="AB29" s="266">
        <v>3</v>
      </c>
      <c r="AC29" s="266">
        <v>17</v>
      </c>
      <c r="AD29" s="266">
        <v>5</v>
      </c>
      <c r="AE29" s="266">
        <v>10</v>
      </c>
      <c r="AF29" s="266">
        <v>14</v>
      </c>
      <c r="AG29" s="266">
        <v>67</v>
      </c>
      <c r="AH29" s="266">
        <v>6</v>
      </c>
      <c r="AI29" s="266">
        <v>4</v>
      </c>
      <c r="AJ29" s="266">
        <v>2</v>
      </c>
      <c r="AK29" s="266">
        <v>5</v>
      </c>
      <c r="AL29" s="266">
        <v>3</v>
      </c>
      <c r="AM29" s="266">
        <v>0</v>
      </c>
      <c r="AN29" s="266">
        <v>30</v>
      </c>
      <c r="AO29" s="266">
        <v>0</v>
      </c>
      <c r="AP29" s="269">
        <f>+SUM(W29:AO29)</f>
        <v>214</v>
      </c>
      <c r="AQ29" s="266">
        <v>9</v>
      </c>
      <c r="AR29" s="267">
        <v>16</v>
      </c>
      <c r="AS29" s="266">
        <v>18</v>
      </c>
      <c r="AT29" s="267">
        <v>11</v>
      </c>
      <c r="AU29" s="266">
        <v>11</v>
      </c>
      <c r="AV29" s="266">
        <v>1</v>
      </c>
      <c r="AW29" s="266">
        <v>13</v>
      </c>
      <c r="AX29" s="266">
        <v>4</v>
      </c>
      <c r="AY29" s="266">
        <v>14</v>
      </c>
      <c r="AZ29" s="266">
        <v>15</v>
      </c>
      <c r="BA29" s="266">
        <v>76</v>
      </c>
      <c r="BB29" s="266">
        <v>1</v>
      </c>
      <c r="BC29" s="266">
        <v>6</v>
      </c>
      <c r="BD29" s="266">
        <v>0</v>
      </c>
      <c r="BE29" s="266">
        <v>3</v>
      </c>
      <c r="BF29" s="266">
        <v>3</v>
      </c>
      <c r="BG29" s="266">
        <v>0</v>
      </c>
      <c r="BH29" s="266">
        <v>24</v>
      </c>
      <c r="BI29" s="266">
        <v>0</v>
      </c>
      <c r="BJ29" s="268">
        <f>+SUM(AQ29:BI29)</f>
        <v>225</v>
      </c>
      <c r="BK29" s="266">
        <v>9</v>
      </c>
      <c r="BL29" s="267">
        <v>11</v>
      </c>
      <c r="BM29" s="266">
        <v>15</v>
      </c>
      <c r="BN29" s="267">
        <v>4</v>
      </c>
      <c r="BO29" s="266">
        <v>13</v>
      </c>
      <c r="BP29" s="266">
        <v>3</v>
      </c>
      <c r="BQ29" s="266">
        <v>16</v>
      </c>
      <c r="BR29" s="266">
        <v>2</v>
      </c>
      <c r="BS29" s="266">
        <v>4</v>
      </c>
      <c r="BT29" s="266">
        <v>12</v>
      </c>
      <c r="BU29" s="266">
        <v>62</v>
      </c>
      <c r="BV29" s="266">
        <v>4</v>
      </c>
      <c r="BW29" s="266">
        <v>6</v>
      </c>
      <c r="BX29" s="266">
        <v>1</v>
      </c>
      <c r="BY29" s="266">
        <v>2</v>
      </c>
      <c r="BZ29" s="266">
        <v>1</v>
      </c>
      <c r="CA29" s="266">
        <v>0</v>
      </c>
      <c r="CB29" s="266">
        <v>29</v>
      </c>
      <c r="CC29" s="266">
        <v>1</v>
      </c>
      <c r="CD29" s="269">
        <f t="shared" si="0"/>
        <v>195</v>
      </c>
      <c r="CE29" s="266">
        <v>2</v>
      </c>
      <c r="CF29" s="267">
        <v>12</v>
      </c>
      <c r="CG29" s="266">
        <v>6</v>
      </c>
      <c r="CH29" s="267">
        <v>8</v>
      </c>
      <c r="CI29" s="266">
        <v>21</v>
      </c>
      <c r="CJ29" s="266">
        <v>4</v>
      </c>
      <c r="CK29" s="266">
        <v>14</v>
      </c>
      <c r="CL29" s="266">
        <v>7</v>
      </c>
      <c r="CM29" s="266">
        <v>10</v>
      </c>
      <c r="CN29" s="266">
        <v>19</v>
      </c>
      <c r="CO29" s="266">
        <v>71</v>
      </c>
      <c r="CP29" s="266">
        <v>5</v>
      </c>
      <c r="CQ29" s="266">
        <v>4</v>
      </c>
      <c r="CR29" s="266">
        <v>0</v>
      </c>
      <c r="CS29" s="266">
        <v>1</v>
      </c>
      <c r="CT29" s="266">
        <v>3</v>
      </c>
      <c r="CU29" s="266">
        <v>0</v>
      </c>
      <c r="CV29" s="266">
        <v>34</v>
      </c>
      <c r="CW29" s="266">
        <v>0</v>
      </c>
      <c r="CX29" s="268">
        <f t="shared" si="1"/>
        <v>221</v>
      </c>
      <c r="CY29" s="266">
        <v>6</v>
      </c>
      <c r="CZ29" s="267">
        <v>9</v>
      </c>
      <c r="DA29" s="266">
        <v>13</v>
      </c>
      <c r="DB29" s="267">
        <v>13</v>
      </c>
      <c r="DC29" s="266">
        <v>21</v>
      </c>
      <c r="DD29" s="266">
        <v>1</v>
      </c>
      <c r="DE29" s="266">
        <v>25</v>
      </c>
      <c r="DF29" s="266">
        <v>6</v>
      </c>
      <c r="DG29" s="266">
        <v>10</v>
      </c>
      <c r="DH29" s="266">
        <v>14</v>
      </c>
      <c r="DI29" s="266">
        <v>74</v>
      </c>
      <c r="DJ29" s="266">
        <v>5</v>
      </c>
      <c r="DK29" s="266">
        <v>2</v>
      </c>
      <c r="DL29" s="266">
        <v>3</v>
      </c>
      <c r="DM29" s="266">
        <v>5</v>
      </c>
      <c r="DN29" s="266">
        <v>4</v>
      </c>
      <c r="DO29" s="266">
        <v>1</v>
      </c>
      <c r="DP29" s="266">
        <v>28</v>
      </c>
      <c r="DQ29" s="266">
        <v>0</v>
      </c>
      <c r="DR29" s="269">
        <f>+SUM(CY29:DQ29)</f>
        <v>240</v>
      </c>
      <c r="DS29" s="266">
        <v>3</v>
      </c>
      <c r="DT29" s="267">
        <v>22</v>
      </c>
      <c r="DU29" s="266">
        <v>13</v>
      </c>
      <c r="DV29" s="267">
        <v>8</v>
      </c>
      <c r="DW29" s="266">
        <v>24</v>
      </c>
      <c r="DX29" s="266">
        <v>2</v>
      </c>
      <c r="DY29" s="266">
        <v>18</v>
      </c>
      <c r="DZ29" s="266">
        <v>4</v>
      </c>
      <c r="EA29" s="266">
        <v>9</v>
      </c>
      <c r="EB29" s="266">
        <v>15</v>
      </c>
      <c r="EC29" s="266">
        <v>68</v>
      </c>
      <c r="ED29" s="266">
        <v>6</v>
      </c>
      <c r="EE29" s="266">
        <v>6</v>
      </c>
      <c r="EF29" s="266">
        <v>1</v>
      </c>
      <c r="EG29" s="266">
        <v>1</v>
      </c>
      <c r="EH29" s="266">
        <v>2</v>
      </c>
      <c r="EI29" s="266">
        <v>0</v>
      </c>
      <c r="EJ29" s="266">
        <v>24</v>
      </c>
      <c r="EK29" s="266">
        <v>0</v>
      </c>
      <c r="EL29" s="268">
        <f t="shared" si="2"/>
        <v>226</v>
      </c>
      <c r="EM29" s="266">
        <v>6</v>
      </c>
      <c r="EN29" s="267">
        <v>15</v>
      </c>
      <c r="EO29" s="266">
        <v>25</v>
      </c>
      <c r="EP29" s="267">
        <v>12</v>
      </c>
      <c r="EQ29" s="266">
        <v>17</v>
      </c>
      <c r="ER29" s="266">
        <v>6</v>
      </c>
      <c r="ES29" s="266">
        <v>19</v>
      </c>
      <c r="ET29" s="266">
        <v>10</v>
      </c>
      <c r="EU29" s="266">
        <v>13</v>
      </c>
      <c r="EV29" s="266">
        <v>15</v>
      </c>
      <c r="EW29" s="266">
        <v>81</v>
      </c>
      <c r="EX29" s="266">
        <v>7</v>
      </c>
      <c r="EY29" s="266">
        <v>7</v>
      </c>
      <c r="EZ29" s="266">
        <v>3</v>
      </c>
      <c r="FA29" s="266">
        <v>3</v>
      </c>
      <c r="FB29" s="266">
        <v>2</v>
      </c>
      <c r="FC29" s="266">
        <v>2</v>
      </c>
      <c r="FD29" s="266">
        <v>26</v>
      </c>
      <c r="FE29" s="266">
        <v>0</v>
      </c>
      <c r="FF29" s="269">
        <v>269</v>
      </c>
    </row>
    <row r="30" spans="1:162" ht="18" customHeight="1">
      <c r="A30" s="951"/>
      <c r="B30" s="48" t="s">
        <v>355</v>
      </c>
      <c r="C30" s="270">
        <v>8</v>
      </c>
      <c r="D30" s="270">
        <v>6</v>
      </c>
      <c r="E30" s="270">
        <v>11</v>
      </c>
      <c r="F30" s="270">
        <v>5</v>
      </c>
      <c r="G30" s="270">
        <v>13</v>
      </c>
      <c r="H30" s="270">
        <v>1</v>
      </c>
      <c r="I30" s="270">
        <v>15</v>
      </c>
      <c r="J30" s="270">
        <v>6</v>
      </c>
      <c r="K30" s="270">
        <v>9</v>
      </c>
      <c r="L30" s="270">
        <v>15</v>
      </c>
      <c r="M30" s="270">
        <v>66</v>
      </c>
      <c r="N30" s="270">
        <v>3</v>
      </c>
      <c r="O30" s="270">
        <v>2</v>
      </c>
      <c r="P30" s="270">
        <v>0</v>
      </c>
      <c r="Q30" s="270">
        <v>3</v>
      </c>
      <c r="R30" s="270">
        <v>1</v>
      </c>
      <c r="S30" s="270">
        <v>1</v>
      </c>
      <c r="T30" s="270">
        <v>24</v>
      </c>
      <c r="U30" s="270">
        <v>1</v>
      </c>
      <c r="V30" s="272">
        <f>+SUM(C30:U30)</f>
        <v>190</v>
      </c>
      <c r="W30" s="270">
        <v>3</v>
      </c>
      <c r="X30" s="270">
        <v>5</v>
      </c>
      <c r="Y30" s="270">
        <v>11</v>
      </c>
      <c r="Z30" s="270">
        <v>8</v>
      </c>
      <c r="AA30" s="270">
        <v>8</v>
      </c>
      <c r="AB30" s="270">
        <v>2</v>
      </c>
      <c r="AC30" s="270">
        <v>9</v>
      </c>
      <c r="AD30" s="270">
        <v>5</v>
      </c>
      <c r="AE30" s="270">
        <v>5</v>
      </c>
      <c r="AF30" s="270">
        <v>10</v>
      </c>
      <c r="AG30" s="270">
        <v>60</v>
      </c>
      <c r="AH30" s="270">
        <v>5</v>
      </c>
      <c r="AI30" s="270">
        <v>6</v>
      </c>
      <c r="AJ30" s="270">
        <v>1</v>
      </c>
      <c r="AK30" s="270">
        <v>3</v>
      </c>
      <c r="AL30" s="270">
        <v>1</v>
      </c>
      <c r="AM30" s="270">
        <v>0</v>
      </c>
      <c r="AN30" s="270">
        <v>22</v>
      </c>
      <c r="AO30" s="270">
        <v>0</v>
      </c>
      <c r="AP30" s="165">
        <f>+SUM(W30:AO30)</f>
        <v>164</v>
      </c>
      <c r="AQ30" s="270">
        <v>4</v>
      </c>
      <c r="AR30" s="270">
        <v>6</v>
      </c>
      <c r="AS30" s="270">
        <v>9</v>
      </c>
      <c r="AT30" s="270">
        <v>10</v>
      </c>
      <c r="AU30" s="270">
        <v>13</v>
      </c>
      <c r="AV30" s="270">
        <v>4</v>
      </c>
      <c r="AW30" s="270">
        <v>15</v>
      </c>
      <c r="AX30" s="270">
        <v>6</v>
      </c>
      <c r="AY30" s="270">
        <v>8</v>
      </c>
      <c r="AZ30" s="270">
        <v>13</v>
      </c>
      <c r="BA30" s="270">
        <v>70</v>
      </c>
      <c r="BB30" s="270">
        <v>5</v>
      </c>
      <c r="BC30" s="270">
        <v>2</v>
      </c>
      <c r="BD30" s="270">
        <v>1</v>
      </c>
      <c r="BE30" s="270">
        <v>2</v>
      </c>
      <c r="BF30" s="270">
        <v>1</v>
      </c>
      <c r="BG30" s="270">
        <v>0</v>
      </c>
      <c r="BH30" s="270">
        <v>24</v>
      </c>
      <c r="BI30" s="270">
        <v>0</v>
      </c>
      <c r="BJ30" s="272">
        <f>+SUM(AQ30:BI30)</f>
        <v>193</v>
      </c>
      <c r="BK30" s="270">
        <v>6</v>
      </c>
      <c r="BL30" s="270">
        <v>6</v>
      </c>
      <c r="BM30" s="270">
        <v>14</v>
      </c>
      <c r="BN30" s="270">
        <v>6</v>
      </c>
      <c r="BO30" s="270">
        <v>16</v>
      </c>
      <c r="BP30" s="270">
        <v>2</v>
      </c>
      <c r="BQ30" s="270">
        <v>14</v>
      </c>
      <c r="BR30" s="270">
        <v>5</v>
      </c>
      <c r="BS30" s="270">
        <v>13</v>
      </c>
      <c r="BT30" s="270">
        <v>9</v>
      </c>
      <c r="BU30" s="270">
        <v>58</v>
      </c>
      <c r="BV30" s="270">
        <v>3</v>
      </c>
      <c r="BW30" s="270">
        <v>5</v>
      </c>
      <c r="BX30" s="270">
        <v>0</v>
      </c>
      <c r="BY30" s="270">
        <v>5</v>
      </c>
      <c r="BZ30" s="270">
        <v>2</v>
      </c>
      <c r="CA30" s="270">
        <v>0</v>
      </c>
      <c r="CB30" s="270">
        <v>30</v>
      </c>
      <c r="CC30" s="270">
        <v>0</v>
      </c>
      <c r="CD30" s="165">
        <f t="shared" si="0"/>
        <v>194</v>
      </c>
      <c r="CE30" s="270">
        <v>9</v>
      </c>
      <c r="CF30" s="270">
        <v>12</v>
      </c>
      <c r="CG30" s="270">
        <v>10</v>
      </c>
      <c r="CH30" s="270">
        <v>7</v>
      </c>
      <c r="CI30" s="270">
        <v>10</v>
      </c>
      <c r="CJ30" s="270">
        <v>0</v>
      </c>
      <c r="CK30" s="270">
        <v>12</v>
      </c>
      <c r="CL30" s="270">
        <v>4</v>
      </c>
      <c r="CM30" s="270">
        <v>8</v>
      </c>
      <c r="CN30" s="270">
        <v>14</v>
      </c>
      <c r="CO30" s="270">
        <v>52</v>
      </c>
      <c r="CP30" s="270">
        <v>6</v>
      </c>
      <c r="CQ30" s="270">
        <v>7</v>
      </c>
      <c r="CR30" s="270">
        <v>2</v>
      </c>
      <c r="CS30" s="270">
        <v>1</v>
      </c>
      <c r="CT30" s="270">
        <v>1</v>
      </c>
      <c r="CU30" s="270">
        <v>0</v>
      </c>
      <c r="CV30" s="270">
        <v>33</v>
      </c>
      <c r="CW30" s="270">
        <v>0</v>
      </c>
      <c r="CX30" s="272">
        <f t="shared" si="1"/>
        <v>188</v>
      </c>
      <c r="CY30" s="270">
        <v>5</v>
      </c>
      <c r="CZ30" s="270">
        <v>8</v>
      </c>
      <c r="DA30" s="270">
        <v>9</v>
      </c>
      <c r="DB30" s="270">
        <v>9</v>
      </c>
      <c r="DC30" s="270">
        <v>8</v>
      </c>
      <c r="DD30" s="270">
        <v>5</v>
      </c>
      <c r="DE30" s="270">
        <v>8</v>
      </c>
      <c r="DF30" s="270">
        <v>5</v>
      </c>
      <c r="DG30" s="270">
        <v>13</v>
      </c>
      <c r="DH30" s="270">
        <v>11</v>
      </c>
      <c r="DI30" s="270">
        <v>63</v>
      </c>
      <c r="DJ30" s="270">
        <v>2</v>
      </c>
      <c r="DK30" s="270">
        <v>5</v>
      </c>
      <c r="DL30" s="270">
        <v>0</v>
      </c>
      <c r="DM30" s="270">
        <v>1</v>
      </c>
      <c r="DN30" s="270">
        <v>1</v>
      </c>
      <c r="DO30" s="270">
        <v>0</v>
      </c>
      <c r="DP30" s="270">
        <v>22</v>
      </c>
      <c r="DQ30" s="270">
        <v>0</v>
      </c>
      <c r="DR30" s="165">
        <f t="shared" si="8"/>
        <v>175</v>
      </c>
      <c r="DS30" s="270">
        <v>12</v>
      </c>
      <c r="DT30" s="270">
        <v>11</v>
      </c>
      <c r="DU30" s="270">
        <v>9</v>
      </c>
      <c r="DV30" s="270">
        <v>5</v>
      </c>
      <c r="DW30" s="270">
        <v>15</v>
      </c>
      <c r="DX30" s="270">
        <v>2</v>
      </c>
      <c r="DY30" s="270">
        <v>13</v>
      </c>
      <c r="DZ30" s="270">
        <v>3</v>
      </c>
      <c r="EA30" s="270">
        <v>7</v>
      </c>
      <c r="EB30" s="270">
        <v>23</v>
      </c>
      <c r="EC30" s="270">
        <v>55</v>
      </c>
      <c r="ED30" s="270">
        <v>1</v>
      </c>
      <c r="EE30" s="270">
        <v>2</v>
      </c>
      <c r="EF30" s="270">
        <v>5</v>
      </c>
      <c r="EG30" s="270">
        <v>4</v>
      </c>
      <c r="EH30" s="270">
        <v>2</v>
      </c>
      <c r="EI30" s="270">
        <v>0</v>
      </c>
      <c r="EJ30" s="270">
        <v>40</v>
      </c>
      <c r="EK30" s="270">
        <v>0</v>
      </c>
      <c r="EL30" s="272">
        <f t="shared" si="2"/>
        <v>209</v>
      </c>
      <c r="EM30" s="270">
        <v>9</v>
      </c>
      <c r="EN30" s="270">
        <v>8</v>
      </c>
      <c r="EO30" s="270">
        <v>4</v>
      </c>
      <c r="EP30" s="270">
        <v>9</v>
      </c>
      <c r="EQ30" s="270">
        <v>16</v>
      </c>
      <c r="ER30" s="270">
        <v>3</v>
      </c>
      <c r="ES30" s="270">
        <v>12</v>
      </c>
      <c r="ET30" s="270">
        <v>5</v>
      </c>
      <c r="EU30" s="270">
        <v>11</v>
      </c>
      <c r="EV30" s="270">
        <v>16</v>
      </c>
      <c r="EW30" s="270">
        <v>76</v>
      </c>
      <c r="EX30" s="270">
        <v>6</v>
      </c>
      <c r="EY30" s="270">
        <v>5</v>
      </c>
      <c r="EZ30" s="270">
        <v>0</v>
      </c>
      <c r="FA30" s="270">
        <v>3</v>
      </c>
      <c r="FB30" s="270">
        <v>2</v>
      </c>
      <c r="FC30" s="270">
        <v>1</v>
      </c>
      <c r="FD30" s="270">
        <v>22</v>
      </c>
      <c r="FE30" s="270">
        <v>0</v>
      </c>
      <c r="FF30" s="165">
        <v>208</v>
      </c>
    </row>
    <row r="31" spans="1:162" ht="18" customHeight="1">
      <c r="A31" s="951"/>
      <c r="B31" s="46" t="s">
        <v>373</v>
      </c>
      <c r="C31" s="273">
        <f t="shared" ref="C31:AH31" si="46">+SUM(C29:C30)</f>
        <v>11</v>
      </c>
      <c r="D31" s="276">
        <f t="shared" si="46"/>
        <v>12</v>
      </c>
      <c r="E31" s="273">
        <f t="shared" si="46"/>
        <v>25</v>
      </c>
      <c r="F31" s="276">
        <f t="shared" si="46"/>
        <v>14</v>
      </c>
      <c r="G31" s="273">
        <f t="shared" si="46"/>
        <v>22</v>
      </c>
      <c r="H31" s="273">
        <f t="shared" si="46"/>
        <v>4</v>
      </c>
      <c r="I31" s="273">
        <f t="shared" si="46"/>
        <v>26</v>
      </c>
      <c r="J31" s="273">
        <f t="shared" si="46"/>
        <v>11</v>
      </c>
      <c r="K31" s="273">
        <f t="shared" si="46"/>
        <v>15</v>
      </c>
      <c r="L31" s="273">
        <f t="shared" si="46"/>
        <v>23</v>
      </c>
      <c r="M31" s="273">
        <f t="shared" si="46"/>
        <v>117</v>
      </c>
      <c r="N31" s="273">
        <f t="shared" si="46"/>
        <v>5</v>
      </c>
      <c r="O31" s="273">
        <f t="shared" si="46"/>
        <v>7</v>
      </c>
      <c r="P31" s="273">
        <f t="shared" si="46"/>
        <v>2</v>
      </c>
      <c r="Q31" s="273">
        <f t="shared" si="46"/>
        <v>4</v>
      </c>
      <c r="R31" s="273">
        <f t="shared" si="46"/>
        <v>1</v>
      </c>
      <c r="S31" s="273">
        <f t="shared" si="46"/>
        <v>1</v>
      </c>
      <c r="T31" s="273">
        <f t="shared" si="46"/>
        <v>48</v>
      </c>
      <c r="U31" s="273">
        <f t="shared" si="46"/>
        <v>2</v>
      </c>
      <c r="V31" s="277">
        <f t="shared" si="46"/>
        <v>350</v>
      </c>
      <c r="W31" s="275">
        <f t="shared" si="46"/>
        <v>11</v>
      </c>
      <c r="X31" s="276">
        <f t="shared" si="46"/>
        <v>16</v>
      </c>
      <c r="Y31" s="273">
        <f t="shared" si="46"/>
        <v>17</v>
      </c>
      <c r="Z31" s="276">
        <f t="shared" si="46"/>
        <v>16</v>
      </c>
      <c r="AA31" s="273">
        <f t="shared" si="46"/>
        <v>23</v>
      </c>
      <c r="AB31" s="273">
        <f t="shared" si="46"/>
        <v>5</v>
      </c>
      <c r="AC31" s="273">
        <f t="shared" si="46"/>
        <v>26</v>
      </c>
      <c r="AD31" s="273">
        <f t="shared" si="46"/>
        <v>10</v>
      </c>
      <c r="AE31" s="273">
        <f t="shared" si="46"/>
        <v>15</v>
      </c>
      <c r="AF31" s="273">
        <f t="shared" si="46"/>
        <v>24</v>
      </c>
      <c r="AG31" s="273">
        <f t="shared" si="46"/>
        <v>127</v>
      </c>
      <c r="AH31" s="273">
        <f t="shared" si="46"/>
        <v>11</v>
      </c>
      <c r="AI31" s="273">
        <f t="shared" ref="AI31:BN31" si="47">+SUM(AI29:AI30)</f>
        <v>10</v>
      </c>
      <c r="AJ31" s="273">
        <f t="shared" si="47"/>
        <v>3</v>
      </c>
      <c r="AK31" s="273">
        <f t="shared" si="47"/>
        <v>8</v>
      </c>
      <c r="AL31" s="273">
        <f t="shared" si="47"/>
        <v>4</v>
      </c>
      <c r="AM31" s="273">
        <f t="shared" si="47"/>
        <v>0</v>
      </c>
      <c r="AN31" s="273">
        <f t="shared" si="47"/>
        <v>52</v>
      </c>
      <c r="AO31" s="273">
        <f t="shared" si="47"/>
        <v>0</v>
      </c>
      <c r="AP31" s="277">
        <f t="shared" si="47"/>
        <v>378</v>
      </c>
      <c r="AQ31" s="273">
        <f t="shared" si="47"/>
        <v>13</v>
      </c>
      <c r="AR31" s="276">
        <f t="shared" si="47"/>
        <v>22</v>
      </c>
      <c r="AS31" s="273">
        <f t="shared" si="47"/>
        <v>27</v>
      </c>
      <c r="AT31" s="276">
        <f t="shared" si="47"/>
        <v>21</v>
      </c>
      <c r="AU31" s="273">
        <f t="shared" si="47"/>
        <v>24</v>
      </c>
      <c r="AV31" s="273">
        <f t="shared" si="47"/>
        <v>5</v>
      </c>
      <c r="AW31" s="273">
        <f t="shared" si="47"/>
        <v>28</v>
      </c>
      <c r="AX31" s="273">
        <f t="shared" si="47"/>
        <v>10</v>
      </c>
      <c r="AY31" s="273">
        <f t="shared" si="47"/>
        <v>22</v>
      </c>
      <c r="AZ31" s="273">
        <f t="shared" si="47"/>
        <v>28</v>
      </c>
      <c r="BA31" s="273">
        <f t="shared" si="47"/>
        <v>146</v>
      </c>
      <c r="BB31" s="273">
        <f t="shared" si="47"/>
        <v>6</v>
      </c>
      <c r="BC31" s="273">
        <f t="shared" si="47"/>
        <v>8</v>
      </c>
      <c r="BD31" s="273">
        <f t="shared" si="47"/>
        <v>1</v>
      </c>
      <c r="BE31" s="273">
        <f t="shared" si="47"/>
        <v>5</v>
      </c>
      <c r="BF31" s="273">
        <f t="shared" si="47"/>
        <v>4</v>
      </c>
      <c r="BG31" s="273">
        <f t="shared" si="47"/>
        <v>0</v>
      </c>
      <c r="BH31" s="273">
        <f t="shared" si="47"/>
        <v>48</v>
      </c>
      <c r="BI31" s="273">
        <f t="shared" si="47"/>
        <v>0</v>
      </c>
      <c r="BJ31" s="277">
        <f t="shared" si="47"/>
        <v>418</v>
      </c>
      <c r="BK31" s="275">
        <f t="shared" si="47"/>
        <v>15</v>
      </c>
      <c r="BL31" s="276">
        <f t="shared" si="47"/>
        <v>17</v>
      </c>
      <c r="BM31" s="273">
        <f t="shared" si="47"/>
        <v>29</v>
      </c>
      <c r="BN31" s="276">
        <f t="shared" si="47"/>
        <v>10</v>
      </c>
      <c r="BO31" s="273">
        <f t="shared" ref="BO31:CC31" si="48">+SUM(BO29:BO30)</f>
        <v>29</v>
      </c>
      <c r="BP31" s="273">
        <f t="shared" si="48"/>
        <v>5</v>
      </c>
      <c r="BQ31" s="273">
        <f t="shared" si="48"/>
        <v>30</v>
      </c>
      <c r="BR31" s="273">
        <f t="shared" si="48"/>
        <v>7</v>
      </c>
      <c r="BS31" s="273">
        <f t="shared" si="48"/>
        <v>17</v>
      </c>
      <c r="BT31" s="273">
        <f t="shared" si="48"/>
        <v>21</v>
      </c>
      <c r="BU31" s="273">
        <f t="shared" si="48"/>
        <v>120</v>
      </c>
      <c r="BV31" s="273">
        <f t="shared" si="48"/>
        <v>7</v>
      </c>
      <c r="BW31" s="273">
        <f t="shared" si="48"/>
        <v>11</v>
      </c>
      <c r="BX31" s="273">
        <f t="shared" si="48"/>
        <v>1</v>
      </c>
      <c r="BY31" s="273">
        <f t="shared" si="48"/>
        <v>7</v>
      </c>
      <c r="BZ31" s="273">
        <f t="shared" si="48"/>
        <v>3</v>
      </c>
      <c r="CA31" s="273">
        <f t="shared" si="48"/>
        <v>0</v>
      </c>
      <c r="CB31" s="273">
        <f t="shared" si="48"/>
        <v>59</v>
      </c>
      <c r="CC31" s="273">
        <f t="shared" si="48"/>
        <v>1</v>
      </c>
      <c r="CD31" s="277">
        <f t="shared" si="0"/>
        <v>389</v>
      </c>
      <c r="CE31" s="273">
        <f t="shared" ref="CE31:CW31" si="49">+SUM(CE29:CE30)</f>
        <v>11</v>
      </c>
      <c r="CF31" s="276">
        <f t="shared" si="49"/>
        <v>24</v>
      </c>
      <c r="CG31" s="273">
        <f t="shared" si="49"/>
        <v>16</v>
      </c>
      <c r="CH31" s="276">
        <f t="shared" si="49"/>
        <v>15</v>
      </c>
      <c r="CI31" s="273">
        <f t="shared" si="49"/>
        <v>31</v>
      </c>
      <c r="CJ31" s="273">
        <f t="shared" si="49"/>
        <v>4</v>
      </c>
      <c r="CK31" s="273">
        <f t="shared" si="49"/>
        <v>26</v>
      </c>
      <c r="CL31" s="273">
        <f t="shared" si="49"/>
        <v>11</v>
      </c>
      <c r="CM31" s="273">
        <f t="shared" si="49"/>
        <v>18</v>
      </c>
      <c r="CN31" s="273">
        <f t="shared" si="49"/>
        <v>33</v>
      </c>
      <c r="CO31" s="273">
        <f t="shared" si="49"/>
        <v>123</v>
      </c>
      <c r="CP31" s="273">
        <f t="shared" si="49"/>
        <v>11</v>
      </c>
      <c r="CQ31" s="273">
        <f t="shared" si="49"/>
        <v>11</v>
      </c>
      <c r="CR31" s="273">
        <f t="shared" si="49"/>
        <v>2</v>
      </c>
      <c r="CS31" s="273">
        <f t="shared" si="49"/>
        <v>2</v>
      </c>
      <c r="CT31" s="273">
        <f t="shared" si="49"/>
        <v>4</v>
      </c>
      <c r="CU31" s="273">
        <f t="shared" si="49"/>
        <v>0</v>
      </c>
      <c r="CV31" s="273">
        <f t="shared" si="49"/>
        <v>67</v>
      </c>
      <c r="CW31" s="273">
        <f t="shared" si="49"/>
        <v>0</v>
      </c>
      <c r="CX31" s="277">
        <f t="shared" si="1"/>
        <v>409</v>
      </c>
      <c r="CY31" s="275">
        <f>+SUM(CY29:CY30)</f>
        <v>11</v>
      </c>
      <c r="CZ31" s="276">
        <f t="shared" ref="CZ31:DQ31" si="50">+SUM(CZ29:CZ30)</f>
        <v>17</v>
      </c>
      <c r="DA31" s="273">
        <f t="shared" si="50"/>
        <v>22</v>
      </c>
      <c r="DB31" s="276">
        <f t="shared" si="50"/>
        <v>22</v>
      </c>
      <c r="DC31" s="273">
        <f t="shared" si="50"/>
        <v>29</v>
      </c>
      <c r="DD31" s="273">
        <f t="shared" si="50"/>
        <v>6</v>
      </c>
      <c r="DE31" s="273">
        <f t="shared" si="50"/>
        <v>33</v>
      </c>
      <c r="DF31" s="273">
        <f t="shared" si="50"/>
        <v>11</v>
      </c>
      <c r="DG31" s="273">
        <f t="shared" si="50"/>
        <v>23</v>
      </c>
      <c r="DH31" s="273">
        <f t="shared" si="50"/>
        <v>25</v>
      </c>
      <c r="DI31" s="273">
        <f t="shared" si="50"/>
        <v>137</v>
      </c>
      <c r="DJ31" s="273">
        <f t="shared" si="50"/>
        <v>7</v>
      </c>
      <c r="DK31" s="273">
        <f t="shared" si="50"/>
        <v>7</v>
      </c>
      <c r="DL31" s="273">
        <f t="shared" si="50"/>
        <v>3</v>
      </c>
      <c r="DM31" s="273">
        <f t="shared" si="50"/>
        <v>6</v>
      </c>
      <c r="DN31" s="273">
        <f t="shared" si="50"/>
        <v>5</v>
      </c>
      <c r="DO31" s="273">
        <f t="shared" si="50"/>
        <v>1</v>
      </c>
      <c r="DP31" s="273">
        <f t="shared" si="50"/>
        <v>50</v>
      </c>
      <c r="DQ31" s="273">
        <f t="shared" si="50"/>
        <v>0</v>
      </c>
      <c r="DR31" s="278">
        <f>+SUM(CY31:DQ31)</f>
        <v>415</v>
      </c>
      <c r="DS31" s="273">
        <f t="shared" ref="DS31:EK31" si="51">+SUM(DS29:DS30)</f>
        <v>15</v>
      </c>
      <c r="DT31" s="276">
        <f t="shared" si="51"/>
        <v>33</v>
      </c>
      <c r="DU31" s="273">
        <f t="shared" si="51"/>
        <v>22</v>
      </c>
      <c r="DV31" s="276">
        <f t="shared" si="51"/>
        <v>13</v>
      </c>
      <c r="DW31" s="273">
        <f t="shared" si="51"/>
        <v>39</v>
      </c>
      <c r="DX31" s="273">
        <f t="shared" si="51"/>
        <v>4</v>
      </c>
      <c r="DY31" s="273">
        <f t="shared" si="51"/>
        <v>31</v>
      </c>
      <c r="DZ31" s="273">
        <f t="shared" si="51"/>
        <v>7</v>
      </c>
      <c r="EA31" s="273">
        <f t="shared" si="51"/>
        <v>16</v>
      </c>
      <c r="EB31" s="273">
        <f t="shared" si="51"/>
        <v>38</v>
      </c>
      <c r="EC31" s="273">
        <f t="shared" si="51"/>
        <v>123</v>
      </c>
      <c r="ED31" s="273">
        <f t="shared" si="51"/>
        <v>7</v>
      </c>
      <c r="EE31" s="273">
        <f t="shared" si="51"/>
        <v>8</v>
      </c>
      <c r="EF31" s="273">
        <f t="shared" si="51"/>
        <v>6</v>
      </c>
      <c r="EG31" s="273">
        <f t="shared" si="51"/>
        <v>5</v>
      </c>
      <c r="EH31" s="273">
        <f t="shared" si="51"/>
        <v>4</v>
      </c>
      <c r="EI31" s="273">
        <f t="shared" si="51"/>
        <v>0</v>
      </c>
      <c r="EJ31" s="273">
        <f t="shared" si="51"/>
        <v>64</v>
      </c>
      <c r="EK31" s="273">
        <f t="shared" si="51"/>
        <v>0</v>
      </c>
      <c r="EL31" s="277">
        <f t="shared" si="2"/>
        <v>435</v>
      </c>
      <c r="EM31" s="275">
        <v>15</v>
      </c>
      <c r="EN31" s="276">
        <v>23</v>
      </c>
      <c r="EO31" s="273">
        <v>29</v>
      </c>
      <c r="EP31" s="276">
        <v>21</v>
      </c>
      <c r="EQ31" s="273">
        <v>33</v>
      </c>
      <c r="ER31" s="273">
        <v>9</v>
      </c>
      <c r="ES31" s="273">
        <v>31</v>
      </c>
      <c r="ET31" s="273">
        <v>15</v>
      </c>
      <c r="EU31" s="273">
        <v>24</v>
      </c>
      <c r="EV31" s="273">
        <v>31</v>
      </c>
      <c r="EW31" s="273">
        <v>157</v>
      </c>
      <c r="EX31" s="273">
        <v>13</v>
      </c>
      <c r="EY31" s="273">
        <v>12</v>
      </c>
      <c r="EZ31" s="273">
        <v>3</v>
      </c>
      <c r="FA31" s="273">
        <v>6</v>
      </c>
      <c r="FB31" s="273">
        <v>4</v>
      </c>
      <c r="FC31" s="273">
        <v>3</v>
      </c>
      <c r="FD31" s="273">
        <v>48</v>
      </c>
      <c r="FE31" s="273">
        <v>0</v>
      </c>
      <c r="FF31" s="278">
        <v>477</v>
      </c>
    </row>
    <row r="32" spans="1:162" ht="18" customHeight="1">
      <c r="A32" s="951" t="s">
        <v>368</v>
      </c>
      <c r="B32" s="47" t="s">
        <v>354</v>
      </c>
      <c r="C32" s="266">
        <v>7</v>
      </c>
      <c r="D32" s="267">
        <v>3</v>
      </c>
      <c r="E32" s="266">
        <v>14</v>
      </c>
      <c r="F32" s="267">
        <v>6</v>
      </c>
      <c r="G32" s="266">
        <v>12</v>
      </c>
      <c r="H32" s="266">
        <v>2</v>
      </c>
      <c r="I32" s="266">
        <v>8</v>
      </c>
      <c r="J32" s="266">
        <v>3</v>
      </c>
      <c r="K32" s="266">
        <v>15</v>
      </c>
      <c r="L32" s="266">
        <v>7</v>
      </c>
      <c r="M32" s="266">
        <v>25</v>
      </c>
      <c r="N32" s="266">
        <v>3</v>
      </c>
      <c r="O32" s="266">
        <v>5</v>
      </c>
      <c r="P32" s="266">
        <v>1</v>
      </c>
      <c r="Q32" s="266">
        <v>1</v>
      </c>
      <c r="R32" s="266">
        <v>0</v>
      </c>
      <c r="S32" s="266">
        <v>0</v>
      </c>
      <c r="T32" s="266">
        <v>8</v>
      </c>
      <c r="U32" s="266">
        <v>0</v>
      </c>
      <c r="V32" s="268">
        <f>+SUM(C32:U32)</f>
        <v>120</v>
      </c>
      <c r="W32" s="266">
        <v>1</v>
      </c>
      <c r="X32" s="267">
        <v>5</v>
      </c>
      <c r="Y32" s="266">
        <v>5</v>
      </c>
      <c r="Z32" s="267">
        <v>4</v>
      </c>
      <c r="AA32" s="266">
        <v>1</v>
      </c>
      <c r="AB32" s="266">
        <v>2</v>
      </c>
      <c r="AC32" s="266">
        <v>5</v>
      </c>
      <c r="AD32" s="266">
        <v>6</v>
      </c>
      <c r="AE32" s="266">
        <v>3</v>
      </c>
      <c r="AF32" s="266">
        <v>5</v>
      </c>
      <c r="AG32" s="266">
        <v>35</v>
      </c>
      <c r="AH32" s="266">
        <v>3</v>
      </c>
      <c r="AI32" s="266">
        <v>1</v>
      </c>
      <c r="AJ32" s="266">
        <v>2</v>
      </c>
      <c r="AK32" s="266">
        <v>1</v>
      </c>
      <c r="AL32" s="266">
        <v>2</v>
      </c>
      <c r="AM32" s="266">
        <v>0</v>
      </c>
      <c r="AN32" s="266">
        <v>7</v>
      </c>
      <c r="AO32" s="266">
        <v>0</v>
      </c>
      <c r="AP32" s="269">
        <f>+SUM(W32:AO32)</f>
        <v>88</v>
      </c>
      <c r="AQ32" s="266">
        <v>7</v>
      </c>
      <c r="AR32" s="267">
        <v>4</v>
      </c>
      <c r="AS32" s="266">
        <v>5</v>
      </c>
      <c r="AT32" s="267">
        <v>4</v>
      </c>
      <c r="AU32" s="266">
        <v>9</v>
      </c>
      <c r="AV32" s="266">
        <v>2</v>
      </c>
      <c r="AW32" s="266">
        <v>7</v>
      </c>
      <c r="AX32" s="266">
        <v>2</v>
      </c>
      <c r="AY32" s="266">
        <v>9</v>
      </c>
      <c r="AZ32" s="266">
        <v>9</v>
      </c>
      <c r="BA32" s="266">
        <v>27</v>
      </c>
      <c r="BB32" s="266">
        <v>2</v>
      </c>
      <c r="BC32" s="266">
        <v>1</v>
      </c>
      <c r="BD32" s="266">
        <v>1</v>
      </c>
      <c r="BE32" s="266">
        <v>0</v>
      </c>
      <c r="BF32" s="266">
        <v>0</v>
      </c>
      <c r="BG32" s="266">
        <v>0</v>
      </c>
      <c r="BH32" s="266">
        <v>13</v>
      </c>
      <c r="BI32" s="266">
        <v>0</v>
      </c>
      <c r="BJ32" s="268">
        <f>+SUM(AQ32:BI32)</f>
        <v>102</v>
      </c>
      <c r="BK32" s="266">
        <v>1</v>
      </c>
      <c r="BL32" s="267">
        <v>10</v>
      </c>
      <c r="BM32" s="266">
        <v>11</v>
      </c>
      <c r="BN32" s="267">
        <v>5</v>
      </c>
      <c r="BO32" s="266">
        <v>10</v>
      </c>
      <c r="BP32" s="266">
        <v>0</v>
      </c>
      <c r="BQ32" s="266">
        <v>7</v>
      </c>
      <c r="BR32" s="266">
        <v>4</v>
      </c>
      <c r="BS32" s="266">
        <v>5</v>
      </c>
      <c r="BT32" s="266">
        <v>7</v>
      </c>
      <c r="BU32" s="266">
        <v>36</v>
      </c>
      <c r="BV32" s="266">
        <v>3</v>
      </c>
      <c r="BW32" s="266">
        <v>5</v>
      </c>
      <c r="BX32" s="266">
        <v>0</v>
      </c>
      <c r="BY32" s="266">
        <v>5</v>
      </c>
      <c r="BZ32" s="266">
        <v>0</v>
      </c>
      <c r="CA32" s="266">
        <v>1</v>
      </c>
      <c r="CB32" s="266">
        <v>11</v>
      </c>
      <c r="CC32" s="266">
        <v>0</v>
      </c>
      <c r="CD32" s="269">
        <f t="shared" si="0"/>
        <v>121</v>
      </c>
      <c r="CE32" s="266">
        <v>7</v>
      </c>
      <c r="CF32" s="267">
        <v>8</v>
      </c>
      <c r="CG32" s="266">
        <v>5</v>
      </c>
      <c r="CH32" s="267">
        <v>3</v>
      </c>
      <c r="CI32" s="266">
        <v>6</v>
      </c>
      <c r="CJ32" s="266">
        <v>4</v>
      </c>
      <c r="CK32" s="266">
        <v>5</v>
      </c>
      <c r="CL32" s="266">
        <v>2</v>
      </c>
      <c r="CM32" s="266">
        <v>5</v>
      </c>
      <c r="CN32" s="266">
        <v>7</v>
      </c>
      <c r="CO32" s="266">
        <v>35</v>
      </c>
      <c r="CP32" s="266">
        <v>0</v>
      </c>
      <c r="CQ32" s="266">
        <v>6</v>
      </c>
      <c r="CR32" s="266">
        <v>1</v>
      </c>
      <c r="CS32" s="266">
        <v>0</v>
      </c>
      <c r="CT32" s="266">
        <v>2</v>
      </c>
      <c r="CU32" s="266">
        <v>1</v>
      </c>
      <c r="CV32" s="266">
        <v>9</v>
      </c>
      <c r="CW32" s="266">
        <v>0</v>
      </c>
      <c r="CX32" s="268">
        <f t="shared" si="1"/>
        <v>106</v>
      </c>
      <c r="CY32" s="266">
        <v>5</v>
      </c>
      <c r="CZ32" s="267">
        <v>5</v>
      </c>
      <c r="DA32" s="266">
        <v>14</v>
      </c>
      <c r="DB32" s="267">
        <v>4</v>
      </c>
      <c r="DC32" s="266">
        <v>5</v>
      </c>
      <c r="DD32" s="266">
        <v>2</v>
      </c>
      <c r="DE32" s="266">
        <v>10</v>
      </c>
      <c r="DF32" s="266">
        <v>6</v>
      </c>
      <c r="DG32" s="266">
        <v>6</v>
      </c>
      <c r="DH32" s="266">
        <v>10</v>
      </c>
      <c r="DI32" s="266">
        <v>19</v>
      </c>
      <c r="DJ32" s="266">
        <v>6</v>
      </c>
      <c r="DK32" s="266">
        <v>4</v>
      </c>
      <c r="DL32" s="266">
        <v>1</v>
      </c>
      <c r="DM32" s="266">
        <v>3</v>
      </c>
      <c r="DN32" s="266">
        <v>1</v>
      </c>
      <c r="DO32" s="266">
        <v>0</v>
      </c>
      <c r="DP32" s="266">
        <v>4</v>
      </c>
      <c r="DQ32" s="266">
        <v>0</v>
      </c>
      <c r="DR32" s="269">
        <f t="shared" si="8"/>
        <v>105</v>
      </c>
      <c r="DS32" s="266">
        <v>3</v>
      </c>
      <c r="DT32" s="267">
        <v>4</v>
      </c>
      <c r="DU32" s="266">
        <v>13</v>
      </c>
      <c r="DV32" s="267">
        <v>2</v>
      </c>
      <c r="DW32" s="266">
        <v>10</v>
      </c>
      <c r="DX32" s="266">
        <v>0</v>
      </c>
      <c r="DY32" s="266">
        <v>8</v>
      </c>
      <c r="DZ32" s="266">
        <v>2</v>
      </c>
      <c r="EA32" s="266">
        <v>13</v>
      </c>
      <c r="EB32" s="266">
        <v>8</v>
      </c>
      <c r="EC32" s="266">
        <v>25</v>
      </c>
      <c r="ED32" s="266">
        <v>2</v>
      </c>
      <c r="EE32" s="266">
        <v>3</v>
      </c>
      <c r="EF32" s="266">
        <v>2</v>
      </c>
      <c r="EG32" s="266">
        <v>4</v>
      </c>
      <c r="EH32" s="266">
        <v>0</v>
      </c>
      <c r="EI32" s="266">
        <v>1</v>
      </c>
      <c r="EJ32" s="266">
        <v>8</v>
      </c>
      <c r="EK32" s="266">
        <v>1</v>
      </c>
      <c r="EL32" s="268">
        <f t="shared" si="2"/>
        <v>109</v>
      </c>
      <c r="EM32" s="266">
        <v>5</v>
      </c>
      <c r="EN32" s="267">
        <v>6</v>
      </c>
      <c r="EO32" s="266">
        <v>6</v>
      </c>
      <c r="EP32" s="267">
        <v>4</v>
      </c>
      <c r="EQ32" s="266">
        <v>8</v>
      </c>
      <c r="ER32" s="266">
        <v>1</v>
      </c>
      <c r="ES32" s="266">
        <v>5</v>
      </c>
      <c r="ET32" s="266">
        <v>4</v>
      </c>
      <c r="EU32" s="266">
        <v>7</v>
      </c>
      <c r="EV32" s="266">
        <v>9</v>
      </c>
      <c r="EW32" s="266">
        <v>28</v>
      </c>
      <c r="EX32" s="266">
        <v>0</v>
      </c>
      <c r="EY32" s="266">
        <v>3</v>
      </c>
      <c r="EZ32" s="266">
        <v>3</v>
      </c>
      <c r="FA32" s="266">
        <v>1</v>
      </c>
      <c r="FB32" s="266">
        <v>0</v>
      </c>
      <c r="FC32" s="266">
        <v>0</v>
      </c>
      <c r="FD32" s="266">
        <v>7</v>
      </c>
      <c r="FE32" s="266">
        <v>0</v>
      </c>
      <c r="FF32" s="269">
        <v>97</v>
      </c>
    </row>
    <row r="33" spans="1:162" ht="18" customHeight="1">
      <c r="A33" s="951"/>
      <c r="B33" s="48" t="s">
        <v>355</v>
      </c>
      <c r="C33" s="270">
        <v>0</v>
      </c>
      <c r="D33" s="270">
        <v>0</v>
      </c>
      <c r="E33" s="270">
        <v>1</v>
      </c>
      <c r="F33" s="270">
        <v>1</v>
      </c>
      <c r="G33" s="270">
        <v>0</v>
      </c>
      <c r="H33" s="270">
        <v>0</v>
      </c>
      <c r="I33" s="270">
        <v>1</v>
      </c>
      <c r="J33" s="270">
        <v>0</v>
      </c>
      <c r="K33" s="270">
        <v>0</v>
      </c>
      <c r="L33" s="270">
        <v>2</v>
      </c>
      <c r="M33" s="270">
        <v>7</v>
      </c>
      <c r="N33" s="270">
        <v>2</v>
      </c>
      <c r="O33" s="270">
        <v>0</v>
      </c>
      <c r="P33" s="270">
        <v>0</v>
      </c>
      <c r="Q33" s="270">
        <v>0</v>
      </c>
      <c r="R33" s="270">
        <v>0</v>
      </c>
      <c r="S33" s="270">
        <v>0</v>
      </c>
      <c r="T33" s="270">
        <v>1</v>
      </c>
      <c r="U33" s="270">
        <v>0</v>
      </c>
      <c r="V33" s="272">
        <f>+SUM(C33:U33)</f>
        <v>15</v>
      </c>
      <c r="W33" s="270">
        <v>0</v>
      </c>
      <c r="X33" s="270">
        <v>1</v>
      </c>
      <c r="Y33" s="270">
        <v>0</v>
      </c>
      <c r="Z33" s="270">
        <v>1</v>
      </c>
      <c r="AA33" s="270">
        <v>2</v>
      </c>
      <c r="AB33" s="270">
        <v>1</v>
      </c>
      <c r="AC33" s="270">
        <v>0</v>
      </c>
      <c r="AD33" s="270">
        <v>0</v>
      </c>
      <c r="AE33" s="270">
        <v>1</v>
      </c>
      <c r="AF33" s="270">
        <v>1</v>
      </c>
      <c r="AG33" s="270">
        <v>8</v>
      </c>
      <c r="AH33" s="270">
        <v>1</v>
      </c>
      <c r="AI33" s="270">
        <v>0</v>
      </c>
      <c r="AJ33" s="270">
        <v>0</v>
      </c>
      <c r="AK33" s="270">
        <v>0</v>
      </c>
      <c r="AL33" s="270">
        <v>0</v>
      </c>
      <c r="AM33" s="270">
        <v>0</v>
      </c>
      <c r="AN33" s="270">
        <v>1</v>
      </c>
      <c r="AO33" s="270">
        <v>0</v>
      </c>
      <c r="AP33" s="165">
        <f>+SUM(W33:AO33)</f>
        <v>17</v>
      </c>
      <c r="AQ33" s="270">
        <v>0</v>
      </c>
      <c r="AR33" s="270">
        <v>1</v>
      </c>
      <c r="AS33" s="270">
        <v>1</v>
      </c>
      <c r="AT33" s="270">
        <v>0</v>
      </c>
      <c r="AU33" s="270">
        <v>0</v>
      </c>
      <c r="AV33" s="270">
        <v>0</v>
      </c>
      <c r="AW33" s="270">
        <v>1</v>
      </c>
      <c r="AX33" s="270">
        <v>1</v>
      </c>
      <c r="AY33" s="270">
        <v>0</v>
      </c>
      <c r="AZ33" s="270">
        <v>1</v>
      </c>
      <c r="BA33" s="270">
        <v>5</v>
      </c>
      <c r="BB33" s="270">
        <v>0</v>
      </c>
      <c r="BC33" s="270">
        <v>1</v>
      </c>
      <c r="BD33" s="270">
        <v>0</v>
      </c>
      <c r="BE33" s="270">
        <v>0</v>
      </c>
      <c r="BF33" s="270">
        <v>0</v>
      </c>
      <c r="BG33" s="270">
        <v>0</v>
      </c>
      <c r="BH33" s="270">
        <v>3</v>
      </c>
      <c r="BI33" s="270">
        <v>0</v>
      </c>
      <c r="BJ33" s="272">
        <f>+SUM(AQ33:BI33)</f>
        <v>14</v>
      </c>
      <c r="BK33" s="270">
        <v>0</v>
      </c>
      <c r="BL33" s="270">
        <v>0</v>
      </c>
      <c r="BM33" s="270">
        <v>2</v>
      </c>
      <c r="BN33" s="270">
        <v>1</v>
      </c>
      <c r="BO33" s="270">
        <v>2</v>
      </c>
      <c r="BP33" s="270">
        <v>0</v>
      </c>
      <c r="BQ33" s="270">
        <v>4</v>
      </c>
      <c r="BR33" s="270">
        <v>1</v>
      </c>
      <c r="BS33" s="270">
        <v>2</v>
      </c>
      <c r="BT33" s="270">
        <v>1</v>
      </c>
      <c r="BU33" s="270">
        <v>7</v>
      </c>
      <c r="BV33" s="270">
        <v>2</v>
      </c>
      <c r="BW33" s="270">
        <v>1</v>
      </c>
      <c r="BX33" s="270">
        <v>0</v>
      </c>
      <c r="BY33" s="270">
        <v>0</v>
      </c>
      <c r="BZ33" s="270">
        <v>0</v>
      </c>
      <c r="CA33" s="270">
        <v>0</v>
      </c>
      <c r="CB33" s="270">
        <v>1</v>
      </c>
      <c r="CC33" s="270">
        <v>0</v>
      </c>
      <c r="CD33" s="165">
        <f t="shared" si="0"/>
        <v>24</v>
      </c>
      <c r="CE33" s="270">
        <v>2</v>
      </c>
      <c r="CF33" s="270">
        <v>0</v>
      </c>
      <c r="CG33" s="270">
        <v>2</v>
      </c>
      <c r="CH33" s="270">
        <v>0</v>
      </c>
      <c r="CI33" s="270">
        <v>1</v>
      </c>
      <c r="CJ33" s="270">
        <v>0</v>
      </c>
      <c r="CK33" s="270">
        <v>0</v>
      </c>
      <c r="CL33" s="270">
        <v>2</v>
      </c>
      <c r="CM33" s="270">
        <v>0</v>
      </c>
      <c r="CN33" s="270">
        <v>3</v>
      </c>
      <c r="CO33" s="270">
        <v>7</v>
      </c>
      <c r="CP33" s="270">
        <v>1</v>
      </c>
      <c r="CQ33" s="270">
        <v>0</v>
      </c>
      <c r="CR33" s="270">
        <v>0</v>
      </c>
      <c r="CS33" s="270">
        <v>0</v>
      </c>
      <c r="CT33" s="270">
        <v>0</v>
      </c>
      <c r="CU33" s="270">
        <v>0</v>
      </c>
      <c r="CV33" s="270">
        <v>2</v>
      </c>
      <c r="CW33" s="270">
        <v>0</v>
      </c>
      <c r="CX33" s="272">
        <f t="shared" si="1"/>
        <v>20</v>
      </c>
      <c r="CY33" s="270">
        <v>1</v>
      </c>
      <c r="CZ33" s="270">
        <v>1</v>
      </c>
      <c r="DA33" s="270">
        <v>2</v>
      </c>
      <c r="DB33" s="270">
        <v>1</v>
      </c>
      <c r="DC33" s="270">
        <v>1</v>
      </c>
      <c r="DD33" s="270">
        <v>0</v>
      </c>
      <c r="DE33" s="270">
        <v>3</v>
      </c>
      <c r="DF33" s="270">
        <v>2</v>
      </c>
      <c r="DG33" s="270">
        <v>0</v>
      </c>
      <c r="DH33" s="270">
        <v>1</v>
      </c>
      <c r="DI33" s="270">
        <v>4</v>
      </c>
      <c r="DJ33" s="270">
        <v>1</v>
      </c>
      <c r="DK33" s="270">
        <v>0</v>
      </c>
      <c r="DL33" s="270">
        <v>0</v>
      </c>
      <c r="DM33" s="270">
        <v>0</v>
      </c>
      <c r="DN33" s="270">
        <v>0</v>
      </c>
      <c r="DO33" s="270">
        <v>0</v>
      </c>
      <c r="DP33" s="270">
        <v>4</v>
      </c>
      <c r="DQ33" s="270">
        <v>0</v>
      </c>
      <c r="DR33" s="165">
        <f t="shared" si="8"/>
        <v>21</v>
      </c>
      <c r="DS33" s="270">
        <v>1</v>
      </c>
      <c r="DT33" s="270">
        <v>0</v>
      </c>
      <c r="DU33" s="270">
        <v>3</v>
      </c>
      <c r="DV33" s="270">
        <v>1</v>
      </c>
      <c r="DW33" s="270">
        <v>4</v>
      </c>
      <c r="DX33" s="270">
        <v>0</v>
      </c>
      <c r="DY33" s="270">
        <v>2</v>
      </c>
      <c r="DZ33" s="270">
        <v>0</v>
      </c>
      <c r="EA33" s="270">
        <v>2</v>
      </c>
      <c r="EB33" s="270">
        <v>1</v>
      </c>
      <c r="EC33" s="270">
        <v>12</v>
      </c>
      <c r="ED33" s="270">
        <v>0</v>
      </c>
      <c r="EE33" s="270">
        <v>0</v>
      </c>
      <c r="EF33" s="270">
        <v>0</v>
      </c>
      <c r="EG33" s="270">
        <v>0</v>
      </c>
      <c r="EH33" s="270">
        <v>0</v>
      </c>
      <c r="EI33" s="270">
        <v>0</v>
      </c>
      <c r="EJ33" s="270">
        <v>0</v>
      </c>
      <c r="EK33" s="270">
        <v>0</v>
      </c>
      <c r="EL33" s="272">
        <f t="shared" si="2"/>
        <v>26</v>
      </c>
      <c r="EM33" s="270">
        <v>0</v>
      </c>
      <c r="EN33" s="270">
        <v>0</v>
      </c>
      <c r="EO33" s="270">
        <v>2</v>
      </c>
      <c r="EP33" s="270">
        <v>0</v>
      </c>
      <c r="EQ33" s="270">
        <v>1</v>
      </c>
      <c r="ER33" s="270">
        <v>1</v>
      </c>
      <c r="ES33" s="270">
        <v>0</v>
      </c>
      <c r="ET33" s="270">
        <v>1</v>
      </c>
      <c r="EU33" s="270">
        <v>3</v>
      </c>
      <c r="EV33" s="270">
        <v>1</v>
      </c>
      <c r="EW33" s="270">
        <v>5</v>
      </c>
      <c r="EX33" s="270">
        <v>1</v>
      </c>
      <c r="EY33" s="270">
        <v>1</v>
      </c>
      <c r="EZ33" s="270">
        <v>0</v>
      </c>
      <c r="FA33" s="270">
        <v>1</v>
      </c>
      <c r="FB33" s="270">
        <v>0</v>
      </c>
      <c r="FC33" s="270">
        <v>1</v>
      </c>
      <c r="FD33" s="270">
        <v>2</v>
      </c>
      <c r="FE33" s="270">
        <v>0</v>
      </c>
      <c r="FF33" s="165">
        <v>20</v>
      </c>
    </row>
    <row r="34" spans="1:162" ht="18" customHeight="1">
      <c r="A34" s="951"/>
      <c r="B34" s="46" t="s">
        <v>373</v>
      </c>
      <c r="C34" s="273">
        <f t="shared" ref="C34:AH34" si="52">+SUM(C32:C33)</f>
        <v>7</v>
      </c>
      <c r="D34" s="276">
        <f t="shared" si="52"/>
        <v>3</v>
      </c>
      <c r="E34" s="273">
        <f t="shared" si="52"/>
        <v>15</v>
      </c>
      <c r="F34" s="276">
        <f t="shared" si="52"/>
        <v>7</v>
      </c>
      <c r="G34" s="273">
        <f t="shared" si="52"/>
        <v>12</v>
      </c>
      <c r="H34" s="273">
        <f t="shared" si="52"/>
        <v>2</v>
      </c>
      <c r="I34" s="273">
        <f t="shared" si="52"/>
        <v>9</v>
      </c>
      <c r="J34" s="273">
        <f t="shared" si="52"/>
        <v>3</v>
      </c>
      <c r="K34" s="273">
        <f t="shared" si="52"/>
        <v>15</v>
      </c>
      <c r="L34" s="273">
        <f t="shared" si="52"/>
        <v>9</v>
      </c>
      <c r="M34" s="273">
        <f t="shared" si="52"/>
        <v>32</v>
      </c>
      <c r="N34" s="273">
        <f t="shared" si="52"/>
        <v>5</v>
      </c>
      <c r="O34" s="273">
        <f t="shared" si="52"/>
        <v>5</v>
      </c>
      <c r="P34" s="273">
        <f t="shared" si="52"/>
        <v>1</v>
      </c>
      <c r="Q34" s="273">
        <f t="shared" si="52"/>
        <v>1</v>
      </c>
      <c r="R34" s="273">
        <f t="shared" si="52"/>
        <v>0</v>
      </c>
      <c r="S34" s="273">
        <f t="shared" si="52"/>
        <v>0</v>
      </c>
      <c r="T34" s="273">
        <f t="shared" si="52"/>
        <v>9</v>
      </c>
      <c r="U34" s="273">
        <f t="shared" si="52"/>
        <v>0</v>
      </c>
      <c r="V34" s="277">
        <f t="shared" si="52"/>
        <v>135</v>
      </c>
      <c r="W34" s="275">
        <f t="shared" si="52"/>
        <v>1</v>
      </c>
      <c r="X34" s="276">
        <f t="shared" si="52"/>
        <v>6</v>
      </c>
      <c r="Y34" s="273">
        <f t="shared" si="52"/>
        <v>5</v>
      </c>
      <c r="Z34" s="276">
        <f t="shared" si="52"/>
        <v>5</v>
      </c>
      <c r="AA34" s="273">
        <f t="shared" si="52"/>
        <v>3</v>
      </c>
      <c r="AB34" s="273">
        <f t="shared" si="52"/>
        <v>3</v>
      </c>
      <c r="AC34" s="273">
        <f t="shared" si="52"/>
        <v>5</v>
      </c>
      <c r="AD34" s="273">
        <f t="shared" si="52"/>
        <v>6</v>
      </c>
      <c r="AE34" s="273">
        <f t="shared" si="52"/>
        <v>4</v>
      </c>
      <c r="AF34" s="273">
        <f t="shared" si="52"/>
        <v>6</v>
      </c>
      <c r="AG34" s="273">
        <f t="shared" si="52"/>
        <v>43</v>
      </c>
      <c r="AH34" s="273">
        <f t="shared" si="52"/>
        <v>4</v>
      </c>
      <c r="AI34" s="273">
        <f t="shared" ref="AI34:BN34" si="53">+SUM(AI32:AI33)</f>
        <v>1</v>
      </c>
      <c r="AJ34" s="273">
        <f t="shared" si="53"/>
        <v>2</v>
      </c>
      <c r="AK34" s="273">
        <f t="shared" si="53"/>
        <v>1</v>
      </c>
      <c r="AL34" s="273">
        <f t="shared" si="53"/>
        <v>2</v>
      </c>
      <c r="AM34" s="273">
        <f t="shared" si="53"/>
        <v>0</v>
      </c>
      <c r="AN34" s="273">
        <f t="shared" si="53"/>
        <v>8</v>
      </c>
      <c r="AO34" s="273">
        <f t="shared" si="53"/>
        <v>0</v>
      </c>
      <c r="AP34" s="278">
        <f t="shared" si="53"/>
        <v>105</v>
      </c>
      <c r="AQ34" s="273">
        <f t="shared" si="53"/>
        <v>7</v>
      </c>
      <c r="AR34" s="276">
        <f t="shared" si="53"/>
        <v>5</v>
      </c>
      <c r="AS34" s="273">
        <f t="shared" si="53"/>
        <v>6</v>
      </c>
      <c r="AT34" s="276">
        <f t="shared" si="53"/>
        <v>4</v>
      </c>
      <c r="AU34" s="273">
        <f t="shared" si="53"/>
        <v>9</v>
      </c>
      <c r="AV34" s="273">
        <f t="shared" si="53"/>
        <v>2</v>
      </c>
      <c r="AW34" s="273">
        <f t="shared" si="53"/>
        <v>8</v>
      </c>
      <c r="AX34" s="273">
        <f t="shared" si="53"/>
        <v>3</v>
      </c>
      <c r="AY34" s="273">
        <f t="shared" si="53"/>
        <v>9</v>
      </c>
      <c r="AZ34" s="273">
        <f t="shared" si="53"/>
        <v>10</v>
      </c>
      <c r="BA34" s="273">
        <f t="shared" si="53"/>
        <v>32</v>
      </c>
      <c r="BB34" s="273">
        <f t="shared" si="53"/>
        <v>2</v>
      </c>
      <c r="BC34" s="273">
        <f t="shared" si="53"/>
        <v>2</v>
      </c>
      <c r="BD34" s="273">
        <f t="shared" si="53"/>
        <v>1</v>
      </c>
      <c r="BE34" s="273">
        <f t="shared" si="53"/>
        <v>0</v>
      </c>
      <c r="BF34" s="273">
        <f t="shared" si="53"/>
        <v>0</v>
      </c>
      <c r="BG34" s="273">
        <f t="shared" si="53"/>
        <v>0</v>
      </c>
      <c r="BH34" s="273">
        <f t="shared" si="53"/>
        <v>16</v>
      </c>
      <c r="BI34" s="273">
        <f t="shared" si="53"/>
        <v>0</v>
      </c>
      <c r="BJ34" s="277">
        <f t="shared" si="53"/>
        <v>116</v>
      </c>
      <c r="BK34" s="275">
        <f t="shared" si="53"/>
        <v>1</v>
      </c>
      <c r="BL34" s="276">
        <f t="shared" si="53"/>
        <v>10</v>
      </c>
      <c r="BM34" s="273">
        <f t="shared" si="53"/>
        <v>13</v>
      </c>
      <c r="BN34" s="276">
        <f t="shared" si="53"/>
        <v>6</v>
      </c>
      <c r="BO34" s="273">
        <f t="shared" ref="BO34:CC34" si="54">+SUM(BO32:BO33)</f>
        <v>12</v>
      </c>
      <c r="BP34" s="273">
        <f t="shared" si="54"/>
        <v>0</v>
      </c>
      <c r="BQ34" s="273">
        <f t="shared" si="54"/>
        <v>11</v>
      </c>
      <c r="BR34" s="273">
        <f t="shared" si="54"/>
        <v>5</v>
      </c>
      <c r="BS34" s="273">
        <f t="shared" si="54"/>
        <v>7</v>
      </c>
      <c r="BT34" s="273">
        <f t="shared" si="54"/>
        <v>8</v>
      </c>
      <c r="BU34" s="273">
        <f t="shared" si="54"/>
        <v>43</v>
      </c>
      <c r="BV34" s="273">
        <f t="shared" si="54"/>
        <v>5</v>
      </c>
      <c r="BW34" s="273">
        <f t="shared" si="54"/>
        <v>6</v>
      </c>
      <c r="BX34" s="273">
        <f t="shared" si="54"/>
        <v>0</v>
      </c>
      <c r="BY34" s="273">
        <f t="shared" si="54"/>
        <v>5</v>
      </c>
      <c r="BZ34" s="273">
        <f t="shared" si="54"/>
        <v>0</v>
      </c>
      <c r="CA34" s="273">
        <f t="shared" si="54"/>
        <v>1</v>
      </c>
      <c r="CB34" s="273">
        <f t="shared" si="54"/>
        <v>12</v>
      </c>
      <c r="CC34" s="273">
        <f t="shared" si="54"/>
        <v>0</v>
      </c>
      <c r="CD34" s="277">
        <f t="shared" si="0"/>
        <v>145</v>
      </c>
      <c r="CE34" s="273">
        <f t="shared" ref="CE34:CW34" si="55">+SUM(CE32:CE33)</f>
        <v>9</v>
      </c>
      <c r="CF34" s="276">
        <f t="shared" si="55"/>
        <v>8</v>
      </c>
      <c r="CG34" s="273">
        <f t="shared" si="55"/>
        <v>7</v>
      </c>
      <c r="CH34" s="276">
        <f t="shared" si="55"/>
        <v>3</v>
      </c>
      <c r="CI34" s="273">
        <f t="shared" si="55"/>
        <v>7</v>
      </c>
      <c r="CJ34" s="273">
        <f t="shared" si="55"/>
        <v>4</v>
      </c>
      <c r="CK34" s="273">
        <f t="shared" si="55"/>
        <v>5</v>
      </c>
      <c r="CL34" s="273">
        <f t="shared" si="55"/>
        <v>4</v>
      </c>
      <c r="CM34" s="273">
        <f t="shared" si="55"/>
        <v>5</v>
      </c>
      <c r="CN34" s="273">
        <f t="shared" si="55"/>
        <v>10</v>
      </c>
      <c r="CO34" s="273">
        <f t="shared" si="55"/>
        <v>42</v>
      </c>
      <c r="CP34" s="273">
        <f t="shared" si="55"/>
        <v>1</v>
      </c>
      <c r="CQ34" s="273">
        <f t="shared" si="55"/>
        <v>6</v>
      </c>
      <c r="CR34" s="273">
        <f t="shared" si="55"/>
        <v>1</v>
      </c>
      <c r="CS34" s="273">
        <f t="shared" si="55"/>
        <v>0</v>
      </c>
      <c r="CT34" s="273">
        <f t="shared" si="55"/>
        <v>2</v>
      </c>
      <c r="CU34" s="273">
        <f t="shared" si="55"/>
        <v>1</v>
      </c>
      <c r="CV34" s="273">
        <f t="shared" si="55"/>
        <v>11</v>
      </c>
      <c r="CW34" s="273">
        <f t="shared" si="55"/>
        <v>0</v>
      </c>
      <c r="CX34" s="277">
        <f t="shared" si="1"/>
        <v>126</v>
      </c>
      <c r="CY34" s="275">
        <f>+SUM(CY32:CY33)</f>
        <v>6</v>
      </c>
      <c r="CZ34" s="276">
        <f t="shared" ref="CZ34:DQ34" si="56">+SUM(CZ32:CZ33)</f>
        <v>6</v>
      </c>
      <c r="DA34" s="273">
        <f t="shared" si="56"/>
        <v>16</v>
      </c>
      <c r="DB34" s="276">
        <f t="shared" si="56"/>
        <v>5</v>
      </c>
      <c r="DC34" s="273">
        <f t="shared" si="56"/>
        <v>6</v>
      </c>
      <c r="DD34" s="273">
        <f t="shared" si="56"/>
        <v>2</v>
      </c>
      <c r="DE34" s="273">
        <f t="shared" si="56"/>
        <v>13</v>
      </c>
      <c r="DF34" s="273">
        <f t="shared" si="56"/>
        <v>8</v>
      </c>
      <c r="DG34" s="273">
        <f t="shared" si="56"/>
        <v>6</v>
      </c>
      <c r="DH34" s="273">
        <f t="shared" si="56"/>
        <v>11</v>
      </c>
      <c r="DI34" s="273">
        <f t="shared" si="56"/>
        <v>23</v>
      </c>
      <c r="DJ34" s="273">
        <f t="shared" si="56"/>
        <v>7</v>
      </c>
      <c r="DK34" s="273">
        <f t="shared" si="56"/>
        <v>4</v>
      </c>
      <c r="DL34" s="273">
        <f t="shared" si="56"/>
        <v>1</v>
      </c>
      <c r="DM34" s="273">
        <f t="shared" si="56"/>
        <v>3</v>
      </c>
      <c r="DN34" s="273">
        <f t="shared" si="56"/>
        <v>1</v>
      </c>
      <c r="DO34" s="273">
        <f t="shared" si="56"/>
        <v>0</v>
      </c>
      <c r="DP34" s="273">
        <f t="shared" si="56"/>
        <v>8</v>
      </c>
      <c r="DQ34" s="273">
        <f t="shared" si="56"/>
        <v>0</v>
      </c>
      <c r="DR34" s="277">
        <f t="shared" si="8"/>
        <v>126</v>
      </c>
      <c r="DS34" s="273">
        <f t="shared" ref="DS34:EK34" si="57">+SUM(DS32:DS33)</f>
        <v>4</v>
      </c>
      <c r="DT34" s="276">
        <f t="shared" si="57"/>
        <v>4</v>
      </c>
      <c r="DU34" s="273">
        <f t="shared" si="57"/>
        <v>16</v>
      </c>
      <c r="DV34" s="276">
        <f t="shared" si="57"/>
        <v>3</v>
      </c>
      <c r="DW34" s="273">
        <f t="shared" si="57"/>
        <v>14</v>
      </c>
      <c r="DX34" s="273">
        <f t="shared" si="57"/>
        <v>0</v>
      </c>
      <c r="DY34" s="273">
        <f t="shared" si="57"/>
        <v>10</v>
      </c>
      <c r="DZ34" s="273">
        <f t="shared" si="57"/>
        <v>2</v>
      </c>
      <c r="EA34" s="273">
        <f t="shared" si="57"/>
        <v>15</v>
      </c>
      <c r="EB34" s="273">
        <f t="shared" si="57"/>
        <v>9</v>
      </c>
      <c r="EC34" s="273">
        <f t="shared" si="57"/>
        <v>37</v>
      </c>
      <c r="ED34" s="273">
        <f t="shared" si="57"/>
        <v>2</v>
      </c>
      <c r="EE34" s="273">
        <f t="shared" si="57"/>
        <v>3</v>
      </c>
      <c r="EF34" s="273">
        <f t="shared" si="57"/>
        <v>2</v>
      </c>
      <c r="EG34" s="273">
        <f t="shared" si="57"/>
        <v>4</v>
      </c>
      <c r="EH34" s="273">
        <f t="shared" si="57"/>
        <v>0</v>
      </c>
      <c r="EI34" s="273">
        <f t="shared" si="57"/>
        <v>1</v>
      </c>
      <c r="EJ34" s="273">
        <f t="shared" si="57"/>
        <v>8</v>
      </c>
      <c r="EK34" s="273">
        <f t="shared" si="57"/>
        <v>1</v>
      </c>
      <c r="EL34" s="277">
        <f t="shared" si="2"/>
        <v>135</v>
      </c>
      <c r="EM34" s="275">
        <v>5</v>
      </c>
      <c r="EN34" s="276">
        <v>6</v>
      </c>
      <c r="EO34" s="273">
        <v>8</v>
      </c>
      <c r="EP34" s="276">
        <v>4</v>
      </c>
      <c r="EQ34" s="273">
        <v>9</v>
      </c>
      <c r="ER34" s="273">
        <v>2</v>
      </c>
      <c r="ES34" s="273">
        <v>5</v>
      </c>
      <c r="ET34" s="273">
        <v>5</v>
      </c>
      <c r="EU34" s="273">
        <v>10</v>
      </c>
      <c r="EV34" s="273">
        <v>10</v>
      </c>
      <c r="EW34" s="273">
        <v>33</v>
      </c>
      <c r="EX34" s="273">
        <v>1</v>
      </c>
      <c r="EY34" s="273">
        <v>4</v>
      </c>
      <c r="EZ34" s="273">
        <v>3</v>
      </c>
      <c r="FA34" s="273">
        <v>2</v>
      </c>
      <c r="FB34" s="273">
        <v>0</v>
      </c>
      <c r="FC34" s="273">
        <v>1</v>
      </c>
      <c r="FD34" s="273">
        <v>9</v>
      </c>
      <c r="FE34" s="273">
        <v>0</v>
      </c>
      <c r="FF34" s="277">
        <v>117</v>
      </c>
    </row>
    <row r="35" spans="1:162" ht="18" customHeight="1">
      <c r="A35" s="951" t="s">
        <v>369</v>
      </c>
      <c r="B35" s="47" t="s">
        <v>354</v>
      </c>
      <c r="C35" s="266">
        <v>0</v>
      </c>
      <c r="D35" s="267">
        <v>1</v>
      </c>
      <c r="E35" s="266">
        <v>2</v>
      </c>
      <c r="F35" s="267">
        <v>1</v>
      </c>
      <c r="G35" s="266">
        <v>5</v>
      </c>
      <c r="H35" s="266">
        <v>0</v>
      </c>
      <c r="I35" s="266">
        <v>8</v>
      </c>
      <c r="J35" s="266">
        <v>0</v>
      </c>
      <c r="K35" s="266">
        <v>1</v>
      </c>
      <c r="L35" s="266">
        <v>6</v>
      </c>
      <c r="M35" s="266">
        <v>20</v>
      </c>
      <c r="N35" s="266">
        <v>3</v>
      </c>
      <c r="O35" s="266">
        <v>3</v>
      </c>
      <c r="P35" s="266">
        <v>1</v>
      </c>
      <c r="Q35" s="266">
        <v>1</v>
      </c>
      <c r="R35" s="266">
        <v>0</v>
      </c>
      <c r="S35" s="266">
        <v>0</v>
      </c>
      <c r="T35" s="266">
        <v>15</v>
      </c>
      <c r="U35" s="266">
        <v>0</v>
      </c>
      <c r="V35" s="268">
        <f>+SUM(C35:U35)</f>
        <v>67</v>
      </c>
      <c r="W35" s="266">
        <v>0</v>
      </c>
      <c r="X35" s="267">
        <v>3</v>
      </c>
      <c r="Y35" s="266">
        <v>2</v>
      </c>
      <c r="Z35" s="267">
        <v>2</v>
      </c>
      <c r="AA35" s="266">
        <v>4</v>
      </c>
      <c r="AB35" s="266">
        <v>0</v>
      </c>
      <c r="AC35" s="266">
        <v>6</v>
      </c>
      <c r="AD35" s="266">
        <v>0</v>
      </c>
      <c r="AE35" s="266">
        <v>2</v>
      </c>
      <c r="AF35" s="266">
        <v>4</v>
      </c>
      <c r="AG35" s="266">
        <v>20</v>
      </c>
      <c r="AH35" s="266">
        <v>1</v>
      </c>
      <c r="AI35" s="266">
        <v>0</v>
      </c>
      <c r="AJ35" s="266">
        <v>0</v>
      </c>
      <c r="AK35" s="266">
        <v>1</v>
      </c>
      <c r="AL35" s="266">
        <v>1</v>
      </c>
      <c r="AM35" s="266">
        <v>0</v>
      </c>
      <c r="AN35" s="266">
        <v>14</v>
      </c>
      <c r="AO35" s="266">
        <v>0</v>
      </c>
      <c r="AP35" s="269">
        <f>+SUM(W35:AO35)</f>
        <v>60</v>
      </c>
      <c r="AQ35" s="266">
        <v>3</v>
      </c>
      <c r="AR35" s="267">
        <v>3</v>
      </c>
      <c r="AS35" s="266">
        <v>3</v>
      </c>
      <c r="AT35" s="267">
        <v>1</v>
      </c>
      <c r="AU35" s="266">
        <v>3</v>
      </c>
      <c r="AV35" s="266">
        <v>2</v>
      </c>
      <c r="AW35" s="266">
        <v>3</v>
      </c>
      <c r="AX35" s="266">
        <v>2</v>
      </c>
      <c r="AY35" s="266">
        <v>4</v>
      </c>
      <c r="AZ35" s="266">
        <v>4</v>
      </c>
      <c r="BA35" s="266">
        <v>15</v>
      </c>
      <c r="BB35" s="266">
        <v>1</v>
      </c>
      <c r="BC35" s="266">
        <v>2</v>
      </c>
      <c r="BD35" s="266">
        <v>0</v>
      </c>
      <c r="BE35" s="266">
        <v>0</v>
      </c>
      <c r="BF35" s="266">
        <v>2</v>
      </c>
      <c r="BG35" s="266">
        <v>0</v>
      </c>
      <c r="BH35" s="266">
        <v>11</v>
      </c>
      <c r="BI35" s="266">
        <v>0</v>
      </c>
      <c r="BJ35" s="268">
        <f>+SUM(AQ35:BI35)</f>
        <v>59</v>
      </c>
      <c r="BK35" s="266">
        <v>0</v>
      </c>
      <c r="BL35" s="267">
        <v>2</v>
      </c>
      <c r="BM35" s="266">
        <v>0</v>
      </c>
      <c r="BN35" s="267">
        <v>4</v>
      </c>
      <c r="BO35" s="266">
        <v>1</v>
      </c>
      <c r="BP35" s="266">
        <v>4</v>
      </c>
      <c r="BQ35" s="266">
        <v>9</v>
      </c>
      <c r="BR35" s="266">
        <v>1</v>
      </c>
      <c r="BS35" s="266">
        <v>1</v>
      </c>
      <c r="BT35" s="266">
        <v>9</v>
      </c>
      <c r="BU35" s="266">
        <v>39</v>
      </c>
      <c r="BV35" s="266">
        <v>2</v>
      </c>
      <c r="BW35" s="266">
        <v>1</v>
      </c>
      <c r="BX35" s="266">
        <v>2</v>
      </c>
      <c r="BY35" s="266">
        <v>2</v>
      </c>
      <c r="BZ35" s="266">
        <v>1</v>
      </c>
      <c r="CA35" s="266">
        <v>0</v>
      </c>
      <c r="CB35" s="266">
        <v>14</v>
      </c>
      <c r="CC35" s="266">
        <v>0</v>
      </c>
      <c r="CD35" s="269">
        <f t="shared" si="0"/>
        <v>92</v>
      </c>
      <c r="CE35" s="266">
        <v>1</v>
      </c>
      <c r="CF35" s="267">
        <v>3</v>
      </c>
      <c r="CG35" s="266">
        <v>7</v>
      </c>
      <c r="CH35" s="267">
        <v>6</v>
      </c>
      <c r="CI35" s="266">
        <v>5</v>
      </c>
      <c r="CJ35" s="266">
        <v>2</v>
      </c>
      <c r="CK35" s="266">
        <v>7</v>
      </c>
      <c r="CL35" s="266">
        <v>3</v>
      </c>
      <c r="CM35" s="266">
        <v>5</v>
      </c>
      <c r="CN35" s="266">
        <v>9</v>
      </c>
      <c r="CO35" s="266">
        <v>33</v>
      </c>
      <c r="CP35" s="266">
        <v>2</v>
      </c>
      <c r="CQ35" s="266">
        <v>1</v>
      </c>
      <c r="CR35" s="266">
        <v>0</v>
      </c>
      <c r="CS35" s="266">
        <v>0</v>
      </c>
      <c r="CT35" s="266">
        <v>1</v>
      </c>
      <c r="CU35" s="266">
        <v>0</v>
      </c>
      <c r="CV35" s="266">
        <v>12</v>
      </c>
      <c r="CW35" s="266">
        <v>0</v>
      </c>
      <c r="CX35" s="268">
        <f t="shared" si="1"/>
        <v>97</v>
      </c>
      <c r="CY35" s="266">
        <v>4</v>
      </c>
      <c r="CZ35" s="267">
        <v>0</v>
      </c>
      <c r="DA35" s="266">
        <v>8</v>
      </c>
      <c r="DB35" s="267">
        <v>5</v>
      </c>
      <c r="DC35" s="266">
        <v>3</v>
      </c>
      <c r="DD35" s="266">
        <v>1</v>
      </c>
      <c r="DE35" s="266">
        <v>6</v>
      </c>
      <c r="DF35" s="266">
        <v>2</v>
      </c>
      <c r="DG35" s="266">
        <v>5</v>
      </c>
      <c r="DH35" s="266">
        <v>9</v>
      </c>
      <c r="DI35" s="266">
        <v>35</v>
      </c>
      <c r="DJ35" s="266">
        <v>2</v>
      </c>
      <c r="DK35" s="266">
        <v>0</v>
      </c>
      <c r="DL35" s="266">
        <v>0</v>
      </c>
      <c r="DM35" s="266">
        <v>2</v>
      </c>
      <c r="DN35" s="266">
        <v>0</v>
      </c>
      <c r="DO35" s="266">
        <v>1</v>
      </c>
      <c r="DP35" s="266">
        <v>15</v>
      </c>
      <c r="DQ35" s="266">
        <v>0</v>
      </c>
      <c r="DR35" s="269">
        <f t="shared" si="8"/>
        <v>98</v>
      </c>
      <c r="DS35" s="266">
        <v>0</v>
      </c>
      <c r="DT35" s="267">
        <v>3</v>
      </c>
      <c r="DU35" s="266">
        <v>2</v>
      </c>
      <c r="DV35" s="267">
        <v>4</v>
      </c>
      <c r="DW35" s="266">
        <v>5</v>
      </c>
      <c r="DX35" s="266">
        <v>0</v>
      </c>
      <c r="DY35" s="266">
        <v>5</v>
      </c>
      <c r="DZ35" s="266">
        <v>1</v>
      </c>
      <c r="EA35" s="266">
        <v>4</v>
      </c>
      <c r="EB35" s="266">
        <v>4</v>
      </c>
      <c r="EC35" s="266">
        <v>32</v>
      </c>
      <c r="ED35" s="266">
        <v>1</v>
      </c>
      <c r="EE35" s="266">
        <v>0</v>
      </c>
      <c r="EF35" s="266">
        <v>0</v>
      </c>
      <c r="EG35" s="266">
        <v>0</v>
      </c>
      <c r="EH35" s="266">
        <v>3</v>
      </c>
      <c r="EI35" s="266">
        <v>1</v>
      </c>
      <c r="EJ35" s="266">
        <v>19</v>
      </c>
      <c r="EK35" s="266">
        <v>0</v>
      </c>
      <c r="EL35" s="268">
        <f t="shared" si="2"/>
        <v>84</v>
      </c>
      <c r="EM35" s="266">
        <v>4</v>
      </c>
      <c r="EN35" s="267">
        <v>4</v>
      </c>
      <c r="EO35" s="266">
        <v>1</v>
      </c>
      <c r="EP35" s="267">
        <v>4</v>
      </c>
      <c r="EQ35" s="266">
        <v>2</v>
      </c>
      <c r="ER35" s="266">
        <v>0</v>
      </c>
      <c r="ES35" s="266">
        <v>8</v>
      </c>
      <c r="ET35" s="266">
        <v>0</v>
      </c>
      <c r="EU35" s="266">
        <v>4</v>
      </c>
      <c r="EV35" s="266">
        <v>9</v>
      </c>
      <c r="EW35" s="266">
        <v>34</v>
      </c>
      <c r="EX35" s="266">
        <v>2</v>
      </c>
      <c r="EY35" s="266">
        <v>1</v>
      </c>
      <c r="EZ35" s="266">
        <v>1</v>
      </c>
      <c r="FA35" s="266">
        <v>5</v>
      </c>
      <c r="FB35" s="266">
        <v>1</v>
      </c>
      <c r="FC35" s="266">
        <v>2</v>
      </c>
      <c r="FD35" s="266">
        <v>8</v>
      </c>
      <c r="FE35" s="266">
        <v>0</v>
      </c>
      <c r="FF35" s="269">
        <v>90</v>
      </c>
    </row>
    <row r="36" spans="1:162" ht="18" customHeight="1">
      <c r="A36" s="951"/>
      <c r="B36" s="48" t="s">
        <v>355</v>
      </c>
      <c r="C36" s="270">
        <v>0</v>
      </c>
      <c r="D36" s="270">
        <v>1</v>
      </c>
      <c r="E36" s="270">
        <v>2</v>
      </c>
      <c r="F36" s="270">
        <v>1</v>
      </c>
      <c r="G36" s="270">
        <v>0</v>
      </c>
      <c r="H36" s="270">
        <v>0</v>
      </c>
      <c r="I36" s="270">
        <v>0</v>
      </c>
      <c r="J36" s="270">
        <v>0</v>
      </c>
      <c r="K36" s="270">
        <v>0</v>
      </c>
      <c r="L36" s="270">
        <v>1</v>
      </c>
      <c r="M36" s="270">
        <v>9</v>
      </c>
      <c r="N36" s="270">
        <v>0</v>
      </c>
      <c r="O36" s="270">
        <v>1</v>
      </c>
      <c r="P36" s="270">
        <v>0</v>
      </c>
      <c r="Q36" s="270">
        <v>2</v>
      </c>
      <c r="R36" s="270">
        <v>0</v>
      </c>
      <c r="S36" s="270">
        <v>0</v>
      </c>
      <c r="T36" s="270">
        <v>4</v>
      </c>
      <c r="U36" s="270">
        <v>0</v>
      </c>
      <c r="V36" s="272">
        <f>+SUM(C36:U36)</f>
        <v>21</v>
      </c>
      <c r="W36" s="270">
        <v>2</v>
      </c>
      <c r="X36" s="270">
        <v>2</v>
      </c>
      <c r="Y36" s="270">
        <v>1</v>
      </c>
      <c r="Z36" s="270">
        <v>1</v>
      </c>
      <c r="AA36" s="270">
        <v>1</v>
      </c>
      <c r="AB36" s="270">
        <v>0</v>
      </c>
      <c r="AC36" s="270">
        <v>1</v>
      </c>
      <c r="AD36" s="270">
        <v>0</v>
      </c>
      <c r="AE36" s="270">
        <v>0</v>
      </c>
      <c r="AF36" s="270">
        <v>1</v>
      </c>
      <c r="AG36" s="270">
        <v>6</v>
      </c>
      <c r="AH36" s="270">
        <v>0</v>
      </c>
      <c r="AI36" s="270">
        <v>0</v>
      </c>
      <c r="AJ36" s="270">
        <v>0</v>
      </c>
      <c r="AK36" s="270">
        <v>0</v>
      </c>
      <c r="AL36" s="270">
        <v>0</v>
      </c>
      <c r="AM36" s="270">
        <v>0</v>
      </c>
      <c r="AN36" s="270">
        <v>5</v>
      </c>
      <c r="AO36" s="270">
        <v>0</v>
      </c>
      <c r="AP36" s="165">
        <f>+SUM(W36:AO36)</f>
        <v>20</v>
      </c>
      <c r="AQ36" s="270">
        <v>1</v>
      </c>
      <c r="AR36" s="270">
        <v>0</v>
      </c>
      <c r="AS36" s="270">
        <v>1</v>
      </c>
      <c r="AT36" s="270">
        <v>1</v>
      </c>
      <c r="AU36" s="270">
        <v>2</v>
      </c>
      <c r="AV36" s="270">
        <v>2</v>
      </c>
      <c r="AW36" s="270">
        <v>4</v>
      </c>
      <c r="AX36" s="270">
        <v>0</v>
      </c>
      <c r="AY36" s="270">
        <v>2</v>
      </c>
      <c r="AZ36" s="270">
        <v>1</v>
      </c>
      <c r="BA36" s="270">
        <v>12</v>
      </c>
      <c r="BB36" s="270">
        <v>0</v>
      </c>
      <c r="BC36" s="270">
        <v>0</v>
      </c>
      <c r="BD36" s="270">
        <v>0</v>
      </c>
      <c r="BE36" s="270">
        <v>1</v>
      </c>
      <c r="BF36" s="270">
        <v>1</v>
      </c>
      <c r="BG36" s="270">
        <v>0</v>
      </c>
      <c r="BH36" s="270">
        <v>4</v>
      </c>
      <c r="BI36" s="270">
        <v>0</v>
      </c>
      <c r="BJ36" s="272">
        <f>+SUM(AQ36:BI36)</f>
        <v>32</v>
      </c>
      <c r="BK36" s="270">
        <v>3</v>
      </c>
      <c r="BL36" s="270">
        <v>0</v>
      </c>
      <c r="BM36" s="270">
        <v>0</v>
      </c>
      <c r="BN36" s="270">
        <v>2</v>
      </c>
      <c r="BO36" s="270">
        <v>3</v>
      </c>
      <c r="BP36" s="270">
        <v>0</v>
      </c>
      <c r="BQ36" s="270">
        <v>2</v>
      </c>
      <c r="BR36" s="270">
        <v>1</v>
      </c>
      <c r="BS36" s="270">
        <v>3</v>
      </c>
      <c r="BT36" s="270">
        <v>1</v>
      </c>
      <c r="BU36" s="270">
        <v>8</v>
      </c>
      <c r="BV36" s="270">
        <v>1</v>
      </c>
      <c r="BW36" s="270">
        <v>1</v>
      </c>
      <c r="BX36" s="270">
        <v>0</v>
      </c>
      <c r="BY36" s="270">
        <v>1</v>
      </c>
      <c r="BZ36" s="270">
        <v>1</v>
      </c>
      <c r="CA36" s="270">
        <v>0</v>
      </c>
      <c r="CB36" s="270">
        <v>10</v>
      </c>
      <c r="CC36" s="270">
        <v>0</v>
      </c>
      <c r="CD36" s="165">
        <f t="shared" si="0"/>
        <v>37</v>
      </c>
      <c r="CE36" s="270">
        <v>1</v>
      </c>
      <c r="CF36" s="270">
        <v>0</v>
      </c>
      <c r="CG36" s="270">
        <v>2</v>
      </c>
      <c r="CH36" s="270">
        <v>1</v>
      </c>
      <c r="CI36" s="270">
        <v>1</v>
      </c>
      <c r="CJ36" s="270">
        <v>0</v>
      </c>
      <c r="CK36" s="270">
        <v>2</v>
      </c>
      <c r="CL36" s="270">
        <v>1</v>
      </c>
      <c r="CM36" s="270">
        <v>2</v>
      </c>
      <c r="CN36" s="270">
        <v>4</v>
      </c>
      <c r="CO36" s="270">
        <v>9</v>
      </c>
      <c r="CP36" s="270">
        <v>0</v>
      </c>
      <c r="CQ36" s="270">
        <v>0</v>
      </c>
      <c r="CR36" s="270">
        <v>1</v>
      </c>
      <c r="CS36" s="270">
        <v>0</v>
      </c>
      <c r="CT36" s="270">
        <v>0</v>
      </c>
      <c r="CU36" s="270">
        <v>0</v>
      </c>
      <c r="CV36" s="270">
        <v>1</v>
      </c>
      <c r="CW36" s="270">
        <v>0</v>
      </c>
      <c r="CX36" s="272">
        <f t="shared" si="1"/>
        <v>25</v>
      </c>
      <c r="CY36" s="270">
        <v>3</v>
      </c>
      <c r="CZ36" s="270">
        <v>0</v>
      </c>
      <c r="DA36" s="270">
        <v>0</v>
      </c>
      <c r="DB36" s="270">
        <v>2</v>
      </c>
      <c r="DC36" s="270">
        <v>4</v>
      </c>
      <c r="DD36" s="270">
        <v>1</v>
      </c>
      <c r="DE36" s="270">
        <v>3</v>
      </c>
      <c r="DF36" s="270">
        <v>1</v>
      </c>
      <c r="DG36" s="270">
        <v>4</v>
      </c>
      <c r="DH36" s="270">
        <v>6</v>
      </c>
      <c r="DI36" s="270">
        <v>10</v>
      </c>
      <c r="DJ36" s="270">
        <v>1</v>
      </c>
      <c r="DK36" s="270">
        <v>3</v>
      </c>
      <c r="DL36" s="270">
        <v>0</v>
      </c>
      <c r="DM36" s="270">
        <v>0</v>
      </c>
      <c r="DN36" s="270">
        <v>0</v>
      </c>
      <c r="DO36" s="270">
        <v>1</v>
      </c>
      <c r="DP36" s="270">
        <v>6</v>
      </c>
      <c r="DQ36" s="270">
        <v>0</v>
      </c>
      <c r="DR36" s="165">
        <f t="shared" si="8"/>
        <v>45</v>
      </c>
      <c r="DS36" s="270">
        <v>2</v>
      </c>
      <c r="DT36" s="270">
        <v>2</v>
      </c>
      <c r="DU36" s="270">
        <v>3</v>
      </c>
      <c r="DV36" s="270">
        <v>0</v>
      </c>
      <c r="DW36" s="270">
        <v>2</v>
      </c>
      <c r="DX36" s="270">
        <v>0</v>
      </c>
      <c r="DY36" s="270">
        <v>1</v>
      </c>
      <c r="DZ36" s="270">
        <v>1</v>
      </c>
      <c r="EA36" s="270">
        <v>3</v>
      </c>
      <c r="EB36" s="270">
        <v>1</v>
      </c>
      <c r="EC36" s="270">
        <v>14</v>
      </c>
      <c r="ED36" s="270">
        <v>0</v>
      </c>
      <c r="EE36" s="270">
        <v>0</v>
      </c>
      <c r="EF36" s="270">
        <v>1</v>
      </c>
      <c r="EG36" s="270">
        <v>1</v>
      </c>
      <c r="EH36" s="270">
        <v>1</v>
      </c>
      <c r="EI36" s="270">
        <v>0</v>
      </c>
      <c r="EJ36" s="270">
        <v>5</v>
      </c>
      <c r="EK36" s="270">
        <v>0</v>
      </c>
      <c r="EL36" s="272">
        <f t="shared" si="2"/>
        <v>37</v>
      </c>
      <c r="EM36" s="270">
        <v>0</v>
      </c>
      <c r="EN36" s="270">
        <v>2</v>
      </c>
      <c r="EO36" s="270">
        <v>2</v>
      </c>
      <c r="EP36" s="270">
        <v>0</v>
      </c>
      <c r="EQ36" s="270">
        <v>0</v>
      </c>
      <c r="ER36" s="270">
        <v>0</v>
      </c>
      <c r="ES36" s="270">
        <v>2</v>
      </c>
      <c r="ET36" s="270">
        <v>0</v>
      </c>
      <c r="EU36" s="270">
        <v>5</v>
      </c>
      <c r="EV36" s="270">
        <v>6</v>
      </c>
      <c r="EW36" s="270">
        <v>7</v>
      </c>
      <c r="EX36" s="270">
        <v>0</v>
      </c>
      <c r="EY36" s="270">
        <v>0</v>
      </c>
      <c r="EZ36" s="270">
        <v>0</v>
      </c>
      <c r="FA36" s="270">
        <v>0</v>
      </c>
      <c r="FB36" s="270">
        <v>1</v>
      </c>
      <c r="FC36" s="270">
        <v>0</v>
      </c>
      <c r="FD36" s="270">
        <v>6</v>
      </c>
      <c r="FE36" s="270">
        <v>0</v>
      </c>
      <c r="FF36" s="165">
        <v>31</v>
      </c>
    </row>
    <row r="37" spans="1:162" ht="18" customHeight="1">
      <c r="A37" s="951"/>
      <c r="B37" s="46" t="s">
        <v>373</v>
      </c>
      <c r="C37" s="273">
        <f t="shared" ref="C37:AH37" si="58">+SUM(C35:C36)</f>
        <v>0</v>
      </c>
      <c r="D37" s="276">
        <f t="shared" si="58"/>
        <v>2</v>
      </c>
      <c r="E37" s="273">
        <f t="shared" si="58"/>
        <v>4</v>
      </c>
      <c r="F37" s="276">
        <f t="shared" si="58"/>
        <v>2</v>
      </c>
      <c r="G37" s="273">
        <f t="shared" si="58"/>
        <v>5</v>
      </c>
      <c r="H37" s="273">
        <f t="shared" si="58"/>
        <v>0</v>
      </c>
      <c r="I37" s="273">
        <f t="shared" si="58"/>
        <v>8</v>
      </c>
      <c r="J37" s="273">
        <f t="shared" si="58"/>
        <v>0</v>
      </c>
      <c r="K37" s="273">
        <f t="shared" si="58"/>
        <v>1</v>
      </c>
      <c r="L37" s="273">
        <f t="shared" si="58"/>
        <v>7</v>
      </c>
      <c r="M37" s="273">
        <f t="shared" si="58"/>
        <v>29</v>
      </c>
      <c r="N37" s="273">
        <f t="shared" si="58"/>
        <v>3</v>
      </c>
      <c r="O37" s="273">
        <f t="shared" si="58"/>
        <v>4</v>
      </c>
      <c r="P37" s="273">
        <f t="shared" si="58"/>
        <v>1</v>
      </c>
      <c r="Q37" s="273">
        <f t="shared" si="58"/>
        <v>3</v>
      </c>
      <c r="R37" s="273">
        <f t="shared" si="58"/>
        <v>0</v>
      </c>
      <c r="S37" s="273">
        <f t="shared" si="58"/>
        <v>0</v>
      </c>
      <c r="T37" s="273">
        <f t="shared" si="58"/>
        <v>19</v>
      </c>
      <c r="U37" s="273">
        <f t="shared" si="58"/>
        <v>0</v>
      </c>
      <c r="V37" s="278">
        <f t="shared" si="58"/>
        <v>88</v>
      </c>
      <c r="W37" s="275">
        <f t="shared" si="58"/>
        <v>2</v>
      </c>
      <c r="X37" s="276">
        <f t="shared" si="58"/>
        <v>5</v>
      </c>
      <c r="Y37" s="273">
        <f t="shared" si="58"/>
        <v>3</v>
      </c>
      <c r="Z37" s="276">
        <f t="shared" si="58"/>
        <v>3</v>
      </c>
      <c r="AA37" s="273">
        <f t="shared" si="58"/>
        <v>5</v>
      </c>
      <c r="AB37" s="273">
        <f t="shared" si="58"/>
        <v>0</v>
      </c>
      <c r="AC37" s="273">
        <f t="shared" si="58"/>
        <v>7</v>
      </c>
      <c r="AD37" s="273">
        <f t="shared" si="58"/>
        <v>0</v>
      </c>
      <c r="AE37" s="273">
        <f t="shared" si="58"/>
        <v>2</v>
      </c>
      <c r="AF37" s="273">
        <f t="shared" si="58"/>
        <v>5</v>
      </c>
      <c r="AG37" s="273">
        <f t="shared" si="58"/>
        <v>26</v>
      </c>
      <c r="AH37" s="273">
        <f t="shared" si="58"/>
        <v>1</v>
      </c>
      <c r="AI37" s="273">
        <f t="shared" ref="AI37:BN37" si="59">+SUM(AI35:AI36)</f>
        <v>0</v>
      </c>
      <c r="AJ37" s="273">
        <f t="shared" si="59"/>
        <v>0</v>
      </c>
      <c r="AK37" s="273">
        <f t="shared" si="59"/>
        <v>1</v>
      </c>
      <c r="AL37" s="273">
        <f t="shared" si="59"/>
        <v>1</v>
      </c>
      <c r="AM37" s="273">
        <f t="shared" si="59"/>
        <v>0</v>
      </c>
      <c r="AN37" s="273">
        <f t="shared" si="59"/>
        <v>19</v>
      </c>
      <c r="AO37" s="273">
        <f t="shared" si="59"/>
        <v>0</v>
      </c>
      <c r="AP37" s="277">
        <f t="shared" si="59"/>
        <v>80</v>
      </c>
      <c r="AQ37" s="273">
        <f t="shared" si="59"/>
        <v>4</v>
      </c>
      <c r="AR37" s="276">
        <f t="shared" si="59"/>
        <v>3</v>
      </c>
      <c r="AS37" s="273">
        <f t="shared" si="59"/>
        <v>4</v>
      </c>
      <c r="AT37" s="276">
        <f t="shared" si="59"/>
        <v>2</v>
      </c>
      <c r="AU37" s="273">
        <f t="shared" si="59"/>
        <v>5</v>
      </c>
      <c r="AV37" s="273">
        <f t="shared" si="59"/>
        <v>4</v>
      </c>
      <c r="AW37" s="273">
        <f t="shared" si="59"/>
        <v>7</v>
      </c>
      <c r="AX37" s="273">
        <f t="shared" si="59"/>
        <v>2</v>
      </c>
      <c r="AY37" s="273">
        <f t="shared" si="59"/>
        <v>6</v>
      </c>
      <c r="AZ37" s="273">
        <f t="shared" si="59"/>
        <v>5</v>
      </c>
      <c r="BA37" s="273">
        <f t="shared" si="59"/>
        <v>27</v>
      </c>
      <c r="BB37" s="273">
        <f t="shared" si="59"/>
        <v>1</v>
      </c>
      <c r="BC37" s="273">
        <f t="shared" si="59"/>
        <v>2</v>
      </c>
      <c r="BD37" s="273">
        <f t="shared" si="59"/>
        <v>0</v>
      </c>
      <c r="BE37" s="273">
        <f t="shared" si="59"/>
        <v>1</v>
      </c>
      <c r="BF37" s="273">
        <f t="shared" si="59"/>
        <v>3</v>
      </c>
      <c r="BG37" s="273">
        <f t="shared" si="59"/>
        <v>0</v>
      </c>
      <c r="BH37" s="273">
        <f t="shared" si="59"/>
        <v>15</v>
      </c>
      <c r="BI37" s="273">
        <f t="shared" si="59"/>
        <v>0</v>
      </c>
      <c r="BJ37" s="277">
        <f t="shared" si="59"/>
        <v>91</v>
      </c>
      <c r="BK37" s="275">
        <f t="shared" si="59"/>
        <v>3</v>
      </c>
      <c r="BL37" s="276">
        <f t="shared" si="59"/>
        <v>2</v>
      </c>
      <c r="BM37" s="273">
        <f t="shared" si="59"/>
        <v>0</v>
      </c>
      <c r="BN37" s="276">
        <f t="shared" si="59"/>
        <v>6</v>
      </c>
      <c r="BO37" s="273">
        <f t="shared" ref="BO37:CC37" si="60">+SUM(BO35:BO36)</f>
        <v>4</v>
      </c>
      <c r="BP37" s="273">
        <f t="shared" si="60"/>
        <v>4</v>
      </c>
      <c r="BQ37" s="273">
        <f t="shared" si="60"/>
        <v>11</v>
      </c>
      <c r="BR37" s="273">
        <f t="shared" si="60"/>
        <v>2</v>
      </c>
      <c r="BS37" s="273">
        <f t="shared" si="60"/>
        <v>4</v>
      </c>
      <c r="BT37" s="273">
        <f t="shared" si="60"/>
        <v>10</v>
      </c>
      <c r="BU37" s="273">
        <f t="shared" si="60"/>
        <v>47</v>
      </c>
      <c r="BV37" s="273">
        <f t="shared" si="60"/>
        <v>3</v>
      </c>
      <c r="BW37" s="273">
        <f t="shared" si="60"/>
        <v>2</v>
      </c>
      <c r="BX37" s="273">
        <f t="shared" si="60"/>
        <v>2</v>
      </c>
      <c r="BY37" s="273">
        <f t="shared" si="60"/>
        <v>3</v>
      </c>
      <c r="BZ37" s="273">
        <f t="shared" si="60"/>
        <v>2</v>
      </c>
      <c r="CA37" s="273">
        <f t="shared" si="60"/>
        <v>0</v>
      </c>
      <c r="CB37" s="273">
        <f t="shared" si="60"/>
        <v>24</v>
      </c>
      <c r="CC37" s="273">
        <f t="shared" si="60"/>
        <v>0</v>
      </c>
      <c r="CD37" s="277">
        <f t="shared" si="0"/>
        <v>129</v>
      </c>
      <c r="CE37" s="273">
        <f t="shared" ref="CE37:CW37" si="61">+SUM(CE35:CE36)</f>
        <v>2</v>
      </c>
      <c r="CF37" s="276">
        <f t="shared" si="61"/>
        <v>3</v>
      </c>
      <c r="CG37" s="273">
        <f t="shared" si="61"/>
        <v>9</v>
      </c>
      <c r="CH37" s="276">
        <f t="shared" si="61"/>
        <v>7</v>
      </c>
      <c r="CI37" s="273">
        <f t="shared" si="61"/>
        <v>6</v>
      </c>
      <c r="CJ37" s="273">
        <f t="shared" si="61"/>
        <v>2</v>
      </c>
      <c r="CK37" s="273">
        <f t="shared" si="61"/>
        <v>9</v>
      </c>
      <c r="CL37" s="273">
        <f t="shared" si="61"/>
        <v>4</v>
      </c>
      <c r="CM37" s="273">
        <f t="shared" si="61"/>
        <v>7</v>
      </c>
      <c r="CN37" s="273">
        <f t="shared" si="61"/>
        <v>13</v>
      </c>
      <c r="CO37" s="273">
        <f t="shared" si="61"/>
        <v>42</v>
      </c>
      <c r="CP37" s="273">
        <f t="shared" si="61"/>
        <v>2</v>
      </c>
      <c r="CQ37" s="273">
        <f t="shared" si="61"/>
        <v>1</v>
      </c>
      <c r="CR37" s="273">
        <f t="shared" si="61"/>
        <v>1</v>
      </c>
      <c r="CS37" s="273">
        <f t="shared" si="61"/>
        <v>0</v>
      </c>
      <c r="CT37" s="273">
        <f t="shared" si="61"/>
        <v>1</v>
      </c>
      <c r="CU37" s="273">
        <f t="shared" si="61"/>
        <v>0</v>
      </c>
      <c r="CV37" s="273">
        <f t="shared" si="61"/>
        <v>13</v>
      </c>
      <c r="CW37" s="273">
        <f t="shared" si="61"/>
        <v>0</v>
      </c>
      <c r="CX37" s="277">
        <f t="shared" si="1"/>
        <v>122</v>
      </c>
      <c r="CY37" s="275">
        <f>+SUM(CY35:CY36)</f>
        <v>7</v>
      </c>
      <c r="CZ37" s="276">
        <f t="shared" ref="CZ37:DQ37" si="62">+SUM(CZ35:CZ36)</f>
        <v>0</v>
      </c>
      <c r="DA37" s="273">
        <f t="shared" si="62"/>
        <v>8</v>
      </c>
      <c r="DB37" s="276">
        <f t="shared" si="62"/>
        <v>7</v>
      </c>
      <c r="DC37" s="273">
        <f t="shared" si="62"/>
        <v>7</v>
      </c>
      <c r="DD37" s="273">
        <f t="shared" si="62"/>
        <v>2</v>
      </c>
      <c r="DE37" s="273">
        <f t="shared" si="62"/>
        <v>9</v>
      </c>
      <c r="DF37" s="273">
        <f t="shared" si="62"/>
        <v>3</v>
      </c>
      <c r="DG37" s="273">
        <f t="shared" si="62"/>
        <v>9</v>
      </c>
      <c r="DH37" s="273">
        <f t="shared" si="62"/>
        <v>15</v>
      </c>
      <c r="DI37" s="273">
        <f t="shared" si="62"/>
        <v>45</v>
      </c>
      <c r="DJ37" s="273">
        <f t="shared" si="62"/>
        <v>3</v>
      </c>
      <c r="DK37" s="273">
        <f t="shared" si="62"/>
        <v>3</v>
      </c>
      <c r="DL37" s="273">
        <f t="shared" si="62"/>
        <v>0</v>
      </c>
      <c r="DM37" s="273">
        <f t="shared" si="62"/>
        <v>2</v>
      </c>
      <c r="DN37" s="273">
        <f t="shared" si="62"/>
        <v>0</v>
      </c>
      <c r="DO37" s="273">
        <f t="shared" si="62"/>
        <v>2</v>
      </c>
      <c r="DP37" s="273">
        <f t="shared" si="62"/>
        <v>21</v>
      </c>
      <c r="DQ37" s="273">
        <f t="shared" si="62"/>
        <v>0</v>
      </c>
      <c r="DR37" s="277">
        <f t="shared" si="8"/>
        <v>143</v>
      </c>
      <c r="DS37" s="273">
        <f t="shared" ref="DS37:EK37" si="63">+SUM(DS35:DS36)</f>
        <v>2</v>
      </c>
      <c r="DT37" s="276">
        <f t="shared" si="63"/>
        <v>5</v>
      </c>
      <c r="DU37" s="273">
        <f t="shared" si="63"/>
        <v>5</v>
      </c>
      <c r="DV37" s="276">
        <f t="shared" si="63"/>
        <v>4</v>
      </c>
      <c r="DW37" s="273">
        <f t="shared" si="63"/>
        <v>7</v>
      </c>
      <c r="DX37" s="273">
        <f t="shared" si="63"/>
        <v>0</v>
      </c>
      <c r="DY37" s="273">
        <f t="shared" si="63"/>
        <v>6</v>
      </c>
      <c r="DZ37" s="273">
        <f t="shared" si="63"/>
        <v>2</v>
      </c>
      <c r="EA37" s="273">
        <f t="shared" si="63"/>
        <v>7</v>
      </c>
      <c r="EB37" s="273">
        <f t="shared" si="63"/>
        <v>5</v>
      </c>
      <c r="EC37" s="273">
        <f t="shared" si="63"/>
        <v>46</v>
      </c>
      <c r="ED37" s="273">
        <f t="shared" si="63"/>
        <v>1</v>
      </c>
      <c r="EE37" s="273">
        <f t="shared" si="63"/>
        <v>0</v>
      </c>
      <c r="EF37" s="273">
        <f t="shared" si="63"/>
        <v>1</v>
      </c>
      <c r="EG37" s="273">
        <f t="shared" si="63"/>
        <v>1</v>
      </c>
      <c r="EH37" s="273">
        <f t="shared" si="63"/>
        <v>4</v>
      </c>
      <c r="EI37" s="273">
        <f t="shared" si="63"/>
        <v>1</v>
      </c>
      <c r="EJ37" s="273">
        <f t="shared" si="63"/>
        <v>24</v>
      </c>
      <c r="EK37" s="273">
        <f t="shared" si="63"/>
        <v>0</v>
      </c>
      <c r="EL37" s="277">
        <f t="shared" si="2"/>
        <v>121</v>
      </c>
      <c r="EM37" s="275">
        <v>4</v>
      </c>
      <c r="EN37" s="276">
        <v>6</v>
      </c>
      <c r="EO37" s="273">
        <v>3</v>
      </c>
      <c r="EP37" s="276">
        <v>4</v>
      </c>
      <c r="EQ37" s="273">
        <v>2</v>
      </c>
      <c r="ER37" s="273">
        <v>0</v>
      </c>
      <c r="ES37" s="273">
        <v>10</v>
      </c>
      <c r="ET37" s="273">
        <v>0</v>
      </c>
      <c r="EU37" s="273">
        <v>9</v>
      </c>
      <c r="EV37" s="273">
        <v>15</v>
      </c>
      <c r="EW37" s="273">
        <v>41</v>
      </c>
      <c r="EX37" s="273">
        <v>2</v>
      </c>
      <c r="EY37" s="273">
        <v>1</v>
      </c>
      <c r="EZ37" s="273">
        <v>1</v>
      </c>
      <c r="FA37" s="273">
        <v>5</v>
      </c>
      <c r="FB37" s="273">
        <v>2</v>
      </c>
      <c r="FC37" s="273">
        <v>2</v>
      </c>
      <c r="FD37" s="273">
        <v>14</v>
      </c>
      <c r="FE37" s="273">
        <v>0</v>
      </c>
      <c r="FF37" s="277">
        <v>121</v>
      </c>
    </row>
    <row r="38" spans="1:162" ht="18" customHeight="1">
      <c r="A38" s="951" t="s">
        <v>370</v>
      </c>
      <c r="B38" s="47" t="s">
        <v>354</v>
      </c>
      <c r="C38" s="266">
        <v>1</v>
      </c>
      <c r="D38" s="267">
        <v>4</v>
      </c>
      <c r="E38" s="266">
        <v>0</v>
      </c>
      <c r="F38" s="267">
        <v>0</v>
      </c>
      <c r="G38" s="266">
        <v>1</v>
      </c>
      <c r="H38" s="266">
        <v>0</v>
      </c>
      <c r="I38" s="266">
        <v>6</v>
      </c>
      <c r="J38" s="266">
        <v>3</v>
      </c>
      <c r="K38" s="266">
        <v>2</v>
      </c>
      <c r="L38" s="266">
        <v>5</v>
      </c>
      <c r="M38" s="266">
        <v>12</v>
      </c>
      <c r="N38" s="266">
        <v>3</v>
      </c>
      <c r="O38" s="266">
        <v>0</v>
      </c>
      <c r="P38" s="266">
        <v>0</v>
      </c>
      <c r="Q38" s="266">
        <v>2</v>
      </c>
      <c r="R38" s="266">
        <v>1</v>
      </c>
      <c r="S38" s="266">
        <v>0</v>
      </c>
      <c r="T38" s="266">
        <v>4</v>
      </c>
      <c r="U38" s="266">
        <v>2</v>
      </c>
      <c r="V38" s="268">
        <f>+SUM(C38:U38)</f>
        <v>46</v>
      </c>
      <c r="W38" s="266">
        <v>2</v>
      </c>
      <c r="X38" s="267">
        <v>1</v>
      </c>
      <c r="Y38" s="266">
        <v>1</v>
      </c>
      <c r="Z38" s="267">
        <v>0</v>
      </c>
      <c r="AA38" s="266">
        <v>5</v>
      </c>
      <c r="AB38" s="266">
        <v>0</v>
      </c>
      <c r="AC38" s="266">
        <v>3</v>
      </c>
      <c r="AD38" s="266">
        <v>4</v>
      </c>
      <c r="AE38" s="266">
        <v>2</v>
      </c>
      <c r="AF38" s="266">
        <v>2</v>
      </c>
      <c r="AG38" s="266">
        <v>11</v>
      </c>
      <c r="AH38" s="266">
        <v>1</v>
      </c>
      <c r="AI38" s="266">
        <v>0</v>
      </c>
      <c r="AJ38" s="266">
        <v>0</v>
      </c>
      <c r="AK38" s="266">
        <v>1</v>
      </c>
      <c r="AL38" s="266">
        <v>4</v>
      </c>
      <c r="AM38" s="266">
        <v>0</v>
      </c>
      <c r="AN38" s="266">
        <v>9</v>
      </c>
      <c r="AO38" s="266">
        <v>0</v>
      </c>
      <c r="AP38" s="269">
        <f>+SUM(W38:AO38)</f>
        <v>46</v>
      </c>
      <c r="AQ38" s="266">
        <v>0</v>
      </c>
      <c r="AR38" s="267">
        <v>3</v>
      </c>
      <c r="AS38" s="266">
        <v>3</v>
      </c>
      <c r="AT38" s="267">
        <v>1</v>
      </c>
      <c r="AU38" s="266">
        <v>5</v>
      </c>
      <c r="AV38" s="266">
        <v>2</v>
      </c>
      <c r="AW38" s="266">
        <v>1</v>
      </c>
      <c r="AX38" s="266">
        <v>2</v>
      </c>
      <c r="AY38" s="266">
        <v>6</v>
      </c>
      <c r="AZ38" s="266">
        <v>3</v>
      </c>
      <c r="BA38" s="266">
        <v>18</v>
      </c>
      <c r="BB38" s="266">
        <v>2</v>
      </c>
      <c r="BC38" s="266">
        <v>2</v>
      </c>
      <c r="BD38" s="266">
        <v>1</v>
      </c>
      <c r="BE38" s="266">
        <v>0</v>
      </c>
      <c r="BF38" s="266">
        <v>0</v>
      </c>
      <c r="BG38" s="266">
        <v>0</v>
      </c>
      <c r="BH38" s="266">
        <v>6</v>
      </c>
      <c r="BI38" s="266">
        <v>0</v>
      </c>
      <c r="BJ38" s="268">
        <f>+SUM(AQ38:BI38)</f>
        <v>55</v>
      </c>
      <c r="BK38" s="266">
        <v>1</v>
      </c>
      <c r="BL38" s="267">
        <v>4</v>
      </c>
      <c r="BM38" s="266">
        <v>5</v>
      </c>
      <c r="BN38" s="267">
        <v>2</v>
      </c>
      <c r="BO38" s="266">
        <v>5</v>
      </c>
      <c r="BP38" s="266">
        <v>1</v>
      </c>
      <c r="BQ38" s="266">
        <v>5</v>
      </c>
      <c r="BR38" s="266">
        <v>2</v>
      </c>
      <c r="BS38" s="266">
        <v>4</v>
      </c>
      <c r="BT38" s="266">
        <v>7</v>
      </c>
      <c r="BU38" s="266">
        <v>21</v>
      </c>
      <c r="BV38" s="266">
        <v>0</v>
      </c>
      <c r="BW38" s="266">
        <v>2</v>
      </c>
      <c r="BX38" s="266">
        <v>1</v>
      </c>
      <c r="BY38" s="266">
        <v>1</v>
      </c>
      <c r="BZ38" s="266">
        <v>2</v>
      </c>
      <c r="CA38" s="266">
        <v>2</v>
      </c>
      <c r="CB38" s="266">
        <v>8</v>
      </c>
      <c r="CC38" s="266">
        <v>0</v>
      </c>
      <c r="CD38" s="269">
        <f t="shared" si="0"/>
        <v>73</v>
      </c>
      <c r="CE38" s="266">
        <v>5</v>
      </c>
      <c r="CF38" s="267">
        <v>5</v>
      </c>
      <c r="CG38" s="266">
        <v>6</v>
      </c>
      <c r="CH38" s="267">
        <v>6</v>
      </c>
      <c r="CI38" s="266">
        <v>5</v>
      </c>
      <c r="CJ38" s="266">
        <v>2</v>
      </c>
      <c r="CK38" s="266">
        <v>5</v>
      </c>
      <c r="CL38" s="266">
        <v>1</v>
      </c>
      <c r="CM38" s="266">
        <v>2</v>
      </c>
      <c r="CN38" s="266">
        <v>3</v>
      </c>
      <c r="CO38" s="266">
        <v>22</v>
      </c>
      <c r="CP38" s="266">
        <v>1</v>
      </c>
      <c r="CQ38" s="266">
        <v>2</v>
      </c>
      <c r="CR38" s="266">
        <v>1</v>
      </c>
      <c r="CS38" s="266">
        <v>0</v>
      </c>
      <c r="CT38" s="266">
        <v>0</v>
      </c>
      <c r="CU38" s="266">
        <v>0</v>
      </c>
      <c r="CV38" s="266">
        <v>5</v>
      </c>
      <c r="CW38" s="266">
        <v>0</v>
      </c>
      <c r="CX38" s="268">
        <f t="shared" si="1"/>
        <v>71</v>
      </c>
      <c r="CY38" s="266">
        <v>2</v>
      </c>
      <c r="CZ38" s="267">
        <v>2</v>
      </c>
      <c r="DA38" s="266">
        <v>5</v>
      </c>
      <c r="DB38" s="267">
        <v>2</v>
      </c>
      <c r="DC38" s="266">
        <v>5</v>
      </c>
      <c r="DD38" s="266">
        <v>1</v>
      </c>
      <c r="DE38" s="266">
        <v>8</v>
      </c>
      <c r="DF38" s="266">
        <v>1</v>
      </c>
      <c r="DG38" s="266">
        <v>2</v>
      </c>
      <c r="DH38" s="266">
        <v>6</v>
      </c>
      <c r="DI38" s="266">
        <v>17</v>
      </c>
      <c r="DJ38" s="266">
        <v>2</v>
      </c>
      <c r="DK38" s="266">
        <v>4</v>
      </c>
      <c r="DL38" s="266">
        <v>0</v>
      </c>
      <c r="DM38" s="266">
        <v>1</v>
      </c>
      <c r="DN38" s="266">
        <v>3</v>
      </c>
      <c r="DO38" s="266">
        <v>0</v>
      </c>
      <c r="DP38" s="266">
        <v>7</v>
      </c>
      <c r="DQ38" s="266">
        <v>0</v>
      </c>
      <c r="DR38" s="269">
        <f t="shared" si="8"/>
        <v>68</v>
      </c>
      <c r="DS38" s="266">
        <v>1</v>
      </c>
      <c r="DT38" s="267">
        <v>5</v>
      </c>
      <c r="DU38" s="266">
        <v>5</v>
      </c>
      <c r="DV38" s="267">
        <v>4</v>
      </c>
      <c r="DW38" s="266">
        <v>7</v>
      </c>
      <c r="DX38" s="266">
        <v>0</v>
      </c>
      <c r="DY38" s="266">
        <v>3</v>
      </c>
      <c r="DZ38" s="266">
        <v>3</v>
      </c>
      <c r="EA38" s="266">
        <v>6</v>
      </c>
      <c r="EB38" s="266">
        <v>4</v>
      </c>
      <c r="EC38" s="266">
        <v>17</v>
      </c>
      <c r="ED38" s="266">
        <v>3</v>
      </c>
      <c r="EE38" s="266">
        <v>2</v>
      </c>
      <c r="EF38" s="266">
        <v>0</v>
      </c>
      <c r="EG38" s="266">
        <v>0</v>
      </c>
      <c r="EH38" s="266">
        <v>1</v>
      </c>
      <c r="EI38" s="266">
        <v>1</v>
      </c>
      <c r="EJ38" s="266">
        <v>3</v>
      </c>
      <c r="EK38" s="266">
        <v>0</v>
      </c>
      <c r="EL38" s="268">
        <f t="shared" si="2"/>
        <v>65</v>
      </c>
      <c r="EM38" s="266">
        <v>2</v>
      </c>
      <c r="EN38" s="267">
        <v>3</v>
      </c>
      <c r="EO38" s="266">
        <v>6</v>
      </c>
      <c r="EP38" s="267">
        <v>4</v>
      </c>
      <c r="EQ38" s="266">
        <v>4</v>
      </c>
      <c r="ER38" s="266">
        <v>1</v>
      </c>
      <c r="ES38" s="266">
        <v>3</v>
      </c>
      <c r="ET38" s="266">
        <v>2</v>
      </c>
      <c r="EU38" s="266">
        <v>3</v>
      </c>
      <c r="EV38" s="266">
        <v>9</v>
      </c>
      <c r="EW38" s="266">
        <v>13</v>
      </c>
      <c r="EX38" s="266">
        <v>2</v>
      </c>
      <c r="EY38" s="266">
        <v>0</v>
      </c>
      <c r="EZ38" s="266">
        <v>0</v>
      </c>
      <c r="FA38" s="266">
        <v>2</v>
      </c>
      <c r="FB38" s="266">
        <v>1</v>
      </c>
      <c r="FC38" s="266">
        <v>0</v>
      </c>
      <c r="FD38" s="266">
        <v>6</v>
      </c>
      <c r="FE38" s="266">
        <v>1</v>
      </c>
      <c r="FF38" s="269">
        <v>62</v>
      </c>
    </row>
    <row r="39" spans="1:162" ht="18" customHeight="1">
      <c r="A39" s="951"/>
      <c r="B39" s="48" t="s">
        <v>355</v>
      </c>
      <c r="C39" s="270">
        <v>1</v>
      </c>
      <c r="D39" s="270">
        <v>1</v>
      </c>
      <c r="E39" s="270">
        <v>1</v>
      </c>
      <c r="F39" s="270">
        <v>1</v>
      </c>
      <c r="G39" s="270">
        <v>1</v>
      </c>
      <c r="H39" s="270">
        <v>1</v>
      </c>
      <c r="I39" s="270">
        <v>1</v>
      </c>
      <c r="J39" s="270">
        <v>0</v>
      </c>
      <c r="K39" s="270">
        <v>1</v>
      </c>
      <c r="L39" s="270">
        <v>3</v>
      </c>
      <c r="M39" s="270">
        <v>7</v>
      </c>
      <c r="N39" s="270">
        <v>1</v>
      </c>
      <c r="O39" s="270">
        <v>3</v>
      </c>
      <c r="P39" s="270">
        <v>0</v>
      </c>
      <c r="Q39" s="270">
        <v>0</v>
      </c>
      <c r="R39" s="270">
        <v>1</v>
      </c>
      <c r="S39" s="270">
        <v>0</v>
      </c>
      <c r="T39" s="270">
        <v>3</v>
      </c>
      <c r="U39" s="270">
        <v>0</v>
      </c>
      <c r="V39" s="272">
        <f>+SUM(C39:U39)</f>
        <v>26</v>
      </c>
      <c r="W39" s="270">
        <v>3</v>
      </c>
      <c r="X39" s="270">
        <v>0</v>
      </c>
      <c r="Y39" s="270">
        <v>1</v>
      </c>
      <c r="Z39" s="270">
        <v>3</v>
      </c>
      <c r="AA39" s="270">
        <v>8</v>
      </c>
      <c r="AB39" s="270">
        <v>1</v>
      </c>
      <c r="AC39" s="270">
        <v>3</v>
      </c>
      <c r="AD39" s="270">
        <v>1</v>
      </c>
      <c r="AE39" s="270">
        <v>5</v>
      </c>
      <c r="AF39" s="270">
        <v>5</v>
      </c>
      <c r="AG39" s="270">
        <v>7</v>
      </c>
      <c r="AH39" s="270">
        <v>1</v>
      </c>
      <c r="AI39" s="270">
        <v>2</v>
      </c>
      <c r="AJ39" s="270">
        <v>0</v>
      </c>
      <c r="AK39" s="270">
        <v>1</v>
      </c>
      <c r="AL39" s="270">
        <v>0</v>
      </c>
      <c r="AM39" s="270">
        <v>0</v>
      </c>
      <c r="AN39" s="270">
        <v>6</v>
      </c>
      <c r="AO39" s="270">
        <v>0</v>
      </c>
      <c r="AP39" s="165">
        <f>+SUM(W39:AO39)</f>
        <v>47</v>
      </c>
      <c r="AQ39" s="270">
        <v>1</v>
      </c>
      <c r="AR39" s="270">
        <v>0</v>
      </c>
      <c r="AS39" s="270">
        <v>2</v>
      </c>
      <c r="AT39" s="270">
        <v>2</v>
      </c>
      <c r="AU39" s="270">
        <v>4</v>
      </c>
      <c r="AV39" s="270">
        <v>2</v>
      </c>
      <c r="AW39" s="270">
        <v>4</v>
      </c>
      <c r="AX39" s="270">
        <v>1</v>
      </c>
      <c r="AY39" s="270">
        <v>5</v>
      </c>
      <c r="AZ39" s="270">
        <v>2</v>
      </c>
      <c r="BA39" s="270">
        <v>23</v>
      </c>
      <c r="BB39" s="270">
        <v>0</v>
      </c>
      <c r="BC39" s="270">
        <v>0</v>
      </c>
      <c r="BD39" s="270">
        <v>1</v>
      </c>
      <c r="BE39" s="270">
        <v>1</v>
      </c>
      <c r="BF39" s="270">
        <v>1</v>
      </c>
      <c r="BG39" s="270">
        <v>0</v>
      </c>
      <c r="BH39" s="270">
        <v>6</v>
      </c>
      <c r="BI39" s="270">
        <v>0</v>
      </c>
      <c r="BJ39" s="272">
        <f>+SUM(AQ39:BI39)</f>
        <v>55</v>
      </c>
      <c r="BK39" s="270">
        <v>6</v>
      </c>
      <c r="BL39" s="270">
        <v>2</v>
      </c>
      <c r="BM39" s="270">
        <v>5</v>
      </c>
      <c r="BN39" s="270">
        <v>0</v>
      </c>
      <c r="BO39" s="270">
        <v>3</v>
      </c>
      <c r="BP39" s="270">
        <v>1</v>
      </c>
      <c r="BQ39" s="270">
        <v>3</v>
      </c>
      <c r="BR39" s="270">
        <v>1</v>
      </c>
      <c r="BS39" s="270">
        <v>2</v>
      </c>
      <c r="BT39" s="270">
        <v>5</v>
      </c>
      <c r="BU39" s="270">
        <v>15</v>
      </c>
      <c r="BV39" s="270">
        <v>3</v>
      </c>
      <c r="BW39" s="270">
        <v>2</v>
      </c>
      <c r="BX39" s="270">
        <v>0</v>
      </c>
      <c r="BY39" s="270">
        <v>1</v>
      </c>
      <c r="BZ39" s="270">
        <v>0</v>
      </c>
      <c r="CA39" s="270">
        <v>0</v>
      </c>
      <c r="CB39" s="270">
        <v>7</v>
      </c>
      <c r="CC39" s="270">
        <v>0</v>
      </c>
      <c r="CD39" s="165">
        <f t="shared" si="0"/>
        <v>56</v>
      </c>
      <c r="CE39" s="270">
        <v>1</v>
      </c>
      <c r="CF39" s="270">
        <v>2</v>
      </c>
      <c r="CG39" s="270">
        <v>4</v>
      </c>
      <c r="CH39" s="270">
        <v>2</v>
      </c>
      <c r="CI39" s="270">
        <v>6</v>
      </c>
      <c r="CJ39" s="270">
        <v>0</v>
      </c>
      <c r="CK39" s="270">
        <v>2</v>
      </c>
      <c r="CL39" s="270">
        <v>3</v>
      </c>
      <c r="CM39" s="270">
        <v>5</v>
      </c>
      <c r="CN39" s="270">
        <v>1</v>
      </c>
      <c r="CO39" s="270">
        <v>19</v>
      </c>
      <c r="CP39" s="270">
        <v>0</v>
      </c>
      <c r="CQ39" s="270">
        <v>2</v>
      </c>
      <c r="CR39" s="270">
        <v>1</v>
      </c>
      <c r="CS39" s="270">
        <v>0</v>
      </c>
      <c r="CT39" s="270">
        <v>1</v>
      </c>
      <c r="CU39" s="270">
        <v>1</v>
      </c>
      <c r="CV39" s="270">
        <v>4</v>
      </c>
      <c r="CW39" s="270">
        <v>0</v>
      </c>
      <c r="CX39" s="272">
        <f t="shared" si="1"/>
        <v>54</v>
      </c>
      <c r="CY39" s="270">
        <v>2</v>
      </c>
      <c r="CZ39" s="270">
        <v>2</v>
      </c>
      <c r="DA39" s="270">
        <v>4</v>
      </c>
      <c r="DB39" s="270">
        <v>2</v>
      </c>
      <c r="DC39" s="270">
        <v>3</v>
      </c>
      <c r="DD39" s="270">
        <v>1</v>
      </c>
      <c r="DE39" s="270">
        <v>0</v>
      </c>
      <c r="DF39" s="270">
        <v>1</v>
      </c>
      <c r="DG39" s="270">
        <v>3</v>
      </c>
      <c r="DH39" s="270">
        <v>4</v>
      </c>
      <c r="DI39" s="270">
        <v>17</v>
      </c>
      <c r="DJ39" s="270">
        <v>3</v>
      </c>
      <c r="DK39" s="270">
        <v>1</v>
      </c>
      <c r="DL39" s="270">
        <v>0</v>
      </c>
      <c r="DM39" s="270">
        <v>0</v>
      </c>
      <c r="DN39" s="270">
        <v>0</v>
      </c>
      <c r="DO39" s="270">
        <v>0</v>
      </c>
      <c r="DP39" s="270">
        <v>7</v>
      </c>
      <c r="DQ39" s="270">
        <v>0</v>
      </c>
      <c r="DR39" s="165">
        <f t="shared" si="8"/>
        <v>50</v>
      </c>
      <c r="DS39" s="270">
        <v>3</v>
      </c>
      <c r="DT39" s="270">
        <v>3</v>
      </c>
      <c r="DU39" s="270">
        <v>3</v>
      </c>
      <c r="DV39" s="270">
        <v>2</v>
      </c>
      <c r="DW39" s="270">
        <v>6</v>
      </c>
      <c r="DX39" s="270">
        <v>0</v>
      </c>
      <c r="DY39" s="270">
        <v>4</v>
      </c>
      <c r="DZ39" s="270">
        <v>0</v>
      </c>
      <c r="EA39" s="270">
        <v>6</v>
      </c>
      <c r="EB39" s="270">
        <v>5</v>
      </c>
      <c r="EC39" s="270">
        <v>18</v>
      </c>
      <c r="ED39" s="270">
        <v>1</v>
      </c>
      <c r="EE39" s="270">
        <v>0</v>
      </c>
      <c r="EF39" s="270">
        <v>3</v>
      </c>
      <c r="EG39" s="270">
        <v>1</v>
      </c>
      <c r="EH39" s="270">
        <v>0</v>
      </c>
      <c r="EI39" s="270">
        <v>0</v>
      </c>
      <c r="EJ39" s="270">
        <v>8</v>
      </c>
      <c r="EK39" s="270">
        <v>0</v>
      </c>
      <c r="EL39" s="272">
        <f t="shared" si="2"/>
        <v>63</v>
      </c>
      <c r="EM39" s="270">
        <v>0</v>
      </c>
      <c r="EN39" s="270">
        <v>4</v>
      </c>
      <c r="EO39" s="270">
        <v>1</v>
      </c>
      <c r="EP39" s="270">
        <v>1</v>
      </c>
      <c r="EQ39" s="270">
        <v>2</v>
      </c>
      <c r="ER39" s="270">
        <v>1</v>
      </c>
      <c r="ES39" s="270">
        <v>2</v>
      </c>
      <c r="ET39" s="270">
        <v>1</v>
      </c>
      <c r="EU39" s="270">
        <v>5</v>
      </c>
      <c r="EV39" s="270">
        <v>5</v>
      </c>
      <c r="EW39" s="270">
        <v>8</v>
      </c>
      <c r="EX39" s="270">
        <v>1</v>
      </c>
      <c r="EY39" s="270">
        <v>1</v>
      </c>
      <c r="EZ39" s="270">
        <v>0</v>
      </c>
      <c r="FA39" s="270">
        <v>2</v>
      </c>
      <c r="FB39" s="270">
        <v>0</v>
      </c>
      <c r="FC39" s="270">
        <v>0</v>
      </c>
      <c r="FD39" s="270">
        <v>2</v>
      </c>
      <c r="FE39" s="270">
        <v>0</v>
      </c>
      <c r="FF39" s="165">
        <v>36</v>
      </c>
    </row>
    <row r="40" spans="1:162" ht="18" customHeight="1">
      <c r="A40" s="951"/>
      <c r="B40" s="46" t="s">
        <v>373</v>
      </c>
      <c r="C40" s="273">
        <f t="shared" ref="C40:AH40" si="64">+SUM(C38:C39)</f>
        <v>2</v>
      </c>
      <c r="D40" s="276">
        <f t="shared" si="64"/>
        <v>5</v>
      </c>
      <c r="E40" s="273">
        <f t="shared" si="64"/>
        <v>1</v>
      </c>
      <c r="F40" s="276">
        <f t="shared" si="64"/>
        <v>1</v>
      </c>
      <c r="G40" s="273">
        <f t="shared" si="64"/>
        <v>2</v>
      </c>
      <c r="H40" s="273">
        <f t="shared" si="64"/>
        <v>1</v>
      </c>
      <c r="I40" s="273">
        <f t="shared" si="64"/>
        <v>7</v>
      </c>
      <c r="J40" s="273">
        <f t="shared" si="64"/>
        <v>3</v>
      </c>
      <c r="K40" s="273">
        <f t="shared" si="64"/>
        <v>3</v>
      </c>
      <c r="L40" s="273">
        <f t="shared" si="64"/>
        <v>8</v>
      </c>
      <c r="M40" s="273">
        <f t="shared" si="64"/>
        <v>19</v>
      </c>
      <c r="N40" s="273">
        <f t="shared" si="64"/>
        <v>4</v>
      </c>
      <c r="O40" s="273">
        <f t="shared" si="64"/>
        <v>3</v>
      </c>
      <c r="P40" s="273">
        <f t="shared" si="64"/>
        <v>0</v>
      </c>
      <c r="Q40" s="273">
        <f t="shared" si="64"/>
        <v>2</v>
      </c>
      <c r="R40" s="273">
        <f t="shared" si="64"/>
        <v>2</v>
      </c>
      <c r="S40" s="273">
        <f t="shared" si="64"/>
        <v>0</v>
      </c>
      <c r="T40" s="273">
        <f t="shared" si="64"/>
        <v>7</v>
      </c>
      <c r="U40" s="273">
        <f t="shared" si="64"/>
        <v>2</v>
      </c>
      <c r="V40" s="278">
        <f t="shared" si="64"/>
        <v>72</v>
      </c>
      <c r="W40" s="275">
        <f t="shared" si="64"/>
        <v>5</v>
      </c>
      <c r="X40" s="276">
        <f t="shared" si="64"/>
        <v>1</v>
      </c>
      <c r="Y40" s="273">
        <f t="shared" si="64"/>
        <v>2</v>
      </c>
      <c r="Z40" s="276">
        <f t="shared" si="64"/>
        <v>3</v>
      </c>
      <c r="AA40" s="273">
        <f t="shared" si="64"/>
        <v>13</v>
      </c>
      <c r="AB40" s="273">
        <f t="shared" si="64"/>
        <v>1</v>
      </c>
      <c r="AC40" s="273">
        <f t="shared" si="64"/>
        <v>6</v>
      </c>
      <c r="AD40" s="273">
        <f t="shared" si="64"/>
        <v>5</v>
      </c>
      <c r="AE40" s="273">
        <f t="shared" si="64"/>
        <v>7</v>
      </c>
      <c r="AF40" s="273">
        <f t="shared" si="64"/>
        <v>7</v>
      </c>
      <c r="AG40" s="273">
        <f t="shared" si="64"/>
        <v>18</v>
      </c>
      <c r="AH40" s="273">
        <f t="shared" si="64"/>
        <v>2</v>
      </c>
      <c r="AI40" s="273">
        <f t="shared" ref="AI40:BN40" si="65">+SUM(AI38:AI39)</f>
        <v>2</v>
      </c>
      <c r="AJ40" s="273">
        <f t="shared" si="65"/>
        <v>0</v>
      </c>
      <c r="AK40" s="273">
        <f t="shared" si="65"/>
        <v>2</v>
      </c>
      <c r="AL40" s="273">
        <f t="shared" si="65"/>
        <v>4</v>
      </c>
      <c r="AM40" s="273">
        <f t="shared" si="65"/>
        <v>0</v>
      </c>
      <c r="AN40" s="273">
        <f t="shared" si="65"/>
        <v>15</v>
      </c>
      <c r="AO40" s="273">
        <f t="shared" si="65"/>
        <v>0</v>
      </c>
      <c r="AP40" s="277">
        <f t="shared" si="65"/>
        <v>93</v>
      </c>
      <c r="AQ40" s="273">
        <f t="shared" si="65"/>
        <v>1</v>
      </c>
      <c r="AR40" s="276">
        <f t="shared" si="65"/>
        <v>3</v>
      </c>
      <c r="AS40" s="273">
        <f t="shared" si="65"/>
        <v>5</v>
      </c>
      <c r="AT40" s="276">
        <f t="shared" si="65"/>
        <v>3</v>
      </c>
      <c r="AU40" s="273">
        <f t="shared" si="65"/>
        <v>9</v>
      </c>
      <c r="AV40" s="273">
        <f t="shared" si="65"/>
        <v>4</v>
      </c>
      <c r="AW40" s="273">
        <f t="shared" si="65"/>
        <v>5</v>
      </c>
      <c r="AX40" s="273">
        <f t="shared" si="65"/>
        <v>3</v>
      </c>
      <c r="AY40" s="273">
        <f t="shared" si="65"/>
        <v>11</v>
      </c>
      <c r="AZ40" s="273">
        <f t="shared" si="65"/>
        <v>5</v>
      </c>
      <c r="BA40" s="273">
        <f t="shared" si="65"/>
        <v>41</v>
      </c>
      <c r="BB40" s="273">
        <f t="shared" si="65"/>
        <v>2</v>
      </c>
      <c r="BC40" s="273">
        <f t="shared" si="65"/>
        <v>2</v>
      </c>
      <c r="BD40" s="273">
        <f t="shared" si="65"/>
        <v>2</v>
      </c>
      <c r="BE40" s="273">
        <f t="shared" si="65"/>
        <v>1</v>
      </c>
      <c r="BF40" s="273">
        <f t="shared" si="65"/>
        <v>1</v>
      </c>
      <c r="BG40" s="273">
        <f t="shared" si="65"/>
        <v>0</v>
      </c>
      <c r="BH40" s="273">
        <f t="shared" si="65"/>
        <v>12</v>
      </c>
      <c r="BI40" s="273">
        <f t="shared" si="65"/>
        <v>0</v>
      </c>
      <c r="BJ40" s="277">
        <f t="shared" si="65"/>
        <v>110</v>
      </c>
      <c r="BK40" s="275">
        <f t="shared" si="65"/>
        <v>7</v>
      </c>
      <c r="BL40" s="276">
        <f t="shared" si="65"/>
        <v>6</v>
      </c>
      <c r="BM40" s="273">
        <f t="shared" si="65"/>
        <v>10</v>
      </c>
      <c r="BN40" s="276">
        <f t="shared" si="65"/>
        <v>2</v>
      </c>
      <c r="BO40" s="273">
        <f t="shared" ref="BO40:CC40" si="66">+SUM(BO38:BO39)</f>
        <v>8</v>
      </c>
      <c r="BP40" s="273">
        <f t="shared" si="66"/>
        <v>2</v>
      </c>
      <c r="BQ40" s="273">
        <f t="shared" si="66"/>
        <v>8</v>
      </c>
      <c r="BR40" s="273">
        <f t="shared" si="66"/>
        <v>3</v>
      </c>
      <c r="BS40" s="273">
        <f t="shared" si="66"/>
        <v>6</v>
      </c>
      <c r="BT40" s="273">
        <f t="shared" si="66"/>
        <v>12</v>
      </c>
      <c r="BU40" s="273">
        <f t="shared" si="66"/>
        <v>36</v>
      </c>
      <c r="BV40" s="273">
        <f t="shared" si="66"/>
        <v>3</v>
      </c>
      <c r="BW40" s="273">
        <f t="shared" si="66"/>
        <v>4</v>
      </c>
      <c r="BX40" s="273">
        <f t="shared" si="66"/>
        <v>1</v>
      </c>
      <c r="BY40" s="273">
        <f t="shared" si="66"/>
        <v>2</v>
      </c>
      <c r="BZ40" s="273">
        <f t="shared" si="66"/>
        <v>2</v>
      </c>
      <c r="CA40" s="273">
        <f t="shared" si="66"/>
        <v>2</v>
      </c>
      <c r="CB40" s="273">
        <f t="shared" si="66"/>
        <v>15</v>
      </c>
      <c r="CC40" s="273">
        <f t="shared" si="66"/>
        <v>0</v>
      </c>
      <c r="CD40" s="277">
        <f t="shared" si="0"/>
        <v>129</v>
      </c>
      <c r="CE40" s="273">
        <f t="shared" ref="CE40:CW40" si="67">+SUM(CE38:CE39)</f>
        <v>6</v>
      </c>
      <c r="CF40" s="276">
        <f t="shared" si="67"/>
        <v>7</v>
      </c>
      <c r="CG40" s="273">
        <f t="shared" si="67"/>
        <v>10</v>
      </c>
      <c r="CH40" s="276">
        <f t="shared" si="67"/>
        <v>8</v>
      </c>
      <c r="CI40" s="273">
        <f t="shared" si="67"/>
        <v>11</v>
      </c>
      <c r="CJ40" s="273">
        <f t="shared" si="67"/>
        <v>2</v>
      </c>
      <c r="CK40" s="273">
        <f t="shared" si="67"/>
        <v>7</v>
      </c>
      <c r="CL40" s="273">
        <f t="shared" si="67"/>
        <v>4</v>
      </c>
      <c r="CM40" s="273">
        <f t="shared" si="67"/>
        <v>7</v>
      </c>
      <c r="CN40" s="273">
        <f t="shared" si="67"/>
        <v>4</v>
      </c>
      <c r="CO40" s="273">
        <f t="shared" si="67"/>
        <v>41</v>
      </c>
      <c r="CP40" s="273">
        <f t="shared" si="67"/>
        <v>1</v>
      </c>
      <c r="CQ40" s="273">
        <f t="shared" si="67"/>
        <v>4</v>
      </c>
      <c r="CR40" s="273">
        <f t="shared" si="67"/>
        <v>2</v>
      </c>
      <c r="CS40" s="273">
        <f t="shared" si="67"/>
        <v>0</v>
      </c>
      <c r="CT40" s="273">
        <f t="shared" si="67"/>
        <v>1</v>
      </c>
      <c r="CU40" s="273">
        <f t="shared" si="67"/>
        <v>1</v>
      </c>
      <c r="CV40" s="273">
        <f t="shared" si="67"/>
        <v>9</v>
      </c>
      <c r="CW40" s="273">
        <f t="shared" si="67"/>
        <v>0</v>
      </c>
      <c r="CX40" s="277">
        <f t="shared" si="1"/>
        <v>125</v>
      </c>
      <c r="CY40" s="275">
        <f>+SUM(CY38:CY39)</f>
        <v>4</v>
      </c>
      <c r="CZ40" s="276">
        <f t="shared" ref="CZ40:DQ40" si="68">+SUM(CZ38:CZ39)</f>
        <v>4</v>
      </c>
      <c r="DA40" s="273">
        <f t="shared" si="68"/>
        <v>9</v>
      </c>
      <c r="DB40" s="276">
        <f t="shared" si="68"/>
        <v>4</v>
      </c>
      <c r="DC40" s="273">
        <f t="shared" si="68"/>
        <v>8</v>
      </c>
      <c r="DD40" s="273">
        <f t="shared" si="68"/>
        <v>2</v>
      </c>
      <c r="DE40" s="273">
        <f t="shared" si="68"/>
        <v>8</v>
      </c>
      <c r="DF40" s="273">
        <f t="shared" si="68"/>
        <v>2</v>
      </c>
      <c r="DG40" s="273">
        <f t="shared" si="68"/>
        <v>5</v>
      </c>
      <c r="DH40" s="273">
        <f t="shared" si="68"/>
        <v>10</v>
      </c>
      <c r="DI40" s="273">
        <f t="shared" si="68"/>
        <v>34</v>
      </c>
      <c r="DJ40" s="273">
        <f t="shared" si="68"/>
        <v>5</v>
      </c>
      <c r="DK40" s="273">
        <f t="shared" si="68"/>
        <v>5</v>
      </c>
      <c r="DL40" s="273">
        <f t="shared" si="68"/>
        <v>0</v>
      </c>
      <c r="DM40" s="273">
        <f t="shared" si="68"/>
        <v>1</v>
      </c>
      <c r="DN40" s="273">
        <f t="shared" si="68"/>
        <v>3</v>
      </c>
      <c r="DO40" s="273">
        <f t="shared" si="68"/>
        <v>0</v>
      </c>
      <c r="DP40" s="273">
        <f t="shared" si="68"/>
        <v>14</v>
      </c>
      <c r="DQ40" s="273">
        <f t="shared" si="68"/>
        <v>0</v>
      </c>
      <c r="DR40" s="277">
        <f t="shared" si="8"/>
        <v>118</v>
      </c>
      <c r="DS40" s="273">
        <f t="shared" ref="DS40:EK40" si="69">+SUM(DS38:DS39)</f>
        <v>4</v>
      </c>
      <c r="DT40" s="276">
        <f t="shared" si="69"/>
        <v>8</v>
      </c>
      <c r="DU40" s="273">
        <f t="shared" si="69"/>
        <v>8</v>
      </c>
      <c r="DV40" s="276">
        <f t="shared" si="69"/>
        <v>6</v>
      </c>
      <c r="DW40" s="273">
        <f t="shared" si="69"/>
        <v>13</v>
      </c>
      <c r="DX40" s="273">
        <f t="shared" si="69"/>
        <v>0</v>
      </c>
      <c r="DY40" s="273">
        <f t="shared" si="69"/>
        <v>7</v>
      </c>
      <c r="DZ40" s="273">
        <f t="shared" si="69"/>
        <v>3</v>
      </c>
      <c r="EA40" s="273">
        <f t="shared" si="69"/>
        <v>12</v>
      </c>
      <c r="EB40" s="273">
        <f t="shared" si="69"/>
        <v>9</v>
      </c>
      <c r="EC40" s="273">
        <f t="shared" si="69"/>
        <v>35</v>
      </c>
      <c r="ED40" s="273">
        <f t="shared" si="69"/>
        <v>4</v>
      </c>
      <c r="EE40" s="273">
        <f t="shared" si="69"/>
        <v>2</v>
      </c>
      <c r="EF40" s="273">
        <f t="shared" si="69"/>
        <v>3</v>
      </c>
      <c r="EG40" s="273">
        <f t="shared" si="69"/>
        <v>1</v>
      </c>
      <c r="EH40" s="273">
        <f t="shared" si="69"/>
        <v>1</v>
      </c>
      <c r="EI40" s="273">
        <f t="shared" si="69"/>
        <v>1</v>
      </c>
      <c r="EJ40" s="273">
        <f t="shared" si="69"/>
        <v>11</v>
      </c>
      <c r="EK40" s="273">
        <f t="shared" si="69"/>
        <v>0</v>
      </c>
      <c r="EL40" s="277">
        <f t="shared" si="2"/>
        <v>128</v>
      </c>
      <c r="EM40" s="275">
        <v>2</v>
      </c>
      <c r="EN40" s="276">
        <v>7</v>
      </c>
      <c r="EO40" s="273">
        <v>7</v>
      </c>
      <c r="EP40" s="276">
        <v>5</v>
      </c>
      <c r="EQ40" s="273">
        <v>6</v>
      </c>
      <c r="ER40" s="273">
        <v>2</v>
      </c>
      <c r="ES40" s="273">
        <v>5</v>
      </c>
      <c r="ET40" s="273">
        <v>3</v>
      </c>
      <c r="EU40" s="273">
        <v>8</v>
      </c>
      <c r="EV40" s="273">
        <v>14</v>
      </c>
      <c r="EW40" s="273">
        <v>21</v>
      </c>
      <c r="EX40" s="273">
        <v>3</v>
      </c>
      <c r="EY40" s="273">
        <v>1</v>
      </c>
      <c r="EZ40" s="273">
        <v>0</v>
      </c>
      <c r="FA40" s="273">
        <v>4</v>
      </c>
      <c r="FB40" s="273">
        <v>1</v>
      </c>
      <c r="FC40" s="273">
        <v>0</v>
      </c>
      <c r="FD40" s="273">
        <v>8</v>
      </c>
      <c r="FE40" s="273">
        <v>1</v>
      </c>
      <c r="FF40" s="277">
        <v>98</v>
      </c>
    </row>
    <row r="41" spans="1:162" ht="18" customHeight="1">
      <c r="A41" s="951" t="s">
        <v>371</v>
      </c>
      <c r="B41" s="47" t="s">
        <v>354</v>
      </c>
      <c r="C41" s="266">
        <v>25</v>
      </c>
      <c r="D41" s="267">
        <v>33</v>
      </c>
      <c r="E41" s="266">
        <v>40</v>
      </c>
      <c r="F41" s="267">
        <v>17</v>
      </c>
      <c r="G41" s="266">
        <v>39</v>
      </c>
      <c r="H41" s="266">
        <v>14</v>
      </c>
      <c r="I41" s="266">
        <v>44</v>
      </c>
      <c r="J41" s="266">
        <v>14</v>
      </c>
      <c r="K41" s="266">
        <v>40</v>
      </c>
      <c r="L41" s="266">
        <v>50</v>
      </c>
      <c r="M41" s="266">
        <v>219</v>
      </c>
      <c r="N41" s="266">
        <v>12</v>
      </c>
      <c r="O41" s="266">
        <v>10</v>
      </c>
      <c r="P41" s="266">
        <v>8</v>
      </c>
      <c r="Q41" s="266">
        <v>15</v>
      </c>
      <c r="R41" s="266">
        <v>7</v>
      </c>
      <c r="S41" s="266">
        <v>0</v>
      </c>
      <c r="T41" s="266">
        <v>77</v>
      </c>
      <c r="U41" s="266">
        <v>0</v>
      </c>
      <c r="V41" s="268">
        <f>+SUM(C41:U41)</f>
        <v>664</v>
      </c>
      <c r="W41" s="266">
        <v>15</v>
      </c>
      <c r="X41" s="267">
        <v>26</v>
      </c>
      <c r="Y41" s="266">
        <v>34</v>
      </c>
      <c r="Z41" s="267">
        <v>19</v>
      </c>
      <c r="AA41" s="266">
        <v>43</v>
      </c>
      <c r="AB41" s="266">
        <v>9</v>
      </c>
      <c r="AC41" s="266">
        <v>45</v>
      </c>
      <c r="AD41" s="266">
        <v>12</v>
      </c>
      <c r="AE41" s="266">
        <v>35</v>
      </c>
      <c r="AF41" s="266">
        <v>62</v>
      </c>
      <c r="AG41" s="266">
        <v>197</v>
      </c>
      <c r="AH41" s="266">
        <v>11</v>
      </c>
      <c r="AI41" s="266">
        <v>10</v>
      </c>
      <c r="AJ41" s="266">
        <v>9</v>
      </c>
      <c r="AK41" s="266">
        <v>13</v>
      </c>
      <c r="AL41" s="266">
        <v>9</v>
      </c>
      <c r="AM41" s="266">
        <v>1</v>
      </c>
      <c r="AN41" s="266">
        <v>79</v>
      </c>
      <c r="AO41" s="266">
        <v>1</v>
      </c>
      <c r="AP41" s="269">
        <f>+SUM(W41:AO41)</f>
        <v>630</v>
      </c>
      <c r="AQ41" s="266">
        <v>19</v>
      </c>
      <c r="AR41" s="267">
        <v>35</v>
      </c>
      <c r="AS41" s="266">
        <v>40</v>
      </c>
      <c r="AT41" s="267">
        <v>17</v>
      </c>
      <c r="AU41" s="266">
        <v>46</v>
      </c>
      <c r="AV41" s="266">
        <v>15</v>
      </c>
      <c r="AW41" s="266">
        <v>32</v>
      </c>
      <c r="AX41" s="266">
        <v>18</v>
      </c>
      <c r="AY41" s="266">
        <v>36</v>
      </c>
      <c r="AZ41" s="266">
        <v>53</v>
      </c>
      <c r="BA41" s="266">
        <v>192</v>
      </c>
      <c r="BB41" s="266">
        <v>13</v>
      </c>
      <c r="BC41" s="266">
        <v>9</v>
      </c>
      <c r="BD41" s="266">
        <v>9</v>
      </c>
      <c r="BE41" s="266">
        <v>7</v>
      </c>
      <c r="BF41" s="266">
        <v>17</v>
      </c>
      <c r="BG41" s="266">
        <v>0</v>
      </c>
      <c r="BH41" s="266">
        <v>70</v>
      </c>
      <c r="BI41" s="266">
        <v>0</v>
      </c>
      <c r="BJ41" s="268">
        <f>+SUM(AQ41:BI41)</f>
        <v>628</v>
      </c>
      <c r="BK41" s="266">
        <v>21</v>
      </c>
      <c r="BL41" s="267">
        <v>35</v>
      </c>
      <c r="BM41" s="266">
        <v>45</v>
      </c>
      <c r="BN41" s="267">
        <v>19</v>
      </c>
      <c r="BO41" s="266">
        <v>48</v>
      </c>
      <c r="BP41" s="266">
        <v>17</v>
      </c>
      <c r="BQ41" s="266">
        <v>53</v>
      </c>
      <c r="BR41" s="266">
        <v>14</v>
      </c>
      <c r="BS41" s="266">
        <v>32</v>
      </c>
      <c r="BT41" s="266">
        <v>72</v>
      </c>
      <c r="BU41" s="266">
        <v>201</v>
      </c>
      <c r="BV41" s="266">
        <v>9</v>
      </c>
      <c r="BW41" s="266">
        <v>15</v>
      </c>
      <c r="BX41" s="266">
        <v>7</v>
      </c>
      <c r="BY41" s="266">
        <v>8</v>
      </c>
      <c r="BZ41" s="266">
        <v>10</v>
      </c>
      <c r="CA41" s="266">
        <v>4</v>
      </c>
      <c r="CB41" s="266">
        <v>81</v>
      </c>
      <c r="CC41" s="266">
        <v>1</v>
      </c>
      <c r="CD41" s="269">
        <f t="shared" si="0"/>
        <v>692</v>
      </c>
      <c r="CE41" s="266">
        <v>31</v>
      </c>
      <c r="CF41" s="267">
        <v>54</v>
      </c>
      <c r="CG41" s="266">
        <v>46</v>
      </c>
      <c r="CH41" s="267">
        <v>31</v>
      </c>
      <c r="CI41" s="266">
        <v>40</v>
      </c>
      <c r="CJ41" s="266">
        <v>15</v>
      </c>
      <c r="CK41" s="266">
        <v>65</v>
      </c>
      <c r="CL41" s="266">
        <v>11</v>
      </c>
      <c r="CM41" s="266">
        <v>45</v>
      </c>
      <c r="CN41" s="266">
        <v>56</v>
      </c>
      <c r="CO41" s="266">
        <v>224</v>
      </c>
      <c r="CP41" s="266">
        <v>9</v>
      </c>
      <c r="CQ41" s="266">
        <v>17</v>
      </c>
      <c r="CR41" s="266">
        <v>7</v>
      </c>
      <c r="CS41" s="266">
        <v>19</v>
      </c>
      <c r="CT41" s="266">
        <v>10</v>
      </c>
      <c r="CU41" s="266">
        <v>2</v>
      </c>
      <c r="CV41" s="266">
        <v>81</v>
      </c>
      <c r="CW41" s="266">
        <v>0</v>
      </c>
      <c r="CX41" s="268">
        <f t="shared" si="1"/>
        <v>763</v>
      </c>
      <c r="CY41" s="266">
        <v>24</v>
      </c>
      <c r="CZ41" s="267">
        <v>31</v>
      </c>
      <c r="DA41" s="266">
        <v>46</v>
      </c>
      <c r="DB41" s="267">
        <v>23</v>
      </c>
      <c r="DC41" s="266">
        <v>44</v>
      </c>
      <c r="DD41" s="266">
        <v>15</v>
      </c>
      <c r="DE41" s="266">
        <v>47</v>
      </c>
      <c r="DF41" s="266">
        <v>17</v>
      </c>
      <c r="DG41" s="266">
        <v>38</v>
      </c>
      <c r="DH41" s="266">
        <v>67</v>
      </c>
      <c r="DI41" s="266">
        <v>216</v>
      </c>
      <c r="DJ41" s="266">
        <v>7</v>
      </c>
      <c r="DK41" s="266">
        <v>20</v>
      </c>
      <c r="DL41" s="266">
        <v>13</v>
      </c>
      <c r="DM41" s="266">
        <v>14</v>
      </c>
      <c r="DN41" s="266">
        <v>5</v>
      </c>
      <c r="DO41" s="266">
        <v>0</v>
      </c>
      <c r="DP41" s="266">
        <v>79</v>
      </c>
      <c r="DQ41" s="266">
        <v>0</v>
      </c>
      <c r="DR41" s="269">
        <f t="shared" si="8"/>
        <v>706</v>
      </c>
      <c r="DS41" s="266">
        <v>24</v>
      </c>
      <c r="DT41" s="267">
        <v>34</v>
      </c>
      <c r="DU41" s="266">
        <v>46</v>
      </c>
      <c r="DV41" s="267">
        <v>22</v>
      </c>
      <c r="DW41" s="266">
        <v>54</v>
      </c>
      <c r="DX41" s="266">
        <v>16</v>
      </c>
      <c r="DY41" s="266">
        <v>33</v>
      </c>
      <c r="DZ41" s="266">
        <v>19</v>
      </c>
      <c r="EA41" s="266">
        <v>36</v>
      </c>
      <c r="EB41" s="266">
        <v>55</v>
      </c>
      <c r="EC41" s="266">
        <v>255</v>
      </c>
      <c r="ED41" s="266">
        <v>12</v>
      </c>
      <c r="EE41" s="266">
        <v>20</v>
      </c>
      <c r="EF41" s="266">
        <v>5</v>
      </c>
      <c r="EG41" s="266">
        <v>9</v>
      </c>
      <c r="EH41" s="266">
        <v>8</v>
      </c>
      <c r="EI41" s="266">
        <v>2</v>
      </c>
      <c r="EJ41" s="266">
        <v>89</v>
      </c>
      <c r="EK41" s="266">
        <v>0</v>
      </c>
      <c r="EL41" s="268">
        <f t="shared" si="2"/>
        <v>739</v>
      </c>
      <c r="EM41" s="266">
        <v>23</v>
      </c>
      <c r="EN41" s="267">
        <v>26</v>
      </c>
      <c r="EO41" s="266">
        <v>57</v>
      </c>
      <c r="EP41" s="267">
        <v>22</v>
      </c>
      <c r="EQ41" s="266">
        <v>44</v>
      </c>
      <c r="ER41" s="266">
        <v>8</v>
      </c>
      <c r="ES41" s="266">
        <v>41</v>
      </c>
      <c r="ET41" s="266">
        <v>11</v>
      </c>
      <c r="EU41" s="266">
        <v>34</v>
      </c>
      <c r="EV41" s="266">
        <v>58</v>
      </c>
      <c r="EW41" s="266">
        <v>231</v>
      </c>
      <c r="EX41" s="266">
        <v>13</v>
      </c>
      <c r="EY41" s="266">
        <v>11</v>
      </c>
      <c r="EZ41" s="266">
        <v>4</v>
      </c>
      <c r="FA41" s="266">
        <v>17</v>
      </c>
      <c r="FB41" s="266">
        <v>4</v>
      </c>
      <c r="FC41" s="266">
        <v>4</v>
      </c>
      <c r="FD41" s="266">
        <v>71</v>
      </c>
      <c r="FE41" s="266">
        <v>0</v>
      </c>
      <c r="FF41" s="269">
        <v>679</v>
      </c>
    </row>
    <row r="42" spans="1:162" ht="18" customHeight="1">
      <c r="A42" s="951"/>
      <c r="B42" s="48" t="s">
        <v>355</v>
      </c>
      <c r="C42" s="270">
        <v>8</v>
      </c>
      <c r="D42" s="270">
        <v>22</v>
      </c>
      <c r="E42" s="270">
        <v>34</v>
      </c>
      <c r="F42" s="270">
        <v>17</v>
      </c>
      <c r="G42" s="270">
        <v>20</v>
      </c>
      <c r="H42" s="270">
        <v>10</v>
      </c>
      <c r="I42" s="270">
        <v>31</v>
      </c>
      <c r="J42" s="270">
        <v>9</v>
      </c>
      <c r="K42" s="270">
        <v>30</v>
      </c>
      <c r="L42" s="270">
        <v>30</v>
      </c>
      <c r="M42" s="270">
        <v>175</v>
      </c>
      <c r="N42" s="270">
        <v>7</v>
      </c>
      <c r="O42" s="270">
        <v>16</v>
      </c>
      <c r="P42" s="270">
        <v>6</v>
      </c>
      <c r="Q42" s="270">
        <v>6</v>
      </c>
      <c r="R42" s="270">
        <v>3</v>
      </c>
      <c r="S42" s="270">
        <v>1</v>
      </c>
      <c r="T42" s="270">
        <v>88</v>
      </c>
      <c r="U42" s="270">
        <v>0</v>
      </c>
      <c r="V42" s="271">
        <f>+SUM(C42:U42)</f>
        <v>513</v>
      </c>
      <c r="W42" s="270">
        <v>16</v>
      </c>
      <c r="X42" s="270">
        <v>28</v>
      </c>
      <c r="Y42" s="270">
        <v>35</v>
      </c>
      <c r="Z42" s="270">
        <v>19</v>
      </c>
      <c r="AA42" s="270">
        <v>35</v>
      </c>
      <c r="AB42" s="270">
        <v>6</v>
      </c>
      <c r="AC42" s="270">
        <v>34</v>
      </c>
      <c r="AD42" s="270">
        <v>13</v>
      </c>
      <c r="AE42" s="270">
        <v>38</v>
      </c>
      <c r="AF42" s="270">
        <v>38</v>
      </c>
      <c r="AG42" s="270">
        <v>169</v>
      </c>
      <c r="AH42" s="270">
        <v>9</v>
      </c>
      <c r="AI42" s="270">
        <v>8</v>
      </c>
      <c r="AJ42" s="270">
        <v>8</v>
      </c>
      <c r="AK42" s="270">
        <v>3</v>
      </c>
      <c r="AL42" s="270">
        <v>9</v>
      </c>
      <c r="AM42" s="270">
        <v>2</v>
      </c>
      <c r="AN42" s="270">
        <v>98</v>
      </c>
      <c r="AO42" s="270">
        <v>1</v>
      </c>
      <c r="AP42" s="165">
        <f>+SUM(W42:AO42)</f>
        <v>569</v>
      </c>
      <c r="AQ42" s="270">
        <v>18</v>
      </c>
      <c r="AR42" s="270">
        <v>16</v>
      </c>
      <c r="AS42" s="270">
        <v>21</v>
      </c>
      <c r="AT42" s="270">
        <v>15</v>
      </c>
      <c r="AU42" s="270">
        <v>34</v>
      </c>
      <c r="AV42" s="270">
        <v>9</v>
      </c>
      <c r="AW42" s="270">
        <v>37</v>
      </c>
      <c r="AX42" s="270">
        <v>10</v>
      </c>
      <c r="AY42" s="270">
        <v>25</v>
      </c>
      <c r="AZ42" s="270">
        <v>30</v>
      </c>
      <c r="BA42" s="270">
        <v>182</v>
      </c>
      <c r="BB42" s="270">
        <v>9</v>
      </c>
      <c r="BC42" s="270">
        <v>14</v>
      </c>
      <c r="BD42" s="270">
        <v>9</v>
      </c>
      <c r="BE42" s="270">
        <v>5</v>
      </c>
      <c r="BF42" s="270">
        <v>4</v>
      </c>
      <c r="BG42" s="270">
        <v>1</v>
      </c>
      <c r="BH42" s="270">
        <v>83</v>
      </c>
      <c r="BI42" s="270">
        <v>0</v>
      </c>
      <c r="BJ42" s="272">
        <f>+SUM(AQ42:BI42)</f>
        <v>522</v>
      </c>
      <c r="BK42" s="270">
        <v>10</v>
      </c>
      <c r="BL42" s="270">
        <v>23</v>
      </c>
      <c r="BM42" s="270">
        <v>28</v>
      </c>
      <c r="BN42" s="270">
        <v>15</v>
      </c>
      <c r="BO42" s="270">
        <v>28</v>
      </c>
      <c r="BP42" s="270">
        <v>14</v>
      </c>
      <c r="BQ42" s="270">
        <v>31</v>
      </c>
      <c r="BR42" s="270">
        <v>12</v>
      </c>
      <c r="BS42" s="270">
        <v>31</v>
      </c>
      <c r="BT42" s="270">
        <v>37</v>
      </c>
      <c r="BU42" s="270">
        <v>200</v>
      </c>
      <c r="BV42" s="270">
        <v>9</v>
      </c>
      <c r="BW42" s="270">
        <v>6</v>
      </c>
      <c r="BX42" s="270">
        <v>5</v>
      </c>
      <c r="BY42" s="270">
        <v>10</v>
      </c>
      <c r="BZ42" s="270">
        <v>8</v>
      </c>
      <c r="CA42" s="270">
        <v>2</v>
      </c>
      <c r="CB42" s="270">
        <v>92</v>
      </c>
      <c r="CC42" s="270">
        <v>2</v>
      </c>
      <c r="CD42" s="165">
        <f t="shared" si="0"/>
        <v>563</v>
      </c>
      <c r="CE42" s="270">
        <v>25</v>
      </c>
      <c r="CF42" s="270">
        <v>21</v>
      </c>
      <c r="CG42" s="270">
        <v>33</v>
      </c>
      <c r="CH42" s="270">
        <v>15</v>
      </c>
      <c r="CI42" s="270">
        <v>35</v>
      </c>
      <c r="CJ42" s="270">
        <v>5</v>
      </c>
      <c r="CK42" s="270">
        <v>46</v>
      </c>
      <c r="CL42" s="270">
        <v>13</v>
      </c>
      <c r="CM42" s="270">
        <v>35</v>
      </c>
      <c r="CN42" s="270">
        <v>50</v>
      </c>
      <c r="CO42" s="270">
        <v>175</v>
      </c>
      <c r="CP42" s="270">
        <v>8</v>
      </c>
      <c r="CQ42" s="270">
        <v>9</v>
      </c>
      <c r="CR42" s="270">
        <v>7</v>
      </c>
      <c r="CS42" s="270">
        <v>8</v>
      </c>
      <c r="CT42" s="270">
        <v>8</v>
      </c>
      <c r="CU42" s="270">
        <v>2</v>
      </c>
      <c r="CV42" s="270">
        <v>65</v>
      </c>
      <c r="CW42" s="270">
        <v>1</v>
      </c>
      <c r="CX42" s="272">
        <f t="shared" si="1"/>
        <v>561</v>
      </c>
      <c r="CY42" s="270">
        <v>21</v>
      </c>
      <c r="CZ42" s="270">
        <v>30</v>
      </c>
      <c r="DA42" s="270">
        <v>28</v>
      </c>
      <c r="DB42" s="270">
        <v>31</v>
      </c>
      <c r="DC42" s="270">
        <v>36</v>
      </c>
      <c r="DD42" s="270">
        <v>9</v>
      </c>
      <c r="DE42" s="270">
        <v>36</v>
      </c>
      <c r="DF42" s="270">
        <v>14</v>
      </c>
      <c r="DG42" s="270">
        <v>29</v>
      </c>
      <c r="DH42" s="270">
        <v>42</v>
      </c>
      <c r="DI42" s="270">
        <v>195</v>
      </c>
      <c r="DJ42" s="270">
        <v>14</v>
      </c>
      <c r="DK42" s="270">
        <v>11</v>
      </c>
      <c r="DL42" s="270">
        <v>0</v>
      </c>
      <c r="DM42" s="270">
        <v>8</v>
      </c>
      <c r="DN42" s="270">
        <v>3</v>
      </c>
      <c r="DO42" s="270">
        <v>0</v>
      </c>
      <c r="DP42" s="270">
        <v>110</v>
      </c>
      <c r="DQ42" s="270">
        <v>0</v>
      </c>
      <c r="DR42" s="165">
        <f t="shared" si="8"/>
        <v>617</v>
      </c>
      <c r="DS42" s="270">
        <v>14</v>
      </c>
      <c r="DT42" s="270">
        <v>22</v>
      </c>
      <c r="DU42" s="270">
        <v>33</v>
      </c>
      <c r="DV42" s="270">
        <v>22</v>
      </c>
      <c r="DW42" s="270">
        <v>25</v>
      </c>
      <c r="DX42" s="270">
        <v>9</v>
      </c>
      <c r="DY42" s="270">
        <v>43</v>
      </c>
      <c r="DZ42" s="270">
        <v>11</v>
      </c>
      <c r="EA42" s="270">
        <v>27</v>
      </c>
      <c r="EB42" s="270">
        <v>51</v>
      </c>
      <c r="EC42" s="270">
        <v>218</v>
      </c>
      <c r="ED42" s="270">
        <v>8</v>
      </c>
      <c r="EE42" s="270">
        <v>11</v>
      </c>
      <c r="EF42" s="270">
        <v>8</v>
      </c>
      <c r="EG42" s="270">
        <v>11</v>
      </c>
      <c r="EH42" s="270">
        <v>5</v>
      </c>
      <c r="EI42" s="270">
        <v>1</v>
      </c>
      <c r="EJ42" s="270">
        <v>80</v>
      </c>
      <c r="EK42" s="270">
        <v>0</v>
      </c>
      <c r="EL42" s="272">
        <f t="shared" si="2"/>
        <v>599</v>
      </c>
      <c r="EM42" s="270">
        <v>23</v>
      </c>
      <c r="EN42" s="270">
        <v>22</v>
      </c>
      <c r="EO42" s="270">
        <v>30</v>
      </c>
      <c r="EP42" s="270">
        <v>16</v>
      </c>
      <c r="EQ42" s="270">
        <v>31</v>
      </c>
      <c r="ER42" s="270">
        <v>9</v>
      </c>
      <c r="ES42" s="270">
        <v>42</v>
      </c>
      <c r="ET42" s="270">
        <v>20</v>
      </c>
      <c r="EU42" s="270">
        <v>26</v>
      </c>
      <c r="EV42" s="270">
        <v>43</v>
      </c>
      <c r="EW42" s="270">
        <v>177</v>
      </c>
      <c r="EX42" s="270">
        <v>17</v>
      </c>
      <c r="EY42" s="270">
        <v>17</v>
      </c>
      <c r="EZ42" s="270">
        <v>4</v>
      </c>
      <c r="FA42" s="270">
        <v>3</v>
      </c>
      <c r="FB42" s="270">
        <v>5</v>
      </c>
      <c r="FC42" s="270">
        <v>3</v>
      </c>
      <c r="FD42" s="270">
        <v>72</v>
      </c>
      <c r="FE42" s="270">
        <v>1</v>
      </c>
      <c r="FF42" s="165">
        <v>561</v>
      </c>
    </row>
    <row r="43" spans="1:162" ht="18" customHeight="1">
      <c r="A43" s="951"/>
      <c r="B43" s="46" t="s">
        <v>373</v>
      </c>
      <c r="C43" s="273">
        <f t="shared" ref="C43:AH43" si="70">+SUM(C41:C42)</f>
        <v>33</v>
      </c>
      <c r="D43" s="276">
        <f t="shared" si="70"/>
        <v>55</v>
      </c>
      <c r="E43" s="273">
        <f t="shared" si="70"/>
        <v>74</v>
      </c>
      <c r="F43" s="276">
        <f t="shared" si="70"/>
        <v>34</v>
      </c>
      <c r="G43" s="273">
        <f t="shared" si="70"/>
        <v>59</v>
      </c>
      <c r="H43" s="273">
        <f t="shared" si="70"/>
        <v>24</v>
      </c>
      <c r="I43" s="273">
        <f t="shared" si="70"/>
        <v>75</v>
      </c>
      <c r="J43" s="273">
        <f t="shared" si="70"/>
        <v>23</v>
      </c>
      <c r="K43" s="273">
        <f t="shared" si="70"/>
        <v>70</v>
      </c>
      <c r="L43" s="273">
        <f t="shared" si="70"/>
        <v>80</v>
      </c>
      <c r="M43" s="273">
        <f t="shared" si="70"/>
        <v>394</v>
      </c>
      <c r="N43" s="273">
        <f t="shared" si="70"/>
        <v>19</v>
      </c>
      <c r="O43" s="273">
        <f t="shared" si="70"/>
        <v>26</v>
      </c>
      <c r="P43" s="273">
        <f t="shared" si="70"/>
        <v>14</v>
      </c>
      <c r="Q43" s="273">
        <f t="shared" si="70"/>
        <v>21</v>
      </c>
      <c r="R43" s="273">
        <f t="shared" si="70"/>
        <v>10</v>
      </c>
      <c r="S43" s="273">
        <f t="shared" si="70"/>
        <v>1</v>
      </c>
      <c r="T43" s="273">
        <f t="shared" si="70"/>
        <v>165</v>
      </c>
      <c r="U43" s="273">
        <f t="shared" si="70"/>
        <v>0</v>
      </c>
      <c r="V43" s="278">
        <f t="shared" si="70"/>
        <v>1177</v>
      </c>
      <c r="W43" s="275">
        <f t="shared" si="70"/>
        <v>31</v>
      </c>
      <c r="X43" s="276">
        <f t="shared" si="70"/>
        <v>54</v>
      </c>
      <c r="Y43" s="273">
        <f t="shared" si="70"/>
        <v>69</v>
      </c>
      <c r="Z43" s="276">
        <f t="shared" si="70"/>
        <v>38</v>
      </c>
      <c r="AA43" s="273">
        <f t="shared" si="70"/>
        <v>78</v>
      </c>
      <c r="AB43" s="273">
        <f t="shared" si="70"/>
        <v>15</v>
      </c>
      <c r="AC43" s="273">
        <f t="shared" si="70"/>
        <v>79</v>
      </c>
      <c r="AD43" s="273">
        <f t="shared" si="70"/>
        <v>25</v>
      </c>
      <c r="AE43" s="273">
        <f t="shared" si="70"/>
        <v>73</v>
      </c>
      <c r="AF43" s="273">
        <f t="shared" si="70"/>
        <v>100</v>
      </c>
      <c r="AG43" s="273">
        <f t="shared" si="70"/>
        <v>366</v>
      </c>
      <c r="AH43" s="273">
        <f t="shared" si="70"/>
        <v>20</v>
      </c>
      <c r="AI43" s="273">
        <f t="shared" ref="AI43:BN43" si="71">+SUM(AI41:AI42)</f>
        <v>18</v>
      </c>
      <c r="AJ43" s="273">
        <f t="shared" si="71"/>
        <v>17</v>
      </c>
      <c r="AK43" s="273">
        <f t="shared" si="71"/>
        <v>16</v>
      </c>
      <c r="AL43" s="273">
        <f t="shared" si="71"/>
        <v>18</v>
      </c>
      <c r="AM43" s="273">
        <f t="shared" si="71"/>
        <v>3</v>
      </c>
      <c r="AN43" s="273">
        <f t="shared" si="71"/>
        <v>177</v>
      </c>
      <c r="AO43" s="273">
        <f t="shared" si="71"/>
        <v>2</v>
      </c>
      <c r="AP43" s="277">
        <f t="shared" si="71"/>
        <v>1199</v>
      </c>
      <c r="AQ43" s="273">
        <f t="shared" si="71"/>
        <v>37</v>
      </c>
      <c r="AR43" s="276">
        <f t="shared" si="71"/>
        <v>51</v>
      </c>
      <c r="AS43" s="273">
        <f t="shared" si="71"/>
        <v>61</v>
      </c>
      <c r="AT43" s="276">
        <f t="shared" si="71"/>
        <v>32</v>
      </c>
      <c r="AU43" s="273">
        <f t="shared" si="71"/>
        <v>80</v>
      </c>
      <c r="AV43" s="273">
        <f t="shared" si="71"/>
        <v>24</v>
      </c>
      <c r="AW43" s="273">
        <f t="shared" si="71"/>
        <v>69</v>
      </c>
      <c r="AX43" s="273">
        <f t="shared" si="71"/>
        <v>28</v>
      </c>
      <c r="AY43" s="273">
        <f t="shared" si="71"/>
        <v>61</v>
      </c>
      <c r="AZ43" s="273">
        <f t="shared" si="71"/>
        <v>83</v>
      </c>
      <c r="BA43" s="273">
        <f t="shared" si="71"/>
        <v>374</v>
      </c>
      <c r="BB43" s="273">
        <f t="shared" si="71"/>
        <v>22</v>
      </c>
      <c r="BC43" s="273">
        <f t="shared" si="71"/>
        <v>23</v>
      </c>
      <c r="BD43" s="273">
        <f t="shared" si="71"/>
        <v>18</v>
      </c>
      <c r="BE43" s="273">
        <f t="shared" si="71"/>
        <v>12</v>
      </c>
      <c r="BF43" s="273">
        <f t="shared" si="71"/>
        <v>21</v>
      </c>
      <c r="BG43" s="273">
        <f t="shared" si="71"/>
        <v>1</v>
      </c>
      <c r="BH43" s="273">
        <f t="shared" si="71"/>
        <v>153</v>
      </c>
      <c r="BI43" s="273">
        <f t="shared" si="71"/>
        <v>0</v>
      </c>
      <c r="BJ43" s="277">
        <f t="shared" si="71"/>
        <v>1150</v>
      </c>
      <c r="BK43" s="275">
        <f t="shared" si="71"/>
        <v>31</v>
      </c>
      <c r="BL43" s="276">
        <f t="shared" si="71"/>
        <v>58</v>
      </c>
      <c r="BM43" s="273">
        <f t="shared" si="71"/>
        <v>73</v>
      </c>
      <c r="BN43" s="276">
        <f t="shared" si="71"/>
        <v>34</v>
      </c>
      <c r="BO43" s="273">
        <f t="shared" ref="BO43:CC43" si="72">+SUM(BO41:BO42)</f>
        <v>76</v>
      </c>
      <c r="BP43" s="273">
        <f t="shared" si="72"/>
        <v>31</v>
      </c>
      <c r="BQ43" s="273">
        <f t="shared" si="72"/>
        <v>84</v>
      </c>
      <c r="BR43" s="273">
        <f t="shared" si="72"/>
        <v>26</v>
      </c>
      <c r="BS43" s="273">
        <f t="shared" si="72"/>
        <v>63</v>
      </c>
      <c r="BT43" s="273">
        <f t="shared" si="72"/>
        <v>109</v>
      </c>
      <c r="BU43" s="273">
        <f t="shared" si="72"/>
        <v>401</v>
      </c>
      <c r="BV43" s="273">
        <f t="shared" si="72"/>
        <v>18</v>
      </c>
      <c r="BW43" s="273">
        <f t="shared" si="72"/>
        <v>21</v>
      </c>
      <c r="BX43" s="273">
        <f t="shared" si="72"/>
        <v>12</v>
      </c>
      <c r="BY43" s="273">
        <f t="shared" si="72"/>
        <v>18</v>
      </c>
      <c r="BZ43" s="273">
        <f t="shared" si="72"/>
        <v>18</v>
      </c>
      <c r="CA43" s="273">
        <f t="shared" si="72"/>
        <v>6</v>
      </c>
      <c r="CB43" s="273">
        <f t="shared" si="72"/>
        <v>173</v>
      </c>
      <c r="CC43" s="273">
        <f t="shared" si="72"/>
        <v>3</v>
      </c>
      <c r="CD43" s="277">
        <f t="shared" si="0"/>
        <v>1255</v>
      </c>
      <c r="CE43" s="273">
        <f t="shared" ref="CE43:CW43" si="73">+SUM(CE41:CE42)</f>
        <v>56</v>
      </c>
      <c r="CF43" s="276">
        <f t="shared" si="73"/>
        <v>75</v>
      </c>
      <c r="CG43" s="273">
        <f t="shared" si="73"/>
        <v>79</v>
      </c>
      <c r="CH43" s="276">
        <f t="shared" si="73"/>
        <v>46</v>
      </c>
      <c r="CI43" s="273">
        <f t="shared" si="73"/>
        <v>75</v>
      </c>
      <c r="CJ43" s="273">
        <f t="shared" si="73"/>
        <v>20</v>
      </c>
      <c r="CK43" s="273">
        <f t="shared" si="73"/>
        <v>111</v>
      </c>
      <c r="CL43" s="273">
        <f t="shared" si="73"/>
        <v>24</v>
      </c>
      <c r="CM43" s="273">
        <f t="shared" si="73"/>
        <v>80</v>
      </c>
      <c r="CN43" s="273">
        <f t="shared" si="73"/>
        <v>106</v>
      </c>
      <c r="CO43" s="273">
        <f t="shared" si="73"/>
        <v>399</v>
      </c>
      <c r="CP43" s="273">
        <f t="shared" si="73"/>
        <v>17</v>
      </c>
      <c r="CQ43" s="273">
        <f t="shared" si="73"/>
        <v>26</v>
      </c>
      <c r="CR43" s="273">
        <f t="shared" si="73"/>
        <v>14</v>
      </c>
      <c r="CS43" s="273">
        <f t="shared" si="73"/>
        <v>27</v>
      </c>
      <c r="CT43" s="273">
        <f t="shared" si="73"/>
        <v>18</v>
      </c>
      <c r="CU43" s="273">
        <f t="shared" si="73"/>
        <v>4</v>
      </c>
      <c r="CV43" s="273">
        <f t="shared" si="73"/>
        <v>146</v>
      </c>
      <c r="CW43" s="273">
        <f t="shared" si="73"/>
        <v>1</v>
      </c>
      <c r="CX43" s="277">
        <f t="shared" si="1"/>
        <v>1324</v>
      </c>
      <c r="CY43" s="275">
        <f>+SUM(CY41:CY42)</f>
        <v>45</v>
      </c>
      <c r="CZ43" s="276">
        <f t="shared" ref="CZ43:DQ43" si="74">+SUM(CZ41:CZ42)</f>
        <v>61</v>
      </c>
      <c r="DA43" s="273">
        <f t="shared" si="74"/>
        <v>74</v>
      </c>
      <c r="DB43" s="276">
        <f t="shared" si="74"/>
        <v>54</v>
      </c>
      <c r="DC43" s="273">
        <f t="shared" si="74"/>
        <v>80</v>
      </c>
      <c r="DD43" s="273">
        <f t="shared" si="74"/>
        <v>24</v>
      </c>
      <c r="DE43" s="273">
        <f t="shared" si="74"/>
        <v>83</v>
      </c>
      <c r="DF43" s="273">
        <f t="shared" si="74"/>
        <v>31</v>
      </c>
      <c r="DG43" s="273">
        <f t="shared" si="74"/>
        <v>67</v>
      </c>
      <c r="DH43" s="273">
        <f t="shared" si="74"/>
        <v>109</v>
      </c>
      <c r="DI43" s="273">
        <f t="shared" si="74"/>
        <v>411</v>
      </c>
      <c r="DJ43" s="273">
        <f t="shared" si="74"/>
        <v>21</v>
      </c>
      <c r="DK43" s="273">
        <f t="shared" si="74"/>
        <v>31</v>
      </c>
      <c r="DL43" s="273">
        <f t="shared" si="74"/>
        <v>13</v>
      </c>
      <c r="DM43" s="273">
        <f t="shared" si="74"/>
        <v>22</v>
      </c>
      <c r="DN43" s="273">
        <f t="shared" si="74"/>
        <v>8</v>
      </c>
      <c r="DO43" s="273">
        <f t="shared" si="74"/>
        <v>0</v>
      </c>
      <c r="DP43" s="273">
        <f t="shared" si="74"/>
        <v>189</v>
      </c>
      <c r="DQ43" s="273">
        <f t="shared" si="74"/>
        <v>0</v>
      </c>
      <c r="DR43" s="277">
        <f t="shared" si="8"/>
        <v>1323</v>
      </c>
      <c r="DS43" s="273">
        <f t="shared" ref="DS43:EK43" si="75">+SUM(DS41:DS42)</f>
        <v>38</v>
      </c>
      <c r="DT43" s="276">
        <f t="shared" si="75"/>
        <v>56</v>
      </c>
      <c r="DU43" s="273">
        <f t="shared" si="75"/>
        <v>79</v>
      </c>
      <c r="DV43" s="276">
        <f t="shared" si="75"/>
        <v>44</v>
      </c>
      <c r="DW43" s="273">
        <f t="shared" si="75"/>
        <v>79</v>
      </c>
      <c r="DX43" s="273">
        <f t="shared" si="75"/>
        <v>25</v>
      </c>
      <c r="DY43" s="273">
        <f t="shared" si="75"/>
        <v>76</v>
      </c>
      <c r="DZ43" s="273">
        <f t="shared" si="75"/>
        <v>30</v>
      </c>
      <c r="EA43" s="273">
        <f t="shared" si="75"/>
        <v>63</v>
      </c>
      <c r="EB43" s="273">
        <f t="shared" si="75"/>
        <v>106</v>
      </c>
      <c r="EC43" s="273">
        <f t="shared" si="75"/>
        <v>473</v>
      </c>
      <c r="ED43" s="273">
        <f t="shared" si="75"/>
        <v>20</v>
      </c>
      <c r="EE43" s="273">
        <f t="shared" si="75"/>
        <v>31</v>
      </c>
      <c r="EF43" s="273">
        <f t="shared" si="75"/>
        <v>13</v>
      </c>
      <c r="EG43" s="273">
        <f t="shared" si="75"/>
        <v>20</v>
      </c>
      <c r="EH43" s="273">
        <f t="shared" si="75"/>
        <v>13</v>
      </c>
      <c r="EI43" s="273">
        <f t="shared" si="75"/>
        <v>3</v>
      </c>
      <c r="EJ43" s="273">
        <f t="shared" si="75"/>
        <v>169</v>
      </c>
      <c r="EK43" s="273">
        <f t="shared" si="75"/>
        <v>0</v>
      </c>
      <c r="EL43" s="277">
        <f t="shared" si="2"/>
        <v>1338</v>
      </c>
      <c r="EM43" s="275">
        <v>46</v>
      </c>
      <c r="EN43" s="276">
        <v>48</v>
      </c>
      <c r="EO43" s="273">
        <v>87</v>
      </c>
      <c r="EP43" s="276">
        <v>38</v>
      </c>
      <c r="EQ43" s="273">
        <v>75</v>
      </c>
      <c r="ER43" s="273">
        <v>17</v>
      </c>
      <c r="ES43" s="273">
        <v>83</v>
      </c>
      <c r="ET43" s="273">
        <v>31</v>
      </c>
      <c r="EU43" s="273">
        <v>60</v>
      </c>
      <c r="EV43" s="273">
        <v>101</v>
      </c>
      <c r="EW43" s="273">
        <v>408</v>
      </c>
      <c r="EX43" s="273">
        <v>30</v>
      </c>
      <c r="EY43" s="273">
        <v>28</v>
      </c>
      <c r="EZ43" s="273">
        <v>8</v>
      </c>
      <c r="FA43" s="273">
        <v>20</v>
      </c>
      <c r="FB43" s="273">
        <v>9</v>
      </c>
      <c r="FC43" s="273">
        <v>7</v>
      </c>
      <c r="FD43" s="273">
        <v>143</v>
      </c>
      <c r="FE43" s="273">
        <v>1</v>
      </c>
      <c r="FF43" s="277">
        <v>1240</v>
      </c>
    </row>
    <row r="44" spans="1:162" ht="18" customHeight="1">
      <c r="A44" s="958" t="s">
        <v>372</v>
      </c>
      <c r="B44" s="48" t="s">
        <v>354</v>
      </c>
      <c r="C44" s="266">
        <f>+C8+C11+C14+C17+C20+C23+C26+C29+C32+C35+C38+C41</f>
        <v>72</v>
      </c>
      <c r="D44" s="267">
        <f t="shared" ref="D44:U44" si="76">+D8+D11+D14+D17+D20+D23+D26+D29+D32+D35+D38+D41</f>
        <v>100</v>
      </c>
      <c r="E44" s="266">
        <f t="shared" si="76"/>
        <v>131</v>
      </c>
      <c r="F44" s="267">
        <f t="shared" si="76"/>
        <v>68</v>
      </c>
      <c r="G44" s="266">
        <f t="shared" si="76"/>
        <v>168</v>
      </c>
      <c r="H44" s="266">
        <f t="shared" si="76"/>
        <v>34</v>
      </c>
      <c r="I44" s="266">
        <f t="shared" si="76"/>
        <v>153</v>
      </c>
      <c r="J44" s="266">
        <f t="shared" si="76"/>
        <v>43</v>
      </c>
      <c r="K44" s="266">
        <f t="shared" si="76"/>
        <v>127</v>
      </c>
      <c r="L44" s="266">
        <f t="shared" si="76"/>
        <v>170</v>
      </c>
      <c r="M44" s="266">
        <f t="shared" si="76"/>
        <v>695</v>
      </c>
      <c r="N44" s="266">
        <f t="shared" si="76"/>
        <v>39</v>
      </c>
      <c r="O44" s="266">
        <f t="shared" si="76"/>
        <v>50</v>
      </c>
      <c r="P44" s="266">
        <f t="shared" si="76"/>
        <v>28</v>
      </c>
      <c r="Q44" s="266">
        <f t="shared" si="76"/>
        <v>43</v>
      </c>
      <c r="R44" s="266">
        <f t="shared" si="76"/>
        <v>18</v>
      </c>
      <c r="S44" s="266">
        <f t="shared" si="76"/>
        <v>1</v>
      </c>
      <c r="T44" s="266">
        <f>+T8+T11+T14+T17+T20+T23+T26+T29+T32+T35+T38+T41</f>
        <v>257</v>
      </c>
      <c r="U44" s="266">
        <f t="shared" si="76"/>
        <v>3</v>
      </c>
      <c r="V44" s="268">
        <f>+SUM(C44:U44)</f>
        <v>2200</v>
      </c>
      <c r="W44" s="266">
        <f>+W8+W11+W14+W17+W20+W23+W26+W29+W32+W35+W38+W41</f>
        <v>57</v>
      </c>
      <c r="X44" s="267">
        <f t="shared" ref="X44:AO44" si="77">+X8+X11+X14+X17+X20+X23+X26+X29+X32+X35+X38+X41</f>
        <v>121</v>
      </c>
      <c r="Y44" s="266">
        <f t="shared" si="77"/>
        <v>118</v>
      </c>
      <c r="Z44" s="267">
        <f t="shared" si="77"/>
        <v>76</v>
      </c>
      <c r="AA44" s="266">
        <f t="shared" si="77"/>
        <v>172</v>
      </c>
      <c r="AB44" s="266">
        <f t="shared" si="77"/>
        <v>33</v>
      </c>
      <c r="AC44" s="266">
        <f t="shared" si="77"/>
        <v>149</v>
      </c>
      <c r="AD44" s="266">
        <f t="shared" si="77"/>
        <v>52</v>
      </c>
      <c r="AE44" s="266">
        <f t="shared" si="77"/>
        <v>123</v>
      </c>
      <c r="AF44" s="266">
        <f t="shared" si="77"/>
        <v>185</v>
      </c>
      <c r="AG44" s="266">
        <f t="shared" si="77"/>
        <v>662</v>
      </c>
      <c r="AH44" s="266">
        <f t="shared" si="77"/>
        <v>37</v>
      </c>
      <c r="AI44" s="266">
        <f t="shared" si="77"/>
        <v>40</v>
      </c>
      <c r="AJ44" s="266">
        <f t="shared" si="77"/>
        <v>21</v>
      </c>
      <c r="AK44" s="266">
        <f t="shared" si="77"/>
        <v>48</v>
      </c>
      <c r="AL44" s="266">
        <f t="shared" si="77"/>
        <v>31</v>
      </c>
      <c r="AM44" s="266">
        <f t="shared" si="77"/>
        <v>4</v>
      </c>
      <c r="AN44" s="266">
        <f t="shared" si="77"/>
        <v>280</v>
      </c>
      <c r="AO44" s="266">
        <f t="shared" si="77"/>
        <v>2</v>
      </c>
      <c r="AP44" s="269">
        <f>+SUM(W44:AO44)</f>
        <v>2211</v>
      </c>
      <c r="AQ44" s="266">
        <f>+AQ8+AQ11+AQ14+AQ17+AQ20+AQ23+AQ26+AQ29+AQ32+AQ35+AQ38+AQ41</f>
        <v>75</v>
      </c>
      <c r="AR44" s="267">
        <f t="shared" ref="AR44:BI44" si="78">+AR8+AR11+AR14+AR17+AR20+AR23+AR26+AR29+AR32+AR35+AR38+AR41</f>
        <v>136</v>
      </c>
      <c r="AS44" s="266">
        <f t="shared" si="78"/>
        <v>142</v>
      </c>
      <c r="AT44" s="267">
        <f t="shared" si="78"/>
        <v>91</v>
      </c>
      <c r="AU44" s="266">
        <f t="shared" si="78"/>
        <v>164</v>
      </c>
      <c r="AV44" s="266">
        <f t="shared" si="78"/>
        <v>38</v>
      </c>
      <c r="AW44" s="266">
        <f t="shared" si="78"/>
        <v>140</v>
      </c>
      <c r="AX44" s="266">
        <f t="shared" si="78"/>
        <v>47</v>
      </c>
      <c r="AY44" s="266">
        <f t="shared" si="78"/>
        <v>136</v>
      </c>
      <c r="AZ44" s="266">
        <f t="shared" si="78"/>
        <v>185</v>
      </c>
      <c r="BA44" s="266">
        <f t="shared" si="78"/>
        <v>681</v>
      </c>
      <c r="BB44" s="266">
        <f t="shared" si="78"/>
        <v>41</v>
      </c>
      <c r="BC44" s="266">
        <f t="shared" si="78"/>
        <v>49</v>
      </c>
      <c r="BD44" s="266">
        <f t="shared" si="78"/>
        <v>32</v>
      </c>
      <c r="BE44" s="266">
        <f t="shared" si="78"/>
        <v>39</v>
      </c>
      <c r="BF44" s="266">
        <f t="shared" si="78"/>
        <v>31</v>
      </c>
      <c r="BG44" s="266">
        <f t="shared" si="78"/>
        <v>1</v>
      </c>
      <c r="BH44" s="266">
        <f t="shared" si="78"/>
        <v>260</v>
      </c>
      <c r="BI44" s="266">
        <f t="shared" si="78"/>
        <v>1</v>
      </c>
      <c r="BJ44" s="268">
        <f>+SUM(AQ44:BI44)</f>
        <v>2289</v>
      </c>
      <c r="BK44" s="266">
        <f>+BK8+BK11+BK14+BK17+BK20+BK23+BK26+BK29+BK32+BK35+BK38+BK41</f>
        <v>62</v>
      </c>
      <c r="BL44" s="267">
        <f t="shared" ref="BL44:CC44" si="79">+BL8+BL11+BL14+BL17+BL20+BL23+BL26+BL29+BL32+BL35+BL38+BL41</f>
        <v>107</v>
      </c>
      <c r="BM44" s="266">
        <f t="shared" si="79"/>
        <v>152</v>
      </c>
      <c r="BN44" s="267">
        <f t="shared" si="79"/>
        <v>88</v>
      </c>
      <c r="BO44" s="266">
        <f t="shared" si="79"/>
        <v>177</v>
      </c>
      <c r="BP44" s="266">
        <f t="shared" si="79"/>
        <v>53</v>
      </c>
      <c r="BQ44" s="266">
        <f t="shared" si="79"/>
        <v>157</v>
      </c>
      <c r="BR44" s="266">
        <f t="shared" si="79"/>
        <v>52</v>
      </c>
      <c r="BS44" s="266">
        <f t="shared" si="79"/>
        <v>112</v>
      </c>
      <c r="BT44" s="266">
        <f t="shared" si="79"/>
        <v>187</v>
      </c>
      <c r="BU44" s="266">
        <f t="shared" si="79"/>
        <v>696</v>
      </c>
      <c r="BV44" s="266">
        <f t="shared" si="79"/>
        <v>41</v>
      </c>
      <c r="BW44" s="266">
        <f t="shared" si="79"/>
        <v>48</v>
      </c>
      <c r="BX44" s="266">
        <f t="shared" si="79"/>
        <v>33</v>
      </c>
      <c r="BY44" s="266">
        <f t="shared" si="79"/>
        <v>41</v>
      </c>
      <c r="BZ44" s="266">
        <f t="shared" si="79"/>
        <v>24</v>
      </c>
      <c r="CA44" s="266">
        <f t="shared" si="79"/>
        <v>8</v>
      </c>
      <c r="CB44" s="266">
        <f t="shared" si="79"/>
        <v>285</v>
      </c>
      <c r="CC44" s="266">
        <f t="shared" si="79"/>
        <v>3</v>
      </c>
      <c r="CD44" s="269">
        <f t="shared" si="0"/>
        <v>2326</v>
      </c>
      <c r="CE44" s="266">
        <f>+CE8+CE11+CE14+CE17+CE20+CE23+CE26+CE29+CE32+CE35+CE38+CE41</f>
        <v>101</v>
      </c>
      <c r="CF44" s="267">
        <f t="shared" ref="CF44:CW44" si="80">+CF8+CF11+CF14+CF17+CF20+CF23+CF26+CF29+CF32+CF35+CF38+CF41</f>
        <v>159</v>
      </c>
      <c r="CG44" s="266">
        <f t="shared" si="80"/>
        <v>141</v>
      </c>
      <c r="CH44" s="267">
        <f t="shared" si="80"/>
        <v>103</v>
      </c>
      <c r="CI44" s="266">
        <f t="shared" si="80"/>
        <v>159</v>
      </c>
      <c r="CJ44" s="266">
        <f t="shared" si="80"/>
        <v>67</v>
      </c>
      <c r="CK44" s="266">
        <f t="shared" si="80"/>
        <v>197</v>
      </c>
      <c r="CL44" s="266">
        <f t="shared" si="80"/>
        <v>51</v>
      </c>
      <c r="CM44" s="266">
        <f t="shared" si="80"/>
        <v>126</v>
      </c>
      <c r="CN44" s="266">
        <f t="shared" si="80"/>
        <v>202</v>
      </c>
      <c r="CO44" s="266">
        <f t="shared" si="80"/>
        <v>759</v>
      </c>
      <c r="CP44" s="266">
        <f t="shared" si="80"/>
        <v>44</v>
      </c>
      <c r="CQ44" s="266">
        <f t="shared" si="80"/>
        <v>46</v>
      </c>
      <c r="CR44" s="266">
        <f t="shared" si="80"/>
        <v>25</v>
      </c>
      <c r="CS44" s="266">
        <f t="shared" si="80"/>
        <v>44</v>
      </c>
      <c r="CT44" s="266">
        <f t="shared" si="80"/>
        <v>29</v>
      </c>
      <c r="CU44" s="266">
        <f t="shared" si="80"/>
        <v>6</v>
      </c>
      <c r="CV44" s="266">
        <f t="shared" si="80"/>
        <v>288</v>
      </c>
      <c r="CW44" s="266">
        <f t="shared" si="80"/>
        <v>3</v>
      </c>
      <c r="CX44" s="268">
        <f t="shared" si="1"/>
        <v>2550</v>
      </c>
      <c r="CY44" s="266">
        <v>100</v>
      </c>
      <c r="CZ44" s="267">
        <v>106</v>
      </c>
      <c r="DA44" s="266">
        <v>161</v>
      </c>
      <c r="DB44" s="267">
        <v>98</v>
      </c>
      <c r="DC44" s="266">
        <v>176</v>
      </c>
      <c r="DD44" s="266">
        <v>50</v>
      </c>
      <c r="DE44" s="266">
        <v>209</v>
      </c>
      <c r="DF44" s="266">
        <v>61</v>
      </c>
      <c r="DG44" s="266">
        <v>143</v>
      </c>
      <c r="DH44" s="266">
        <v>206</v>
      </c>
      <c r="DI44" s="266">
        <v>704</v>
      </c>
      <c r="DJ44" s="266">
        <v>47</v>
      </c>
      <c r="DK44" s="266">
        <v>51</v>
      </c>
      <c r="DL44" s="266">
        <v>31</v>
      </c>
      <c r="DM44" s="266">
        <v>47</v>
      </c>
      <c r="DN44" s="266">
        <v>28</v>
      </c>
      <c r="DO44" s="266">
        <v>9</v>
      </c>
      <c r="DP44" s="266">
        <v>266</v>
      </c>
      <c r="DQ44" s="266">
        <v>0</v>
      </c>
      <c r="DR44" s="269">
        <f t="shared" si="8"/>
        <v>2493</v>
      </c>
      <c r="DS44" s="266">
        <v>80</v>
      </c>
      <c r="DT44" s="267">
        <v>147</v>
      </c>
      <c r="DU44" s="266">
        <v>155</v>
      </c>
      <c r="DV44" s="267">
        <v>82</v>
      </c>
      <c r="DW44" s="266">
        <v>190</v>
      </c>
      <c r="DX44" s="266">
        <v>41</v>
      </c>
      <c r="DY44" s="266">
        <v>157</v>
      </c>
      <c r="DZ44" s="266">
        <v>63</v>
      </c>
      <c r="EA44" s="266">
        <v>132</v>
      </c>
      <c r="EB44" s="266">
        <v>168</v>
      </c>
      <c r="EC44" s="266">
        <v>714</v>
      </c>
      <c r="ED44" s="266">
        <v>47</v>
      </c>
      <c r="EE44" s="266">
        <v>57</v>
      </c>
      <c r="EF44" s="266">
        <v>23</v>
      </c>
      <c r="EG44" s="266">
        <v>32</v>
      </c>
      <c r="EH44" s="266">
        <v>23</v>
      </c>
      <c r="EI44" s="266">
        <v>10</v>
      </c>
      <c r="EJ44" s="266">
        <v>278</v>
      </c>
      <c r="EK44" s="266">
        <v>2</v>
      </c>
      <c r="EL44" s="268">
        <f t="shared" si="2"/>
        <v>2401</v>
      </c>
      <c r="EM44" s="266">
        <v>88</v>
      </c>
      <c r="EN44" s="267">
        <v>115</v>
      </c>
      <c r="EO44" s="266">
        <v>170</v>
      </c>
      <c r="EP44" s="267">
        <v>77</v>
      </c>
      <c r="EQ44" s="266">
        <v>170</v>
      </c>
      <c r="ER44" s="266">
        <v>33</v>
      </c>
      <c r="ES44" s="266">
        <v>164</v>
      </c>
      <c r="ET44" s="266">
        <v>50</v>
      </c>
      <c r="EU44" s="266">
        <v>124</v>
      </c>
      <c r="EV44" s="266">
        <v>215</v>
      </c>
      <c r="EW44" s="266">
        <v>714</v>
      </c>
      <c r="EX44" s="266">
        <v>48</v>
      </c>
      <c r="EY44" s="266">
        <v>40</v>
      </c>
      <c r="EZ44" s="266">
        <v>29</v>
      </c>
      <c r="FA44" s="266">
        <v>45</v>
      </c>
      <c r="FB44" s="266">
        <v>20</v>
      </c>
      <c r="FC44" s="266">
        <v>11</v>
      </c>
      <c r="FD44" s="266">
        <v>252</v>
      </c>
      <c r="FE44" s="266">
        <v>1</v>
      </c>
      <c r="FF44" s="269">
        <v>2366</v>
      </c>
    </row>
    <row r="45" spans="1:162" ht="18" customHeight="1">
      <c r="A45" s="959"/>
      <c r="B45" s="49" t="s">
        <v>355</v>
      </c>
      <c r="C45" s="270">
        <f>+C9+C12+C15+C18+C21+C24+C27+C30+C33+C36+C39+C42</f>
        <v>54</v>
      </c>
      <c r="D45" s="270">
        <f t="shared" ref="D45:U45" si="81">+D9+D12+D15+D18+D21+D24+D27+D30+D33+D36+D39+D42</f>
        <v>80</v>
      </c>
      <c r="E45" s="270">
        <f t="shared" si="81"/>
        <v>110</v>
      </c>
      <c r="F45" s="270">
        <f t="shared" si="81"/>
        <v>68</v>
      </c>
      <c r="G45" s="270">
        <f t="shared" si="81"/>
        <v>106</v>
      </c>
      <c r="H45" s="270">
        <f t="shared" si="81"/>
        <v>40</v>
      </c>
      <c r="I45" s="270">
        <f t="shared" si="81"/>
        <v>133</v>
      </c>
      <c r="J45" s="270">
        <f t="shared" si="81"/>
        <v>27</v>
      </c>
      <c r="K45" s="270">
        <f t="shared" si="81"/>
        <v>89</v>
      </c>
      <c r="L45" s="270">
        <f t="shared" si="81"/>
        <v>162</v>
      </c>
      <c r="M45" s="270">
        <f t="shared" si="81"/>
        <v>582</v>
      </c>
      <c r="N45" s="270">
        <f t="shared" si="81"/>
        <v>30</v>
      </c>
      <c r="O45" s="270">
        <f t="shared" si="81"/>
        <v>53</v>
      </c>
      <c r="P45" s="270">
        <f t="shared" si="81"/>
        <v>16</v>
      </c>
      <c r="Q45" s="270">
        <f t="shared" si="81"/>
        <v>22</v>
      </c>
      <c r="R45" s="270">
        <f t="shared" si="81"/>
        <v>16</v>
      </c>
      <c r="S45" s="270">
        <f t="shared" si="81"/>
        <v>2</v>
      </c>
      <c r="T45" s="270">
        <f t="shared" si="81"/>
        <v>281</v>
      </c>
      <c r="U45" s="270">
        <f t="shared" si="81"/>
        <v>1</v>
      </c>
      <c r="V45" s="271">
        <f>+SUM(C45:U45)</f>
        <v>1872</v>
      </c>
      <c r="W45" s="270">
        <f>+W9+W12+W15+W18+W21+W24+W27+W30+W33+W36+W39+W42</f>
        <v>48</v>
      </c>
      <c r="X45" s="270">
        <f t="shared" ref="X45:AO45" si="82">+X9+X12+X15+X18+X21+X24+X27+X30+X33+X36+X39+X42</f>
        <v>86</v>
      </c>
      <c r="Y45" s="270">
        <f t="shared" si="82"/>
        <v>120</v>
      </c>
      <c r="Z45" s="270">
        <f t="shared" si="82"/>
        <v>74</v>
      </c>
      <c r="AA45" s="270">
        <f t="shared" si="82"/>
        <v>130</v>
      </c>
      <c r="AB45" s="270">
        <f t="shared" si="82"/>
        <v>27</v>
      </c>
      <c r="AC45" s="270">
        <f t="shared" si="82"/>
        <v>135</v>
      </c>
      <c r="AD45" s="270">
        <f t="shared" si="82"/>
        <v>47</v>
      </c>
      <c r="AE45" s="270">
        <f t="shared" si="82"/>
        <v>109</v>
      </c>
      <c r="AF45" s="270">
        <f t="shared" si="82"/>
        <v>157</v>
      </c>
      <c r="AG45" s="270">
        <f t="shared" si="82"/>
        <v>602</v>
      </c>
      <c r="AH45" s="270">
        <f t="shared" si="82"/>
        <v>29</v>
      </c>
      <c r="AI45" s="270">
        <f t="shared" si="82"/>
        <v>40</v>
      </c>
      <c r="AJ45" s="270">
        <f t="shared" si="82"/>
        <v>30</v>
      </c>
      <c r="AK45" s="270">
        <f t="shared" si="82"/>
        <v>31</v>
      </c>
      <c r="AL45" s="270">
        <f t="shared" si="82"/>
        <v>26</v>
      </c>
      <c r="AM45" s="270">
        <f t="shared" si="82"/>
        <v>4</v>
      </c>
      <c r="AN45" s="270">
        <f t="shared" si="82"/>
        <v>291</v>
      </c>
      <c r="AO45" s="270">
        <f t="shared" si="82"/>
        <v>1</v>
      </c>
      <c r="AP45" s="165">
        <f>+SUM(W45:AO45)</f>
        <v>1987</v>
      </c>
      <c r="AQ45" s="270">
        <f>+AQ9+AQ12+AQ15+AQ18+AQ21+AQ24+AQ27+AQ30+AQ33+AQ36+AQ39+AQ42</f>
        <v>72</v>
      </c>
      <c r="AR45" s="270">
        <f t="shared" ref="AR45:BI45" si="83">+AR9+AR12+AR15+AR18+AR21+AR24+AR27+AR30+AR33+AR36+AR39+AR42</f>
        <v>72</v>
      </c>
      <c r="AS45" s="270">
        <f t="shared" si="83"/>
        <v>104</v>
      </c>
      <c r="AT45" s="270">
        <f t="shared" si="83"/>
        <v>72</v>
      </c>
      <c r="AU45" s="270">
        <f t="shared" si="83"/>
        <v>122</v>
      </c>
      <c r="AV45" s="270">
        <f t="shared" si="83"/>
        <v>40</v>
      </c>
      <c r="AW45" s="270">
        <f t="shared" si="83"/>
        <v>137</v>
      </c>
      <c r="AX45" s="270">
        <f t="shared" si="83"/>
        <v>38</v>
      </c>
      <c r="AY45" s="270">
        <f t="shared" si="83"/>
        <v>94</v>
      </c>
      <c r="AZ45" s="270">
        <f t="shared" si="83"/>
        <v>171</v>
      </c>
      <c r="BA45" s="270">
        <f t="shared" si="83"/>
        <v>662</v>
      </c>
      <c r="BB45" s="270">
        <f t="shared" si="83"/>
        <v>30</v>
      </c>
      <c r="BC45" s="270">
        <f t="shared" si="83"/>
        <v>51</v>
      </c>
      <c r="BD45" s="270">
        <f t="shared" si="83"/>
        <v>29</v>
      </c>
      <c r="BE45" s="270">
        <f t="shared" si="83"/>
        <v>25</v>
      </c>
      <c r="BF45" s="270">
        <f t="shared" si="83"/>
        <v>24</v>
      </c>
      <c r="BG45" s="270">
        <f t="shared" si="83"/>
        <v>3</v>
      </c>
      <c r="BH45" s="270">
        <f t="shared" si="83"/>
        <v>294</v>
      </c>
      <c r="BI45" s="270">
        <f t="shared" si="83"/>
        <v>0</v>
      </c>
      <c r="BJ45" s="272">
        <f>+SUM(AQ45:BI45)</f>
        <v>2040</v>
      </c>
      <c r="BK45" s="270">
        <f>+BK9+BK12+BK15+BK18+BK21+BK24+BK27+BK30+BK33+BK36+BK39+BK42</f>
        <v>72</v>
      </c>
      <c r="BL45" s="270">
        <f t="shared" ref="BL45:CC45" si="84">+BL9+BL12+BL15+BL18+BL21+BL24+BL27+BL30+BL33+BL36+BL39+BL42</f>
        <v>97</v>
      </c>
      <c r="BM45" s="270">
        <f t="shared" si="84"/>
        <v>118</v>
      </c>
      <c r="BN45" s="270">
        <f t="shared" si="84"/>
        <v>64</v>
      </c>
      <c r="BO45" s="270">
        <f t="shared" si="84"/>
        <v>134</v>
      </c>
      <c r="BP45" s="270">
        <f t="shared" si="84"/>
        <v>37</v>
      </c>
      <c r="BQ45" s="270">
        <f t="shared" si="84"/>
        <v>142</v>
      </c>
      <c r="BR45" s="270">
        <f t="shared" si="84"/>
        <v>49</v>
      </c>
      <c r="BS45" s="270">
        <f t="shared" si="84"/>
        <v>110</v>
      </c>
      <c r="BT45" s="270">
        <f t="shared" si="84"/>
        <v>160</v>
      </c>
      <c r="BU45" s="270">
        <f t="shared" si="84"/>
        <v>670</v>
      </c>
      <c r="BV45" s="270">
        <f t="shared" si="84"/>
        <v>47</v>
      </c>
      <c r="BW45" s="270">
        <f t="shared" si="84"/>
        <v>56</v>
      </c>
      <c r="BX45" s="270">
        <f t="shared" si="84"/>
        <v>20</v>
      </c>
      <c r="BY45" s="270">
        <f t="shared" si="84"/>
        <v>32</v>
      </c>
      <c r="BZ45" s="270">
        <f t="shared" si="84"/>
        <v>16</v>
      </c>
      <c r="CA45" s="270">
        <f t="shared" si="84"/>
        <v>4</v>
      </c>
      <c r="CB45" s="270">
        <f t="shared" si="84"/>
        <v>295</v>
      </c>
      <c r="CC45" s="270">
        <f t="shared" si="84"/>
        <v>6</v>
      </c>
      <c r="CD45" s="165">
        <f t="shared" si="0"/>
        <v>2129</v>
      </c>
      <c r="CE45" s="270">
        <f>+CE9+CE12+CE15+CE18+CE21+CE24+CE27+CE30+CE33+CE36+CE39+CE42</f>
        <v>72</v>
      </c>
      <c r="CF45" s="270">
        <f t="shared" ref="CF45:CW45" si="85">+CF9+CF12+CF15+CF18+CF21+CF24+CF27+CF30+CF33+CF36+CF39+CF42</f>
        <v>78</v>
      </c>
      <c r="CG45" s="270">
        <f t="shared" si="85"/>
        <v>136</v>
      </c>
      <c r="CH45" s="270">
        <f t="shared" si="85"/>
        <v>63</v>
      </c>
      <c r="CI45" s="270">
        <f t="shared" si="85"/>
        <v>148</v>
      </c>
      <c r="CJ45" s="270">
        <f t="shared" si="85"/>
        <v>23</v>
      </c>
      <c r="CK45" s="270">
        <f t="shared" si="85"/>
        <v>156</v>
      </c>
      <c r="CL45" s="270">
        <f t="shared" si="85"/>
        <v>49</v>
      </c>
      <c r="CM45" s="270">
        <f t="shared" si="85"/>
        <v>107</v>
      </c>
      <c r="CN45" s="270">
        <f t="shared" si="85"/>
        <v>193</v>
      </c>
      <c r="CO45" s="270">
        <f t="shared" si="85"/>
        <v>662</v>
      </c>
      <c r="CP45" s="270">
        <f t="shared" si="85"/>
        <v>31</v>
      </c>
      <c r="CQ45" s="270">
        <f t="shared" si="85"/>
        <v>43</v>
      </c>
      <c r="CR45" s="270">
        <f t="shared" si="85"/>
        <v>27</v>
      </c>
      <c r="CS45" s="270">
        <f t="shared" si="85"/>
        <v>26</v>
      </c>
      <c r="CT45" s="270">
        <f t="shared" si="85"/>
        <v>27</v>
      </c>
      <c r="CU45" s="270">
        <f t="shared" si="85"/>
        <v>5</v>
      </c>
      <c r="CV45" s="270">
        <f t="shared" si="85"/>
        <v>267</v>
      </c>
      <c r="CW45" s="270">
        <f t="shared" si="85"/>
        <v>3</v>
      </c>
      <c r="CX45" s="272">
        <f t="shared" si="1"/>
        <v>2116</v>
      </c>
      <c r="CY45" s="270">
        <v>75</v>
      </c>
      <c r="CZ45" s="270">
        <v>99</v>
      </c>
      <c r="DA45" s="270">
        <v>120</v>
      </c>
      <c r="DB45" s="270">
        <v>88</v>
      </c>
      <c r="DC45" s="270">
        <v>144</v>
      </c>
      <c r="DD45" s="270">
        <v>33</v>
      </c>
      <c r="DE45" s="270">
        <v>123</v>
      </c>
      <c r="DF45" s="270">
        <v>56</v>
      </c>
      <c r="DG45" s="270">
        <v>108</v>
      </c>
      <c r="DH45" s="270">
        <v>201</v>
      </c>
      <c r="DI45" s="270">
        <v>763</v>
      </c>
      <c r="DJ45" s="270">
        <v>41</v>
      </c>
      <c r="DK45" s="270">
        <v>50</v>
      </c>
      <c r="DL45" s="270">
        <v>28</v>
      </c>
      <c r="DM45" s="270">
        <v>29</v>
      </c>
      <c r="DN45" s="270">
        <v>14</v>
      </c>
      <c r="DO45" s="270">
        <v>2</v>
      </c>
      <c r="DP45" s="270">
        <v>315</v>
      </c>
      <c r="DQ45" s="270">
        <v>0</v>
      </c>
      <c r="DR45" s="165">
        <f t="shared" si="8"/>
        <v>2289</v>
      </c>
      <c r="DS45" s="270">
        <v>79</v>
      </c>
      <c r="DT45" s="270">
        <v>92</v>
      </c>
      <c r="DU45" s="270">
        <v>115</v>
      </c>
      <c r="DV45" s="270">
        <v>69</v>
      </c>
      <c r="DW45" s="270">
        <v>154</v>
      </c>
      <c r="DX45" s="270">
        <v>34</v>
      </c>
      <c r="DY45" s="270">
        <v>144</v>
      </c>
      <c r="DZ45" s="270">
        <v>40</v>
      </c>
      <c r="EA45" s="270">
        <v>100</v>
      </c>
      <c r="EB45" s="270">
        <v>216</v>
      </c>
      <c r="EC45" s="270">
        <v>753</v>
      </c>
      <c r="ED45" s="270">
        <v>38</v>
      </c>
      <c r="EE45" s="270">
        <v>40</v>
      </c>
      <c r="EF45" s="270">
        <v>35</v>
      </c>
      <c r="EG45" s="270">
        <v>34</v>
      </c>
      <c r="EH45" s="270">
        <v>15</v>
      </c>
      <c r="EI45" s="270">
        <v>6</v>
      </c>
      <c r="EJ45" s="270">
        <v>278</v>
      </c>
      <c r="EK45" s="270">
        <v>0</v>
      </c>
      <c r="EL45" s="272">
        <f t="shared" si="2"/>
        <v>2242</v>
      </c>
      <c r="EM45" s="270">
        <v>74</v>
      </c>
      <c r="EN45" s="270">
        <v>82</v>
      </c>
      <c r="EO45" s="270">
        <v>111</v>
      </c>
      <c r="EP45" s="270">
        <v>69</v>
      </c>
      <c r="EQ45" s="270">
        <v>121</v>
      </c>
      <c r="ER45" s="270">
        <v>41</v>
      </c>
      <c r="ES45" s="270">
        <v>143</v>
      </c>
      <c r="ET45" s="270">
        <v>48</v>
      </c>
      <c r="EU45" s="270">
        <v>100</v>
      </c>
      <c r="EV45" s="270">
        <v>195</v>
      </c>
      <c r="EW45" s="270">
        <v>703</v>
      </c>
      <c r="EX45" s="270">
        <v>55</v>
      </c>
      <c r="EY45" s="270">
        <v>57</v>
      </c>
      <c r="EZ45" s="270">
        <v>19</v>
      </c>
      <c r="FA45" s="270">
        <v>26</v>
      </c>
      <c r="FB45" s="270">
        <v>20</v>
      </c>
      <c r="FC45" s="270">
        <v>9</v>
      </c>
      <c r="FD45" s="270">
        <v>278</v>
      </c>
      <c r="FE45" s="270">
        <v>1</v>
      </c>
      <c r="FF45" s="165">
        <v>2152</v>
      </c>
    </row>
    <row r="46" spans="1:162" s="162" customFormat="1" ht="24.95" customHeight="1">
      <c r="A46" s="957" t="s">
        <v>36</v>
      </c>
      <c r="B46" s="957"/>
      <c r="C46" s="29">
        <f t="shared" ref="C46:I46" si="86">SUM(C44:C45)</f>
        <v>126</v>
      </c>
      <c r="D46" s="29">
        <f t="shared" si="86"/>
        <v>180</v>
      </c>
      <c r="E46" s="29">
        <f t="shared" si="86"/>
        <v>241</v>
      </c>
      <c r="F46" s="29">
        <f t="shared" si="86"/>
        <v>136</v>
      </c>
      <c r="G46" s="29">
        <f t="shared" si="86"/>
        <v>274</v>
      </c>
      <c r="H46" s="29">
        <f t="shared" si="86"/>
        <v>74</v>
      </c>
      <c r="I46" s="29">
        <f t="shared" si="86"/>
        <v>286</v>
      </c>
      <c r="J46" s="29">
        <f t="shared" ref="J46:T46" si="87">SUM(J44:J45)</f>
        <v>70</v>
      </c>
      <c r="K46" s="29">
        <f t="shared" si="87"/>
        <v>216</v>
      </c>
      <c r="L46" s="29">
        <f t="shared" si="87"/>
        <v>332</v>
      </c>
      <c r="M46" s="29">
        <f t="shared" si="87"/>
        <v>1277</v>
      </c>
      <c r="N46" s="29">
        <f t="shared" si="87"/>
        <v>69</v>
      </c>
      <c r="O46" s="29">
        <f t="shared" si="87"/>
        <v>103</v>
      </c>
      <c r="P46" s="29">
        <f t="shared" si="87"/>
        <v>44</v>
      </c>
      <c r="Q46" s="29">
        <f t="shared" si="87"/>
        <v>65</v>
      </c>
      <c r="R46" s="29">
        <f t="shared" si="87"/>
        <v>34</v>
      </c>
      <c r="S46" s="29">
        <f t="shared" si="87"/>
        <v>3</v>
      </c>
      <c r="T46" s="29">
        <f t="shared" si="87"/>
        <v>538</v>
      </c>
      <c r="U46" s="29">
        <f t="shared" ref="U46:AC46" si="88">SUM(U44:U45)</f>
        <v>4</v>
      </c>
      <c r="V46" s="50">
        <f>SUM(V44:V45)</f>
        <v>4072</v>
      </c>
      <c r="W46" s="23">
        <f>SUM(W44:W45)</f>
        <v>105</v>
      </c>
      <c r="X46" s="24">
        <f t="shared" si="88"/>
        <v>207</v>
      </c>
      <c r="Y46" s="24">
        <f t="shared" si="88"/>
        <v>238</v>
      </c>
      <c r="Z46" s="24">
        <f t="shared" si="88"/>
        <v>150</v>
      </c>
      <c r="AA46" s="24">
        <f t="shared" si="88"/>
        <v>302</v>
      </c>
      <c r="AB46" s="24">
        <f t="shared" si="88"/>
        <v>60</v>
      </c>
      <c r="AC46" s="24">
        <f t="shared" si="88"/>
        <v>284</v>
      </c>
      <c r="AD46" s="24">
        <f t="shared" ref="AD46:AN46" si="89">SUM(AD44:AD45)</f>
        <v>99</v>
      </c>
      <c r="AE46" s="24">
        <f t="shared" si="89"/>
        <v>232</v>
      </c>
      <c r="AF46" s="24">
        <f t="shared" si="89"/>
        <v>342</v>
      </c>
      <c r="AG46" s="24">
        <f t="shared" si="89"/>
        <v>1264</v>
      </c>
      <c r="AH46" s="24">
        <f t="shared" si="89"/>
        <v>66</v>
      </c>
      <c r="AI46" s="24">
        <f t="shared" si="89"/>
        <v>80</v>
      </c>
      <c r="AJ46" s="24">
        <f t="shared" si="89"/>
        <v>51</v>
      </c>
      <c r="AK46" s="24">
        <f t="shared" si="89"/>
        <v>79</v>
      </c>
      <c r="AL46" s="24">
        <f t="shared" si="89"/>
        <v>57</v>
      </c>
      <c r="AM46" s="24">
        <f t="shared" si="89"/>
        <v>8</v>
      </c>
      <c r="AN46" s="24">
        <f t="shared" si="89"/>
        <v>571</v>
      </c>
      <c r="AO46" s="24">
        <f t="shared" ref="AO46:AW46" si="90">SUM(AO44:AO45)</f>
        <v>3</v>
      </c>
      <c r="AP46" s="51">
        <f>SUM(AP44:AP45)</f>
        <v>4198</v>
      </c>
      <c r="AQ46" s="28">
        <f t="shared" si="90"/>
        <v>147</v>
      </c>
      <c r="AR46" s="29">
        <f t="shared" si="90"/>
        <v>208</v>
      </c>
      <c r="AS46" s="29">
        <f t="shared" si="90"/>
        <v>246</v>
      </c>
      <c r="AT46" s="29">
        <f t="shared" si="90"/>
        <v>163</v>
      </c>
      <c r="AU46" s="29">
        <f t="shared" si="90"/>
        <v>286</v>
      </c>
      <c r="AV46" s="29">
        <f t="shared" si="90"/>
        <v>78</v>
      </c>
      <c r="AW46" s="29">
        <f t="shared" si="90"/>
        <v>277</v>
      </c>
      <c r="AX46" s="29">
        <f t="shared" ref="AX46:BH46" si="91">SUM(AX44:AX45)</f>
        <v>85</v>
      </c>
      <c r="AY46" s="29">
        <f t="shared" si="91"/>
        <v>230</v>
      </c>
      <c r="AZ46" s="29">
        <f t="shared" si="91"/>
        <v>356</v>
      </c>
      <c r="BA46" s="29">
        <f t="shared" si="91"/>
        <v>1343</v>
      </c>
      <c r="BB46" s="29">
        <f t="shared" si="91"/>
        <v>71</v>
      </c>
      <c r="BC46" s="29">
        <f t="shared" si="91"/>
        <v>100</v>
      </c>
      <c r="BD46" s="29">
        <f t="shared" si="91"/>
        <v>61</v>
      </c>
      <c r="BE46" s="29">
        <f t="shared" si="91"/>
        <v>64</v>
      </c>
      <c r="BF46" s="29">
        <f t="shared" si="91"/>
        <v>55</v>
      </c>
      <c r="BG46" s="29">
        <f t="shared" si="91"/>
        <v>4</v>
      </c>
      <c r="BH46" s="29">
        <f t="shared" si="91"/>
        <v>554</v>
      </c>
      <c r="BI46" s="29">
        <f t="shared" ref="BI46:BQ46" si="92">SUM(BI44:BI45)</f>
        <v>1</v>
      </c>
      <c r="BJ46" s="50">
        <f t="shared" si="92"/>
        <v>4329</v>
      </c>
      <c r="BK46" s="23">
        <f t="shared" si="92"/>
        <v>134</v>
      </c>
      <c r="BL46" s="24">
        <f t="shared" si="92"/>
        <v>204</v>
      </c>
      <c r="BM46" s="24">
        <f t="shared" si="92"/>
        <v>270</v>
      </c>
      <c r="BN46" s="24">
        <f t="shared" si="92"/>
        <v>152</v>
      </c>
      <c r="BO46" s="24">
        <f t="shared" si="92"/>
        <v>311</v>
      </c>
      <c r="BP46" s="24">
        <f t="shared" si="92"/>
        <v>90</v>
      </c>
      <c r="BQ46" s="24">
        <f t="shared" si="92"/>
        <v>299</v>
      </c>
      <c r="BR46" s="24">
        <f t="shared" ref="BR46:CB46" si="93">SUM(BR44:BR45)</f>
        <v>101</v>
      </c>
      <c r="BS46" s="24">
        <f t="shared" si="93"/>
        <v>222</v>
      </c>
      <c r="BT46" s="24">
        <f t="shared" si="93"/>
        <v>347</v>
      </c>
      <c r="BU46" s="24">
        <f t="shared" si="93"/>
        <v>1366</v>
      </c>
      <c r="BV46" s="24">
        <f t="shared" si="93"/>
        <v>88</v>
      </c>
      <c r="BW46" s="24">
        <f t="shared" si="93"/>
        <v>104</v>
      </c>
      <c r="BX46" s="24">
        <f t="shared" si="93"/>
        <v>53</v>
      </c>
      <c r="BY46" s="24">
        <f t="shared" si="93"/>
        <v>73</v>
      </c>
      <c r="BZ46" s="24">
        <f t="shared" si="93"/>
        <v>40</v>
      </c>
      <c r="CA46" s="24">
        <f t="shared" si="93"/>
        <v>12</v>
      </c>
      <c r="CB46" s="24">
        <f t="shared" si="93"/>
        <v>580</v>
      </c>
      <c r="CC46" s="24">
        <f t="shared" ref="CC46:CK46" si="94">SUM(CC44:CC45)</f>
        <v>9</v>
      </c>
      <c r="CD46" s="51">
        <f t="shared" si="94"/>
        <v>4455</v>
      </c>
      <c r="CE46" s="28">
        <f t="shared" si="94"/>
        <v>173</v>
      </c>
      <c r="CF46" s="29">
        <f t="shared" si="94"/>
        <v>237</v>
      </c>
      <c r="CG46" s="29">
        <f t="shared" si="94"/>
        <v>277</v>
      </c>
      <c r="CH46" s="29">
        <f t="shared" si="94"/>
        <v>166</v>
      </c>
      <c r="CI46" s="29">
        <f t="shared" si="94"/>
        <v>307</v>
      </c>
      <c r="CJ46" s="29">
        <f t="shared" si="94"/>
        <v>90</v>
      </c>
      <c r="CK46" s="29">
        <f t="shared" si="94"/>
        <v>353</v>
      </c>
      <c r="CL46" s="29">
        <f t="shared" ref="CL46:CX46" si="95">SUM(CL44:CL45)</f>
        <v>100</v>
      </c>
      <c r="CM46" s="29">
        <f t="shared" si="95"/>
        <v>233</v>
      </c>
      <c r="CN46" s="29">
        <f t="shared" si="95"/>
        <v>395</v>
      </c>
      <c r="CO46" s="29">
        <f t="shared" si="95"/>
        <v>1421</v>
      </c>
      <c r="CP46" s="29">
        <f t="shared" si="95"/>
        <v>75</v>
      </c>
      <c r="CQ46" s="29">
        <f t="shared" si="95"/>
        <v>89</v>
      </c>
      <c r="CR46" s="29">
        <f t="shared" si="95"/>
        <v>52</v>
      </c>
      <c r="CS46" s="29">
        <f t="shared" si="95"/>
        <v>70</v>
      </c>
      <c r="CT46" s="29">
        <f t="shared" si="95"/>
        <v>56</v>
      </c>
      <c r="CU46" s="29">
        <f t="shared" si="95"/>
        <v>11</v>
      </c>
      <c r="CV46" s="29">
        <f t="shared" si="95"/>
        <v>555</v>
      </c>
      <c r="CW46" s="29">
        <f t="shared" si="95"/>
        <v>6</v>
      </c>
      <c r="CX46" s="50">
        <f t="shared" si="95"/>
        <v>4666</v>
      </c>
      <c r="CY46" s="23">
        <f t="shared" ref="CY46:DQ46" si="96">SUM(CY44:CY45)</f>
        <v>175</v>
      </c>
      <c r="CZ46" s="24">
        <f t="shared" si="96"/>
        <v>205</v>
      </c>
      <c r="DA46" s="24">
        <f t="shared" si="96"/>
        <v>281</v>
      </c>
      <c r="DB46" s="24">
        <f t="shared" si="96"/>
        <v>186</v>
      </c>
      <c r="DC46" s="24">
        <f t="shared" si="96"/>
        <v>320</v>
      </c>
      <c r="DD46" s="24">
        <f t="shared" si="96"/>
        <v>83</v>
      </c>
      <c r="DE46" s="24">
        <f t="shared" si="96"/>
        <v>332</v>
      </c>
      <c r="DF46" s="24">
        <f t="shared" si="96"/>
        <v>117</v>
      </c>
      <c r="DG46" s="24">
        <f t="shared" si="96"/>
        <v>251</v>
      </c>
      <c r="DH46" s="24">
        <f t="shared" si="96"/>
        <v>407</v>
      </c>
      <c r="DI46" s="24">
        <f t="shared" si="96"/>
        <v>1467</v>
      </c>
      <c r="DJ46" s="24">
        <f t="shared" si="96"/>
        <v>88</v>
      </c>
      <c r="DK46" s="24">
        <f t="shared" si="96"/>
        <v>101</v>
      </c>
      <c r="DL46" s="24">
        <f t="shared" si="96"/>
        <v>59</v>
      </c>
      <c r="DM46" s="24">
        <f t="shared" si="96"/>
        <v>76</v>
      </c>
      <c r="DN46" s="24">
        <f t="shared" si="96"/>
        <v>42</v>
      </c>
      <c r="DO46" s="24">
        <f t="shared" si="96"/>
        <v>11</v>
      </c>
      <c r="DP46" s="24">
        <f t="shared" si="96"/>
        <v>581</v>
      </c>
      <c r="DQ46" s="24">
        <f t="shared" si="96"/>
        <v>0</v>
      </c>
      <c r="DR46" s="661">
        <f>SUM(DR44:DR45)</f>
        <v>4782</v>
      </c>
      <c r="DS46" s="28">
        <f t="shared" ref="DS46:EL46" si="97">SUM(DS44:DS45)</f>
        <v>159</v>
      </c>
      <c r="DT46" s="29">
        <f t="shared" si="97"/>
        <v>239</v>
      </c>
      <c r="DU46" s="29">
        <f t="shared" si="97"/>
        <v>270</v>
      </c>
      <c r="DV46" s="29">
        <f t="shared" si="97"/>
        <v>151</v>
      </c>
      <c r="DW46" s="29">
        <f t="shared" si="97"/>
        <v>344</v>
      </c>
      <c r="DX46" s="29">
        <f t="shared" si="97"/>
        <v>75</v>
      </c>
      <c r="DY46" s="29">
        <f t="shared" si="97"/>
        <v>301</v>
      </c>
      <c r="DZ46" s="29">
        <f t="shared" si="97"/>
        <v>103</v>
      </c>
      <c r="EA46" s="29">
        <f t="shared" si="97"/>
        <v>232</v>
      </c>
      <c r="EB46" s="29">
        <f t="shared" si="97"/>
        <v>384</v>
      </c>
      <c r="EC46" s="29">
        <f t="shared" si="97"/>
        <v>1467</v>
      </c>
      <c r="ED46" s="29">
        <f t="shared" si="97"/>
        <v>85</v>
      </c>
      <c r="EE46" s="29">
        <f t="shared" si="97"/>
        <v>97</v>
      </c>
      <c r="EF46" s="29">
        <f t="shared" si="97"/>
        <v>58</v>
      </c>
      <c r="EG46" s="29">
        <f t="shared" si="97"/>
        <v>66</v>
      </c>
      <c r="EH46" s="29">
        <f t="shared" si="97"/>
        <v>38</v>
      </c>
      <c r="EI46" s="29">
        <f t="shared" si="97"/>
        <v>16</v>
      </c>
      <c r="EJ46" s="29">
        <f t="shared" si="97"/>
        <v>556</v>
      </c>
      <c r="EK46" s="29">
        <f t="shared" si="97"/>
        <v>2</v>
      </c>
      <c r="EL46" s="50">
        <f t="shared" si="97"/>
        <v>4643</v>
      </c>
      <c r="EM46" s="23">
        <v>162</v>
      </c>
      <c r="EN46" s="24">
        <v>197</v>
      </c>
      <c r="EO46" s="24">
        <v>281</v>
      </c>
      <c r="EP46" s="24">
        <v>146</v>
      </c>
      <c r="EQ46" s="24">
        <v>291</v>
      </c>
      <c r="ER46" s="24">
        <v>74</v>
      </c>
      <c r="ES46" s="24">
        <v>307</v>
      </c>
      <c r="ET46" s="24">
        <v>98</v>
      </c>
      <c r="EU46" s="24">
        <v>224</v>
      </c>
      <c r="EV46" s="24">
        <v>410</v>
      </c>
      <c r="EW46" s="24">
        <v>1417</v>
      </c>
      <c r="EX46" s="24">
        <v>103</v>
      </c>
      <c r="EY46" s="24">
        <v>97</v>
      </c>
      <c r="EZ46" s="24">
        <v>48</v>
      </c>
      <c r="FA46" s="24">
        <v>71</v>
      </c>
      <c r="FB46" s="24">
        <v>40</v>
      </c>
      <c r="FC46" s="24">
        <v>20</v>
      </c>
      <c r="FD46" s="24">
        <v>530</v>
      </c>
      <c r="FE46" s="24">
        <v>2</v>
      </c>
      <c r="FF46" s="51">
        <v>4518</v>
      </c>
    </row>
    <row r="47" spans="1:162" ht="4.5" customHeight="1">
      <c r="C47" s="92"/>
      <c r="D47" s="120"/>
      <c r="E47" s="92"/>
      <c r="F47" s="120"/>
      <c r="G47" s="92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17"/>
      <c r="W47" s="92"/>
      <c r="X47" s="120"/>
      <c r="Y47" s="92"/>
      <c r="Z47" s="120"/>
      <c r="AA47" s="92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17"/>
      <c r="AQ47" s="92"/>
      <c r="AR47" s="120"/>
      <c r="AS47" s="92"/>
      <c r="AT47" s="120"/>
      <c r="AU47" s="92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17"/>
      <c r="BK47" s="92"/>
      <c r="BL47" s="120"/>
      <c r="BM47" s="92"/>
      <c r="BN47" s="120"/>
      <c r="BO47" s="92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17"/>
      <c r="CE47" s="92"/>
      <c r="CF47" s="120"/>
      <c r="CG47" s="92"/>
      <c r="CH47" s="120"/>
      <c r="CI47" s="92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17"/>
      <c r="CY47" s="92"/>
      <c r="CZ47" s="120"/>
      <c r="DA47" s="92"/>
      <c r="DB47" s="120"/>
      <c r="DC47" s="92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17"/>
      <c r="DS47" s="92"/>
      <c r="DT47" s="120"/>
      <c r="DU47" s="92"/>
      <c r="DV47" s="120"/>
      <c r="DW47" s="92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17"/>
      <c r="EM47" s="92"/>
      <c r="EN47" s="120"/>
      <c r="EO47" s="92"/>
      <c r="EP47" s="120"/>
      <c r="EQ47" s="92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17"/>
    </row>
    <row r="48" spans="1:162" s="402" customFormat="1" ht="12" customHeight="1">
      <c r="A48" s="815" t="s">
        <v>520</v>
      </c>
      <c r="B48" s="815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15"/>
      <c r="P48" s="815"/>
      <c r="Q48" s="815"/>
      <c r="R48" s="815"/>
      <c r="S48" s="815"/>
      <c r="T48" s="815"/>
      <c r="U48" s="815"/>
      <c r="V48" s="815"/>
      <c r="W48" s="815"/>
      <c r="X48" s="815"/>
      <c r="Y48" s="815"/>
      <c r="Z48" s="815"/>
      <c r="AA48" s="815"/>
      <c r="AB48" s="815"/>
      <c r="AC48" s="815"/>
      <c r="AD48" s="815"/>
      <c r="AE48" s="815"/>
      <c r="AF48" s="815"/>
      <c r="AG48" s="815"/>
      <c r="AH48" s="815"/>
      <c r="AI48" s="815"/>
      <c r="AJ48" s="815"/>
      <c r="AK48" s="815"/>
      <c r="AL48" s="815"/>
      <c r="AM48" s="815"/>
      <c r="AN48" s="815"/>
      <c r="AO48" s="815"/>
      <c r="AP48" s="815"/>
      <c r="AQ48" s="387"/>
      <c r="AR48" s="387"/>
      <c r="AS48" s="387"/>
      <c r="AT48" s="387"/>
      <c r="AU48" s="387"/>
      <c r="AV48" s="387"/>
      <c r="AW48" s="387"/>
      <c r="AX48" s="387"/>
      <c r="AY48" s="387"/>
      <c r="AZ48" s="387"/>
      <c r="BA48" s="387"/>
      <c r="BB48" s="387"/>
      <c r="BC48" s="387"/>
      <c r="BD48" s="387"/>
      <c r="BE48" s="387"/>
      <c r="BF48" s="387"/>
      <c r="BG48" s="387"/>
      <c r="BH48" s="387"/>
      <c r="BI48" s="387"/>
      <c r="BJ48" s="387"/>
      <c r="BK48" s="387"/>
      <c r="BL48" s="387"/>
      <c r="BM48" s="387"/>
      <c r="BN48" s="387"/>
      <c r="BO48" s="387"/>
      <c r="BP48" s="387"/>
      <c r="BQ48" s="387"/>
      <c r="BR48" s="387"/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387"/>
      <c r="CD48" s="387"/>
      <c r="CE48" s="387"/>
      <c r="CF48" s="387"/>
      <c r="CG48" s="387"/>
      <c r="CH48" s="387"/>
      <c r="CI48" s="387"/>
      <c r="CJ48" s="387"/>
      <c r="CK48" s="387"/>
      <c r="CL48" s="387"/>
      <c r="CM48" s="387"/>
      <c r="CN48" s="387"/>
      <c r="CO48" s="387"/>
      <c r="CP48" s="387"/>
      <c r="CQ48" s="387"/>
      <c r="CR48" s="387"/>
      <c r="CS48" s="387"/>
      <c r="CT48" s="387"/>
      <c r="CU48" s="387"/>
      <c r="CV48" s="387"/>
      <c r="CW48" s="387"/>
      <c r="CX48" s="387"/>
      <c r="CY48" s="387"/>
      <c r="CZ48" s="387"/>
      <c r="DA48" s="387"/>
      <c r="DB48" s="387"/>
      <c r="DC48" s="387"/>
      <c r="DD48" s="387"/>
      <c r="DE48" s="387"/>
      <c r="DF48" s="387"/>
      <c r="DG48" s="387"/>
      <c r="DH48" s="387"/>
      <c r="DI48" s="387"/>
      <c r="DJ48" s="387"/>
      <c r="DK48" s="387"/>
      <c r="DL48" s="387"/>
      <c r="DM48" s="387"/>
      <c r="DN48" s="387"/>
      <c r="DO48" s="387"/>
      <c r="DP48" s="387"/>
      <c r="DQ48" s="387"/>
      <c r="DR48" s="387"/>
      <c r="DS48" s="387"/>
      <c r="DT48" s="387"/>
      <c r="DU48" s="387"/>
      <c r="DV48" s="387"/>
      <c r="DW48" s="387"/>
      <c r="DX48" s="387"/>
      <c r="DY48" s="387"/>
      <c r="DZ48" s="387"/>
      <c r="EA48" s="387"/>
      <c r="EB48" s="387"/>
      <c r="EC48" s="387"/>
      <c r="ED48" s="387"/>
      <c r="EE48" s="387"/>
      <c r="EF48" s="387"/>
      <c r="EG48" s="387"/>
      <c r="EH48" s="387"/>
      <c r="EI48" s="387"/>
      <c r="EJ48" s="387"/>
      <c r="EK48" s="387"/>
      <c r="EL48" s="387"/>
      <c r="EM48" s="387"/>
      <c r="EN48" s="387"/>
      <c r="EO48" s="387"/>
      <c r="EP48" s="387"/>
      <c r="EQ48" s="387"/>
      <c r="ER48" s="387"/>
      <c r="ES48" s="387"/>
      <c r="ET48" s="387"/>
      <c r="EU48" s="387"/>
      <c r="EV48" s="387"/>
      <c r="EW48" s="387"/>
      <c r="EX48" s="387"/>
      <c r="EY48" s="387"/>
      <c r="EZ48" s="387"/>
      <c r="FA48" s="387"/>
      <c r="FB48" s="387"/>
      <c r="FC48" s="387"/>
      <c r="FD48" s="387"/>
      <c r="FE48" s="387"/>
      <c r="FF48" s="387"/>
    </row>
    <row r="49" spans="1:162" ht="18" customHeight="1">
      <c r="A49" s="31" t="s">
        <v>268</v>
      </c>
      <c r="B49" s="31"/>
      <c r="C49" s="265"/>
      <c r="D49" s="279"/>
      <c r="E49" s="279"/>
      <c r="F49" s="279"/>
      <c r="G49" s="219"/>
      <c r="H49" s="279"/>
      <c r="I49" s="279"/>
      <c r="J49" s="219"/>
      <c r="K49" s="279"/>
      <c r="L49" s="279"/>
      <c r="M49" s="219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  <c r="BM49" s="280"/>
      <c r="BN49" s="280"/>
      <c r="BO49" s="280"/>
      <c r="BP49" s="280"/>
      <c r="BQ49" s="280"/>
      <c r="BR49" s="280"/>
      <c r="BS49" s="280"/>
      <c r="BT49" s="280"/>
      <c r="BU49" s="280"/>
      <c r="BV49" s="280"/>
      <c r="BW49" s="280"/>
      <c r="BX49" s="280"/>
      <c r="BY49" s="280"/>
      <c r="BZ49" s="280"/>
      <c r="CA49" s="280"/>
      <c r="CB49" s="280"/>
      <c r="CC49" s="280"/>
      <c r="CD49" s="280"/>
      <c r="CE49" s="280"/>
      <c r="CF49" s="280"/>
      <c r="CG49" s="280"/>
      <c r="CH49" s="280"/>
      <c r="CI49" s="280"/>
      <c r="CJ49" s="280"/>
      <c r="CK49" s="280"/>
      <c r="CL49" s="280"/>
      <c r="CM49" s="280"/>
      <c r="CN49" s="280"/>
      <c r="CO49" s="280"/>
      <c r="CP49" s="280"/>
      <c r="CQ49" s="280"/>
      <c r="CR49" s="280"/>
      <c r="CS49" s="280"/>
      <c r="CT49" s="280"/>
      <c r="CU49" s="280"/>
      <c r="CV49" s="280"/>
      <c r="CW49" s="280"/>
      <c r="CX49" s="280"/>
      <c r="CY49" s="280"/>
      <c r="CZ49" s="280"/>
      <c r="DA49" s="280"/>
      <c r="DB49" s="280"/>
      <c r="DC49" s="280"/>
      <c r="DD49" s="280"/>
      <c r="DE49" s="280"/>
      <c r="DF49" s="280"/>
      <c r="DG49" s="280"/>
      <c r="DH49" s="280"/>
      <c r="DI49" s="280"/>
      <c r="DJ49" s="280"/>
      <c r="DK49" s="280"/>
      <c r="DL49" s="280"/>
      <c r="DM49" s="280"/>
      <c r="DN49" s="280"/>
      <c r="DO49" s="280"/>
      <c r="DP49" s="280"/>
      <c r="DQ49" s="280"/>
      <c r="DR49" s="280"/>
      <c r="DS49" s="280"/>
      <c r="DT49" s="280"/>
      <c r="DU49" s="280"/>
      <c r="DV49" s="280"/>
      <c r="DW49" s="280"/>
      <c r="DX49" s="280"/>
      <c r="DY49" s="280"/>
      <c r="DZ49" s="280"/>
      <c r="EA49" s="280"/>
      <c r="EB49" s="280"/>
      <c r="EC49" s="280"/>
      <c r="ED49" s="280"/>
      <c r="EE49" s="280"/>
      <c r="EF49" s="280"/>
      <c r="EG49" s="280"/>
      <c r="EH49" s="280"/>
      <c r="EI49" s="280"/>
      <c r="EJ49" s="280"/>
      <c r="EK49" s="280"/>
      <c r="EL49" s="280"/>
      <c r="EM49" s="280"/>
      <c r="EN49" s="280"/>
      <c r="EO49" s="280"/>
      <c r="EP49" s="280"/>
      <c r="EQ49" s="280"/>
      <c r="ER49" s="280"/>
      <c r="ES49" s="280"/>
      <c r="ET49" s="280"/>
      <c r="EU49" s="280"/>
      <c r="EV49" s="280"/>
      <c r="EW49" s="280"/>
      <c r="EX49" s="280"/>
      <c r="EY49" s="280"/>
      <c r="EZ49" s="280"/>
      <c r="FA49" s="280"/>
      <c r="FB49" s="280"/>
      <c r="FC49" s="280"/>
      <c r="FD49" s="280"/>
      <c r="FE49" s="280"/>
      <c r="FF49" s="280"/>
    </row>
    <row r="50" spans="1:162" ht="18" customHeight="1"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  <c r="BN50" s="280"/>
      <c r="BO50" s="280"/>
      <c r="BP50" s="280"/>
      <c r="BQ50" s="280"/>
      <c r="BR50" s="280"/>
      <c r="BS50" s="280"/>
      <c r="BT50" s="280"/>
      <c r="BU50" s="280"/>
      <c r="BV50" s="280"/>
      <c r="BW50" s="280"/>
      <c r="BX50" s="280"/>
      <c r="BY50" s="280"/>
      <c r="BZ50" s="280"/>
      <c r="CA50" s="280"/>
      <c r="CB50" s="280"/>
      <c r="CC50" s="280"/>
      <c r="CD50" s="280"/>
      <c r="CE50" s="280"/>
      <c r="CF50" s="280"/>
      <c r="CG50" s="280"/>
      <c r="CH50" s="280"/>
      <c r="CI50" s="280"/>
      <c r="CJ50" s="280"/>
      <c r="CK50" s="280"/>
      <c r="CL50" s="280"/>
      <c r="CM50" s="280"/>
      <c r="CN50" s="280"/>
      <c r="CO50" s="280"/>
      <c r="CP50" s="280"/>
      <c r="CQ50" s="280"/>
      <c r="CR50" s="280"/>
      <c r="CS50" s="280"/>
      <c r="CT50" s="280"/>
      <c r="CU50" s="280"/>
      <c r="CV50" s="280"/>
      <c r="CW50" s="280"/>
      <c r="CX50" s="280"/>
      <c r="CY50" s="280"/>
      <c r="CZ50" s="280"/>
      <c r="DA50" s="280"/>
      <c r="DB50" s="280"/>
      <c r="DC50" s="280"/>
      <c r="DD50" s="280"/>
      <c r="DE50" s="280"/>
      <c r="DF50" s="280"/>
      <c r="DG50" s="280"/>
      <c r="DH50" s="280"/>
      <c r="DI50" s="280"/>
      <c r="DJ50" s="280"/>
      <c r="DK50" s="280"/>
      <c r="DL50" s="280"/>
      <c r="DM50" s="280"/>
      <c r="DN50" s="280"/>
      <c r="DO50" s="280"/>
      <c r="DP50" s="280"/>
      <c r="DQ50" s="280"/>
      <c r="DR50" s="280"/>
      <c r="DS50" s="280"/>
      <c r="DT50" s="280"/>
      <c r="DU50" s="280"/>
      <c r="DV50" s="280"/>
      <c r="DW50" s="280"/>
      <c r="DX50" s="280"/>
      <c r="DY50" s="280"/>
      <c r="DZ50" s="280"/>
      <c r="EA50" s="280"/>
      <c r="EB50" s="280"/>
      <c r="EC50" s="280"/>
      <c r="ED50" s="280"/>
      <c r="EE50" s="280"/>
      <c r="EF50" s="280"/>
      <c r="EG50" s="280"/>
      <c r="EH50" s="280"/>
      <c r="EI50" s="280"/>
      <c r="EJ50" s="280"/>
      <c r="EK50" s="280"/>
      <c r="EL50" s="280"/>
      <c r="EM50" s="280"/>
      <c r="EN50" s="280"/>
      <c r="EO50" s="280"/>
      <c r="EP50" s="280"/>
      <c r="EQ50" s="280"/>
      <c r="ER50" s="280"/>
      <c r="ES50" s="280"/>
      <c r="ET50" s="280"/>
      <c r="EU50" s="280"/>
      <c r="EV50" s="280"/>
      <c r="EW50" s="280"/>
      <c r="EX50" s="280"/>
      <c r="EY50" s="280"/>
      <c r="EZ50" s="280"/>
      <c r="FA50" s="280"/>
      <c r="FB50" s="280"/>
      <c r="FC50" s="280"/>
      <c r="FD50" s="280"/>
      <c r="FE50" s="280"/>
      <c r="FF50" s="280"/>
    </row>
  </sheetData>
  <mergeCells count="29">
    <mergeCell ref="A46:B46"/>
    <mergeCell ref="A44:A45"/>
    <mergeCell ref="A48:AP48"/>
    <mergeCell ref="B5:B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2:AP2"/>
    <mergeCell ref="A3:AP3"/>
    <mergeCell ref="A4:C4"/>
    <mergeCell ref="A5:A7"/>
    <mergeCell ref="C6:V6"/>
    <mergeCell ref="W6:AP6"/>
    <mergeCell ref="EM6:FF6"/>
    <mergeCell ref="C5:FF5"/>
    <mergeCell ref="A38:A40"/>
    <mergeCell ref="A41:A43"/>
    <mergeCell ref="CY6:DR6"/>
    <mergeCell ref="AQ6:BJ6"/>
    <mergeCell ref="BK6:CD6"/>
    <mergeCell ref="CE6:CX6"/>
    <mergeCell ref="DS6:EL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50"/>
  </sheetPr>
  <dimension ref="A1:DB29"/>
  <sheetViews>
    <sheetView showGridLines="0" workbookViewId="0">
      <pane xSplit="1" ySplit="7" topLeftCell="B8" activePane="bottomRight" state="frozen"/>
      <selection activeCell="O6" sqref="O6:Q6"/>
      <selection pane="topRight" activeCell="O6" sqref="O6:Q6"/>
      <selection pane="bottomLeft" activeCell="O6" sqref="O6:Q6"/>
      <selection pane="bottomRight" activeCell="CD30" sqref="CD30"/>
    </sheetView>
  </sheetViews>
  <sheetFormatPr baseColWidth="10" defaultColWidth="11.42578125" defaultRowHeight="18" customHeight="1"/>
  <cols>
    <col min="1" max="1" width="25.85546875" style="153" customWidth="1"/>
    <col min="2" max="12" width="4.42578125" style="153" customWidth="1"/>
    <col min="13" max="13" width="6.85546875" style="281" customWidth="1"/>
    <col min="14" max="14" width="6.85546875" style="153" customWidth="1"/>
    <col min="15" max="25" width="4.42578125" style="153" customWidth="1"/>
    <col min="26" max="26" width="6.85546875" style="281" customWidth="1"/>
    <col min="27" max="27" width="6.85546875" style="153" customWidth="1"/>
    <col min="28" max="38" width="4.42578125" style="153" customWidth="1"/>
    <col min="39" max="39" width="6.85546875" style="281" customWidth="1"/>
    <col min="40" max="40" width="6.85546875" style="153" customWidth="1"/>
    <col min="41" max="51" width="4.42578125" style="153" customWidth="1"/>
    <col min="52" max="52" width="6.85546875" style="281" customWidth="1"/>
    <col min="53" max="53" width="6.85546875" style="153" customWidth="1"/>
    <col min="54" max="64" width="4.42578125" style="153" customWidth="1"/>
    <col min="65" max="65" width="6.85546875" style="281" customWidth="1"/>
    <col min="66" max="66" width="6.85546875" style="153" customWidth="1"/>
    <col min="67" max="77" width="4.42578125" style="153" customWidth="1"/>
    <col min="78" max="78" width="6.85546875" style="281" customWidth="1"/>
    <col min="79" max="79" width="6.85546875" style="153" customWidth="1"/>
    <col min="80" max="90" width="4.42578125" style="153" customWidth="1"/>
    <col min="91" max="91" width="6.85546875" style="281" customWidth="1"/>
    <col min="92" max="92" width="6.85546875" style="153" customWidth="1"/>
    <col min="93" max="102" width="4.42578125" style="153" customWidth="1"/>
    <col min="103" max="104" width="5.28515625" style="153" customWidth="1"/>
    <col min="105" max="105" width="6.85546875" style="281" customWidth="1"/>
    <col min="106" max="106" width="6.85546875" style="153" customWidth="1"/>
    <col min="107" max="16384" width="11.42578125" style="153"/>
  </cols>
  <sheetData>
    <row r="1" spans="1:106" ht="18" customHeight="1">
      <c r="A1" s="844" t="s">
        <v>496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Z1" s="153"/>
      <c r="AM1" s="153"/>
      <c r="AZ1" s="153"/>
      <c r="BM1" s="153"/>
      <c r="BZ1" s="153"/>
      <c r="CM1" s="153"/>
      <c r="DA1" s="153"/>
    </row>
    <row r="2" spans="1:106" ht="18" customHeight="1">
      <c r="A2" s="962" t="s">
        <v>216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Z2" s="153"/>
      <c r="AM2" s="153"/>
      <c r="AZ2" s="153"/>
      <c r="BM2" s="153"/>
      <c r="BZ2" s="153"/>
      <c r="CM2" s="153"/>
      <c r="DA2" s="153"/>
    </row>
    <row r="3" spans="1:106" ht="18" customHeight="1">
      <c r="A3" s="893" t="s">
        <v>613</v>
      </c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Z3" s="153"/>
      <c r="AM3" s="153"/>
      <c r="AZ3" s="153"/>
      <c r="BM3" s="153"/>
      <c r="BZ3" s="153"/>
      <c r="CM3" s="153"/>
      <c r="DA3" s="153"/>
    </row>
    <row r="4" spans="1:106" ht="3.95" customHeight="1">
      <c r="A4" s="963"/>
      <c r="B4" s="963"/>
      <c r="C4" s="963"/>
      <c r="D4" s="963"/>
    </row>
    <row r="5" spans="1:106" ht="18" customHeight="1">
      <c r="A5" s="931" t="s">
        <v>0</v>
      </c>
      <c r="B5" s="875" t="s">
        <v>535</v>
      </c>
      <c r="C5" s="876"/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6"/>
      <c r="AA5" s="876"/>
      <c r="AB5" s="876"/>
      <c r="AC5" s="876"/>
      <c r="AD5" s="876"/>
      <c r="AE5" s="876"/>
      <c r="AF5" s="876"/>
      <c r="AG5" s="876"/>
      <c r="AH5" s="876"/>
      <c r="AI5" s="876"/>
      <c r="AJ5" s="876"/>
      <c r="AK5" s="876"/>
      <c r="AL5" s="876"/>
      <c r="AM5" s="876"/>
      <c r="AN5" s="876"/>
      <c r="AO5" s="876"/>
      <c r="AP5" s="876"/>
      <c r="AQ5" s="876"/>
      <c r="AR5" s="876"/>
      <c r="AS5" s="876"/>
      <c r="AT5" s="876"/>
      <c r="AU5" s="876"/>
      <c r="AV5" s="876"/>
      <c r="AW5" s="876"/>
      <c r="AX5" s="876"/>
      <c r="AY5" s="876"/>
      <c r="AZ5" s="876"/>
      <c r="BA5" s="876"/>
      <c r="BB5" s="876"/>
      <c r="BC5" s="876"/>
      <c r="BD5" s="876"/>
      <c r="BE5" s="876"/>
      <c r="BF5" s="876"/>
      <c r="BG5" s="876"/>
      <c r="BH5" s="876"/>
      <c r="BI5" s="876"/>
      <c r="BJ5" s="876"/>
      <c r="BK5" s="876"/>
      <c r="BL5" s="876"/>
      <c r="BM5" s="876"/>
      <c r="BN5" s="876"/>
      <c r="BO5" s="876"/>
      <c r="BP5" s="876"/>
      <c r="BQ5" s="876"/>
      <c r="BR5" s="876"/>
      <c r="BS5" s="876"/>
      <c r="BT5" s="876"/>
      <c r="BU5" s="876"/>
      <c r="BV5" s="876"/>
      <c r="BW5" s="876"/>
      <c r="BX5" s="876"/>
      <c r="BY5" s="876"/>
      <c r="BZ5" s="876"/>
      <c r="CA5" s="876"/>
      <c r="CB5" s="876"/>
      <c r="CC5" s="876"/>
      <c r="CD5" s="876"/>
      <c r="CE5" s="876"/>
      <c r="CF5" s="876"/>
      <c r="CG5" s="876"/>
      <c r="CH5" s="876"/>
      <c r="CI5" s="876"/>
      <c r="CJ5" s="876"/>
      <c r="CK5" s="876"/>
      <c r="CL5" s="876"/>
      <c r="CM5" s="876"/>
      <c r="CN5" s="876"/>
      <c r="CO5" s="876"/>
      <c r="CP5" s="876"/>
      <c r="CQ5" s="876"/>
      <c r="CR5" s="876"/>
      <c r="CS5" s="876"/>
      <c r="CT5" s="876"/>
      <c r="CU5" s="876"/>
      <c r="CV5" s="876"/>
      <c r="CW5" s="876"/>
      <c r="CX5" s="876"/>
      <c r="CY5" s="876"/>
      <c r="CZ5" s="876"/>
      <c r="DA5" s="876"/>
      <c r="DB5" s="877"/>
    </row>
    <row r="6" spans="1:106" ht="18" customHeight="1">
      <c r="A6" s="931"/>
      <c r="B6" s="926">
        <v>2015</v>
      </c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891">
        <v>2016</v>
      </c>
      <c r="P6" s="891"/>
      <c r="Q6" s="891"/>
      <c r="R6" s="891"/>
      <c r="S6" s="891"/>
      <c r="T6" s="891"/>
      <c r="U6" s="891"/>
      <c r="V6" s="891"/>
      <c r="W6" s="891"/>
      <c r="X6" s="891"/>
      <c r="Y6" s="891"/>
      <c r="Z6" s="891"/>
      <c r="AA6" s="891"/>
      <c r="AB6" s="926">
        <v>2017</v>
      </c>
      <c r="AC6" s="926"/>
      <c r="AD6" s="926"/>
      <c r="AE6" s="926"/>
      <c r="AF6" s="926"/>
      <c r="AG6" s="926"/>
      <c r="AH6" s="926"/>
      <c r="AI6" s="926"/>
      <c r="AJ6" s="926"/>
      <c r="AK6" s="926"/>
      <c r="AL6" s="926"/>
      <c r="AM6" s="926"/>
      <c r="AN6" s="926"/>
      <c r="AO6" s="891">
        <v>2018</v>
      </c>
      <c r="AP6" s="891"/>
      <c r="AQ6" s="891"/>
      <c r="AR6" s="891"/>
      <c r="AS6" s="891"/>
      <c r="AT6" s="891"/>
      <c r="AU6" s="891"/>
      <c r="AV6" s="891"/>
      <c r="AW6" s="891"/>
      <c r="AX6" s="891"/>
      <c r="AY6" s="891"/>
      <c r="AZ6" s="891"/>
      <c r="BA6" s="891"/>
      <c r="BB6" s="926">
        <v>2019</v>
      </c>
      <c r="BC6" s="926"/>
      <c r="BD6" s="926"/>
      <c r="BE6" s="926"/>
      <c r="BF6" s="926"/>
      <c r="BG6" s="926"/>
      <c r="BH6" s="926"/>
      <c r="BI6" s="926"/>
      <c r="BJ6" s="926"/>
      <c r="BK6" s="926"/>
      <c r="BL6" s="926"/>
      <c r="BM6" s="926"/>
      <c r="BN6" s="926"/>
      <c r="BO6" s="891" t="s">
        <v>558</v>
      </c>
      <c r="BP6" s="891"/>
      <c r="BQ6" s="891"/>
      <c r="BR6" s="891"/>
      <c r="BS6" s="891"/>
      <c r="BT6" s="891"/>
      <c r="BU6" s="891"/>
      <c r="BV6" s="891"/>
      <c r="BW6" s="891"/>
      <c r="BX6" s="891"/>
      <c r="BY6" s="891"/>
      <c r="BZ6" s="891"/>
      <c r="CA6" s="891"/>
      <c r="CB6" s="926" t="s">
        <v>586</v>
      </c>
      <c r="CC6" s="926"/>
      <c r="CD6" s="926"/>
      <c r="CE6" s="926"/>
      <c r="CF6" s="926"/>
      <c r="CG6" s="926"/>
      <c r="CH6" s="926"/>
      <c r="CI6" s="926"/>
      <c r="CJ6" s="926"/>
      <c r="CK6" s="926"/>
      <c r="CL6" s="926"/>
      <c r="CM6" s="926"/>
      <c r="CN6" s="926"/>
      <c r="CO6" s="891">
        <v>2022</v>
      </c>
      <c r="CP6" s="891"/>
      <c r="CQ6" s="891"/>
      <c r="CR6" s="891"/>
      <c r="CS6" s="891"/>
      <c r="CT6" s="891"/>
      <c r="CU6" s="891"/>
      <c r="CV6" s="891"/>
      <c r="CW6" s="891"/>
      <c r="CX6" s="891"/>
      <c r="CY6" s="891"/>
      <c r="CZ6" s="891"/>
      <c r="DA6" s="891"/>
      <c r="DB6" s="891"/>
    </row>
    <row r="7" spans="1:106" ht="18" customHeight="1">
      <c r="A7" s="931"/>
      <c r="B7" s="372" t="s">
        <v>205</v>
      </c>
      <c r="C7" s="376" t="s">
        <v>206</v>
      </c>
      <c r="D7" s="376" t="s">
        <v>207</v>
      </c>
      <c r="E7" s="376" t="s">
        <v>208</v>
      </c>
      <c r="F7" s="376" t="s">
        <v>214</v>
      </c>
      <c r="G7" s="376" t="s">
        <v>210</v>
      </c>
      <c r="H7" s="376" t="s">
        <v>209</v>
      </c>
      <c r="I7" s="376" t="s">
        <v>211</v>
      </c>
      <c r="J7" s="376" t="s">
        <v>212</v>
      </c>
      <c r="K7" s="376" t="s">
        <v>213</v>
      </c>
      <c r="L7" s="376" t="s">
        <v>215</v>
      </c>
      <c r="M7" s="509" t="s">
        <v>34</v>
      </c>
      <c r="N7" s="509" t="s">
        <v>217</v>
      </c>
      <c r="O7" s="79" t="s">
        <v>205</v>
      </c>
      <c r="P7" s="80" t="s">
        <v>206</v>
      </c>
      <c r="Q7" s="80" t="s">
        <v>207</v>
      </c>
      <c r="R7" s="80" t="s">
        <v>208</v>
      </c>
      <c r="S7" s="80" t="s">
        <v>214</v>
      </c>
      <c r="T7" s="80" t="s">
        <v>210</v>
      </c>
      <c r="U7" s="80" t="s">
        <v>209</v>
      </c>
      <c r="V7" s="80" t="s">
        <v>211</v>
      </c>
      <c r="W7" s="80" t="s">
        <v>212</v>
      </c>
      <c r="X7" s="80" t="s">
        <v>213</v>
      </c>
      <c r="Y7" s="80" t="s">
        <v>215</v>
      </c>
      <c r="Z7" s="30" t="s">
        <v>34</v>
      </c>
      <c r="AA7" s="30" t="s">
        <v>217</v>
      </c>
      <c r="AB7" s="372" t="s">
        <v>205</v>
      </c>
      <c r="AC7" s="376" t="s">
        <v>206</v>
      </c>
      <c r="AD7" s="376" t="s">
        <v>207</v>
      </c>
      <c r="AE7" s="376" t="s">
        <v>208</v>
      </c>
      <c r="AF7" s="376" t="s">
        <v>214</v>
      </c>
      <c r="AG7" s="376" t="s">
        <v>210</v>
      </c>
      <c r="AH7" s="376" t="s">
        <v>209</v>
      </c>
      <c r="AI7" s="376" t="s">
        <v>211</v>
      </c>
      <c r="AJ7" s="376" t="s">
        <v>212</v>
      </c>
      <c r="AK7" s="376" t="s">
        <v>213</v>
      </c>
      <c r="AL7" s="376" t="s">
        <v>215</v>
      </c>
      <c r="AM7" s="509" t="s">
        <v>34</v>
      </c>
      <c r="AN7" s="509" t="s">
        <v>217</v>
      </c>
      <c r="AO7" s="79" t="s">
        <v>205</v>
      </c>
      <c r="AP7" s="80" t="s">
        <v>206</v>
      </c>
      <c r="AQ7" s="80" t="s">
        <v>207</v>
      </c>
      <c r="AR7" s="80" t="s">
        <v>208</v>
      </c>
      <c r="AS7" s="80" t="s">
        <v>214</v>
      </c>
      <c r="AT7" s="80" t="s">
        <v>210</v>
      </c>
      <c r="AU7" s="80" t="s">
        <v>209</v>
      </c>
      <c r="AV7" s="80" t="s">
        <v>211</v>
      </c>
      <c r="AW7" s="80" t="s">
        <v>212</v>
      </c>
      <c r="AX7" s="80" t="s">
        <v>213</v>
      </c>
      <c r="AY7" s="80" t="s">
        <v>215</v>
      </c>
      <c r="AZ7" s="30" t="s">
        <v>34</v>
      </c>
      <c r="BA7" s="30" t="s">
        <v>217</v>
      </c>
      <c r="BB7" s="372" t="s">
        <v>205</v>
      </c>
      <c r="BC7" s="376" t="s">
        <v>206</v>
      </c>
      <c r="BD7" s="376" t="s">
        <v>207</v>
      </c>
      <c r="BE7" s="376" t="s">
        <v>208</v>
      </c>
      <c r="BF7" s="376" t="s">
        <v>214</v>
      </c>
      <c r="BG7" s="376" t="s">
        <v>210</v>
      </c>
      <c r="BH7" s="376" t="s">
        <v>209</v>
      </c>
      <c r="BI7" s="376" t="s">
        <v>211</v>
      </c>
      <c r="BJ7" s="376" t="s">
        <v>212</v>
      </c>
      <c r="BK7" s="376" t="s">
        <v>213</v>
      </c>
      <c r="BL7" s="376" t="s">
        <v>215</v>
      </c>
      <c r="BM7" s="509" t="s">
        <v>34</v>
      </c>
      <c r="BN7" s="509" t="s">
        <v>217</v>
      </c>
      <c r="BO7" s="587" t="s">
        <v>205</v>
      </c>
      <c r="BP7" s="598" t="s">
        <v>206</v>
      </c>
      <c r="BQ7" s="598" t="s">
        <v>207</v>
      </c>
      <c r="BR7" s="598" t="s">
        <v>208</v>
      </c>
      <c r="BS7" s="598" t="s">
        <v>214</v>
      </c>
      <c r="BT7" s="598" t="s">
        <v>210</v>
      </c>
      <c r="BU7" s="598" t="s">
        <v>209</v>
      </c>
      <c r="BV7" s="598" t="s">
        <v>211</v>
      </c>
      <c r="BW7" s="598" t="s">
        <v>212</v>
      </c>
      <c r="BX7" s="598" t="s">
        <v>213</v>
      </c>
      <c r="BY7" s="598" t="s">
        <v>215</v>
      </c>
      <c r="BZ7" s="604" t="s">
        <v>34</v>
      </c>
      <c r="CA7" s="604" t="s">
        <v>217</v>
      </c>
      <c r="CB7" s="692" t="s">
        <v>205</v>
      </c>
      <c r="CC7" s="696" t="s">
        <v>206</v>
      </c>
      <c r="CD7" s="696" t="s">
        <v>207</v>
      </c>
      <c r="CE7" s="696" t="s">
        <v>208</v>
      </c>
      <c r="CF7" s="696" t="s">
        <v>214</v>
      </c>
      <c r="CG7" s="696" t="s">
        <v>210</v>
      </c>
      <c r="CH7" s="696" t="s">
        <v>209</v>
      </c>
      <c r="CI7" s="696" t="s">
        <v>211</v>
      </c>
      <c r="CJ7" s="696" t="s">
        <v>212</v>
      </c>
      <c r="CK7" s="696" t="s">
        <v>213</v>
      </c>
      <c r="CL7" s="696" t="s">
        <v>215</v>
      </c>
      <c r="CM7" s="699" t="s">
        <v>34</v>
      </c>
      <c r="CN7" s="699" t="s">
        <v>217</v>
      </c>
      <c r="CO7" s="787" t="s">
        <v>205</v>
      </c>
      <c r="CP7" s="789" t="s">
        <v>206</v>
      </c>
      <c r="CQ7" s="789" t="s">
        <v>207</v>
      </c>
      <c r="CR7" s="789" t="s">
        <v>208</v>
      </c>
      <c r="CS7" s="789" t="s">
        <v>214</v>
      </c>
      <c r="CT7" s="789" t="s">
        <v>210</v>
      </c>
      <c r="CU7" s="789" t="s">
        <v>209</v>
      </c>
      <c r="CV7" s="789" t="s">
        <v>211</v>
      </c>
      <c r="CW7" s="789" t="s">
        <v>212</v>
      </c>
      <c r="CX7" s="789" t="s">
        <v>213</v>
      </c>
      <c r="CY7" s="789" t="s">
        <v>215</v>
      </c>
      <c r="CZ7" s="789" t="s">
        <v>645</v>
      </c>
      <c r="DA7" s="793" t="s">
        <v>34</v>
      </c>
      <c r="DB7" s="793" t="s">
        <v>217</v>
      </c>
    </row>
    <row r="8" spans="1:106" ht="18" customHeight="1">
      <c r="A8" s="282" t="s">
        <v>8</v>
      </c>
      <c r="B8" s="166">
        <v>1</v>
      </c>
      <c r="C8" s="168">
        <v>1</v>
      </c>
      <c r="D8" s="168">
        <v>0</v>
      </c>
      <c r="E8" s="168">
        <v>0</v>
      </c>
      <c r="F8" s="168">
        <v>0</v>
      </c>
      <c r="G8" s="168">
        <v>1</v>
      </c>
      <c r="H8" s="168">
        <v>0</v>
      </c>
      <c r="I8" s="168">
        <v>4</v>
      </c>
      <c r="J8" s="168">
        <v>15</v>
      </c>
      <c r="K8" s="168">
        <v>48</v>
      </c>
      <c r="L8" s="283">
        <v>4</v>
      </c>
      <c r="M8" s="284">
        <f>+SUM(B8:L8)</f>
        <v>74</v>
      </c>
      <c r="N8" s="284">
        <v>170</v>
      </c>
      <c r="O8" s="166">
        <v>1</v>
      </c>
      <c r="P8" s="168">
        <v>1</v>
      </c>
      <c r="Q8" s="168">
        <v>0</v>
      </c>
      <c r="R8" s="168">
        <v>0</v>
      </c>
      <c r="S8" s="168">
        <v>0</v>
      </c>
      <c r="T8" s="168">
        <v>1</v>
      </c>
      <c r="U8" s="168">
        <v>0</v>
      </c>
      <c r="V8" s="168">
        <v>4</v>
      </c>
      <c r="W8" s="168">
        <v>15</v>
      </c>
      <c r="X8" s="168">
        <v>48</v>
      </c>
      <c r="Y8" s="283">
        <v>4</v>
      </c>
      <c r="Z8" s="285">
        <f>+SUM(O8:Y8)</f>
        <v>74</v>
      </c>
      <c r="AA8" s="285">
        <v>203</v>
      </c>
      <c r="AB8" s="166">
        <v>1</v>
      </c>
      <c r="AC8" s="168">
        <v>1</v>
      </c>
      <c r="AD8" s="168">
        <v>0</v>
      </c>
      <c r="AE8" s="168">
        <v>0</v>
      </c>
      <c r="AF8" s="168">
        <v>0</v>
      </c>
      <c r="AG8" s="168">
        <v>1</v>
      </c>
      <c r="AH8" s="168">
        <v>0</v>
      </c>
      <c r="AI8" s="168">
        <v>4</v>
      </c>
      <c r="AJ8" s="168">
        <v>14</v>
      </c>
      <c r="AK8" s="168">
        <v>48</v>
      </c>
      <c r="AL8" s="283">
        <v>4</v>
      </c>
      <c r="AM8" s="284">
        <f>+SUM(AB8:AL8)</f>
        <v>73</v>
      </c>
      <c r="AN8" s="284">
        <v>214</v>
      </c>
      <c r="AO8" s="166">
        <v>1</v>
      </c>
      <c r="AP8" s="168">
        <v>1</v>
      </c>
      <c r="AQ8" s="168">
        <v>0</v>
      </c>
      <c r="AR8" s="168">
        <v>0</v>
      </c>
      <c r="AS8" s="168">
        <v>0</v>
      </c>
      <c r="AT8" s="168">
        <v>1</v>
      </c>
      <c r="AU8" s="168">
        <v>0</v>
      </c>
      <c r="AV8" s="168">
        <v>4</v>
      </c>
      <c r="AW8" s="168">
        <v>13</v>
      </c>
      <c r="AX8" s="168">
        <v>50</v>
      </c>
      <c r="AY8" s="283">
        <v>4</v>
      </c>
      <c r="AZ8" s="285">
        <f>+SUM(AO8:AY8)</f>
        <v>74</v>
      </c>
      <c r="BA8" s="285">
        <v>215</v>
      </c>
      <c r="BB8" s="166">
        <v>1</v>
      </c>
      <c r="BC8" s="168">
        <v>1</v>
      </c>
      <c r="BD8" s="168">
        <v>0</v>
      </c>
      <c r="BE8" s="168">
        <v>0</v>
      </c>
      <c r="BF8" s="168">
        <v>0</v>
      </c>
      <c r="BG8" s="168">
        <v>1</v>
      </c>
      <c r="BH8" s="168">
        <v>0</v>
      </c>
      <c r="BI8" s="168">
        <v>4</v>
      </c>
      <c r="BJ8" s="168">
        <v>13</v>
      </c>
      <c r="BK8" s="168">
        <v>51</v>
      </c>
      <c r="BL8" s="283">
        <v>9</v>
      </c>
      <c r="BM8" s="284">
        <f>+SUM(BB8:BL8)</f>
        <v>80</v>
      </c>
      <c r="BN8" s="284">
        <v>216</v>
      </c>
      <c r="BO8" s="166">
        <v>1</v>
      </c>
      <c r="BP8" s="168">
        <v>1</v>
      </c>
      <c r="BQ8" s="168">
        <v>0</v>
      </c>
      <c r="BR8" s="168">
        <v>0</v>
      </c>
      <c r="BS8" s="168">
        <v>0</v>
      </c>
      <c r="BT8" s="168">
        <v>1</v>
      </c>
      <c r="BU8" s="168">
        <v>0</v>
      </c>
      <c r="BV8" s="168">
        <v>4</v>
      </c>
      <c r="BW8" s="168">
        <v>13</v>
      </c>
      <c r="BX8" s="168">
        <v>51</v>
      </c>
      <c r="BY8" s="283">
        <v>9</v>
      </c>
      <c r="BZ8" s="285">
        <f>+SUM(BO8:BY8)</f>
        <v>80</v>
      </c>
      <c r="CA8" s="285">
        <v>251</v>
      </c>
      <c r="CB8" s="166">
        <v>1</v>
      </c>
      <c r="CC8" s="168">
        <v>1</v>
      </c>
      <c r="CD8" s="168">
        <v>0</v>
      </c>
      <c r="CE8" s="168">
        <v>0</v>
      </c>
      <c r="CF8" s="168">
        <v>0</v>
      </c>
      <c r="CG8" s="168">
        <v>1</v>
      </c>
      <c r="CH8" s="168">
        <v>0</v>
      </c>
      <c r="CI8" s="168">
        <v>4</v>
      </c>
      <c r="CJ8" s="168">
        <v>14</v>
      </c>
      <c r="CK8" s="168">
        <v>51</v>
      </c>
      <c r="CL8" s="283">
        <v>9</v>
      </c>
      <c r="CM8" s="284">
        <f>+SUM(CB8:CL8)</f>
        <v>81</v>
      </c>
      <c r="CN8" s="284">
        <v>266</v>
      </c>
      <c r="CO8" s="166">
        <v>1</v>
      </c>
      <c r="CP8" s="168">
        <v>1</v>
      </c>
      <c r="CQ8" s="168">
        <v>0</v>
      </c>
      <c r="CR8" s="168">
        <v>0</v>
      </c>
      <c r="CS8" s="168">
        <v>0</v>
      </c>
      <c r="CT8" s="168">
        <v>1</v>
      </c>
      <c r="CU8" s="168">
        <v>0</v>
      </c>
      <c r="CV8" s="168">
        <v>4</v>
      </c>
      <c r="CW8" s="168">
        <v>14</v>
      </c>
      <c r="CX8" s="168">
        <v>51</v>
      </c>
      <c r="CY8" s="168">
        <v>9</v>
      </c>
      <c r="CZ8" s="168">
        <v>0</v>
      </c>
      <c r="DA8" s="285">
        <f t="shared" ref="DA8:DA25" si="0">+SUM(CO8:CZ8)</f>
        <v>81</v>
      </c>
      <c r="DB8" s="285">
        <v>238</v>
      </c>
    </row>
    <row r="9" spans="1:106" ht="18" customHeight="1">
      <c r="A9" s="13" t="s">
        <v>9</v>
      </c>
      <c r="B9" s="482">
        <v>1</v>
      </c>
      <c r="C9" s="483">
        <v>2</v>
      </c>
      <c r="D9" s="483">
        <v>1</v>
      </c>
      <c r="E9" s="483">
        <v>0</v>
      </c>
      <c r="F9" s="483">
        <v>0</v>
      </c>
      <c r="G9" s="483">
        <v>0</v>
      </c>
      <c r="H9" s="483">
        <v>0</v>
      </c>
      <c r="I9" s="483">
        <v>5</v>
      </c>
      <c r="J9" s="483">
        <v>60</v>
      </c>
      <c r="K9" s="483">
        <v>68</v>
      </c>
      <c r="L9" s="534">
        <v>0</v>
      </c>
      <c r="M9" s="535">
        <f t="shared" ref="M9:M25" si="1">+SUM(B9:L9)</f>
        <v>137</v>
      </c>
      <c r="N9" s="535">
        <v>287</v>
      </c>
      <c r="O9" s="164">
        <v>1</v>
      </c>
      <c r="P9" s="134">
        <v>2</v>
      </c>
      <c r="Q9" s="134">
        <v>1</v>
      </c>
      <c r="R9" s="134">
        <v>0</v>
      </c>
      <c r="S9" s="134">
        <v>0</v>
      </c>
      <c r="T9" s="134">
        <v>0</v>
      </c>
      <c r="U9" s="134">
        <v>0</v>
      </c>
      <c r="V9" s="134">
        <v>5</v>
      </c>
      <c r="W9" s="134">
        <v>56</v>
      </c>
      <c r="X9" s="134">
        <v>69</v>
      </c>
      <c r="Y9" s="286">
        <v>0</v>
      </c>
      <c r="Z9" s="287">
        <f t="shared" ref="Z9:Z24" si="2">+SUM(O9:Y9)</f>
        <v>134</v>
      </c>
      <c r="AA9" s="287">
        <v>262</v>
      </c>
      <c r="AB9" s="482">
        <v>1</v>
      </c>
      <c r="AC9" s="483">
        <v>2</v>
      </c>
      <c r="AD9" s="483">
        <v>1</v>
      </c>
      <c r="AE9" s="483">
        <v>0</v>
      </c>
      <c r="AF9" s="483">
        <v>0</v>
      </c>
      <c r="AG9" s="483">
        <v>0</v>
      </c>
      <c r="AH9" s="483">
        <v>0</v>
      </c>
      <c r="AI9" s="483">
        <v>5</v>
      </c>
      <c r="AJ9" s="483">
        <v>56</v>
      </c>
      <c r="AK9" s="483">
        <v>69</v>
      </c>
      <c r="AL9" s="534">
        <v>0</v>
      </c>
      <c r="AM9" s="535">
        <f t="shared" ref="AM9:AM25" si="3">+SUM(AB9:AL9)</f>
        <v>134</v>
      </c>
      <c r="AN9" s="535">
        <v>271</v>
      </c>
      <c r="AO9" s="164">
        <v>1</v>
      </c>
      <c r="AP9" s="134">
        <v>2</v>
      </c>
      <c r="AQ9" s="134">
        <v>1</v>
      </c>
      <c r="AR9" s="134">
        <v>0</v>
      </c>
      <c r="AS9" s="134">
        <v>0</v>
      </c>
      <c r="AT9" s="134">
        <v>0</v>
      </c>
      <c r="AU9" s="134">
        <v>0</v>
      </c>
      <c r="AV9" s="134">
        <v>5</v>
      </c>
      <c r="AW9" s="134">
        <v>54</v>
      </c>
      <c r="AX9" s="134">
        <v>70</v>
      </c>
      <c r="AY9" s="286">
        <v>0</v>
      </c>
      <c r="AZ9" s="287">
        <f t="shared" ref="AZ9:AZ25" si="4">+SUM(AO9:AY9)</f>
        <v>133</v>
      </c>
      <c r="BA9" s="287">
        <v>268</v>
      </c>
      <c r="BB9" s="482">
        <v>1</v>
      </c>
      <c r="BC9" s="483">
        <v>2</v>
      </c>
      <c r="BD9" s="483">
        <v>0</v>
      </c>
      <c r="BE9" s="483">
        <v>1</v>
      </c>
      <c r="BF9" s="483">
        <v>0</v>
      </c>
      <c r="BG9" s="483">
        <v>0</v>
      </c>
      <c r="BH9" s="483">
        <v>0</v>
      </c>
      <c r="BI9" s="483">
        <v>5</v>
      </c>
      <c r="BJ9" s="483">
        <v>56</v>
      </c>
      <c r="BK9" s="483">
        <v>71</v>
      </c>
      <c r="BL9" s="534">
        <v>0</v>
      </c>
      <c r="BM9" s="535">
        <f t="shared" ref="BM9:BM25" si="5">+SUM(BB9:BL9)</f>
        <v>136</v>
      </c>
      <c r="BN9" s="535">
        <v>261</v>
      </c>
      <c r="BO9" s="164">
        <v>1</v>
      </c>
      <c r="BP9" s="134">
        <v>2</v>
      </c>
      <c r="BQ9" s="134">
        <v>0</v>
      </c>
      <c r="BR9" s="134">
        <v>1</v>
      </c>
      <c r="BS9" s="134">
        <v>0</v>
      </c>
      <c r="BT9" s="134">
        <v>0</v>
      </c>
      <c r="BU9" s="134">
        <v>0</v>
      </c>
      <c r="BV9" s="134">
        <v>5</v>
      </c>
      <c r="BW9" s="134">
        <v>56</v>
      </c>
      <c r="BX9" s="134">
        <v>71</v>
      </c>
      <c r="BY9" s="286">
        <v>0</v>
      </c>
      <c r="BZ9" s="287">
        <f t="shared" ref="BZ9:BZ25" si="6">+SUM(BO9:BY9)</f>
        <v>136</v>
      </c>
      <c r="CA9" s="287">
        <v>335</v>
      </c>
      <c r="CB9" s="482">
        <v>1</v>
      </c>
      <c r="CC9" s="483">
        <v>2</v>
      </c>
      <c r="CD9" s="483">
        <v>0</v>
      </c>
      <c r="CE9" s="483">
        <v>1</v>
      </c>
      <c r="CF9" s="483">
        <v>0</v>
      </c>
      <c r="CG9" s="483">
        <v>0</v>
      </c>
      <c r="CH9" s="483">
        <v>0</v>
      </c>
      <c r="CI9" s="483">
        <v>4</v>
      </c>
      <c r="CJ9" s="483">
        <v>55</v>
      </c>
      <c r="CK9" s="483">
        <v>71</v>
      </c>
      <c r="CL9" s="534">
        <v>0</v>
      </c>
      <c r="CM9" s="535">
        <f t="shared" ref="CM9:CM25" si="7">+SUM(CB9:CL9)</f>
        <v>134</v>
      </c>
      <c r="CN9" s="535">
        <v>359</v>
      </c>
      <c r="CO9" s="164">
        <v>1</v>
      </c>
      <c r="CP9" s="134">
        <v>2</v>
      </c>
      <c r="CQ9" s="134">
        <v>0</v>
      </c>
      <c r="CR9" s="134">
        <v>1</v>
      </c>
      <c r="CS9" s="134">
        <v>0</v>
      </c>
      <c r="CT9" s="134">
        <v>0</v>
      </c>
      <c r="CU9" s="134">
        <v>0</v>
      </c>
      <c r="CV9" s="134">
        <v>6</v>
      </c>
      <c r="CW9" s="134">
        <v>61</v>
      </c>
      <c r="CX9" s="134">
        <v>71</v>
      </c>
      <c r="CY9" s="134">
        <v>0</v>
      </c>
      <c r="CZ9" s="134">
        <v>0</v>
      </c>
      <c r="DA9" s="287">
        <f t="shared" si="0"/>
        <v>142</v>
      </c>
      <c r="DB9" s="287">
        <v>296</v>
      </c>
    </row>
    <row r="10" spans="1:106" ht="18" customHeight="1">
      <c r="A10" s="12" t="s">
        <v>10</v>
      </c>
      <c r="B10" s="166">
        <v>1</v>
      </c>
      <c r="C10" s="168">
        <v>2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11</v>
      </c>
      <c r="J10" s="168">
        <v>13</v>
      </c>
      <c r="K10" s="168">
        <v>43</v>
      </c>
      <c r="L10" s="283">
        <v>0</v>
      </c>
      <c r="M10" s="284">
        <f t="shared" si="1"/>
        <v>70</v>
      </c>
      <c r="N10" s="284">
        <v>191</v>
      </c>
      <c r="O10" s="166">
        <v>1</v>
      </c>
      <c r="P10" s="168">
        <v>4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7</v>
      </c>
      <c r="W10" s="168">
        <v>13</v>
      </c>
      <c r="X10" s="168">
        <v>43</v>
      </c>
      <c r="Y10" s="283">
        <v>0</v>
      </c>
      <c r="Z10" s="183">
        <f t="shared" si="2"/>
        <v>68</v>
      </c>
      <c r="AA10" s="183">
        <v>202</v>
      </c>
      <c r="AB10" s="166">
        <v>1</v>
      </c>
      <c r="AC10" s="168">
        <v>3</v>
      </c>
      <c r="AD10" s="168">
        <v>0</v>
      </c>
      <c r="AE10" s="168">
        <v>0</v>
      </c>
      <c r="AF10" s="168">
        <v>0</v>
      </c>
      <c r="AG10" s="168">
        <v>0</v>
      </c>
      <c r="AH10" s="168">
        <v>0</v>
      </c>
      <c r="AI10" s="168">
        <v>8</v>
      </c>
      <c r="AJ10" s="168">
        <v>13</v>
      </c>
      <c r="AK10" s="168">
        <v>43</v>
      </c>
      <c r="AL10" s="283">
        <v>0</v>
      </c>
      <c r="AM10" s="284">
        <f t="shared" si="3"/>
        <v>68</v>
      </c>
      <c r="AN10" s="284">
        <v>203</v>
      </c>
      <c r="AO10" s="166">
        <v>1</v>
      </c>
      <c r="AP10" s="168">
        <v>3</v>
      </c>
      <c r="AQ10" s="168">
        <v>0</v>
      </c>
      <c r="AR10" s="168">
        <v>0</v>
      </c>
      <c r="AS10" s="168">
        <v>0</v>
      </c>
      <c r="AT10" s="168">
        <v>0</v>
      </c>
      <c r="AU10" s="168">
        <v>0</v>
      </c>
      <c r="AV10" s="168">
        <v>8</v>
      </c>
      <c r="AW10" s="168">
        <v>13</v>
      </c>
      <c r="AX10" s="168">
        <v>43</v>
      </c>
      <c r="AY10" s="283">
        <v>0</v>
      </c>
      <c r="AZ10" s="183">
        <f t="shared" si="4"/>
        <v>68</v>
      </c>
      <c r="BA10" s="183">
        <v>203</v>
      </c>
      <c r="BB10" s="166">
        <v>1</v>
      </c>
      <c r="BC10" s="168">
        <v>3</v>
      </c>
      <c r="BD10" s="168">
        <v>0</v>
      </c>
      <c r="BE10" s="168">
        <v>1</v>
      </c>
      <c r="BF10" s="168">
        <v>0</v>
      </c>
      <c r="BG10" s="168">
        <v>0</v>
      </c>
      <c r="BH10" s="168">
        <v>0</v>
      </c>
      <c r="BI10" s="168">
        <v>10</v>
      </c>
      <c r="BJ10" s="168">
        <v>13</v>
      </c>
      <c r="BK10" s="168">
        <v>43</v>
      </c>
      <c r="BL10" s="283">
        <v>0</v>
      </c>
      <c r="BM10" s="284">
        <f t="shared" si="5"/>
        <v>71</v>
      </c>
      <c r="BN10" s="284">
        <v>202</v>
      </c>
      <c r="BO10" s="166">
        <v>1</v>
      </c>
      <c r="BP10" s="168">
        <v>3</v>
      </c>
      <c r="BQ10" s="168">
        <v>0</v>
      </c>
      <c r="BR10" s="168">
        <v>1</v>
      </c>
      <c r="BS10" s="168">
        <v>0</v>
      </c>
      <c r="BT10" s="168">
        <v>0</v>
      </c>
      <c r="BU10" s="168">
        <v>0</v>
      </c>
      <c r="BV10" s="168">
        <v>10</v>
      </c>
      <c r="BW10" s="168">
        <v>12</v>
      </c>
      <c r="BX10" s="168">
        <v>44</v>
      </c>
      <c r="BY10" s="283">
        <v>0</v>
      </c>
      <c r="BZ10" s="183">
        <f t="shared" si="6"/>
        <v>71</v>
      </c>
      <c r="CA10" s="183">
        <v>217</v>
      </c>
      <c r="CB10" s="166">
        <v>1</v>
      </c>
      <c r="CC10" s="168">
        <v>3</v>
      </c>
      <c r="CD10" s="168">
        <v>0</v>
      </c>
      <c r="CE10" s="168">
        <v>1</v>
      </c>
      <c r="CF10" s="168">
        <v>0</v>
      </c>
      <c r="CG10" s="168">
        <v>0</v>
      </c>
      <c r="CH10" s="168">
        <v>0</v>
      </c>
      <c r="CI10" s="168">
        <v>10</v>
      </c>
      <c r="CJ10" s="168">
        <v>12</v>
      </c>
      <c r="CK10" s="168">
        <v>44</v>
      </c>
      <c r="CL10" s="283">
        <v>0</v>
      </c>
      <c r="CM10" s="284">
        <f t="shared" si="7"/>
        <v>71</v>
      </c>
      <c r="CN10" s="284">
        <v>274</v>
      </c>
      <c r="CO10" s="166">
        <v>1</v>
      </c>
      <c r="CP10" s="168">
        <v>3</v>
      </c>
      <c r="CQ10" s="168">
        <v>0</v>
      </c>
      <c r="CR10" s="168">
        <v>0</v>
      </c>
      <c r="CS10" s="168">
        <v>0</v>
      </c>
      <c r="CT10" s="168">
        <v>0</v>
      </c>
      <c r="CU10" s="168">
        <v>0</v>
      </c>
      <c r="CV10" s="168">
        <v>10</v>
      </c>
      <c r="CW10" s="168">
        <v>12</v>
      </c>
      <c r="CX10" s="168">
        <v>44</v>
      </c>
      <c r="CY10" s="168">
        <v>0</v>
      </c>
      <c r="CZ10" s="168">
        <v>0</v>
      </c>
      <c r="DA10" s="183">
        <f t="shared" si="0"/>
        <v>70</v>
      </c>
      <c r="DB10" s="183">
        <v>249</v>
      </c>
    </row>
    <row r="11" spans="1:106" ht="18" customHeight="1">
      <c r="A11" s="13" t="s">
        <v>11</v>
      </c>
      <c r="B11" s="482">
        <v>1</v>
      </c>
      <c r="C11" s="483">
        <v>1</v>
      </c>
      <c r="D11" s="483">
        <v>0</v>
      </c>
      <c r="E11" s="483">
        <v>0</v>
      </c>
      <c r="F11" s="483">
        <v>0</v>
      </c>
      <c r="G11" s="483">
        <v>0</v>
      </c>
      <c r="H11" s="483">
        <v>2</v>
      </c>
      <c r="I11" s="483">
        <v>8</v>
      </c>
      <c r="J11" s="483">
        <v>19</v>
      </c>
      <c r="K11" s="483">
        <v>56</v>
      </c>
      <c r="L11" s="534">
        <v>0</v>
      </c>
      <c r="M11" s="535">
        <f t="shared" si="1"/>
        <v>87</v>
      </c>
      <c r="N11" s="535">
        <v>167</v>
      </c>
      <c r="O11" s="164">
        <v>1</v>
      </c>
      <c r="P11" s="134">
        <v>1</v>
      </c>
      <c r="Q11" s="134">
        <v>0</v>
      </c>
      <c r="R11" s="134">
        <v>0</v>
      </c>
      <c r="S11" s="134">
        <v>0</v>
      </c>
      <c r="T11" s="134">
        <v>0</v>
      </c>
      <c r="U11" s="134">
        <v>2</v>
      </c>
      <c r="V11" s="134">
        <v>8</v>
      </c>
      <c r="W11" s="134">
        <v>16</v>
      </c>
      <c r="X11" s="134">
        <v>56</v>
      </c>
      <c r="Y11" s="286">
        <v>0</v>
      </c>
      <c r="Z11" s="287">
        <f t="shared" si="2"/>
        <v>84</v>
      </c>
      <c r="AA11" s="287">
        <v>152</v>
      </c>
      <c r="AB11" s="482">
        <v>1</v>
      </c>
      <c r="AC11" s="483">
        <v>1</v>
      </c>
      <c r="AD11" s="483">
        <v>0</v>
      </c>
      <c r="AE11" s="483">
        <v>0</v>
      </c>
      <c r="AF11" s="483">
        <v>0</v>
      </c>
      <c r="AG11" s="483">
        <v>0</v>
      </c>
      <c r="AH11" s="483">
        <v>2</v>
      </c>
      <c r="AI11" s="483">
        <v>8</v>
      </c>
      <c r="AJ11" s="483">
        <v>16</v>
      </c>
      <c r="AK11" s="483">
        <v>56</v>
      </c>
      <c r="AL11" s="534">
        <v>0</v>
      </c>
      <c r="AM11" s="535">
        <f t="shared" si="3"/>
        <v>84</v>
      </c>
      <c r="AN11" s="535">
        <v>160</v>
      </c>
      <c r="AO11" s="164">
        <v>1</v>
      </c>
      <c r="AP11" s="134">
        <v>1</v>
      </c>
      <c r="AQ11" s="134">
        <v>0</v>
      </c>
      <c r="AR11" s="134">
        <v>0</v>
      </c>
      <c r="AS11" s="134">
        <v>0</v>
      </c>
      <c r="AT11" s="134">
        <v>0</v>
      </c>
      <c r="AU11" s="134">
        <v>2</v>
      </c>
      <c r="AV11" s="134">
        <v>8</v>
      </c>
      <c r="AW11" s="134">
        <v>16</v>
      </c>
      <c r="AX11" s="134">
        <v>56</v>
      </c>
      <c r="AY11" s="286">
        <v>0</v>
      </c>
      <c r="AZ11" s="287">
        <f t="shared" si="4"/>
        <v>84</v>
      </c>
      <c r="BA11" s="287">
        <v>146</v>
      </c>
      <c r="BB11" s="482">
        <v>1</v>
      </c>
      <c r="BC11" s="483">
        <v>1</v>
      </c>
      <c r="BD11" s="483">
        <v>0</v>
      </c>
      <c r="BE11" s="483">
        <v>0</v>
      </c>
      <c r="BF11" s="483">
        <v>0</v>
      </c>
      <c r="BG11" s="483">
        <v>0</v>
      </c>
      <c r="BH11" s="483">
        <v>2</v>
      </c>
      <c r="BI11" s="483">
        <v>8</v>
      </c>
      <c r="BJ11" s="483">
        <v>19</v>
      </c>
      <c r="BK11" s="483">
        <v>56</v>
      </c>
      <c r="BL11" s="534">
        <v>0</v>
      </c>
      <c r="BM11" s="535">
        <f t="shared" si="5"/>
        <v>87</v>
      </c>
      <c r="BN11" s="535">
        <v>172</v>
      </c>
      <c r="BO11" s="164">
        <v>1</v>
      </c>
      <c r="BP11" s="134">
        <v>1</v>
      </c>
      <c r="BQ11" s="134">
        <v>0</v>
      </c>
      <c r="BR11" s="134">
        <v>0</v>
      </c>
      <c r="BS11" s="134">
        <v>0</v>
      </c>
      <c r="BT11" s="134">
        <v>0</v>
      </c>
      <c r="BU11" s="134">
        <v>2</v>
      </c>
      <c r="BV11" s="134">
        <v>8</v>
      </c>
      <c r="BW11" s="134">
        <v>19</v>
      </c>
      <c r="BX11" s="134">
        <v>56</v>
      </c>
      <c r="BY11" s="286">
        <v>0</v>
      </c>
      <c r="BZ11" s="287">
        <f t="shared" si="6"/>
        <v>87</v>
      </c>
      <c r="CA11" s="287">
        <v>189</v>
      </c>
      <c r="CB11" s="482">
        <v>1</v>
      </c>
      <c r="CC11" s="483">
        <v>1</v>
      </c>
      <c r="CD11" s="483">
        <v>0</v>
      </c>
      <c r="CE11" s="483">
        <v>0</v>
      </c>
      <c r="CF11" s="483">
        <v>0</v>
      </c>
      <c r="CG11" s="483">
        <v>0</v>
      </c>
      <c r="CH11" s="483">
        <v>2</v>
      </c>
      <c r="CI11" s="483">
        <v>8</v>
      </c>
      <c r="CJ11" s="483">
        <v>20</v>
      </c>
      <c r="CK11" s="483">
        <v>56</v>
      </c>
      <c r="CL11" s="534">
        <v>0</v>
      </c>
      <c r="CM11" s="535">
        <f t="shared" si="7"/>
        <v>88</v>
      </c>
      <c r="CN11" s="535">
        <v>177</v>
      </c>
      <c r="CO11" s="164">
        <v>1</v>
      </c>
      <c r="CP11" s="134">
        <v>1</v>
      </c>
      <c r="CQ11" s="134">
        <v>0</v>
      </c>
      <c r="CR11" s="134">
        <v>0</v>
      </c>
      <c r="CS11" s="134">
        <v>0</v>
      </c>
      <c r="CT11" s="134">
        <v>0</v>
      </c>
      <c r="CU11" s="134">
        <v>0</v>
      </c>
      <c r="CV11" s="134">
        <v>8</v>
      </c>
      <c r="CW11" s="134">
        <v>20</v>
      </c>
      <c r="CX11" s="134">
        <v>56</v>
      </c>
      <c r="CY11" s="134">
        <v>0</v>
      </c>
      <c r="CZ11" s="134">
        <v>0</v>
      </c>
      <c r="DA11" s="287">
        <f t="shared" si="0"/>
        <v>86</v>
      </c>
      <c r="DB11" s="287">
        <v>157</v>
      </c>
    </row>
    <row r="12" spans="1:106" ht="18" customHeight="1">
      <c r="A12" s="12" t="s">
        <v>12</v>
      </c>
      <c r="B12" s="166">
        <v>1</v>
      </c>
      <c r="C12" s="168">
        <v>4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5</v>
      </c>
      <c r="J12" s="168">
        <v>28</v>
      </c>
      <c r="K12" s="168">
        <v>44</v>
      </c>
      <c r="L12" s="283">
        <v>3</v>
      </c>
      <c r="M12" s="284">
        <f t="shared" si="1"/>
        <v>85</v>
      </c>
      <c r="N12" s="284">
        <v>226</v>
      </c>
      <c r="O12" s="166">
        <v>1</v>
      </c>
      <c r="P12" s="168">
        <v>4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5</v>
      </c>
      <c r="W12" s="168">
        <v>28</v>
      </c>
      <c r="X12" s="168">
        <v>44</v>
      </c>
      <c r="Y12" s="283">
        <v>3</v>
      </c>
      <c r="Z12" s="183">
        <f t="shared" si="2"/>
        <v>85</v>
      </c>
      <c r="AA12" s="183">
        <v>235</v>
      </c>
      <c r="AB12" s="166">
        <v>1</v>
      </c>
      <c r="AC12" s="168">
        <v>4</v>
      </c>
      <c r="AD12" s="168">
        <v>0</v>
      </c>
      <c r="AE12" s="168">
        <v>0</v>
      </c>
      <c r="AF12" s="168">
        <v>0</v>
      </c>
      <c r="AG12" s="168">
        <v>0</v>
      </c>
      <c r="AH12" s="168">
        <v>0</v>
      </c>
      <c r="AI12" s="168">
        <v>5</v>
      </c>
      <c r="AJ12" s="168">
        <v>30</v>
      </c>
      <c r="AK12" s="168">
        <v>45</v>
      </c>
      <c r="AL12" s="283">
        <v>3</v>
      </c>
      <c r="AM12" s="284">
        <f t="shared" si="3"/>
        <v>88</v>
      </c>
      <c r="AN12" s="284">
        <v>235</v>
      </c>
      <c r="AO12" s="166">
        <v>1</v>
      </c>
      <c r="AP12" s="168">
        <v>4</v>
      </c>
      <c r="AQ12" s="168">
        <v>0</v>
      </c>
      <c r="AR12" s="168">
        <v>0</v>
      </c>
      <c r="AS12" s="168">
        <v>0</v>
      </c>
      <c r="AT12" s="168">
        <v>0</v>
      </c>
      <c r="AU12" s="168">
        <v>0</v>
      </c>
      <c r="AV12" s="168">
        <v>5</v>
      </c>
      <c r="AW12" s="168">
        <v>30</v>
      </c>
      <c r="AX12" s="168">
        <v>45</v>
      </c>
      <c r="AY12" s="283">
        <v>1</v>
      </c>
      <c r="AZ12" s="183">
        <f t="shared" si="4"/>
        <v>86</v>
      </c>
      <c r="BA12" s="183">
        <v>241</v>
      </c>
      <c r="BB12" s="166">
        <v>1</v>
      </c>
      <c r="BC12" s="168">
        <v>4</v>
      </c>
      <c r="BD12" s="168">
        <v>0</v>
      </c>
      <c r="BE12" s="168">
        <v>0</v>
      </c>
      <c r="BF12" s="168">
        <v>0</v>
      </c>
      <c r="BG12" s="168">
        <v>0</v>
      </c>
      <c r="BH12" s="168">
        <v>0</v>
      </c>
      <c r="BI12" s="168">
        <v>5</v>
      </c>
      <c r="BJ12" s="168">
        <v>30</v>
      </c>
      <c r="BK12" s="168">
        <v>45</v>
      </c>
      <c r="BL12" s="283">
        <v>1</v>
      </c>
      <c r="BM12" s="284">
        <f t="shared" si="5"/>
        <v>86</v>
      </c>
      <c r="BN12" s="284">
        <v>235</v>
      </c>
      <c r="BO12" s="166">
        <v>1</v>
      </c>
      <c r="BP12" s="168">
        <v>4</v>
      </c>
      <c r="BQ12" s="168">
        <v>0</v>
      </c>
      <c r="BR12" s="168">
        <v>0</v>
      </c>
      <c r="BS12" s="168">
        <v>0</v>
      </c>
      <c r="BT12" s="168">
        <v>0</v>
      </c>
      <c r="BU12" s="168">
        <v>0</v>
      </c>
      <c r="BV12" s="168">
        <v>6</v>
      </c>
      <c r="BW12" s="168">
        <v>29</v>
      </c>
      <c r="BX12" s="168">
        <v>46</v>
      </c>
      <c r="BY12" s="283">
        <v>1</v>
      </c>
      <c r="BZ12" s="183">
        <f t="shared" si="6"/>
        <v>87</v>
      </c>
      <c r="CA12" s="183">
        <v>308</v>
      </c>
      <c r="CB12" s="166">
        <v>1</v>
      </c>
      <c r="CC12" s="168">
        <v>4</v>
      </c>
      <c r="CD12" s="168">
        <v>0</v>
      </c>
      <c r="CE12" s="168">
        <v>0</v>
      </c>
      <c r="CF12" s="168">
        <v>0</v>
      </c>
      <c r="CG12" s="168">
        <v>0</v>
      </c>
      <c r="CH12" s="168">
        <v>0</v>
      </c>
      <c r="CI12" s="168">
        <v>5</v>
      </c>
      <c r="CJ12" s="168">
        <v>29</v>
      </c>
      <c r="CK12" s="168">
        <v>46</v>
      </c>
      <c r="CL12" s="283">
        <v>1</v>
      </c>
      <c r="CM12" s="284">
        <f t="shared" si="7"/>
        <v>86</v>
      </c>
      <c r="CN12" s="284">
        <v>291</v>
      </c>
      <c r="CO12" s="166">
        <v>1</v>
      </c>
      <c r="CP12" s="168">
        <v>4</v>
      </c>
      <c r="CQ12" s="168">
        <v>0</v>
      </c>
      <c r="CR12" s="168">
        <v>0</v>
      </c>
      <c r="CS12" s="168">
        <v>0</v>
      </c>
      <c r="CT12" s="168">
        <v>0</v>
      </c>
      <c r="CU12" s="168">
        <v>0</v>
      </c>
      <c r="CV12" s="168">
        <v>5</v>
      </c>
      <c r="CW12" s="168">
        <v>22</v>
      </c>
      <c r="CX12" s="168">
        <v>53</v>
      </c>
      <c r="CY12" s="168">
        <v>3</v>
      </c>
      <c r="CZ12" s="168">
        <v>0</v>
      </c>
      <c r="DA12" s="183">
        <f t="shared" si="0"/>
        <v>88</v>
      </c>
      <c r="DB12" s="183">
        <v>269</v>
      </c>
    </row>
    <row r="13" spans="1:106" ht="18" customHeight="1">
      <c r="A13" s="13" t="s">
        <v>13</v>
      </c>
      <c r="B13" s="482">
        <v>1</v>
      </c>
      <c r="C13" s="483">
        <v>2</v>
      </c>
      <c r="D13" s="483">
        <v>0</v>
      </c>
      <c r="E13" s="483">
        <v>0</v>
      </c>
      <c r="F13" s="483">
        <v>0</v>
      </c>
      <c r="G13" s="483">
        <v>0</v>
      </c>
      <c r="H13" s="483">
        <v>0</v>
      </c>
      <c r="I13" s="483">
        <v>7</v>
      </c>
      <c r="J13" s="483">
        <v>9</v>
      </c>
      <c r="K13" s="483">
        <v>49</v>
      </c>
      <c r="L13" s="534">
        <v>0</v>
      </c>
      <c r="M13" s="535">
        <f t="shared" si="1"/>
        <v>68</v>
      </c>
      <c r="N13" s="535">
        <v>122</v>
      </c>
      <c r="O13" s="164">
        <v>1</v>
      </c>
      <c r="P13" s="134">
        <v>3</v>
      </c>
      <c r="Q13" s="134">
        <v>0</v>
      </c>
      <c r="R13" s="134">
        <v>0</v>
      </c>
      <c r="S13" s="134">
        <v>0</v>
      </c>
      <c r="T13" s="134">
        <v>0</v>
      </c>
      <c r="U13" s="134">
        <v>0</v>
      </c>
      <c r="V13" s="134">
        <v>7</v>
      </c>
      <c r="W13" s="134">
        <v>9</v>
      </c>
      <c r="X13" s="134">
        <v>49</v>
      </c>
      <c r="Y13" s="286">
        <v>0</v>
      </c>
      <c r="Z13" s="287">
        <f t="shared" si="2"/>
        <v>69</v>
      </c>
      <c r="AA13" s="287">
        <v>148</v>
      </c>
      <c r="AB13" s="482">
        <v>1</v>
      </c>
      <c r="AC13" s="483">
        <v>2</v>
      </c>
      <c r="AD13" s="483">
        <v>0</v>
      </c>
      <c r="AE13" s="483">
        <v>0</v>
      </c>
      <c r="AF13" s="483">
        <v>0</v>
      </c>
      <c r="AG13" s="483">
        <v>0</v>
      </c>
      <c r="AH13" s="483">
        <v>0</v>
      </c>
      <c r="AI13" s="483">
        <v>7</v>
      </c>
      <c r="AJ13" s="483">
        <v>10</v>
      </c>
      <c r="AK13" s="483">
        <v>49</v>
      </c>
      <c r="AL13" s="534">
        <v>0</v>
      </c>
      <c r="AM13" s="535">
        <f t="shared" si="3"/>
        <v>69</v>
      </c>
      <c r="AN13" s="535">
        <v>191</v>
      </c>
      <c r="AO13" s="164">
        <v>1</v>
      </c>
      <c r="AP13" s="134">
        <v>2</v>
      </c>
      <c r="AQ13" s="134">
        <v>0</v>
      </c>
      <c r="AR13" s="134">
        <v>0</v>
      </c>
      <c r="AS13" s="134">
        <v>0</v>
      </c>
      <c r="AT13" s="134">
        <v>0</v>
      </c>
      <c r="AU13" s="134">
        <v>0</v>
      </c>
      <c r="AV13" s="134">
        <v>7</v>
      </c>
      <c r="AW13" s="134">
        <v>8</v>
      </c>
      <c r="AX13" s="134">
        <v>49</v>
      </c>
      <c r="AY13" s="286">
        <v>0</v>
      </c>
      <c r="AZ13" s="287">
        <f t="shared" si="4"/>
        <v>67</v>
      </c>
      <c r="BA13" s="287">
        <v>229</v>
      </c>
      <c r="BB13" s="482">
        <v>1</v>
      </c>
      <c r="BC13" s="483">
        <v>2</v>
      </c>
      <c r="BD13" s="483">
        <v>0</v>
      </c>
      <c r="BE13" s="483">
        <v>0</v>
      </c>
      <c r="BF13" s="483">
        <v>0</v>
      </c>
      <c r="BG13" s="483">
        <v>0</v>
      </c>
      <c r="BH13" s="483">
        <v>0</v>
      </c>
      <c r="BI13" s="483">
        <v>7</v>
      </c>
      <c r="BJ13" s="483">
        <v>10</v>
      </c>
      <c r="BK13" s="483">
        <v>49</v>
      </c>
      <c r="BL13" s="534">
        <v>0</v>
      </c>
      <c r="BM13" s="535">
        <f t="shared" si="5"/>
        <v>69</v>
      </c>
      <c r="BN13" s="535">
        <v>231</v>
      </c>
      <c r="BO13" s="164">
        <v>1</v>
      </c>
      <c r="BP13" s="134">
        <v>2</v>
      </c>
      <c r="BQ13" s="134">
        <v>0</v>
      </c>
      <c r="BR13" s="134">
        <v>0</v>
      </c>
      <c r="BS13" s="134">
        <v>0</v>
      </c>
      <c r="BT13" s="134">
        <v>0</v>
      </c>
      <c r="BU13" s="134">
        <v>0</v>
      </c>
      <c r="BV13" s="134">
        <v>7</v>
      </c>
      <c r="BW13" s="134">
        <v>10</v>
      </c>
      <c r="BX13" s="134">
        <v>49</v>
      </c>
      <c r="BY13" s="286">
        <v>0</v>
      </c>
      <c r="BZ13" s="287">
        <f t="shared" si="6"/>
        <v>69</v>
      </c>
      <c r="CA13" s="287">
        <v>243</v>
      </c>
      <c r="CB13" s="482">
        <v>1</v>
      </c>
      <c r="CC13" s="483">
        <v>2</v>
      </c>
      <c r="CD13" s="483">
        <v>0</v>
      </c>
      <c r="CE13" s="483">
        <v>0</v>
      </c>
      <c r="CF13" s="483">
        <v>0</v>
      </c>
      <c r="CG13" s="483">
        <v>0</v>
      </c>
      <c r="CH13" s="483">
        <v>0</v>
      </c>
      <c r="CI13" s="483">
        <v>7</v>
      </c>
      <c r="CJ13" s="483">
        <v>10</v>
      </c>
      <c r="CK13" s="483">
        <v>49</v>
      </c>
      <c r="CL13" s="534">
        <v>0</v>
      </c>
      <c r="CM13" s="535">
        <f t="shared" si="7"/>
        <v>69</v>
      </c>
      <c r="CN13" s="535">
        <v>168</v>
      </c>
      <c r="CO13" s="164">
        <v>1</v>
      </c>
      <c r="CP13" s="134">
        <v>2</v>
      </c>
      <c r="CQ13" s="134">
        <v>0</v>
      </c>
      <c r="CR13" s="134">
        <v>0</v>
      </c>
      <c r="CS13" s="134">
        <v>0</v>
      </c>
      <c r="CT13" s="134">
        <v>0</v>
      </c>
      <c r="CU13" s="134">
        <v>0</v>
      </c>
      <c r="CV13" s="134">
        <v>7</v>
      </c>
      <c r="CW13" s="134">
        <v>10</v>
      </c>
      <c r="CX13" s="134">
        <v>49</v>
      </c>
      <c r="CY13" s="134">
        <v>0</v>
      </c>
      <c r="CZ13" s="134">
        <v>0</v>
      </c>
      <c r="DA13" s="287">
        <f t="shared" si="0"/>
        <v>69</v>
      </c>
      <c r="DB13" s="287">
        <v>157</v>
      </c>
    </row>
    <row r="14" spans="1:106" ht="18" customHeight="1">
      <c r="A14" s="12" t="s">
        <v>14</v>
      </c>
      <c r="B14" s="166">
        <v>1</v>
      </c>
      <c r="C14" s="168">
        <v>2</v>
      </c>
      <c r="D14" s="168">
        <v>0</v>
      </c>
      <c r="E14" s="168">
        <v>0</v>
      </c>
      <c r="F14" s="168">
        <v>0</v>
      </c>
      <c r="G14" s="168">
        <v>1</v>
      </c>
      <c r="H14" s="168">
        <v>0</v>
      </c>
      <c r="I14" s="168">
        <v>12</v>
      </c>
      <c r="J14" s="168">
        <v>33</v>
      </c>
      <c r="K14" s="168">
        <v>59</v>
      </c>
      <c r="L14" s="283">
        <v>0</v>
      </c>
      <c r="M14" s="284">
        <f t="shared" si="1"/>
        <v>108</v>
      </c>
      <c r="N14" s="284">
        <v>430</v>
      </c>
      <c r="O14" s="166">
        <v>1</v>
      </c>
      <c r="P14" s="168">
        <v>3</v>
      </c>
      <c r="Q14" s="168">
        <v>0</v>
      </c>
      <c r="R14" s="168">
        <v>0</v>
      </c>
      <c r="S14" s="168">
        <v>0</v>
      </c>
      <c r="T14" s="168">
        <v>1</v>
      </c>
      <c r="U14" s="168">
        <v>0</v>
      </c>
      <c r="V14" s="168">
        <v>12</v>
      </c>
      <c r="W14" s="168">
        <v>33</v>
      </c>
      <c r="X14" s="168">
        <v>59</v>
      </c>
      <c r="Y14" s="283">
        <v>0</v>
      </c>
      <c r="Z14" s="183">
        <f t="shared" si="2"/>
        <v>109</v>
      </c>
      <c r="AA14" s="183">
        <v>460</v>
      </c>
      <c r="AB14" s="166">
        <v>1</v>
      </c>
      <c r="AC14" s="168">
        <v>3</v>
      </c>
      <c r="AD14" s="168">
        <v>0</v>
      </c>
      <c r="AE14" s="168">
        <v>0</v>
      </c>
      <c r="AF14" s="168">
        <v>0</v>
      </c>
      <c r="AG14" s="168">
        <v>1</v>
      </c>
      <c r="AH14" s="168">
        <v>0</v>
      </c>
      <c r="AI14" s="168">
        <v>12</v>
      </c>
      <c r="AJ14" s="168">
        <v>33</v>
      </c>
      <c r="AK14" s="168">
        <v>59</v>
      </c>
      <c r="AL14" s="283">
        <v>0</v>
      </c>
      <c r="AM14" s="284">
        <f t="shared" si="3"/>
        <v>109</v>
      </c>
      <c r="AN14" s="284">
        <v>460</v>
      </c>
      <c r="AO14" s="166">
        <v>1</v>
      </c>
      <c r="AP14" s="168">
        <v>3</v>
      </c>
      <c r="AQ14" s="168">
        <v>0</v>
      </c>
      <c r="AR14" s="168">
        <v>0</v>
      </c>
      <c r="AS14" s="168">
        <v>0</v>
      </c>
      <c r="AT14" s="168">
        <v>1</v>
      </c>
      <c r="AU14" s="168">
        <v>0</v>
      </c>
      <c r="AV14" s="168">
        <v>10</v>
      </c>
      <c r="AW14" s="168">
        <v>27</v>
      </c>
      <c r="AX14" s="168">
        <v>59</v>
      </c>
      <c r="AY14" s="283">
        <v>0</v>
      </c>
      <c r="AZ14" s="183">
        <f t="shared" si="4"/>
        <v>101</v>
      </c>
      <c r="BA14" s="183">
        <v>460</v>
      </c>
      <c r="BB14" s="166">
        <v>1</v>
      </c>
      <c r="BC14" s="168">
        <v>5</v>
      </c>
      <c r="BD14" s="168">
        <v>0</v>
      </c>
      <c r="BE14" s="168">
        <v>2</v>
      </c>
      <c r="BF14" s="168">
        <v>0</v>
      </c>
      <c r="BG14" s="168">
        <v>1</v>
      </c>
      <c r="BH14" s="168">
        <v>0</v>
      </c>
      <c r="BI14" s="168">
        <v>7</v>
      </c>
      <c r="BJ14" s="168">
        <v>35</v>
      </c>
      <c r="BK14" s="168">
        <v>60</v>
      </c>
      <c r="BL14" s="283">
        <v>0</v>
      </c>
      <c r="BM14" s="284">
        <f t="shared" si="5"/>
        <v>111</v>
      </c>
      <c r="BN14" s="284">
        <v>473</v>
      </c>
      <c r="BO14" s="166">
        <v>1</v>
      </c>
      <c r="BP14" s="168">
        <v>5</v>
      </c>
      <c r="BQ14" s="168">
        <v>0</v>
      </c>
      <c r="BR14" s="168">
        <v>2</v>
      </c>
      <c r="BS14" s="168">
        <v>0</v>
      </c>
      <c r="BT14" s="168">
        <v>1</v>
      </c>
      <c r="BU14" s="168">
        <v>0</v>
      </c>
      <c r="BV14" s="168">
        <v>7</v>
      </c>
      <c r="BW14" s="168">
        <v>34</v>
      </c>
      <c r="BX14" s="168">
        <v>60</v>
      </c>
      <c r="BY14" s="283">
        <v>0</v>
      </c>
      <c r="BZ14" s="183">
        <f t="shared" si="6"/>
        <v>110</v>
      </c>
      <c r="CA14" s="183">
        <v>593</v>
      </c>
      <c r="CB14" s="166">
        <v>1</v>
      </c>
      <c r="CC14" s="168">
        <v>5</v>
      </c>
      <c r="CD14" s="168">
        <v>0</v>
      </c>
      <c r="CE14" s="168">
        <v>2</v>
      </c>
      <c r="CF14" s="168">
        <v>0</v>
      </c>
      <c r="CG14" s="168">
        <v>1</v>
      </c>
      <c r="CH14" s="168">
        <v>0</v>
      </c>
      <c r="CI14" s="168">
        <v>7</v>
      </c>
      <c r="CJ14" s="168">
        <v>36</v>
      </c>
      <c r="CK14" s="168">
        <v>60</v>
      </c>
      <c r="CL14" s="283">
        <v>0</v>
      </c>
      <c r="CM14" s="284">
        <f t="shared" si="7"/>
        <v>112</v>
      </c>
      <c r="CN14" s="284">
        <v>682</v>
      </c>
      <c r="CO14" s="166">
        <v>1</v>
      </c>
      <c r="CP14" s="168">
        <v>5</v>
      </c>
      <c r="CQ14" s="168">
        <v>0</v>
      </c>
      <c r="CR14" s="168">
        <v>0</v>
      </c>
      <c r="CS14" s="168">
        <v>0</v>
      </c>
      <c r="CT14" s="168">
        <v>1</v>
      </c>
      <c r="CU14" s="168">
        <v>0</v>
      </c>
      <c r="CV14" s="168">
        <v>8</v>
      </c>
      <c r="CW14" s="168">
        <v>37</v>
      </c>
      <c r="CX14" s="168">
        <v>71</v>
      </c>
      <c r="CY14" s="168">
        <v>0</v>
      </c>
      <c r="CZ14" s="168">
        <v>0</v>
      </c>
      <c r="DA14" s="183">
        <f t="shared" si="0"/>
        <v>123</v>
      </c>
      <c r="DB14" s="183">
        <v>606</v>
      </c>
    </row>
    <row r="15" spans="1:106" ht="18" customHeight="1">
      <c r="A15" s="13" t="s">
        <v>15</v>
      </c>
      <c r="B15" s="482">
        <v>1</v>
      </c>
      <c r="C15" s="483">
        <v>2</v>
      </c>
      <c r="D15" s="483">
        <v>0</v>
      </c>
      <c r="E15" s="483">
        <v>0</v>
      </c>
      <c r="F15" s="483">
        <v>0</v>
      </c>
      <c r="G15" s="483">
        <v>0</v>
      </c>
      <c r="H15" s="483">
        <v>0</v>
      </c>
      <c r="I15" s="483">
        <v>7</v>
      </c>
      <c r="J15" s="483">
        <v>22</v>
      </c>
      <c r="K15" s="483">
        <v>36</v>
      </c>
      <c r="L15" s="534">
        <v>0</v>
      </c>
      <c r="M15" s="535">
        <f t="shared" si="1"/>
        <v>68</v>
      </c>
      <c r="N15" s="535">
        <v>143</v>
      </c>
      <c r="O15" s="164">
        <v>1</v>
      </c>
      <c r="P15" s="134">
        <v>2</v>
      </c>
      <c r="Q15" s="134">
        <v>0</v>
      </c>
      <c r="R15" s="134">
        <v>0</v>
      </c>
      <c r="S15" s="134">
        <v>0</v>
      </c>
      <c r="T15" s="134">
        <v>0</v>
      </c>
      <c r="U15" s="134">
        <v>0</v>
      </c>
      <c r="V15" s="134">
        <v>7</v>
      </c>
      <c r="W15" s="134">
        <v>19</v>
      </c>
      <c r="X15" s="134">
        <v>36</v>
      </c>
      <c r="Y15" s="286">
        <v>0</v>
      </c>
      <c r="Z15" s="287">
        <f t="shared" si="2"/>
        <v>65</v>
      </c>
      <c r="AA15" s="287">
        <v>143</v>
      </c>
      <c r="AB15" s="482">
        <v>1</v>
      </c>
      <c r="AC15" s="483">
        <v>2</v>
      </c>
      <c r="AD15" s="483">
        <v>0</v>
      </c>
      <c r="AE15" s="483">
        <v>0</v>
      </c>
      <c r="AF15" s="483">
        <v>0</v>
      </c>
      <c r="AG15" s="483">
        <v>0</v>
      </c>
      <c r="AH15" s="483">
        <v>0</v>
      </c>
      <c r="AI15" s="483">
        <v>1</v>
      </c>
      <c r="AJ15" s="483">
        <v>0</v>
      </c>
      <c r="AK15" s="483">
        <v>36</v>
      </c>
      <c r="AL15" s="534">
        <v>0</v>
      </c>
      <c r="AM15" s="535">
        <f t="shared" si="3"/>
        <v>40</v>
      </c>
      <c r="AN15" s="535">
        <v>143</v>
      </c>
      <c r="AO15" s="164">
        <v>1</v>
      </c>
      <c r="AP15" s="134">
        <v>2</v>
      </c>
      <c r="AQ15" s="134">
        <v>0</v>
      </c>
      <c r="AR15" s="134">
        <v>0</v>
      </c>
      <c r="AS15" s="134">
        <v>0</v>
      </c>
      <c r="AT15" s="134">
        <v>0</v>
      </c>
      <c r="AU15" s="134">
        <v>0</v>
      </c>
      <c r="AV15" s="134">
        <v>7</v>
      </c>
      <c r="AW15" s="134">
        <v>22</v>
      </c>
      <c r="AX15" s="134">
        <v>36</v>
      </c>
      <c r="AY15" s="286">
        <v>0</v>
      </c>
      <c r="AZ15" s="287">
        <f t="shared" si="4"/>
        <v>68</v>
      </c>
      <c r="BA15" s="287">
        <v>143</v>
      </c>
      <c r="BB15" s="482">
        <v>1</v>
      </c>
      <c r="BC15" s="483">
        <v>2</v>
      </c>
      <c r="BD15" s="483">
        <v>0</v>
      </c>
      <c r="BE15" s="483">
        <v>0</v>
      </c>
      <c r="BF15" s="483">
        <v>0</v>
      </c>
      <c r="BG15" s="483">
        <v>0</v>
      </c>
      <c r="BH15" s="483">
        <v>0</v>
      </c>
      <c r="BI15" s="483">
        <v>1</v>
      </c>
      <c r="BJ15" s="483">
        <v>1</v>
      </c>
      <c r="BK15" s="483">
        <v>36</v>
      </c>
      <c r="BL15" s="534">
        <v>0</v>
      </c>
      <c r="BM15" s="535">
        <f t="shared" si="5"/>
        <v>41</v>
      </c>
      <c r="BN15" s="535">
        <v>167</v>
      </c>
      <c r="BO15" s="164">
        <v>1</v>
      </c>
      <c r="BP15" s="134">
        <v>2</v>
      </c>
      <c r="BQ15" s="134">
        <v>0</v>
      </c>
      <c r="BR15" s="134">
        <v>0</v>
      </c>
      <c r="BS15" s="134">
        <v>0</v>
      </c>
      <c r="BT15" s="134">
        <v>0</v>
      </c>
      <c r="BU15" s="134">
        <v>0</v>
      </c>
      <c r="BV15" s="134">
        <v>1</v>
      </c>
      <c r="BW15" s="134">
        <v>1</v>
      </c>
      <c r="BX15" s="134">
        <v>36</v>
      </c>
      <c r="BY15" s="286">
        <v>0</v>
      </c>
      <c r="BZ15" s="287">
        <f t="shared" si="6"/>
        <v>41</v>
      </c>
      <c r="CA15" s="287">
        <v>183</v>
      </c>
      <c r="CB15" s="482">
        <v>1</v>
      </c>
      <c r="CC15" s="483">
        <v>2</v>
      </c>
      <c r="CD15" s="483">
        <v>0</v>
      </c>
      <c r="CE15" s="483">
        <v>0</v>
      </c>
      <c r="CF15" s="483">
        <v>0</v>
      </c>
      <c r="CG15" s="483">
        <v>0</v>
      </c>
      <c r="CH15" s="483">
        <v>0</v>
      </c>
      <c r="CI15" s="483">
        <v>1</v>
      </c>
      <c r="CJ15" s="483">
        <v>1</v>
      </c>
      <c r="CK15" s="483">
        <v>36</v>
      </c>
      <c r="CL15" s="534">
        <v>0</v>
      </c>
      <c r="CM15" s="535">
        <f t="shared" si="7"/>
        <v>41</v>
      </c>
      <c r="CN15" s="535">
        <v>213</v>
      </c>
      <c r="CO15" s="164">
        <v>1</v>
      </c>
      <c r="CP15" s="134">
        <v>2</v>
      </c>
      <c r="CQ15" s="134">
        <v>0</v>
      </c>
      <c r="CR15" s="134">
        <v>0</v>
      </c>
      <c r="CS15" s="134">
        <v>0</v>
      </c>
      <c r="CT15" s="134">
        <v>0</v>
      </c>
      <c r="CU15" s="134">
        <v>0</v>
      </c>
      <c r="CV15" s="134">
        <v>1</v>
      </c>
      <c r="CW15" s="134">
        <v>1</v>
      </c>
      <c r="CX15" s="134">
        <v>36</v>
      </c>
      <c r="CY15" s="134">
        <v>0</v>
      </c>
      <c r="CZ15" s="134">
        <v>0</v>
      </c>
      <c r="DA15" s="287">
        <f t="shared" si="0"/>
        <v>41</v>
      </c>
      <c r="DB15" s="287">
        <v>226</v>
      </c>
    </row>
    <row r="16" spans="1:106" ht="18" customHeight="1">
      <c r="A16" s="12" t="s">
        <v>16</v>
      </c>
      <c r="B16" s="166">
        <v>1</v>
      </c>
      <c r="C16" s="168">
        <v>4</v>
      </c>
      <c r="D16" s="168">
        <v>0</v>
      </c>
      <c r="E16" s="168">
        <v>0</v>
      </c>
      <c r="F16" s="168">
        <v>0</v>
      </c>
      <c r="G16" s="168">
        <v>0</v>
      </c>
      <c r="H16" s="168">
        <v>1</v>
      </c>
      <c r="I16" s="168">
        <v>9</v>
      </c>
      <c r="J16" s="168">
        <v>14</v>
      </c>
      <c r="K16" s="168">
        <v>47</v>
      </c>
      <c r="L16" s="283">
        <v>0</v>
      </c>
      <c r="M16" s="284">
        <f t="shared" si="1"/>
        <v>76</v>
      </c>
      <c r="N16" s="284">
        <v>222</v>
      </c>
      <c r="O16" s="166">
        <v>1</v>
      </c>
      <c r="P16" s="168">
        <v>4</v>
      </c>
      <c r="Q16" s="168">
        <v>0</v>
      </c>
      <c r="R16" s="168">
        <v>0</v>
      </c>
      <c r="S16" s="168">
        <v>0</v>
      </c>
      <c r="T16" s="168">
        <v>0</v>
      </c>
      <c r="U16" s="168">
        <v>1</v>
      </c>
      <c r="V16" s="168">
        <v>9</v>
      </c>
      <c r="W16" s="168">
        <v>14</v>
      </c>
      <c r="X16" s="168">
        <v>47</v>
      </c>
      <c r="Y16" s="283">
        <v>0</v>
      </c>
      <c r="Z16" s="183">
        <f t="shared" si="2"/>
        <v>76</v>
      </c>
      <c r="AA16" s="183">
        <v>360</v>
      </c>
      <c r="AB16" s="166">
        <v>1</v>
      </c>
      <c r="AC16" s="168">
        <v>4</v>
      </c>
      <c r="AD16" s="168">
        <v>0</v>
      </c>
      <c r="AE16" s="168">
        <v>0</v>
      </c>
      <c r="AF16" s="168">
        <v>0</v>
      </c>
      <c r="AG16" s="168">
        <v>0</v>
      </c>
      <c r="AH16" s="168">
        <v>1</v>
      </c>
      <c r="AI16" s="168">
        <v>9</v>
      </c>
      <c r="AJ16" s="168">
        <v>12</v>
      </c>
      <c r="AK16" s="168">
        <v>47</v>
      </c>
      <c r="AL16" s="283">
        <v>0</v>
      </c>
      <c r="AM16" s="284">
        <f t="shared" si="3"/>
        <v>74</v>
      </c>
      <c r="AN16" s="284">
        <v>353</v>
      </c>
      <c r="AO16" s="166">
        <v>1</v>
      </c>
      <c r="AP16" s="168">
        <v>4</v>
      </c>
      <c r="AQ16" s="168">
        <v>0</v>
      </c>
      <c r="AR16" s="168">
        <v>0</v>
      </c>
      <c r="AS16" s="168">
        <v>0</v>
      </c>
      <c r="AT16" s="168">
        <v>0</v>
      </c>
      <c r="AU16" s="168">
        <v>1</v>
      </c>
      <c r="AV16" s="168">
        <v>9</v>
      </c>
      <c r="AW16" s="168">
        <v>12</v>
      </c>
      <c r="AX16" s="168">
        <v>47</v>
      </c>
      <c r="AY16" s="283">
        <v>0</v>
      </c>
      <c r="AZ16" s="183">
        <f t="shared" si="4"/>
        <v>74</v>
      </c>
      <c r="BA16" s="183">
        <v>353</v>
      </c>
      <c r="BB16" s="166">
        <v>1</v>
      </c>
      <c r="BC16" s="168">
        <v>4</v>
      </c>
      <c r="BD16" s="168">
        <v>0</v>
      </c>
      <c r="BE16" s="168">
        <v>0</v>
      </c>
      <c r="BF16" s="168">
        <v>0</v>
      </c>
      <c r="BG16" s="168">
        <v>0</v>
      </c>
      <c r="BH16" s="168">
        <v>1</v>
      </c>
      <c r="BI16" s="168">
        <v>9</v>
      </c>
      <c r="BJ16" s="168">
        <v>27</v>
      </c>
      <c r="BK16" s="168">
        <v>47</v>
      </c>
      <c r="BL16" s="283">
        <v>0</v>
      </c>
      <c r="BM16" s="284">
        <f t="shared" si="5"/>
        <v>89</v>
      </c>
      <c r="BN16" s="284">
        <v>351</v>
      </c>
      <c r="BO16" s="166">
        <v>1</v>
      </c>
      <c r="BP16" s="168">
        <v>4</v>
      </c>
      <c r="BQ16" s="168">
        <v>0</v>
      </c>
      <c r="BR16" s="168">
        <v>0</v>
      </c>
      <c r="BS16" s="168">
        <v>0</v>
      </c>
      <c r="BT16" s="168">
        <v>0</v>
      </c>
      <c r="BU16" s="168">
        <v>1</v>
      </c>
      <c r="BV16" s="168">
        <v>9</v>
      </c>
      <c r="BW16" s="168">
        <v>27</v>
      </c>
      <c r="BX16" s="168">
        <v>47</v>
      </c>
      <c r="BY16" s="283">
        <v>0</v>
      </c>
      <c r="BZ16" s="183">
        <f t="shared" si="6"/>
        <v>89</v>
      </c>
      <c r="CA16" s="183">
        <v>331</v>
      </c>
      <c r="CB16" s="166">
        <v>1</v>
      </c>
      <c r="CC16" s="168">
        <v>4</v>
      </c>
      <c r="CD16" s="168">
        <v>0</v>
      </c>
      <c r="CE16" s="168">
        <v>0</v>
      </c>
      <c r="CF16" s="168">
        <v>0</v>
      </c>
      <c r="CG16" s="168">
        <v>0</v>
      </c>
      <c r="CH16" s="168">
        <v>1</v>
      </c>
      <c r="CI16" s="168">
        <v>9</v>
      </c>
      <c r="CJ16" s="168">
        <v>27</v>
      </c>
      <c r="CK16" s="168">
        <v>47</v>
      </c>
      <c r="CL16" s="283">
        <v>0</v>
      </c>
      <c r="CM16" s="284">
        <f t="shared" si="7"/>
        <v>89</v>
      </c>
      <c r="CN16" s="284">
        <v>362</v>
      </c>
      <c r="CO16" s="166">
        <v>1</v>
      </c>
      <c r="CP16" s="168">
        <v>4</v>
      </c>
      <c r="CQ16" s="168">
        <v>0</v>
      </c>
      <c r="CR16" s="168">
        <v>0</v>
      </c>
      <c r="CS16" s="168">
        <v>0</v>
      </c>
      <c r="CT16" s="168">
        <v>0</v>
      </c>
      <c r="CU16" s="168">
        <v>1</v>
      </c>
      <c r="CV16" s="168">
        <v>9</v>
      </c>
      <c r="CW16" s="168">
        <v>24</v>
      </c>
      <c r="CX16" s="168">
        <v>47</v>
      </c>
      <c r="CY16" s="168">
        <v>0</v>
      </c>
      <c r="CZ16" s="168">
        <v>0</v>
      </c>
      <c r="DA16" s="183">
        <f t="shared" si="0"/>
        <v>86</v>
      </c>
      <c r="DB16" s="183">
        <v>364</v>
      </c>
    </row>
    <row r="17" spans="1:106" ht="18" customHeight="1">
      <c r="A17" s="13" t="s">
        <v>17</v>
      </c>
      <c r="B17" s="482">
        <v>1</v>
      </c>
      <c r="C17" s="483">
        <v>4</v>
      </c>
      <c r="D17" s="483">
        <v>0</v>
      </c>
      <c r="E17" s="483">
        <v>0</v>
      </c>
      <c r="F17" s="483">
        <v>0</v>
      </c>
      <c r="G17" s="483">
        <v>0</v>
      </c>
      <c r="H17" s="483">
        <v>0</v>
      </c>
      <c r="I17" s="483">
        <v>7</v>
      </c>
      <c r="J17" s="483">
        <v>27</v>
      </c>
      <c r="K17" s="483">
        <v>77</v>
      </c>
      <c r="L17" s="534">
        <v>13</v>
      </c>
      <c r="M17" s="535">
        <f t="shared" si="1"/>
        <v>129</v>
      </c>
      <c r="N17" s="535">
        <v>268</v>
      </c>
      <c r="O17" s="164">
        <v>1</v>
      </c>
      <c r="P17" s="134">
        <v>4</v>
      </c>
      <c r="Q17" s="134">
        <v>0</v>
      </c>
      <c r="R17" s="134">
        <v>0</v>
      </c>
      <c r="S17" s="134">
        <v>0</v>
      </c>
      <c r="T17" s="134">
        <v>0</v>
      </c>
      <c r="U17" s="134">
        <v>2</v>
      </c>
      <c r="V17" s="134">
        <v>7</v>
      </c>
      <c r="W17" s="134">
        <v>27</v>
      </c>
      <c r="X17" s="134">
        <v>77</v>
      </c>
      <c r="Y17" s="286">
        <v>15</v>
      </c>
      <c r="Z17" s="287">
        <f t="shared" si="2"/>
        <v>133</v>
      </c>
      <c r="AA17" s="287">
        <v>289</v>
      </c>
      <c r="AB17" s="482">
        <v>1</v>
      </c>
      <c r="AC17" s="483">
        <v>3</v>
      </c>
      <c r="AD17" s="483">
        <v>0</v>
      </c>
      <c r="AE17" s="483">
        <v>0</v>
      </c>
      <c r="AF17" s="483">
        <v>0</v>
      </c>
      <c r="AG17" s="483">
        <v>0</v>
      </c>
      <c r="AH17" s="483">
        <v>3</v>
      </c>
      <c r="AI17" s="483">
        <v>7</v>
      </c>
      <c r="AJ17" s="483">
        <v>34</v>
      </c>
      <c r="AK17" s="483">
        <v>77</v>
      </c>
      <c r="AL17" s="534">
        <v>0</v>
      </c>
      <c r="AM17" s="535">
        <f t="shared" si="3"/>
        <v>125</v>
      </c>
      <c r="AN17" s="535">
        <v>300</v>
      </c>
      <c r="AO17" s="164">
        <v>1</v>
      </c>
      <c r="AP17" s="134">
        <v>4</v>
      </c>
      <c r="AQ17" s="134">
        <v>0</v>
      </c>
      <c r="AR17" s="134">
        <v>0</v>
      </c>
      <c r="AS17" s="134">
        <v>0</v>
      </c>
      <c r="AT17" s="134">
        <v>1</v>
      </c>
      <c r="AU17" s="134">
        <v>1</v>
      </c>
      <c r="AV17" s="134">
        <v>7</v>
      </c>
      <c r="AW17" s="134">
        <v>22</v>
      </c>
      <c r="AX17" s="134">
        <v>77</v>
      </c>
      <c r="AY17" s="286">
        <v>0</v>
      </c>
      <c r="AZ17" s="287">
        <f t="shared" si="4"/>
        <v>113</v>
      </c>
      <c r="BA17" s="287">
        <v>317</v>
      </c>
      <c r="BB17" s="482">
        <v>1</v>
      </c>
      <c r="BC17" s="483">
        <v>4</v>
      </c>
      <c r="BD17" s="483">
        <v>0</v>
      </c>
      <c r="BE17" s="483">
        <v>0</v>
      </c>
      <c r="BF17" s="483">
        <v>0</v>
      </c>
      <c r="BG17" s="483">
        <v>0</v>
      </c>
      <c r="BH17" s="483">
        <v>1</v>
      </c>
      <c r="BI17" s="483">
        <v>7</v>
      </c>
      <c r="BJ17" s="483">
        <v>27</v>
      </c>
      <c r="BK17" s="483">
        <v>77</v>
      </c>
      <c r="BL17" s="534">
        <v>1</v>
      </c>
      <c r="BM17" s="535">
        <f t="shared" si="5"/>
        <v>118</v>
      </c>
      <c r="BN17" s="535">
        <v>307</v>
      </c>
      <c r="BO17" s="164">
        <v>1</v>
      </c>
      <c r="BP17" s="134">
        <v>4</v>
      </c>
      <c r="BQ17" s="134">
        <v>0</v>
      </c>
      <c r="BR17" s="134">
        <v>0</v>
      </c>
      <c r="BS17" s="134">
        <v>0</v>
      </c>
      <c r="BT17" s="134">
        <v>0</v>
      </c>
      <c r="BU17" s="134">
        <v>1</v>
      </c>
      <c r="BV17" s="134">
        <v>7</v>
      </c>
      <c r="BW17" s="134">
        <v>27</v>
      </c>
      <c r="BX17" s="134">
        <v>85</v>
      </c>
      <c r="BY17" s="286">
        <v>1</v>
      </c>
      <c r="BZ17" s="287">
        <f t="shared" si="6"/>
        <v>126</v>
      </c>
      <c r="CA17" s="287">
        <v>442</v>
      </c>
      <c r="CB17" s="482">
        <v>1</v>
      </c>
      <c r="CC17" s="483">
        <v>4</v>
      </c>
      <c r="CD17" s="483">
        <v>0</v>
      </c>
      <c r="CE17" s="483">
        <v>0</v>
      </c>
      <c r="CF17" s="483">
        <v>0</v>
      </c>
      <c r="CG17" s="483">
        <v>0</v>
      </c>
      <c r="CH17" s="483">
        <v>1</v>
      </c>
      <c r="CI17" s="483">
        <v>7</v>
      </c>
      <c r="CJ17" s="483">
        <v>26</v>
      </c>
      <c r="CK17" s="483">
        <v>98</v>
      </c>
      <c r="CL17" s="534">
        <v>1</v>
      </c>
      <c r="CM17" s="535">
        <f t="shared" si="7"/>
        <v>138</v>
      </c>
      <c r="CN17" s="535">
        <v>568</v>
      </c>
      <c r="CO17" s="164">
        <v>1</v>
      </c>
      <c r="CP17" s="134">
        <v>4</v>
      </c>
      <c r="CQ17" s="134">
        <v>0</v>
      </c>
      <c r="CR17" s="134">
        <v>0</v>
      </c>
      <c r="CS17" s="134">
        <v>0</v>
      </c>
      <c r="CT17" s="134">
        <v>0</v>
      </c>
      <c r="CU17" s="134">
        <v>1</v>
      </c>
      <c r="CV17" s="134">
        <v>7</v>
      </c>
      <c r="CW17" s="134">
        <v>25</v>
      </c>
      <c r="CX17" s="134">
        <v>102</v>
      </c>
      <c r="CY17" s="134">
        <v>1</v>
      </c>
      <c r="CZ17" s="134">
        <v>1</v>
      </c>
      <c r="DA17" s="287">
        <f t="shared" si="0"/>
        <v>142</v>
      </c>
      <c r="DB17" s="287">
        <v>469</v>
      </c>
    </row>
    <row r="18" spans="1:106" ht="18" customHeight="1">
      <c r="A18" s="12" t="s">
        <v>18</v>
      </c>
      <c r="B18" s="166">
        <v>1</v>
      </c>
      <c r="C18" s="168">
        <v>8</v>
      </c>
      <c r="D18" s="168">
        <v>0</v>
      </c>
      <c r="E18" s="168">
        <v>4</v>
      </c>
      <c r="F18" s="168">
        <v>0</v>
      </c>
      <c r="G18" s="168">
        <v>4</v>
      </c>
      <c r="H18" s="168">
        <v>2</v>
      </c>
      <c r="I18" s="168">
        <v>6</v>
      </c>
      <c r="J18" s="168">
        <v>14</v>
      </c>
      <c r="K18" s="168">
        <v>104</v>
      </c>
      <c r="L18" s="283">
        <v>1</v>
      </c>
      <c r="M18" s="284">
        <f t="shared" si="1"/>
        <v>144</v>
      </c>
      <c r="N18" s="284">
        <v>1398</v>
      </c>
      <c r="O18" s="166">
        <v>0</v>
      </c>
      <c r="P18" s="168">
        <v>8</v>
      </c>
      <c r="Q18" s="168">
        <v>1</v>
      </c>
      <c r="R18" s="168">
        <v>4</v>
      </c>
      <c r="S18" s="168">
        <v>0</v>
      </c>
      <c r="T18" s="168">
        <v>4</v>
      </c>
      <c r="U18" s="168">
        <v>1</v>
      </c>
      <c r="V18" s="168">
        <v>7</v>
      </c>
      <c r="W18" s="168">
        <v>15</v>
      </c>
      <c r="X18" s="168">
        <v>108</v>
      </c>
      <c r="Y18" s="283">
        <v>1</v>
      </c>
      <c r="Z18" s="183">
        <f t="shared" si="2"/>
        <v>149</v>
      </c>
      <c r="AA18" s="183">
        <v>1448</v>
      </c>
      <c r="AB18" s="166">
        <v>0</v>
      </c>
      <c r="AC18" s="168">
        <v>8</v>
      </c>
      <c r="AD18" s="168">
        <v>1</v>
      </c>
      <c r="AE18" s="168">
        <v>5</v>
      </c>
      <c r="AF18" s="168">
        <v>0</v>
      </c>
      <c r="AG18" s="168">
        <v>4</v>
      </c>
      <c r="AH18" s="168">
        <v>5</v>
      </c>
      <c r="AI18" s="168">
        <v>6</v>
      </c>
      <c r="AJ18" s="168">
        <v>21</v>
      </c>
      <c r="AK18" s="168">
        <v>108</v>
      </c>
      <c r="AL18" s="283">
        <v>2</v>
      </c>
      <c r="AM18" s="284">
        <f t="shared" si="3"/>
        <v>160</v>
      </c>
      <c r="AN18" s="284">
        <v>1452</v>
      </c>
      <c r="AO18" s="166">
        <v>0</v>
      </c>
      <c r="AP18" s="168">
        <v>10</v>
      </c>
      <c r="AQ18" s="168">
        <v>2</v>
      </c>
      <c r="AR18" s="168">
        <v>5</v>
      </c>
      <c r="AS18" s="168">
        <v>0</v>
      </c>
      <c r="AT18" s="168">
        <v>1</v>
      </c>
      <c r="AU18" s="168">
        <v>6</v>
      </c>
      <c r="AV18" s="168">
        <v>7</v>
      </c>
      <c r="AW18" s="168">
        <v>16</v>
      </c>
      <c r="AX18" s="168">
        <v>108</v>
      </c>
      <c r="AY18" s="283">
        <v>0</v>
      </c>
      <c r="AZ18" s="183">
        <f t="shared" si="4"/>
        <v>155</v>
      </c>
      <c r="BA18" s="183">
        <v>1476</v>
      </c>
      <c r="BB18" s="166">
        <v>0</v>
      </c>
      <c r="BC18" s="168">
        <v>7</v>
      </c>
      <c r="BD18" s="168">
        <v>2</v>
      </c>
      <c r="BE18" s="168">
        <v>5</v>
      </c>
      <c r="BF18" s="168">
        <v>0</v>
      </c>
      <c r="BG18" s="168">
        <v>4</v>
      </c>
      <c r="BH18" s="168">
        <v>7</v>
      </c>
      <c r="BI18" s="168">
        <v>8</v>
      </c>
      <c r="BJ18" s="168">
        <v>16</v>
      </c>
      <c r="BK18" s="168">
        <v>108</v>
      </c>
      <c r="BL18" s="283">
        <v>0</v>
      </c>
      <c r="BM18" s="284">
        <f t="shared" si="5"/>
        <v>157</v>
      </c>
      <c r="BN18" s="284">
        <v>1474</v>
      </c>
      <c r="BO18" s="166">
        <v>0</v>
      </c>
      <c r="BP18" s="168">
        <v>7</v>
      </c>
      <c r="BQ18" s="168">
        <v>1</v>
      </c>
      <c r="BR18" s="168">
        <v>4</v>
      </c>
      <c r="BS18" s="168">
        <v>0</v>
      </c>
      <c r="BT18" s="168">
        <v>5</v>
      </c>
      <c r="BU18" s="168">
        <v>7</v>
      </c>
      <c r="BV18" s="168">
        <v>8</v>
      </c>
      <c r="BW18" s="168">
        <v>16</v>
      </c>
      <c r="BX18" s="168">
        <v>116</v>
      </c>
      <c r="BY18" s="283">
        <v>0</v>
      </c>
      <c r="BZ18" s="183">
        <f t="shared" si="6"/>
        <v>164</v>
      </c>
      <c r="CA18" s="183">
        <v>1469</v>
      </c>
      <c r="CB18" s="166">
        <v>0</v>
      </c>
      <c r="CC18" s="168">
        <v>5</v>
      </c>
      <c r="CD18" s="168">
        <v>3</v>
      </c>
      <c r="CE18" s="168">
        <v>4</v>
      </c>
      <c r="CF18" s="168">
        <v>0</v>
      </c>
      <c r="CG18" s="168">
        <v>4</v>
      </c>
      <c r="CH18" s="168">
        <v>7</v>
      </c>
      <c r="CI18" s="168">
        <v>7</v>
      </c>
      <c r="CJ18" s="168">
        <v>16</v>
      </c>
      <c r="CK18" s="168">
        <v>142</v>
      </c>
      <c r="CL18" s="283">
        <v>0</v>
      </c>
      <c r="CM18" s="284">
        <f t="shared" si="7"/>
        <v>188</v>
      </c>
      <c r="CN18" s="284">
        <v>2166</v>
      </c>
      <c r="CO18" s="166">
        <v>0</v>
      </c>
      <c r="CP18" s="168">
        <v>8</v>
      </c>
      <c r="CQ18" s="168">
        <v>4</v>
      </c>
      <c r="CR18" s="168">
        <v>4</v>
      </c>
      <c r="CS18" s="168">
        <v>0</v>
      </c>
      <c r="CT18" s="168">
        <v>1</v>
      </c>
      <c r="CU18" s="168">
        <v>4</v>
      </c>
      <c r="CV18" s="168">
        <v>7</v>
      </c>
      <c r="CW18" s="168">
        <v>18</v>
      </c>
      <c r="CX18" s="168">
        <v>143</v>
      </c>
      <c r="CY18" s="168">
        <v>0</v>
      </c>
      <c r="CZ18" s="168">
        <v>0</v>
      </c>
      <c r="DA18" s="183">
        <f t="shared" si="0"/>
        <v>189</v>
      </c>
      <c r="DB18" s="183">
        <v>1968</v>
      </c>
    </row>
    <row r="19" spans="1:106" ht="18" customHeight="1">
      <c r="A19" s="13" t="s">
        <v>19</v>
      </c>
      <c r="B19" s="482">
        <v>1</v>
      </c>
      <c r="C19" s="483">
        <v>1</v>
      </c>
      <c r="D19" s="483">
        <v>0</v>
      </c>
      <c r="E19" s="483">
        <v>0</v>
      </c>
      <c r="F19" s="483">
        <v>0</v>
      </c>
      <c r="G19" s="483">
        <v>0</v>
      </c>
      <c r="H19" s="483">
        <v>0</v>
      </c>
      <c r="I19" s="483">
        <v>0</v>
      </c>
      <c r="J19" s="483">
        <v>45</v>
      </c>
      <c r="K19" s="483">
        <v>25</v>
      </c>
      <c r="L19" s="534">
        <v>0</v>
      </c>
      <c r="M19" s="535">
        <f t="shared" si="1"/>
        <v>72</v>
      </c>
      <c r="N19" s="535">
        <v>126</v>
      </c>
      <c r="O19" s="164">
        <v>1</v>
      </c>
      <c r="P19" s="134">
        <v>1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0</v>
      </c>
      <c r="W19" s="134">
        <v>45</v>
      </c>
      <c r="X19" s="134">
        <v>25</v>
      </c>
      <c r="Y19" s="286">
        <v>0</v>
      </c>
      <c r="Z19" s="287">
        <f t="shared" si="2"/>
        <v>72</v>
      </c>
      <c r="AA19" s="287">
        <v>95</v>
      </c>
      <c r="AB19" s="482">
        <v>1</v>
      </c>
      <c r="AC19" s="483">
        <v>1</v>
      </c>
      <c r="AD19" s="483">
        <v>0</v>
      </c>
      <c r="AE19" s="483">
        <v>0</v>
      </c>
      <c r="AF19" s="483">
        <v>0</v>
      </c>
      <c r="AG19" s="483">
        <v>0</v>
      </c>
      <c r="AH19" s="483">
        <v>0</v>
      </c>
      <c r="AI19" s="483">
        <v>0</v>
      </c>
      <c r="AJ19" s="483">
        <v>45</v>
      </c>
      <c r="AK19" s="483">
        <v>25</v>
      </c>
      <c r="AL19" s="534">
        <v>0</v>
      </c>
      <c r="AM19" s="535">
        <f t="shared" si="3"/>
        <v>72</v>
      </c>
      <c r="AN19" s="535">
        <v>90</v>
      </c>
      <c r="AO19" s="164">
        <v>1</v>
      </c>
      <c r="AP19" s="134">
        <v>1</v>
      </c>
      <c r="AQ19" s="134">
        <v>0</v>
      </c>
      <c r="AR19" s="134">
        <v>0</v>
      </c>
      <c r="AS19" s="134">
        <v>0</v>
      </c>
      <c r="AT19" s="134">
        <v>0</v>
      </c>
      <c r="AU19" s="134">
        <v>0</v>
      </c>
      <c r="AV19" s="134">
        <v>0</v>
      </c>
      <c r="AW19" s="134">
        <v>47</v>
      </c>
      <c r="AX19" s="134">
        <v>25</v>
      </c>
      <c r="AY19" s="286">
        <v>0</v>
      </c>
      <c r="AZ19" s="287">
        <f t="shared" si="4"/>
        <v>74</v>
      </c>
      <c r="BA19" s="287">
        <v>84</v>
      </c>
      <c r="BB19" s="482">
        <v>1</v>
      </c>
      <c r="BC19" s="483">
        <v>1</v>
      </c>
      <c r="BD19" s="483">
        <v>0</v>
      </c>
      <c r="BE19" s="483">
        <v>0</v>
      </c>
      <c r="BF19" s="483">
        <v>0</v>
      </c>
      <c r="BG19" s="483">
        <v>0</v>
      </c>
      <c r="BH19" s="483">
        <v>0</v>
      </c>
      <c r="BI19" s="483">
        <v>0</v>
      </c>
      <c r="BJ19" s="483">
        <v>47</v>
      </c>
      <c r="BK19" s="483">
        <v>25</v>
      </c>
      <c r="BL19" s="534">
        <v>0</v>
      </c>
      <c r="BM19" s="535">
        <f t="shared" si="5"/>
        <v>74</v>
      </c>
      <c r="BN19" s="535">
        <v>85</v>
      </c>
      <c r="BO19" s="164">
        <v>1</v>
      </c>
      <c r="BP19" s="134">
        <v>1</v>
      </c>
      <c r="BQ19" s="134">
        <v>0</v>
      </c>
      <c r="BR19" s="134">
        <v>0</v>
      </c>
      <c r="BS19" s="134">
        <v>0</v>
      </c>
      <c r="BT19" s="134">
        <v>0</v>
      </c>
      <c r="BU19" s="134">
        <v>0</v>
      </c>
      <c r="BV19" s="134">
        <v>0</v>
      </c>
      <c r="BW19" s="134">
        <v>47</v>
      </c>
      <c r="BX19" s="134">
        <v>25</v>
      </c>
      <c r="BY19" s="286">
        <v>0</v>
      </c>
      <c r="BZ19" s="287">
        <f t="shared" si="6"/>
        <v>74</v>
      </c>
      <c r="CA19" s="287">
        <v>122</v>
      </c>
      <c r="CB19" s="482">
        <v>1</v>
      </c>
      <c r="CC19" s="483">
        <v>1</v>
      </c>
      <c r="CD19" s="483">
        <v>0</v>
      </c>
      <c r="CE19" s="483">
        <v>0</v>
      </c>
      <c r="CF19" s="483">
        <v>0</v>
      </c>
      <c r="CG19" s="483">
        <v>0</v>
      </c>
      <c r="CH19" s="483">
        <v>0</v>
      </c>
      <c r="CI19" s="483">
        <v>0</v>
      </c>
      <c r="CJ19" s="483">
        <v>47</v>
      </c>
      <c r="CK19" s="483">
        <v>25</v>
      </c>
      <c r="CL19" s="534">
        <v>0</v>
      </c>
      <c r="CM19" s="535">
        <f t="shared" si="7"/>
        <v>74</v>
      </c>
      <c r="CN19" s="535">
        <v>82</v>
      </c>
      <c r="CO19" s="164">
        <v>1</v>
      </c>
      <c r="CP19" s="134">
        <v>1</v>
      </c>
      <c r="CQ19" s="134">
        <v>0</v>
      </c>
      <c r="CR19" s="134">
        <v>0</v>
      </c>
      <c r="CS19" s="134">
        <v>0</v>
      </c>
      <c r="CT19" s="134">
        <v>0</v>
      </c>
      <c r="CU19" s="134">
        <v>0</v>
      </c>
      <c r="CV19" s="134">
        <v>0</v>
      </c>
      <c r="CW19" s="134">
        <v>47</v>
      </c>
      <c r="CX19" s="134">
        <v>25</v>
      </c>
      <c r="CY19" s="134">
        <v>0</v>
      </c>
      <c r="CZ19" s="134">
        <v>0</v>
      </c>
      <c r="DA19" s="287">
        <f t="shared" si="0"/>
        <v>74</v>
      </c>
      <c r="DB19" s="287">
        <v>77</v>
      </c>
    </row>
    <row r="20" spans="1:106" ht="18" customHeight="1">
      <c r="A20" s="12" t="s">
        <v>20</v>
      </c>
      <c r="B20" s="166">
        <v>1</v>
      </c>
      <c r="C20" s="168">
        <v>2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21</v>
      </c>
      <c r="L20" s="283">
        <v>0</v>
      </c>
      <c r="M20" s="284">
        <f t="shared" si="1"/>
        <v>24</v>
      </c>
      <c r="N20" s="284">
        <v>96</v>
      </c>
      <c r="O20" s="166">
        <v>1</v>
      </c>
      <c r="P20" s="168">
        <v>2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21</v>
      </c>
      <c r="Y20" s="283">
        <v>0</v>
      </c>
      <c r="Z20" s="183">
        <f t="shared" si="2"/>
        <v>24</v>
      </c>
      <c r="AA20" s="183">
        <v>98</v>
      </c>
      <c r="AB20" s="166">
        <v>1</v>
      </c>
      <c r="AC20" s="168">
        <v>2</v>
      </c>
      <c r="AD20" s="168">
        <v>0</v>
      </c>
      <c r="AE20" s="168">
        <v>0</v>
      </c>
      <c r="AF20" s="168">
        <v>0</v>
      </c>
      <c r="AG20" s="168">
        <v>0</v>
      </c>
      <c r="AH20" s="168">
        <v>0</v>
      </c>
      <c r="AI20" s="168">
        <v>0</v>
      </c>
      <c r="AJ20" s="168">
        <v>1</v>
      </c>
      <c r="AK20" s="168">
        <v>21</v>
      </c>
      <c r="AL20" s="283">
        <v>0</v>
      </c>
      <c r="AM20" s="284">
        <f t="shared" si="3"/>
        <v>25</v>
      </c>
      <c r="AN20" s="284">
        <v>98</v>
      </c>
      <c r="AO20" s="166">
        <v>1</v>
      </c>
      <c r="AP20" s="168">
        <v>2</v>
      </c>
      <c r="AQ20" s="168">
        <v>0</v>
      </c>
      <c r="AR20" s="168">
        <v>0</v>
      </c>
      <c r="AS20" s="168">
        <v>0</v>
      </c>
      <c r="AT20" s="168">
        <v>0</v>
      </c>
      <c r="AU20" s="168">
        <v>0</v>
      </c>
      <c r="AV20" s="168">
        <v>0</v>
      </c>
      <c r="AW20" s="168">
        <v>1</v>
      </c>
      <c r="AX20" s="168">
        <v>21</v>
      </c>
      <c r="AY20" s="283">
        <v>0</v>
      </c>
      <c r="AZ20" s="183">
        <f t="shared" si="4"/>
        <v>25</v>
      </c>
      <c r="BA20" s="183">
        <v>131</v>
      </c>
      <c r="BB20" s="166">
        <v>1</v>
      </c>
      <c r="BC20" s="168">
        <v>2</v>
      </c>
      <c r="BD20" s="168">
        <v>0</v>
      </c>
      <c r="BE20" s="168">
        <v>0</v>
      </c>
      <c r="BF20" s="168">
        <v>0</v>
      </c>
      <c r="BG20" s="168">
        <v>0</v>
      </c>
      <c r="BH20" s="168">
        <v>0</v>
      </c>
      <c r="BI20" s="168">
        <v>0</v>
      </c>
      <c r="BJ20" s="168">
        <v>1</v>
      </c>
      <c r="BK20" s="168">
        <v>21</v>
      </c>
      <c r="BL20" s="283">
        <v>0</v>
      </c>
      <c r="BM20" s="284">
        <f t="shared" si="5"/>
        <v>25</v>
      </c>
      <c r="BN20" s="284">
        <v>111</v>
      </c>
      <c r="BO20" s="166">
        <v>1</v>
      </c>
      <c r="BP20" s="168">
        <v>2</v>
      </c>
      <c r="BQ20" s="168">
        <v>0</v>
      </c>
      <c r="BR20" s="168">
        <v>0</v>
      </c>
      <c r="BS20" s="168">
        <v>0</v>
      </c>
      <c r="BT20" s="168">
        <v>0</v>
      </c>
      <c r="BU20" s="168">
        <v>0</v>
      </c>
      <c r="BV20" s="168">
        <v>0</v>
      </c>
      <c r="BW20" s="168">
        <v>1</v>
      </c>
      <c r="BX20" s="168">
        <v>21</v>
      </c>
      <c r="BY20" s="283">
        <v>0</v>
      </c>
      <c r="BZ20" s="183">
        <f t="shared" si="6"/>
        <v>25</v>
      </c>
      <c r="CA20" s="183">
        <v>135</v>
      </c>
      <c r="CB20" s="166">
        <v>1</v>
      </c>
      <c r="CC20" s="168">
        <v>2</v>
      </c>
      <c r="CD20" s="168">
        <v>0</v>
      </c>
      <c r="CE20" s="168">
        <v>0</v>
      </c>
      <c r="CF20" s="168">
        <v>0</v>
      </c>
      <c r="CG20" s="168">
        <v>0</v>
      </c>
      <c r="CH20" s="168">
        <v>0</v>
      </c>
      <c r="CI20" s="168">
        <v>0</v>
      </c>
      <c r="CJ20" s="168">
        <v>1</v>
      </c>
      <c r="CK20" s="168">
        <v>21</v>
      </c>
      <c r="CL20" s="283">
        <v>0</v>
      </c>
      <c r="CM20" s="284">
        <f t="shared" si="7"/>
        <v>25</v>
      </c>
      <c r="CN20" s="284">
        <v>138</v>
      </c>
      <c r="CO20" s="166">
        <v>1</v>
      </c>
      <c r="CP20" s="168">
        <v>2</v>
      </c>
      <c r="CQ20" s="168">
        <v>0</v>
      </c>
      <c r="CR20" s="168">
        <v>0</v>
      </c>
      <c r="CS20" s="168">
        <v>0</v>
      </c>
      <c r="CT20" s="168">
        <v>0</v>
      </c>
      <c r="CU20" s="168">
        <v>0</v>
      </c>
      <c r="CV20" s="168">
        <v>0</v>
      </c>
      <c r="CW20" s="168">
        <v>1</v>
      </c>
      <c r="CX20" s="168">
        <v>21</v>
      </c>
      <c r="CY20" s="168">
        <v>0</v>
      </c>
      <c r="CZ20" s="168">
        <v>0</v>
      </c>
      <c r="DA20" s="183">
        <f t="shared" si="0"/>
        <v>25</v>
      </c>
      <c r="DB20" s="183">
        <v>138</v>
      </c>
    </row>
    <row r="21" spans="1:106" ht="18" customHeight="1">
      <c r="A21" s="13" t="s">
        <v>21</v>
      </c>
      <c r="B21" s="482">
        <v>1</v>
      </c>
      <c r="C21" s="483">
        <v>1</v>
      </c>
      <c r="D21" s="483">
        <v>0</v>
      </c>
      <c r="E21" s="483">
        <v>0</v>
      </c>
      <c r="F21" s="483">
        <v>0</v>
      </c>
      <c r="G21" s="483">
        <v>0</v>
      </c>
      <c r="H21" s="483">
        <v>0</v>
      </c>
      <c r="I21" s="483">
        <v>2</v>
      </c>
      <c r="J21" s="483">
        <v>33</v>
      </c>
      <c r="K21" s="483">
        <v>48</v>
      </c>
      <c r="L21" s="534">
        <v>8</v>
      </c>
      <c r="M21" s="535">
        <f t="shared" si="1"/>
        <v>93</v>
      </c>
      <c r="N21" s="535">
        <v>69</v>
      </c>
      <c r="O21" s="164">
        <v>1</v>
      </c>
      <c r="P21" s="134">
        <v>1</v>
      </c>
      <c r="Q21" s="134">
        <v>0</v>
      </c>
      <c r="R21" s="134">
        <v>0</v>
      </c>
      <c r="S21" s="134">
        <v>0</v>
      </c>
      <c r="T21" s="134">
        <v>0</v>
      </c>
      <c r="U21" s="134">
        <v>0</v>
      </c>
      <c r="V21" s="134">
        <v>2</v>
      </c>
      <c r="W21" s="134">
        <v>33</v>
      </c>
      <c r="X21" s="134">
        <v>48</v>
      </c>
      <c r="Y21" s="286">
        <v>8</v>
      </c>
      <c r="Z21" s="287">
        <f t="shared" si="2"/>
        <v>93</v>
      </c>
      <c r="AA21" s="287">
        <v>100</v>
      </c>
      <c r="AB21" s="482">
        <v>1</v>
      </c>
      <c r="AC21" s="483">
        <v>1</v>
      </c>
      <c r="AD21" s="483">
        <v>0</v>
      </c>
      <c r="AE21" s="483">
        <v>0</v>
      </c>
      <c r="AF21" s="483">
        <v>0</v>
      </c>
      <c r="AG21" s="483">
        <v>0</v>
      </c>
      <c r="AH21" s="483">
        <v>0</v>
      </c>
      <c r="AI21" s="483">
        <v>2</v>
      </c>
      <c r="AJ21" s="483">
        <v>33</v>
      </c>
      <c r="AK21" s="483">
        <v>48</v>
      </c>
      <c r="AL21" s="534">
        <v>8</v>
      </c>
      <c r="AM21" s="535">
        <f t="shared" si="3"/>
        <v>93</v>
      </c>
      <c r="AN21" s="535">
        <v>124</v>
      </c>
      <c r="AO21" s="164">
        <v>1</v>
      </c>
      <c r="AP21" s="134">
        <v>1</v>
      </c>
      <c r="AQ21" s="134">
        <v>0</v>
      </c>
      <c r="AR21" s="134">
        <v>0</v>
      </c>
      <c r="AS21" s="134">
        <v>0</v>
      </c>
      <c r="AT21" s="134">
        <v>0</v>
      </c>
      <c r="AU21" s="134">
        <v>0</v>
      </c>
      <c r="AV21" s="134">
        <v>2</v>
      </c>
      <c r="AW21" s="134">
        <v>28</v>
      </c>
      <c r="AX21" s="134">
        <v>48</v>
      </c>
      <c r="AY21" s="286">
        <v>7</v>
      </c>
      <c r="AZ21" s="287">
        <f t="shared" si="4"/>
        <v>87</v>
      </c>
      <c r="BA21" s="287">
        <v>123</v>
      </c>
      <c r="BB21" s="482">
        <v>1</v>
      </c>
      <c r="BC21" s="483">
        <v>1</v>
      </c>
      <c r="BD21" s="483">
        <v>0</v>
      </c>
      <c r="BE21" s="483">
        <v>0</v>
      </c>
      <c r="BF21" s="483">
        <v>0</v>
      </c>
      <c r="BG21" s="483">
        <v>0</v>
      </c>
      <c r="BH21" s="483">
        <v>0</v>
      </c>
      <c r="BI21" s="483">
        <v>2</v>
      </c>
      <c r="BJ21" s="483">
        <v>33</v>
      </c>
      <c r="BK21" s="483">
        <v>49</v>
      </c>
      <c r="BL21" s="534">
        <v>2</v>
      </c>
      <c r="BM21" s="535">
        <f t="shared" si="5"/>
        <v>88</v>
      </c>
      <c r="BN21" s="535">
        <v>113</v>
      </c>
      <c r="BO21" s="164">
        <v>1</v>
      </c>
      <c r="BP21" s="134">
        <v>1</v>
      </c>
      <c r="BQ21" s="134">
        <v>0</v>
      </c>
      <c r="BR21" s="134">
        <v>0</v>
      </c>
      <c r="BS21" s="134">
        <v>0</v>
      </c>
      <c r="BT21" s="134">
        <v>0</v>
      </c>
      <c r="BU21" s="134">
        <v>0</v>
      </c>
      <c r="BV21" s="134">
        <v>2</v>
      </c>
      <c r="BW21" s="134">
        <v>32</v>
      </c>
      <c r="BX21" s="134">
        <v>49</v>
      </c>
      <c r="BY21" s="286">
        <v>2</v>
      </c>
      <c r="BZ21" s="287">
        <f t="shared" si="6"/>
        <v>87</v>
      </c>
      <c r="CA21" s="287">
        <v>168</v>
      </c>
      <c r="CB21" s="482">
        <v>1</v>
      </c>
      <c r="CC21" s="483">
        <v>1</v>
      </c>
      <c r="CD21" s="483">
        <v>0</v>
      </c>
      <c r="CE21" s="483">
        <v>0</v>
      </c>
      <c r="CF21" s="483">
        <v>0</v>
      </c>
      <c r="CG21" s="483">
        <v>0</v>
      </c>
      <c r="CH21" s="483">
        <v>0</v>
      </c>
      <c r="CI21" s="483">
        <v>2</v>
      </c>
      <c r="CJ21" s="483">
        <v>32</v>
      </c>
      <c r="CK21" s="483">
        <v>49</v>
      </c>
      <c r="CL21" s="534">
        <v>2</v>
      </c>
      <c r="CM21" s="535">
        <f t="shared" si="7"/>
        <v>87</v>
      </c>
      <c r="CN21" s="535">
        <v>163</v>
      </c>
      <c r="CO21" s="164">
        <v>1</v>
      </c>
      <c r="CP21" s="134">
        <v>1</v>
      </c>
      <c r="CQ21" s="134">
        <v>0</v>
      </c>
      <c r="CR21" s="134">
        <v>0</v>
      </c>
      <c r="CS21" s="134">
        <v>0</v>
      </c>
      <c r="CT21" s="134">
        <v>0</v>
      </c>
      <c r="CU21" s="134">
        <v>0</v>
      </c>
      <c r="CV21" s="134">
        <v>2</v>
      </c>
      <c r="CW21" s="134">
        <v>31</v>
      </c>
      <c r="CX21" s="134">
        <v>49</v>
      </c>
      <c r="CY21" s="134">
        <v>8</v>
      </c>
      <c r="CZ21" s="134">
        <v>0</v>
      </c>
      <c r="DA21" s="287">
        <f t="shared" si="0"/>
        <v>92</v>
      </c>
      <c r="DB21" s="287">
        <v>175</v>
      </c>
    </row>
    <row r="22" spans="1:106" ht="18" customHeight="1">
      <c r="A22" s="11" t="s">
        <v>22</v>
      </c>
      <c r="B22" s="166">
        <v>1</v>
      </c>
      <c r="C22" s="168">
        <v>1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3</v>
      </c>
      <c r="J22" s="168">
        <v>17</v>
      </c>
      <c r="K22" s="168">
        <v>18</v>
      </c>
      <c r="L22" s="283">
        <v>17</v>
      </c>
      <c r="M22" s="284">
        <f t="shared" si="1"/>
        <v>57</v>
      </c>
      <c r="N22" s="284">
        <v>141</v>
      </c>
      <c r="O22" s="166">
        <v>1</v>
      </c>
      <c r="P22" s="168">
        <v>1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3</v>
      </c>
      <c r="W22" s="168">
        <v>17</v>
      </c>
      <c r="X22" s="168">
        <v>18</v>
      </c>
      <c r="Y22" s="283">
        <v>17</v>
      </c>
      <c r="Z22" s="183">
        <f t="shared" si="2"/>
        <v>57</v>
      </c>
      <c r="AA22" s="183">
        <v>135</v>
      </c>
      <c r="AB22" s="166">
        <v>1</v>
      </c>
      <c r="AC22" s="168">
        <v>1</v>
      </c>
      <c r="AD22" s="168">
        <v>0</v>
      </c>
      <c r="AE22" s="168">
        <v>0</v>
      </c>
      <c r="AF22" s="168">
        <v>0</v>
      </c>
      <c r="AG22" s="168">
        <v>0</v>
      </c>
      <c r="AH22" s="168">
        <v>0</v>
      </c>
      <c r="AI22" s="168">
        <v>3</v>
      </c>
      <c r="AJ22" s="168">
        <v>17</v>
      </c>
      <c r="AK22" s="168">
        <v>18</v>
      </c>
      <c r="AL22" s="283">
        <v>17</v>
      </c>
      <c r="AM22" s="284">
        <f t="shared" si="3"/>
        <v>57</v>
      </c>
      <c r="AN22" s="284">
        <v>141</v>
      </c>
      <c r="AO22" s="166">
        <v>1</v>
      </c>
      <c r="AP22" s="168">
        <v>1</v>
      </c>
      <c r="AQ22" s="168">
        <v>0</v>
      </c>
      <c r="AR22" s="168">
        <v>0</v>
      </c>
      <c r="AS22" s="168">
        <v>0</v>
      </c>
      <c r="AT22" s="168">
        <v>0</v>
      </c>
      <c r="AU22" s="168">
        <v>0</v>
      </c>
      <c r="AV22" s="168">
        <v>3</v>
      </c>
      <c r="AW22" s="168">
        <v>17</v>
      </c>
      <c r="AX22" s="168">
        <v>18</v>
      </c>
      <c r="AY22" s="283">
        <v>17</v>
      </c>
      <c r="AZ22" s="183">
        <f t="shared" si="4"/>
        <v>57</v>
      </c>
      <c r="BA22" s="183">
        <v>135</v>
      </c>
      <c r="BB22" s="166">
        <v>1</v>
      </c>
      <c r="BC22" s="168">
        <v>1</v>
      </c>
      <c r="BD22" s="168">
        <v>0</v>
      </c>
      <c r="BE22" s="168">
        <v>0</v>
      </c>
      <c r="BF22" s="168">
        <v>0</v>
      </c>
      <c r="BG22" s="168">
        <v>0</v>
      </c>
      <c r="BH22" s="168">
        <v>0</v>
      </c>
      <c r="BI22" s="168">
        <v>3</v>
      </c>
      <c r="BJ22" s="168">
        <v>18</v>
      </c>
      <c r="BK22" s="168">
        <v>18</v>
      </c>
      <c r="BL22" s="283">
        <v>0</v>
      </c>
      <c r="BM22" s="284">
        <f t="shared" si="5"/>
        <v>41</v>
      </c>
      <c r="BN22" s="284">
        <v>126</v>
      </c>
      <c r="BO22" s="166">
        <v>1</v>
      </c>
      <c r="BP22" s="168">
        <v>1</v>
      </c>
      <c r="BQ22" s="168">
        <v>0</v>
      </c>
      <c r="BR22" s="168">
        <v>0</v>
      </c>
      <c r="BS22" s="168">
        <v>0</v>
      </c>
      <c r="BT22" s="168">
        <v>0</v>
      </c>
      <c r="BU22" s="168">
        <v>0</v>
      </c>
      <c r="BV22" s="168">
        <v>3</v>
      </c>
      <c r="BW22" s="168">
        <v>18</v>
      </c>
      <c r="BX22" s="168">
        <v>18</v>
      </c>
      <c r="BY22" s="283">
        <v>0</v>
      </c>
      <c r="BZ22" s="183">
        <f t="shared" si="6"/>
        <v>41</v>
      </c>
      <c r="CA22" s="183">
        <v>193</v>
      </c>
      <c r="CB22" s="166">
        <v>1</v>
      </c>
      <c r="CC22" s="168">
        <v>1</v>
      </c>
      <c r="CD22" s="168">
        <v>0</v>
      </c>
      <c r="CE22" s="168">
        <v>0</v>
      </c>
      <c r="CF22" s="168">
        <v>0</v>
      </c>
      <c r="CG22" s="168">
        <v>0</v>
      </c>
      <c r="CH22" s="168">
        <v>0</v>
      </c>
      <c r="CI22" s="168">
        <v>3</v>
      </c>
      <c r="CJ22" s="168">
        <v>18</v>
      </c>
      <c r="CK22" s="168">
        <v>18</v>
      </c>
      <c r="CL22" s="283">
        <v>0</v>
      </c>
      <c r="CM22" s="284">
        <f t="shared" si="7"/>
        <v>41</v>
      </c>
      <c r="CN22" s="284">
        <v>177</v>
      </c>
      <c r="CO22" s="166">
        <v>1</v>
      </c>
      <c r="CP22" s="168">
        <v>1</v>
      </c>
      <c r="CQ22" s="168">
        <v>0</v>
      </c>
      <c r="CR22" s="168">
        <v>0</v>
      </c>
      <c r="CS22" s="168">
        <v>0</v>
      </c>
      <c r="CT22" s="168">
        <v>0</v>
      </c>
      <c r="CU22" s="168">
        <v>0</v>
      </c>
      <c r="CV22" s="168">
        <v>3</v>
      </c>
      <c r="CW22" s="168">
        <v>18</v>
      </c>
      <c r="CX22" s="168">
        <v>19</v>
      </c>
      <c r="CY22" s="168">
        <v>19</v>
      </c>
      <c r="CZ22" s="168">
        <v>0</v>
      </c>
      <c r="DA22" s="183">
        <f t="shared" si="0"/>
        <v>61</v>
      </c>
      <c r="DB22" s="183">
        <v>165</v>
      </c>
    </row>
    <row r="23" spans="1:106" ht="18" customHeight="1">
      <c r="A23" s="13" t="s">
        <v>23</v>
      </c>
      <c r="B23" s="482">
        <v>1</v>
      </c>
      <c r="C23" s="483">
        <v>0</v>
      </c>
      <c r="D23" s="483">
        <v>0</v>
      </c>
      <c r="E23" s="483">
        <v>0</v>
      </c>
      <c r="F23" s="483">
        <v>0</v>
      </c>
      <c r="G23" s="483">
        <v>1</v>
      </c>
      <c r="H23" s="483">
        <v>0</v>
      </c>
      <c r="I23" s="483">
        <v>0</v>
      </c>
      <c r="J23" s="483">
        <v>15</v>
      </c>
      <c r="K23" s="483">
        <v>11</v>
      </c>
      <c r="L23" s="534">
        <v>3</v>
      </c>
      <c r="M23" s="535">
        <f t="shared" si="1"/>
        <v>31</v>
      </c>
      <c r="N23" s="535">
        <v>29</v>
      </c>
      <c r="O23" s="164">
        <v>1</v>
      </c>
      <c r="P23" s="134">
        <v>0</v>
      </c>
      <c r="Q23" s="134">
        <v>0</v>
      </c>
      <c r="R23" s="134">
        <v>0</v>
      </c>
      <c r="S23" s="134">
        <v>0</v>
      </c>
      <c r="T23" s="134">
        <v>1</v>
      </c>
      <c r="U23" s="134">
        <v>0</v>
      </c>
      <c r="V23" s="134">
        <v>0</v>
      </c>
      <c r="W23" s="134">
        <v>9</v>
      </c>
      <c r="X23" s="134">
        <v>11</v>
      </c>
      <c r="Y23" s="286">
        <v>6</v>
      </c>
      <c r="Z23" s="287">
        <f t="shared" si="2"/>
        <v>28</v>
      </c>
      <c r="AA23" s="287">
        <v>27</v>
      </c>
      <c r="AB23" s="482">
        <v>1</v>
      </c>
      <c r="AC23" s="483">
        <v>0</v>
      </c>
      <c r="AD23" s="483">
        <v>0</v>
      </c>
      <c r="AE23" s="483">
        <v>0</v>
      </c>
      <c r="AF23" s="483">
        <v>0</v>
      </c>
      <c r="AG23" s="483">
        <v>1</v>
      </c>
      <c r="AH23" s="483">
        <v>0</v>
      </c>
      <c r="AI23" s="483">
        <v>0</v>
      </c>
      <c r="AJ23" s="483">
        <v>15</v>
      </c>
      <c r="AK23" s="483">
        <v>11</v>
      </c>
      <c r="AL23" s="534">
        <v>3</v>
      </c>
      <c r="AM23" s="535">
        <f t="shared" si="3"/>
        <v>31</v>
      </c>
      <c r="AN23" s="535">
        <v>30</v>
      </c>
      <c r="AO23" s="164">
        <v>1</v>
      </c>
      <c r="AP23" s="134">
        <v>0</v>
      </c>
      <c r="AQ23" s="134">
        <v>0</v>
      </c>
      <c r="AR23" s="134">
        <v>0</v>
      </c>
      <c r="AS23" s="134">
        <v>0</v>
      </c>
      <c r="AT23" s="134">
        <v>1</v>
      </c>
      <c r="AU23" s="134">
        <v>0</v>
      </c>
      <c r="AV23" s="134">
        <v>0</v>
      </c>
      <c r="AW23" s="134">
        <v>15</v>
      </c>
      <c r="AX23" s="134">
        <v>11</v>
      </c>
      <c r="AY23" s="286">
        <v>3</v>
      </c>
      <c r="AZ23" s="287">
        <f t="shared" si="4"/>
        <v>31</v>
      </c>
      <c r="BA23" s="287">
        <v>35</v>
      </c>
      <c r="BB23" s="482">
        <v>1</v>
      </c>
      <c r="BC23" s="483">
        <v>0</v>
      </c>
      <c r="BD23" s="483">
        <v>0</v>
      </c>
      <c r="BE23" s="483">
        <v>0</v>
      </c>
      <c r="BF23" s="483">
        <v>0</v>
      </c>
      <c r="BG23" s="483">
        <v>1</v>
      </c>
      <c r="BH23" s="483">
        <v>0</v>
      </c>
      <c r="BI23" s="483">
        <v>1</v>
      </c>
      <c r="BJ23" s="483">
        <v>11</v>
      </c>
      <c r="BK23" s="483">
        <v>11</v>
      </c>
      <c r="BL23" s="534">
        <v>3</v>
      </c>
      <c r="BM23" s="535">
        <f t="shared" si="5"/>
        <v>28</v>
      </c>
      <c r="BN23" s="535">
        <v>58</v>
      </c>
      <c r="BO23" s="164">
        <v>1</v>
      </c>
      <c r="BP23" s="134">
        <v>0</v>
      </c>
      <c r="BQ23" s="134">
        <v>0</v>
      </c>
      <c r="BR23" s="134">
        <v>0</v>
      </c>
      <c r="BS23" s="134">
        <v>0</v>
      </c>
      <c r="BT23" s="134">
        <v>1</v>
      </c>
      <c r="BU23" s="134">
        <v>0</v>
      </c>
      <c r="BV23" s="134">
        <v>1</v>
      </c>
      <c r="BW23" s="134">
        <v>10</v>
      </c>
      <c r="BX23" s="134">
        <v>12</v>
      </c>
      <c r="BY23" s="286">
        <v>3</v>
      </c>
      <c r="BZ23" s="287">
        <f t="shared" si="6"/>
        <v>28</v>
      </c>
      <c r="CA23" s="287">
        <v>71</v>
      </c>
      <c r="CB23" s="482">
        <v>1</v>
      </c>
      <c r="CC23" s="483">
        <v>0</v>
      </c>
      <c r="CD23" s="483">
        <v>0</v>
      </c>
      <c r="CE23" s="483">
        <v>0</v>
      </c>
      <c r="CF23" s="483">
        <v>0</v>
      </c>
      <c r="CG23" s="483">
        <v>1</v>
      </c>
      <c r="CH23" s="483">
        <v>0</v>
      </c>
      <c r="CI23" s="483">
        <v>1</v>
      </c>
      <c r="CJ23" s="483">
        <v>10</v>
      </c>
      <c r="CK23" s="483">
        <v>12</v>
      </c>
      <c r="CL23" s="534">
        <v>3</v>
      </c>
      <c r="CM23" s="535">
        <f t="shared" si="7"/>
        <v>28</v>
      </c>
      <c r="CN23" s="535">
        <v>77</v>
      </c>
      <c r="CO23" s="164">
        <v>1</v>
      </c>
      <c r="CP23" s="134">
        <v>0</v>
      </c>
      <c r="CQ23" s="134">
        <v>0</v>
      </c>
      <c r="CR23" s="134">
        <v>0</v>
      </c>
      <c r="CS23" s="134">
        <v>0</v>
      </c>
      <c r="CT23" s="134">
        <v>2</v>
      </c>
      <c r="CU23" s="134">
        <v>0</v>
      </c>
      <c r="CV23" s="134">
        <v>1</v>
      </c>
      <c r="CW23" s="134">
        <v>12</v>
      </c>
      <c r="CX23" s="134">
        <v>15</v>
      </c>
      <c r="CY23" s="134">
        <v>5</v>
      </c>
      <c r="CZ23" s="134">
        <v>0</v>
      </c>
      <c r="DA23" s="287">
        <f t="shared" si="0"/>
        <v>36</v>
      </c>
      <c r="DB23" s="287">
        <v>77</v>
      </c>
    </row>
    <row r="24" spans="1:106" ht="18" customHeight="1">
      <c r="A24" s="12" t="s">
        <v>24</v>
      </c>
      <c r="B24" s="166">
        <v>1</v>
      </c>
      <c r="C24" s="168">
        <v>0</v>
      </c>
      <c r="D24" s="168">
        <v>0</v>
      </c>
      <c r="E24" s="168">
        <v>0</v>
      </c>
      <c r="F24" s="168">
        <v>0</v>
      </c>
      <c r="G24" s="168">
        <v>0</v>
      </c>
      <c r="H24" s="168">
        <v>0</v>
      </c>
      <c r="I24" s="168">
        <v>2</v>
      </c>
      <c r="J24" s="168">
        <v>7</v>
      </c>
      <c r="K24" s="168">
        <v>8</v>
      </c>
      <c r="L24" s="283">
        <v>4</v>
      </c>
      <c r="M24" s="284">
        <f t="shared" si="1"/>
        <v>22</v>
      </c>
      <c r="N24" s="284">
        <v>26</v>
      </c>
      <c r="O24" s="166">
        <v>1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2</v>
      </c>
      <c r="W24" s="168">
        <v>9</v>
      </c>
      <c r="X24" s="168">
        <v>8</v>
      </c>
      <c r="Y24" s="283">
        <v>4</v>
      </c>
      <c r="Z24" s="183">
        <f t="shared" si="2"/>
        <v>24</v>
      </c>
      <c r="AA24" s="183">
        <v>37</v>
      </c>
      <c r="AB24" s="166">
        <v>1</v>
      </c>
      <c r="AC24" s="168">
        <v>0</v>
      </c>
      <c r="AD24" s="168">
        <v>0</v>
      </c>
      <c r="AE24" s="168">
        <v>0</v>
      </c>
      <c r="AF24" s="168">
        <v>0</v>
      </c>
      <c r="AG24" s="168">
        <v>0</v>
      </c>
      <c r="AH24" s="168">
        <v>0</v>
      </c>
      <c r="AI24" s="168">
        <v>2</v>
      </c>
      <c r="AJ24" s="168">
        <v>9</v>
      </c>
      <c r="AK24" s="168">
        <v>8</v>
      </c>
      <c r="AL24" s="283">
        <v>4</v>
      </c>
      <c r="AM24" s="284">
        <f t="shared" si="3"/>
        <v>24</v>
      </c>
      <c r="AN24" s="284">
        <v>37</v>
      </c>
      <c r="AO24" s="166">
        <v>1</v>
      </c>
      <c r="AP24" s="168">
        <v>0</v>
      </c>
      <c r="AQ24" s="168">
        <v>0</v>
      </c>
      <c r="AR24" s="168">
        <v>0</v>
      </c>
      <c r="AS24" s="168">
        <v>0</v>
      </c>
      <c r="AT24" s="168">
        <v>0</v>
      </c>
      <c r="AU24" s="168">
        <v>0</v>
      </c>
      <c r="AV24" s="168">
        <v>2</v>
      </c>
      <c r="AW24" s="168">
        <v>9</v>
      </c>
      <c r="AX24" s="168">
        <v>8</v>
      </c>
      <c r="AY24" s="283">
        <v>4</v>
      </c>
      <c r="AZ24" s="183">
        <f t="shared" si="4"/>
        <v>24</v>
      </c>
      <c r="BA24" s="183">
        <v>39</v>
      </c>
      <c r="BB24" s="166">
        <v>1</v>
      </c>
      <c r="BC24" s="168">
        <v>0</v>
      </c>
      <c r="BD24" s="168">
        <v>0</v>
      </c>
      <c r="BE24" s="168">
        <v>0</v>
      </c>
      <c r="BF24" s="168">
        <v>0</v>
      </c>
      <c r="BG24" s="168">
        <v>0</v>
      </c>
      <c r="BH24" s="168">
        <v>0</v>
      </c>
      <c r="BI24" s="168">
        <v>3</v>
      </c>
      <c r="BJ24" s="168">
        <v>9</v>
      </c>
      <c r="BK24" s="168">
        <v>8</v>
      </c>
      <c r="BL24" s="283">
        <v>4</v>
      </c>
      <c r="BM24" s="284">
        <f t="shared" si="5"/>
        <v>25</v>
      </c>
      <c r="BN24" s="284">
        <v>40</v>
      </c>
      <c r="BO24" s="166">
        <v>1</v>
      </c>
      <c r="BP24" s="168">
        <v>0</v>
      </c>
      <c r="BQ24" s="168">
        <v>0</v>
      </c>
      <c r="BR24" s="168">
        <v>0</v>
      </c>
      <c r="BS24" s="168">
        <v>0</v>
      </c>
      <c r="BT24" s="168">
        <v>0</v>
      </c>
      <c r="BU24" s="168">
        <v>0</v>
      </c>
      <c r="BV24" s="168">
        <v>3</v>
      </c>
      <c r="BW24" s="168">
        <v>9</v>
      </c>
      <c r="BX24" s="168">
        <v>8</v>
      </c>
      <c r="BY24" s="283">
        <v>4</v>
      </c>
      <c r="BZ24" s="183">
        <f t="shared" si="6"/>
        <v>25</v>
      </c>
      <c r="CA24" s="183">
        <v>62</v>
      </c>
      <c r="CB24" s="166">
        <v>1</v>
      </c>
      <c r="CC24" s="168">
        <v>0</v>
      </c>
      <c r="CD24" s="168">
        <v>0</v>
      </c>
      <c r="CE24" s="168">
        <v>0</v>
      </c>
      <c r="CF24" s="168">
        <v>0</v>
      </c>
      <c r="CG24" s="168">
        <v>0</v>
      </c>
      <c r="CH24" s="168">
        <v>0</v>
      </c>
      <c r="CI24" s="168">
        <v>3</v>
      </c>
      <c r="CJ24" s="168">
        <v>9</v>
      </c>
      <c r="CK24" s="168">
        <v>8</v>
      </c>
      <c r="CL24" s="283">
        <v>4</v>
      </c>
      <c r="CM24" s="284">
        <f t="shared" si="7"/>
        <v>25</v>
      </c>
      <c r="CN24" s="284">
        <v>62</v>
      </c>
      <c r="CO24" s="166">
        <v>1</v>
      </c>
      <c r="CP24" s="168">
        <v>0</v>
      </c>
      <c r="CQ24" s="168">
        <v>0</v>
      </c>
      <c r="CR24" s="168">
        <v>0</v>
      </c>
      <c r="CS24" s="168">
        <v>0</v>
      </c>
      <c r="CT24" s="168">
        <v>0</v>
      </c>
      <c r="CU24" s="168">
        <v>0</v>
      </c>
      <c r="CV24" s="168">
        <v>3</v>
      </c>
      <c r="CW24" s="168">
        <v>9</v>
      </c>
      <c r="CX24" s="168">
        <v>8</v>
      </c>
      <c r="CY24" s="168">
        <v>5</v>
      </c>
      <c r="CZ24" s="168">
        <v>0</v>
      </c>
      <c r="DA24" s="183">
        <f t="shared" si="0"/>
        <v>26</v>
      </c>
      <c r="DB24" s="183">
        <v>59</v>
      </c>
    </row>
    <row r="25" spans="1:106" ht="18" customHeight="1">
      <c r="A25" s="13" t="s">
        <v>25</v>
      </c>
      <c r="B25" s="482">
        <v>0</v>
      </c>
      <c r="C25" s="483">
        <v>0</v>
      </c>
      <c r="D25" s="483">
        <v>1</v>
      </c>
      <c r="E25" s="483">
        <v>0</v>
      </c>
      <c r="F25" s="483">
        <v>0</v>
      </c>
      <c r="G25" s="483">
        <v>3</v>
      </c>
      <c r="H25" s="483">
        <v>6</v>
      </c>
      <c r="I25" s="483">
        <v>9</v>
      </c>
      <c r="J25" s="483">
        <v>7</v>
      </c>
      <c r="K25" s="483">
        <v>33</v>
      </c>
      <c r="L25" s="534">
        <v>0</v>
      </c>
      <c r="M25" s="535">
        <f t="shared" si="1"/>
        <v>59</v>
      </c>
      <c r="N25" s="535">
        <v>1097</v>
      </c>
      <c r="O25" s="164">
        <v>0</v>
      </c>
      <c r="P25" s="134">
        <v>0</v>
      </c>
      <c r="Q25" s="134">
        <v>1</v>
      </c>
      <c r="R25" s="134">
        <v>5</v>
      </c>
      <c r="S25" s="134">
        <v>0</v>
      </c>
      <c r="T25" s="134">
        <v>3</v>
      </c>
      <c r="U25" s="134">
        <v>3</v>
      </c>
      <c r="V25" s="134">
        <v>11</v>
      </c>
      <c r="W25" s="134">
        <v>10</v>
      </c>
      <c r="X25" s="134">
        <v>33</v>
      </c>
      <c r="Y25" s="286">
        <v>0</v>
      </c>
      <c r="Z25" s="288">
        <f>+SUM(O25:Y25)</f>
        <v>66</v>
      </c>
      <c r="AA25" s="287">
        <v>1175</v>
      </c>
      <c r="AB25" s="482">
        <v>0</v>
      </c>
      <c r="AC25" s="483">
        <v>0</v>
      </c>
      <c r="AD25" s="483">
        <v>1</v>
      </c>
      <c r="AE25" s="483">
        <v>7</v>
      </c>
      <c r="AF25" s="483">
        <v>0</v>
      </c>
      <c r="AG25" s="483">
        <v>3</v>
      </c>
      <c r="AH25" s="483">
        <v>3</v>
      </c>
      <c r="AI25" s="483">
        <v>9</v>
      </c>
      <c r="AJ25" s="483">
        <v>10</v>
      </c>
      <c r="AK25" s="483">
        <v>33</v>
      </c>
      <c r="AL25" s="534">
        <v>1</v>
      </c>
      <c r="AM25" s="535">
        <f t="shared" si="3"/>
        <v>67</v>
      </c>
      <c r="AN25" s="535">
        <v>1170</v>
      </c>
      <c r="AO25" s="164">
        <v>0</v>
      </c>
      <c r="AP25" s="134">
        <v>0</v>
      </c>
      <c r="AQ25" s="134">
        <v>1</v>
      </c>
      <c r="AR25" s="134">
        <v>7</v>
      </c>
      <c r="AS25" s="134">
        <v>0</v>
      </c>
      <c r="AT25" s="134">
        <v>3</v>
      </c>
      <c r="AU25" s="134">
        <v>3</v>
      </c>
      <c r="AV25" s="134">
        <v>9</v>
      </c>
      <c r="AW25" s="134">
        <v>10</v>
      </c>
      <c r="AX25" s="134">
        <v>33</v>
      </c>
      <c r="AY25" s="286">
        <v>1</v>
      </c>
      <c r="AZ25" s="288">
        <f t="shared" si="4"/>
        <v>67</v>
      </c>
      <c r="BA25" s="287">
        <v>1186</v>
      </c>
      <c r="BB25" s="482">
        <v>0</v>
      </c>
      <c r="BC25" s="483">
        <v>0</v>
      </c>
      <c r="BD25" s="483">
        <v>1</v>
      </c>
      <c r="BE25" s="483">
        <v>12</v>
      </c>
      <c r="BF25" s="483">
        <v>1</v>
      </c>
      <c r="BG25" s="483">
        <v>3</v>
      </c>
      <c r="BH25" s="483">
        <v>6</v>
      </c>
      <c r="BI25" s="483">
        <v>10</v>
      </c>
      <c r="BJ25" s="483">
        <v>9</v>
      </c>
      <c r="BK25" s="483">
        <v>33</v>
      </c>
      <c r="BL25" s="534">
        <v>1</v>
      </c>
      <c r="BM25" s="535">
        <f t="shared" si="5"/>
        <v>76</v>
      </c>
      <c r="BN25" s="535">
        <v>1277</v>
      </c>
      <c r="BO25" s="164">
        <v>0</v>
      </c>
      <c r="BP25" s="134">
        <v>0</v>
      </c>
      <c r="BQ25" s="134">
        <v>1</v>
      </c>
      <c r="BR25" s="134">
        <v>11</v>
      </c>
      <c r="BS25" s="134">
        <v>1</v>
      </c>
      <c r="BT25" s="134">
        <v>3</v>
      </c>
      <c r="BU25" s="134">
        <v>6</v>
      </c>
      <c r="BV25" s="134">
        <v>10</v>
      </c>
      <c r="BW25" s="134">
        <v>9</v>
      </c>
      <c r="BX25" s="134">
        <v>33</v>
      </c>
      <c r="BY25" s="286">
        <v>1</v>
      </c>
      <c r="BZ25" s="288">
        <f t="shared" si="6"/>
        <v>75</v>
      </c>
      <c r="CA25" s="287">
        <v>1344</v>
      </c>
      <c r="CB25" s="482">
        <v>0</v>
      </c>
      <c r="CC25" s="483">
        <v>0</v>
      </c>
      <c r="CD25" s="483">
        <v>1</v>
      </c>
      <c r="CE25" s="483">
        <v>11</v>
      </c>
      <c r="CF25" s="483">
        <v>1</v>
      </c>
      <c r="CG25" s="483">
        <v>3</v>
      </c>
      <c r="CH25" s="483">
        <v>6</v>
      </c>
      <c r="CI25" s="483">
        <v>10</v>
      </c>
      <c r="CJ25" s="483">
        <v>9</v>
      </c>
      <c r="CK25" s="483">
        <v>33</v>
      </c>
      <c r="CL25" s="534">
        <v>1</v>
      </c>
      <c r="CM25" s="535">
        <f t="shared" si="7"/>
        <v>75</v>
      </c>
      <c r="CN25" s="535">
        <v>1348</v>
      </c>
      <c r="CO25" s="164">
        <v>0</v>
      </c>
      <c r="CP25" s="134">
        <v>0</v>
      </c>
      <c r="CQ25" s="134">
        <v>1</v>
      </c>
      <c r="CR25" s="134">
        <v>7</v>
      </c>
      <c r="CS25" s="134">
        <v>1</v>
      </c>
      <c r="CT25" s="134">
        <v>3</v>
      </c>
      <c r="CU25" s="134">
        <v>4</v>
      </c>
      <c r="CV25" s="134">
        <v>10</v>
      </c>
      <c r="CW25" s="134">
        <v>11</v>
      </c>
      <c r="CX25" s="134">
        <v>33</v>
      </c>
      <c r="CY25" s="134">
        <v>0</v>
      </c>
      <c r="CZ25" s="134">
        <v>1</v>
      </c>
      <c r="DA25" s="288">
        <f t="shared" si="0"/>
        <v>71</v>
      </c>
      <c r="DB25" s="287">
        <v>1338</v>
      </c>
    </row>
    <row r="26" spans="1:106" ht="24.95" customHeight="1">
      <c r="A26" s="91" t="s">
        <v>34</v>
      </c>
      <c r="B26" s="531">
        <f>+SUM(B8:B25)</f>
        <v>17</v>
      </c>
      <c r="C26" s="532">
        <f>+SUM(C8:C25)</f>
        <v>37</v>
      </c>
      <c r="D26" s="532">
        <f t="shared" ref="D26:L26" si="8">+SUM(D8:D25)</f>
        <v>2</v>
      </c>
      <c r="E26" s="532">
        <f t="shared" si="8"/>
        <v>4</v>
      </c>
      <c r="F26" s="532">
        <f t="shared" si="8"/>
        <v>0</v>
      </c>
      <c r="G26" s="532">
        <f t="shared" si="8"/>
        <v>10</v>
      </c>
      <c r="H26" s="532">
        <f t="shared" si="8"/>
        <v>11</v>
      </c>
      <c r="I26" s="532">
        <f t="shared" si="8"/>
        <v>97</v>
      </c>
      <c r="J26" s="532">
        <f t="shared" si="8"/>
        <v>378</v>
      </c>
      <c r="K26" s="532">
        <f t="shared" si="8"/>
        <v>795</v>
      </c>
      <c r="L26" s="532">
        <f t="shared" si="8"/>
        <v>53</v>
      </c>
      <c r="M26" s="533">
        <f>+SUM(M8:M25)</f>
        <v>1404</v>
      </c>
      <c r="N26" s="533">
        <f>+SUM(N8:N25)</f>
        <v>5208</v>
      </c>
      <c r="O26" s="289">
        <f>+SUM(O8:O25)</f>
        <v>16</v>
      </c>
      <c r="P26" s="290">
        <f>+SUM(P8:P25)</f>
        <v>41</v>
      </c>
      <c r="Q26" s="290">
        <f t="shared" ref="Q26:Y26" si="9">+SUM(Q8:Q25)</f>
        <v>3</v>
      </c>
      <c r="R26" s="290">
        <f t="shared" si="9"/>
        <v>9</v>
      </c>
      <c r="S26" s="290">
        <f t="shared" si="9"/>
        <v>0</v>
      </c>
      <c r="T26" s="290">
        <f t="shared" si="9"/>
        <v>10</v>
      </c>
      <c r="U26" s="290">
        <f t="shared" si="9"/>
        <v>9</v>
      </c>
      <c r="V26" s="290">
        <f t="shared" si="9"/>
        <v>96</v>
      </c>
      <c r="W26" s="290">
        <f t="shared" si="9"/>
        <v>368</v>
      </c>
      <c r="X26" s="290">
        <f t="shared" si="9"/>
        <v>800</v>
      </c>
      <c r="Y26" s="290">
        <f t="shared" si="9"/>
        <v>58</v>
      </c>
      <c r="Z26" s="291">
        <f>+SUM(Z8:Z25)</f>
        <v>1410</v>
      </c>
      <c r="AA26" s="291">
        <f>+SUM(AA8:AA25)</f>
        <v>5569</v>
      </c>
      <c r="AB26" s="531">
        <f>+SUM(AB8:AB25)</f>
        <v>16</v>
      </c>
      <c r="AC26" s="532">
        <f>+SUM(AC8:AC25)</f>
        <v>38</v>
      </c>
      <c r="AD26" s="532">
        <f t="shared" ref="AD26:AL26" si="10">+SUM(AD8:AD25)</f>
        <v>3</v>
      </c>
      <c r="AE26" s="532">
        <f t="shared" si="10"/>
        <v>12</v>
      </c>
      <c r="AF26" s="532">
        <f t="shared" si="10"/>
        <v>0</v>
      </c>
      <c r="AG26" s="532">
        <f t="shared" si="10"/>
        <v>10</v>
      </c>
      <c r="AH26" s="532">
        <f t="shared" si="10"/>
        <v>14</v>
      </c>
      <c r="AI26" s="532">
        <f t="shared" si="10"/>
        <v>88</v>
      </c>
      <c r="AJ26" s="532">
        <f t="shared" si="10"/>
        <v>369</v>
      </c>
      <c r="AK26" s="532">
        <f t="shared" si="10"/>
        <v>801</v>
      </c>
      <c r="AL26" s="532">
        <f t="shared" si="10"/>
        <v>42</v>
      </c>
      <c r="AM26" s="533">
        <f>+SUM(AM8:AM25)</f>
        <v>1393</v>
      </c>
      <c r="AN26" s="533">
        <f>+SUM(AN8:AN25)</f>
        <v>5672</v>
      </c>
      <c r="AO26" s="289">
        <f>+SUM(AO8:AO25)</f>
        <v>16</v>
      </c>
      <c r="AP26" s="290">
        <f>+SUM(AP8:AP25)</f>
        <v>41</v>
      </c>
      <c r="AQ26" s="290">
        <f t="shared" ref="AQ26:AY26" si="11">+SUM(AQ8:AQ25)</f>
        <v>4</v>
      </c>
      <c r="AR26" s="290">
        <f t="shared" si="11"/>
        <v>12</v>
      </c>
      <c r="AS26" s="290">
        <f t="shared" si="11"/>
        <v>0</v>
      </c>
      <c r="AT26" s="290">
        <f t="shared" si="11"/>
        <v>8</v>
      </c>
      <c r="AU26" s="290">
        <f t="shared" si="11"/>
        <v>13</v>
      </c>
      <c r="AV26" s="290">
        <f t="shared" si="11"/>
        <v>93</v>
      </c>
      <c r="AW26" s="290">
        <f t="shared" si="11"/>
        <v>360</v>
      </c>
      <c r="AX26" s="290">
        <f t="shared" si="11"/>
        <v>804</v>
      </c>
      <c r="AY26" s="290">
        <f t="shared" si="11"/>
        <v>37</v>
      </c>
      <c r="AZ26" s="291">
        <f>+SUM(AZ8:AZ25)</f>
        <v>1388</v>
      </c>
      <c r="BA26" s="291">
        <f>+SUM(BA8:BA25)</f>
        <v>5784</v>
      </c>
      <c r="BB26" s="531">
        <f>+SUM(BB8:BB25)</f>
        <v>16</v>
      </c>
      <c r="BC26" s="532">
        <f>+SUM(BC8:BC25)</f>
        <v>40</v>
      </c>
      <c r="BD26" s="532">
        <f t="shared" ref="BD26:BL26" si="12">+SUM(BD8:BD25)</f>
        <v>3</v>
      </c>
      <c r="BE26" s="532">
        <f t="shared" si="12"/>
        <v>21</v>
      </c>
      <c r="BF26" s="532">
        <f t="shared" si="12"/>
        <v>1</v>
      </c>
      <c r="BG26" s="532">
        <f t="shared" si="12"/>
        <v>10</v>
      </c>
      <c r="BH26" s="532">
        <f t="shared" si="12"/>
        <v>17</v>
      </c>
      <c r="BI26" s="532">
        <f t="shared" si="12"/>
        <v>90</v>
      </c>
      <c r="BJ26" s="532">
        <f t="shared" si="12"/>
        <v>375</v>
      </c>
      <c r="BK26" s="532">
        <f t="shared" si="12"/>
        <v>808</v>
      </c>
      <c r="BL26" s="532">
        <f t="shared" si="12"/>
        <v>21</v>
      </c>
      <c r="BM26" s="533">
        <f>+SUM(BM8:BM25)</f>
        <v>1402</v>
      </c>
      <c r="BN26" s="533">
        <f>+SUM(BN8:BN25)</f>
        <v>5899</v>
      </c>
      <c r="BO26" s="289">
        <f>+SUM(BO8:BO25)</f>
        <v>16</v>
      </c>
      <c r="BP26" s="290">
        <f>+SUM(BP8:BP25)</f>
        <v>40</v>
      </c>
      <c r="BQ26" s="290">
        <f t="shared" ref="BQ26:BY26" si="13">+SUM(BQ8:BQ25)</f>
        <v>2</v>
      </c>
      <c r="BR26" s="290">
        <f t="shared" si="13"/>
        <v>19</v>
      </c>
      <c r="BS26" s="290">
        <f t="shared" si="13"/>
        <v>1</v>
      </c>
      <c r="BT26" s="290">
        <f t="shared" si="13"/>
        <v>11</v>
      </c>
      <c r="BU26" s="290">
        <f t="shared" si="13"/>
        <v>17</v>
      </c>
      <c r="BV26" s="290">
        <f t="shared" si="13"/>
        <v>91</v>
      </c>
      <c r="BW26" s="290">
        <f t="shared" si="13"/>
        <v>370</v>
      </c>
      <c r="BX26" s="290">
        <f t="shared" si="13"/>
        <v>827</v>
      </c>
      <c r="BY26" s="290">
        <f t="shared" si="13"/>
        <v>21</v>
      </c>
      <c r="BZ26" s="291">
        <f>+SUM(BZ8:BZ25)</f>
        <v>1415</v>
      </c>
      <c r="CA26" s="291">
        <f>+SUM(CA8:CA25)</f>
        <v>6656</v>
      </c>
      <c r="CB26" s="531">
        <f>+SUM(CB8:CB25)</f>
        <v>16</v>
      </c>
      <c r="CC26" s="532">
        <f>+SUM(CC8:CC25)</f>
        <v>38</v>
      </c>
      <c r="CD26" s="532">
        <f t="shared" ref="CD26:CL26" si="14">+SUM(CD8:CD25)</f>
        <v>4</v>
      </c>
      <c r="CE26" s="532">
        <f t="shared" si="14"/>
        <v>19</v>
      </c>
      <c r="CF26" s="532">
        <f t="shared" si="14"/>
        <v>1</v>
      </c>
      <c r="CG26" s="532">
        <f t="shared" si="14"/>
        <v>10</v>
      </c>
      <c r="CH26" s="532">
        <f t="shared" si="14"/>
        <v>17</v>
      </c>
      <c r="CI26" s="532">
        <f t="shared" si="14"/>
        <v>88</v>
      </c>
      <c r="CJ26" s="532">
        <f t="shared" si="14"/>
        <v>372</v>
      </c>
      <c r="CK26" s="532">
        <f t="shared" si="14"/>
        <v>866</v>
      </c>
      <c r="CL26" s="532">
        <f t="shared" si="14"/>
        <v>21</v>
      </c>
      <c r="CM26" s="533">
        <f>+SUM(CM8:CM25)</f>
        <v>1452</v>
      </c>
      <c r="CN26" s="533">
        <f>+SUM(CN8:CN25)</f>
        <v>7573</v>
      </c>
      <c r="CO26" s="289">
        <f>+SUM(CO8:CO25)</f>
        <v>16</v>
      </c>
      <c r="CP26" s="290">
        <f>+SUM(CP8:CP25)</f>
        <v>41</v>
      </c>
      <c r="CQ26" s="290">
        <f t="shared" ref="CQ26:CZ26" si="15">+SUM(CQ8:CQ25)</f>
        <v>5</v>
      </c>
      <c r="CR26" s="290">
        <f t="shared" si="15"/>
        <v>12</v>
      </c>
      <c r="CS26" s="290">
        <f t="shared" si="15"/>
        <v>1</v>
      </c>
      <c r="CT26" s="290">
        <f t="shared" si="15"/>
        <v>8</v>
      </c>
      <c r="CU26" s="290">
        <f t="shared" si="15"/>
        <v>10</v>
      </c>
      <c r="CV26" s="290">
        <f t="shared" si="15"/>
        <v>91</v>
      </c>
      <c r="CW26" s="290">
        <f t="shared" si="15"/>
        <v>373</v>
      </c>
      <c r="CX26" s="290">
        <f t="shared" si="15"/>
        <v>893</v>
      </c>
      <c r="CY26" s="290">
        <f t="shared" si="15"/>
        <v>50</v>
      </c>
      <c r="CZ26" s="290">
        <f t="shared" si="15"/>
        <v>2</v>
      </c>
      <c r="DA26" s="291">
        <f>+SUM(DA8:DA25)</f>
        <v>1502</v>
      </c>
      <c r="DB26" s="291">
        <f>+SUM(DB8:DB25)</f>
        <v>7028</v>
      </c>
    </row>
    <row r="27" spans="1:106" s="292" customFormat="1" ht="6" customHeigh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293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293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293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293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293"/>
      <c r="BN27" s="122"/>
      <c r="BO27" s="595"/>
      <c r="BP27" s="595"/>
      <c r="BQ27" s="595"/>
      <c r="BR27" s="595"/>
      <c r="BS27" s="595"/>
      <c r="BT27" s="595"/>
      <c r="BU27" s="595"/>
      <c r="BV27" s="595"/>
      <c r="BW27" s="595"/>
      <c r="BX27" s="595"/>
      <c r="BY27" s="595"/>
      <c r="BZ27" s="293"/>
      <c r="CA27" s="595"/>
      <c r="CB27" s="695"/>
      <c r="CC27" s="695"/>
      <c r="CD27" s="695"/>
      <c r="CE27" s="695"/>
      <c r="CF27" s="695"/>
      <c r="CG27" s="695"/>
      <c r="CH27" s="695"/>
      <c r="CI27" s="695"/>
      <c r="CJ27" s="695"/>
      <c r="CK27" s="695"/>
      <c r="CL27" s="695"/>
      <c r="CM27" s="293"/>
      <c r="CN27" s="695"/>
      <c r="CO27" s="732"/>
      <c r="CP27" s="732"/>
      <c r="CQ27" s="732"/>
      <c r="CR27" s="732"/>
      <c r="CS27" s="732"/>
      <c r="CT27" s="732"/>
      <c r="CU27" s="732"/>
      <c r="CV27" s="732"/>
      <c r="CW27" s="788"/>
      <c r="CX27" s="788"/>
      <c r="CY27" s="732"/>
      <c r="CZ27" s="732"/>
      <c r="DA27" s="293"/>
      <c r="DB27" s="732"/>
    </row>
    <row r="28" spans="1:106" s="447" customFormat="1" ht="12" customHeight="1">
      <c r="A28" s="961" t="s">
        <v>527</v>
      </c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961"/>
      <c r="Y28" s="961"/>
      <c r="Z28" s="961"/>
      <c r="AA28" s="961"/>
      <c r="AB28" s="961"/>
      <c r="AC28" s="961"/>
      <c r="AD28" s="961"/>
      <c r="AE28" s="961"/>
      <c r="AF28" s="961"/>
      <c r="AG28" s="961"/>
      <c r="AH28" s="961"/>
      <c r="AI28" s="961"/>
      <c r="AJ28" s="961"/>
      <c r="AK28" s="961"/>
      <c r="AL28" s="961"/>
      <c r="AM28" s="961"/>
      <c r="AN28" s="961"/>
      <c r="AO28" s="961"/>
      <c r="AP28" s="961"/>
      <c r="AQ28" s="961"/>
      <c r="AR28" s="961"/>
      <c r="AS28" s="961"/>
      <c r="AT28" s="961"/>
      <c r="AU28" s="961"/>
      <c r="AV28" s="961"/>
    </row>
    <row r="29" spans="1:106" ht="18" customHeight="1">
      <c r="A29" s="960" t="s">
        <v>557</v>
      </c>
      <c r="B29" s="960"/>
      <c r="C29" s="960"/>
      <c r="D29" s="960"/>
      <c r="E29" s="960"/>
      <c r="F29" s="960"/>
      <c r="G29" s="960"/>
      <c r="H29" s="960"/>
      <c r="I29" s="960"/>
      <c r="J29" s="960"/>
      <c r="K29" s="960"/>
      <c r="L29" s="960"/>
      <c r="M29" s="960"/>
      <c r="N29" s="960"/>
      <c r="O29" s="960"/>
      <c r="P29" s="960"/>
      <c r="Q29" s="960"/>
      <c r="R29" s="960"/>
      <c r="S29" s="960"/>
      <c r="T29" s="960"/>
      <c r="U29" s="960"/>
      <c r="V29" s="960"/>
      <c r="W29" s="960"/>
      <c r="X29" s="960"/>
      <c r="Y29" s="960"/>
      <c r="Z29" s="960"/>
      <c r="AA29" s="960"/>
      <c r="AB29" s="960"/>
      <c r="AC29" s="960"/>
      <c r="AD29" s="960"/>
      <c r="AE29" s="960"/>
      <c r="AF29" s="960"/>
      <c r="AG29" s="960"/>
      <c r="AH29" s="960"/>
    </row>
  </sheetData>
  <mergeCells count="16">
    <mergeCell ref="A1:N1"/>
    <mergeCell ref="A2:N2"/>
    <mergeCell ref="A3:N3"/>
    <mergeCell ref="A4:D4"/>
    <mergeCell ref="A5:A7"/>
    <mergeCell ref="B6:N6"/>
    <mergeCell ref="CO6:DB6"/>
    <mergeCell ref="B5:DB5"/>
    <mergeCell ref="CB6:CN6"/>
    <mergeCell ref="A29:AH29"/>
    <mergeCell ref="BO6:CA6"/>
    <mergeCell ref="A28:AV28"/>
    <mergeCell ref="AO6:BA6"/>
    <mergeCell ref="BB6:BN6"/>
    <mergeCell ref="O6:AA6"/>
    <mergeCell ref="AB6:AN6"/>
  </mergeCells>
  <pageMargins left="0.70866141732283472" right="0.31496062992125984" top="1.1023622047244095" bottom="0.35433070866141736" header="0.31496062992125984" footer="0.31496062992125984"/>
  <pageSetup orientation="portrait" r:id="rId1"/>
  <headerFooter>
    <oddHeader>&amp;CMINISTERIO DE SALUD PÚBLICA Y BIENESTAR SOCIAL
DIRECCIÓN DE INFORMACIÓN ESTRATÉGICA EN SALUD
DIRECCIÓN DE ESTADISTICAS EN SALUD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BE32"/>
  <sheetViews>
    <sheetView showGridLines="0" workbookViewId="0">
      <pane xSplit="1" ySplit="8" topLeftCell="B9" activePane="bottomRight" state="frozen"/>
      <selection activeCell="BH19" sqref="BH19"/>
      <selection pane="topRight" activeCell="BH19" sqref="BH19"/>
      <selection pane="bottomLeft" activeCell="BH19" sqref="BH19"/>
      <selection pane="bottomRight" activeCell="BG22" sqref="BG22"/>
    </sheetView>
  </sheetViews>
  <sheetFormatPr baseColWidth="10" defaultColWidth="11.42578125" defaultRowHeight="18" customHeight="1"/>
  <cols>
    <col min="1" max="1" width="18.7109375" style="174" customWidth="1"/>
    <col min="2" max="2" width="7.7109375" style="174" customWidth="1"/>
    <col min="3" max="3" width="5.5703125" style="188" customWidth="1"/>
    <col min="4" max="8" width="5.5703125" style="120" customWidth="1"/>
    <col min="9" max="9" width="7.7109375" style="188" customWidth="1"/>
    <col min="10" max="15" width="5.5703125" style="120" customWidth="1"/>
    <col min="16" max="16" width="7.7109375" style="174" customWidth="1"/>
    <col min="17" max="17" width="5.5703125" style="188" customWidth="1"/>
    <col min="18" max="22" width="5.5703125" style="120" customWidth="1"/>
    <col min="23" max="23" width="7.7109375" style="188" customWidth="1"/>
    <col min="24" max="29" width="5.5703125" style="120" customWidth="1"/>
    <col min="30" max="30" width="7.7109375" style="174" customWidth="1"/>
    <col min="31" max="31" width="5.5703125" style="188" customWidth="1"/>
    <col min="32" max="36" width="5.5703125" style="120" customWidth="1"/>
    <col min="37" max="37" width="7.7109375" style="188" customWidth="1"/>
    <col min="38" max="43" width="5.5703125" style="120" customWidth="1"/>
    <col min="44" max="44" width="7.7109375" style="174" customWidth="1"/>
    <col min="45" max="45" width="5.5703125" style="188" customWidth="1"/>
    <col min="46" max="50" width="5.5703125" style="120" customWidth="1"/>
    <col min="51" max="51" width="7.7109375" style="188" customWidth="1"/>
    <col min="52" max="57" width="5.5703125" style="120" customWidth="1"/>
    <col min="58" max="58" width="11.42578125" style="178" customWidth="1"/>
    <col min="59" max="59" width="55.7109375" style="178" customWidth="1"/>
    <col min="60" max="16384" width="11.42578125" style="178"/>
  </cols>
  <sheetData>
    <row r="1" spans="1:57" ht="18" customHeight="1">
      <c r="A1" s="825" t="s">
        <v>32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  <c r="AF1" s="838"/>
      <c r="AG1" s="838"/>
      <c r="AH1" s="838"/>
      <c r="AI1" s="838"/>
      <c r="AJ1" s="838"/>
      <c r="AK1" s="178"/>
      <c r="AL1" s="178"/>
      <c r="AM1" s="178"/>
      <c r="AN1" s="178"/>
      <c r="AO1" s="178"/>
      <c r="AP1" s="178"/>
      <c r="AQ1" s="178"/>
      <c r="AR1" s="178"/>
      <c r="AS1" s="178"/>
      <c r="AT1" s="23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</row>
    <row r="2" spans="1:57" ht="18" customHeight="1">
      <c r="A2" s="825" t="s">
        <v>400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826"/>
      <c r="Y2" s="826"/>
      <c r="Z2" s="826"/>
      <c r="AA2" s="826"/>
      <c r="AB2" s="826"/>
      <c r="AC2" s="826"/>
      <c r="AD2" s="826"/>
      <c r="AE2" s="826"/>
      <c r="AF2" s="826"/>
      <c r="AG2" s="826"/>
      <c r="AH2" s="826"/>
      <c r="AI2" s="826"/>
      <c r="AJ2" s="826"/>
      <c r="AK2" s="178"/>
      <c r="AL2" s="178"/>
      <c r="AM2" s="178"/>
      <c r="AN2" s="178"/>
      <c r="AO2" s="178"/>
      <c r="AP2" s="178"/>
      <c r="AQ2" s="178"/>
      <c r="AR2" s="178"/>
      <c r="AS2" s="178"/>
      <c r="AT2" s="23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</row>
    <row r="3" spans="1:57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178"/>
      <c r="AL3" s="178"/>
      <c r="AM3" s="178"/>
      <c r="AN3" s="178"/>
      <c r="AO3" s="178"/>
      <c r="AP3" s="178"/>
      <c r="AQ3" s="178"/>
      <c r="AR3" s="178"/>
      <c r="AS3" s="178"/>
      <c r="AT3" s="23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</row>
    <row r="4" spans="1:57" ht="18.75" customHeight="1">
      <c r="A4" s="827"/>
      <c r="B4" s="827"/>
      <c r="C4" s="827"/>
      <c r="D4" s="98"/>
      <c r="E4" s="98"/>
      <c r="F4" s="98"/>
      <c r="G4" s="98"/>
      <c r="H4" s="98"/>
      <c r="I4" s="120"/>
      <c r="J4" s="98"/>
      <c r="K4" s="98"/>
      <c r="L4" s="98"/>
      <c r="M4" s="98"/>
      <c r="N4" s="98"/>
      <c r="O4" s="98"/>
      <c r="P4" s="120"/>
      <c r="Q4" s="120"/>
      <c r="R4" s="98"/>
      <c r="S4" s="98"/>
      <c r="T4" s="98"/>
      <c r="U4" s="98"/>
      <c r="V4" s="98"/>
      <c r="W4" s="120"/>
      <c r="X4" s="98"/>
      <c r="Y4" s="98"/>
      <c r="Z4" s="98"/>
      <c r="AA4" s="98"/>
      <c r="AB4" s="98"/>
      <c r="AC4" s="98"/>
      <c r="AD4" s="120"/>
      <c r="AE4" s="120"/>
      <c r="AF4" s="98"/>
      <c r="AG4" s="98"/>
      <c r="AH4" s="98"/>
      <c r="AI4" s="98"/>
      <c r="AJ4" s="98"/>
      <c r="AK4" s="120"/>
      <c r="AL4" s="98"/>
      <c r="AM4" s="98"/>
      <c r="AN4" s="98"/>
      <c r="AO4" s="98"/>
      <c r="AP4" s="98"/>
      <c r="AQ4" s="98"/>
      <c r="AR4" s="120"/>
      <c r="AS4" s="120"/>
      <c r="AT4" s="98"/>
      <c r="AU4" s="98"/>
      <c r="AV4" s="98"/>
      <c r="AW4" s="98"/>
      <c r="AX4" s="98"/>
      <c r="AY4" s="120"/>
      <c r="AZ4" s="98"/>
      <c r="BA4" s="98"/>
      <c r="BB4" s="98"/>
      <c r="BC4" s="98"/>
      <c r="BD4" s="98"/>
      <c r="BE4" s="98"/>
    </row>
    <row r="5" spans="1:57" ht="18" customHeight="1">
      <c r="A5" s="821" t="s">
        <v>0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29"/>
      <c r="AX5" s="829"/>
      <c r="AY5" s="829"/>
      <c r="AZ5" s="829"/>
      <c r="BA5" s="829"/>
      <c r="BB5" s="829"/>
      <c r="BC5" s="829"/>
      <c r="BD5" s="829"/>
      <c r="BE5" s="830"/>
    </row>
    <row r="6" spans="1:57" ht="18" customHeight="1">
      <c r="A6" s="822"/>
      <c r="B6" s="812">
        <v>2015</v>
      </c>
      <c r="C6" s="813"/>
      <c r="D6" s="813"/>
      <c r="E6" s="813"/>
      <c r="F6" s="813"/>
      <c r="G6" s="813"/>
      <c r="H6" s="813"/>
      <c r="I6" s="803">
        <v>2016</v>
      </c>
      <c r="J6" s="804"/>
      <c r="K6" s="804"/>
      <c r="L6" s="804"/>
      <c r="M6" s="804"/>
      <c r="N6" s="804"/>
      <c r="O6" s="804"/>
      <c r="P6" s="812">
        <v>2017</v>
      </c>
      <c r="Q6" s="813"/>
      <c r="R6" s="813"/>
      <c r="S6" s="813"/>
      <c r="T6" s="813"/>
      <c r="U6" s="813"/>
      <c r="V6" s="813"/>
      <c r="W6" s="803">
        <v>2018</v>
      </c>
      <c r="X6" s="804"/>
      <c r="Y6" s="804"/>
      <c r="Z6" s="804"/>
      <c r="AA6" s="804"/>
      <c r="AB6" s="804"/>
      <c r="AC6" s="804"/>
      <c r="AD6" s="812">
        <v>2019</v>
      </c>
      <c r="AE6" s="813"/>
      <c r="AF6" s="813"/>
      <c r="AG6" s="813"/>
      <c r="AH6" s="813"/>
      <c r="AI6" s="813"/>
      <c r="AJ6" s="813"/>
      <c r="AK6" s="803">
        <v>2020</v>
      </c>
      <c r="AL6" s="804"/>
      <c r="AM6" s="804"/>
      <c r="AN6" s="804"/>
      <c r="AO6" s="804"/>
      <c r="AP6" s="804"/>
      <c r="AQ6" s="805"/>
      <c r="AR6" s="812">
        <v>2021</v>
      </c>
      <c r="AS6" s="813"/>
      <c r="AT6" s="813"/>
      <c r="AU6" s="813"/>
      <c r="AV6" s="813"/>
      <c r="AW6" s="813"/>
      <c r="AX6" s="813"/>
      <c r="AY6" s="803">
        <v>2022</v>
      </c>
      <c r="AZ6" s="804"/>
      <c r="BA6" s="804"/>
      <c r="BB6" s="804"/>
      <c r="BC6" s="804"/>
      <c r="BD6" s="804"/>
      <c r="BE6" s="805"/>
    </row>
    <row r="7" spans="1:57" ht="18" customHeight="1">
      <c r="A7" s="822"/>
      <c r="B7" s="842" t="s">
        <v>1</v>
      </c>
      <c r="C7" s="834" t="s">
        <v>508</v>
      </c>
      <c r="D7" s="835"/>
      <c r="E7" s="836" t="s">
        <v>509</v>
      </c>
      <c r="F7" s="836"/>
      <c r="G7" s="835" t="s">
        <v>510</v>
      </c>
      <c r="H7" s="837"/>
      <c r="I7" s="839" t="s">
        <v>1</v>
      </c>
      <c r="J7" s="841" t="s">
        <v>508</v>
      </c>
      <c r="K7" s="832"/>
      <c r="L7" s="831" t="s">
        <v>509</v>
      </c>
      <c r="M7" s="831"/>
      <c r="N7" s="832" t="s">
        <v>510</v>
      </c>
      <c r="O7" s="833"/>
      <c r="P7" s="842" t="s">
        <v>1</v>
      </c>
      <c r="Q7" s="834" t="s">
        <v>508</v>
      </c>
      <c r="R7" s="835"/>
      <c r="S7" s="836" t="s">
        <v>509</v>
      </c>
      <c r="T7" s="836"/>
      <c r="U7" s="835" t="s">
        <v>510</v>
      </c>
      <c r="V7" s="837"/>
      <c r="W7" s="839" t="s">
        <v>1</v>
      </c>
      <c r="X7" s="841" t="s">
        <v>508</v>
      </c>
      <c r="Y7" s="832"/>
      <c r="Z7" s="831" t="s">
        <v>509</v>
      </c>
      <c r="AA7" s="831"/>
      <c r="AB7" s="832" t="s">
        <v>510</v>
      </c>
      <c r="AC7" s="833"/>
      <c r="AD7" s="842" t="s">
        <v>1</v>
      </c>
      <c r="AE7" s="834" t="s">
        <v>508</v>
      </c>
      <c r="AF7" s="835"/>
      <c r="AG7" s="836" t="s">
        <v>509</v>
      </c>
      <c r="AH7" s="836"/>
      <c r="AI7" s="835" t="s">
        <v>510</v>
      </c>
      <c r="AJ7" s="837"/>
      <c r="AK7" s="839" t="s">
        <v>1</v>
      </c>
      <c r="AL7" s="841" t="s">
        <v>508</v>
      </c>
      <c r="AM7" s="832"/>
      <c r="AN7" s="831" t="s">
        <v>509</v>
      </c>
      <c r="AO7" s="831"/>
      <c r="AP7" s="832" t="s">
        <v>510</v>
      </c>
      <c r="AQ7" s="833"/>
      <c r="AR7" s="842" t="s">
        <v>1</v>
      </c>
      <c r="AS7" s="834" t="s">
        <v>508</v>
      </c>
      <c r="AT7" s="835"/>
      <c r="AU7" s="836" t="s">
        <v>509</v>
      </c>
      <c r="AV7" s="836"/>
      <c r="AW7" s="835" t="s">
        <v>510</v>
      </c>
      <c r="AX7" s="837"/>
      <c r="AY7" s="839" t="s">
        <v>1</v>
      </c>
      <c r="AZ7" s="841" t="s">
        <v>508</v>
      </c>
      <c r="BA7" s="832"/>
      <c r="BB7" s="831" t="s">
        <v>509</v>
      </c>
      <c r="BC7" s="831"/>
      <c r="BD7" s="832" t="s">
        <v>510</v>
      </c>
      <c r="BE7" s="833"/>
    </row>
    <row r="8" spans="1:57" ht="18" customHeight="1">
      <c r="A8" s="823"/>
      <c r="B8" s="843"/>
      <c r="C8" s="586" t="s">
        <v>6</v>
      </c>
      <c r="D8" s="64" t="s">
        <v>7</v>
      </c>
      <c r="E8" s="597" t="s">
        <v>6</v>
      </c>
      <c r="F8" s="64" t="s">
        <v>7</v>
      </c>
      <c r="G8" s="597" t="s">
        <v>6</v>
      </c>
      <c r="H8" s="65" t="s">
        <v>29</v>
      </c>
      <c r="I8" s="840"/>
      <c r="J8" s="587" t="s">
        <v>6</v>
      </c>
      <c r="K8" s="1" t="s">
        <v>7</v>
      </c>
      <c r="L8" s="598" t="s">
        <v>6</v>
      </c>
      <c r="M8" s="1" t="s">
        <v>7</v>
      </c>
      <c r="N8" s="598" t="s">
        <v>6</v>
      </c>
      <c r="O8" s="2" t="s">
        <v>29</v>
      </c>
      <c r="P8" s="843"/>
      <c r="Q8" s="586" t="s">
        <v>6</v>
      </c>
      <c r="R8" s="64" t="s">
        <v>7</v>
      </c>
      <c r="S8" s="597" t="s">
        <v>6</v>
      </c>
      <c r="T8" s="64" t="s">
        <v>7</v>
      </c>
      <c r="U8" s="597" t="s">
        <v>6</v>
      </c>
      <c r="V8" s="65" t="s">
        <v>29</v>
      </c>
      <c r="W8" s="840"/>
      <c r="X8" s="587" t="s">
        <v>6</v>
      </c>
      <c r="Y8" s="1" t="s">
        <v>7</v>
      </c>
      <c r="Z8" s="598" t="s">
        <v>6</v>
      </c>
      <c r="AA8" s="1" t="s">
        <v>7</v>
      </c>
      <c r="AB8" s="598" t="s">
        <v>6</v>
      </c>
      <c r="AC8" s="2" t="s">
        <v>29</v>
      </c>
      <c r="AD8" s="843"/>
      <c r="AE8" s="586" t="s">
        <v>6</v>
      </c>
      <c r="AF8" s="64" t="s">
        <v>7</v>
      </c>
      <c r="AG8" s="597" t="s">
        <v>6</v>
      </c>
      <c r="AH8" s="64" t="s">
        <v>7</v>
      </c>
      <c r="AI8" s="597" t="s">
        <v>6</v>
      </c>
      <c r="AJ8" s="65" t="s">
        <v>29</v>
      </c>
      <c r="AK8" s="840"/>
      <c r="AL8" s="587" t="s">
        <v>6</v>
      </c>
      <c r="AM8" s="1" t="s">
        <v>7</v>
      </c>
      <c r="AN8" s="598" t="s">
        <v>6</v>
      </c>
      <c r="AO8" s="1" t="s">
        <v>7</v>
      </c>
      <c r="AP8" s="598" t="s">
        <v>6</v>
      </c>
      <c r="AQ8" s="2" t="s">
        <v>29</v>
      </c>
      <c r="AR8" s="843"/>
      <c r="AS8" s="671" t="s">
        <v>6</v>
      </c>
      <c r="AT8" s="696" t="s">
        <v>7</v>
      </c>
      <c r="AU8" s="673" t="s">
        <v>6</v>
      </c>
      <c r="AV8" s="64" t="s">
        <v>7</v>
      </c>
      <c r="AW8" s="673" t="s">
        <v>6</v>
      </c>
      <c r="AX8" s="65" t="s">
        <v>29</v>
      </c>
      <c r="AY8" s="840"/>
      <c r="AZ8" s="761" t="s">
        <v>6</v>
      </c>
      <c r="BA8" s="1" t="s">
        <v>7</v>
      </c>
      <c r="BB8" s="764" t="s">
        <v>6</v>
      </c>
      <c r="BC8" s="1" t="s">
        <v>7</v>
      </c>
      <c r="BD8" s="764" t="s">
        <v>6</v>
      </c>
      <c r="BE8" s="2" t="s">
        <v>29</v>
      </c>
    </row>
    <row r="9" spans="1:57" ht="18" customHeight="1">
      <c r="A9" s="87" t="s">
        <v>8</v>
      </c>
      <c r="B9" s="99">
        <v>4571</v>
      </c>
      <c r="C9" s="100">
        <v>95</v>
      </c>
      <c r="D9" s="101">
        <f>+C9/(B9+E9)*1000</f>
        <v>20.593973553002385</v>
      </c>
      <c r="E9" s="102">
        <v>42</v>
      </c>
      <c r="F9" s="103">
        <f>+E9/B9*1000</f>
        <v>9.1883614088820842</v>
      </c>
      <c r="G9" s="102">
        <v>7</v>
      </c>
      <c r="H9" s="104">
        <f>+G9/B9*100000</f>
        <v>153.13935681470139</v>
      </c>
      <c r="I9" s="105">
        <v>4367</v>
      </c>
      <c r="J9" s="99">
        <v>100</v>
      </c>
      <c r="K9" s="106">
        <f>+J9/(I9+L9)*1000</f>
        <v>22.644927536231883</v>
      </c>
      <c r="L9" s="105">
        <v>49</v>
      </c>
      <c r="M9" s="106">
        <f>+L9/I9*1000</f>
        <v>11.220517517746737</v>
      </c>
      <c r="N9" s="105">
        <v>4</v>
      </c>
      <c r="O9" s="106">
        <f>+N9/I9*100000</f>
        <v>91.596061369361124</v>
      </c>
      <c r="P9" s="99">
        <v>4486</v>
      </c>
      <c r="Q9" s="100">
        <v>76</v>
      </c>
      <c r="R9" s="101">
        <f>+Q9/(P9+S9)*1000</f>
        <v>16.78445229681979</v>
      </c>
      <c r="S9" s="102">
        <v>42</v>
      </c>
      <c r="T9" s="103">
        <f>+S9/P9*1000</f>
        <v>9.3624609897458768</v>
      </c>
      <c r="U9" s="102">
        <v>7</v>
      </c>
      <c r="V9" s="104">
        <f>+U9/P9*100000</f>
        <v>156.04101649576461</v>
      </c>
      <c r="W9" s="105">
        <v>4399</v>
      </c>
      <c r="X9" s="99">
        <v>84</v>
      </c>
      <c r="Y9" s="106">
        <f>+X9/(W9+Z9)*1000</f>
        <v>18.893387314439948</v>
      </c>
      <c r="Z9" s="105">
        <v>47</v>
      </c>
      <c r="AA9" s="106">
        <f>+Z9/W9*1000</f>
        <v>10.684246419640827</v>
      </c>
      <c r="AB9" s="105">
        <v>6</v>
      </c>
      <c r="AC9" s="106">
        <f>+AB9/W9*100000</f>
        <v>136.39463514435099</v>
      </c>
      <c r="AD9" s="99">
        <v>4086</v>
      </c>
      <c r="AE9" s="100">
        <v>82</v>
      </c>
      <c r="AF9" s="101">
        <f>+AE9/(AD9+AG9)*1000</f>
        <v>19.845111326234271</v>
      </c>
      <c r="AG9" s="102">
        <v>46</v>
      </c>
      <c r="AH9" s="103">
        <f>+AG9/AD9*1000</f>
        <v>11.257953989231522</v>
      </c>
      <c r="AI9" s="102">
        <v>3</v>
      </c>
      <c r="AJ9" s="104">
        <f>+AI9/AD9*100000</f>
        <v>73.421439060205572</v>
      </c>
      <c r="AK9" s="105">
        <v>3945</v>
      </c>
      <c r="AL9" s="99">
        <v>70</v>
      </c>
      <c r="AM9" s="106">
        <f>+AL9/(AK9+AN9)*1000</f>
        <v>17.557060446450965</v>
      </c>
      <c r="AN9" s="105">
        <v>42</v>
      </c>
      <c r="AO9" s="106">
        <f>+AN9/AK9*1000</f>
        <v>10.64638783269962</v>
      </c>
      <c r="AP9" s="105">
        <v>6</v>
      </c>
      <c r="AQ9" s="107">
        <f>+AP9/AK9*100000</f>
        <v>152.09125475285171</v>
      </c>
      <c r="AR9" s="99">
        <v>4269</v>
      </c>
      <c r="AS9" s="100">
        <v>76</v>
      </c>
      <c r="AT9" s="103">
        <f>+AS9/(AR9+AU9)*1000</f>
        <v>17.633410672853827</v>
      </c>
      <c r="AU9" s="102">
        <v>41</v>
      </c>
      <c r="AV9" s="103">
        <f>+AU9/AR9*1000</f>
        <v>9.6041227453736244</v>
      </c>
      <c r="AW9" s="102">
        <v>7</v>
      </c>
      <c r="AX9" s="104">
        <f>+AW9/AR9*100000</f>
        <v>163.97282736003748</v>
      </c>
      <c r="AY9" s="105">
        <v>3791</v>
      </c>
      <c r="AZ9" s="99">
        <v>61</v>
      </c>
      <c r="BA9" s="106">
        <f>+AZ9/(AY9+BB9)*1000</f>
        <v>15.951882845188285</v>
      </c>
      <c r="BB9" s="105">
        <v>33</v>
      </c>
      <c r="BC9" s="106">
        <f>+BB9/AY9*1000</f>
        <v>8.7048272223687668</v>
      </c>
      <c r="BD9" s="105">
        <v>2</v>
      </c>
      <c r="BE9" s="107">
        <f>+BD9/AY9*100000</f>
        <v>52.75652862041678</v>
      </c>
    </row>
    <row r="10" spans="1:57" ht="18" customHeight="1">
      <c r="A10" s="88" t="s">
        <v>9</v>
      </c>
      <c r="B10" s="108">
        <v>7356</v>
      </c>
      <c r="C10" s="108">
        <v>136</v>
      </c>
      <c r="D10" s="109">
        <f>+C10/(B10+E10)*1000</f>
        <v>18.267293485560778</v>
      </c>
      <c r="E10" s="110">
        <v>89</v>
      </c>
      <c r="F10" s="109">
        <f t="shared" ref="F10:F25" si="0">+E10/B10*1000</f>
        <v>12.098966829798803</v>
      </c>
      <c r="G10" s="110">
        <v>7</v>
      </c>
      <c r="H10" s="111">
        <f t="shared" ref="H10:H27" si="1">+G10/B10*100000</f>
        <v>95.160413268080475</v>
      </c>
      <c r="I10" s="115">
        <v>7011</v>
      </c>
      <c r="J10" s="113">
        <v>107</v>
      </c>
      <c r="K10" s="114">
        <f>+J10/(I10+L10)*1000</f>
        <v>15.117264764057644</v>
      </c>
      <c r="L10" s="115">
        <v>67</v>
      </c>
      <c r="M10" s="114">
        <f t="shared" ref="M10:M27" si="2">+L10/I10*1000</f>
        <v>9.5564113535872188</v>
      </c>
      <c r="N10" s="115">
        <v>6</v>
      </c>
      <c r="O10" s="114">
        <f t="shared" ref="O10:O27" si="3">+N10/I10*100000</f>
        <v>85.57980316645272</v>
      </c>
      <c r="P10" s="108">
        <v>7130</v>
      </c>
      <c r="Q10" s="108">
        <v>132</v>
      </c>
      <c r="R10" s="109">
        <f>+Q10/(P10+S10)*1000</f>
        <v>18.305366800721121</v>
      </c>
      <c r="S10" s="110">
        <v>81</v>
      </c>
      <c r="T10" s="109">
        <f t="shared" ref="T10:T27" si="4">+S10/P10*1000</f>
        <v>11.360448807854139</v>
      </c>
      <c r="U10" s="110">
        <v>4</v>
      </c>
      <c r="V10" s="111">
        <f t="shared" ref="V10:V27" si="5">+U10/P10*100000</f>
        <v>56.100981767180926</v>
      </c>
      <c r="W10" s="115">
        <v>6884</v>
      </c>
      <c r="X10" s="113">
        <v>110</v>
      </c>
      <c r="Y10" s="114">
        <f>+X10/(W10+Z10)*1000</f>
        <v>15.838732901367891</v>
      </c>
      <c r="Z10" s="115">
        <v>61</v>
      </c>
      <c r="AA10" s="114">
        <f t="shared" ref="AA10:AA27" si="6">+Z10/W10*1000</f>
        <v>8.8611272515979067</v>
      </c>
      <c r="AB10" s="115">
        <v>2</v>
      </c>
      <c r="AC10" s="114">
        <f t="shared" ref="AC10:AC27" si="7">+AB10/W10*100000</f>
        <v>29.052876234747238</v>
      </c>
      <c r="AD10" s="108">
        <v>6766</v>
      </c>
      <c r="AE10" s="108">
        <v>108</v>
      </c>
      <c r="AF10" s="109">
        <f>+AE10/(AD10+AG10)*1000</f>
        <v>15.796401930671347</v>
      </c>
      <c r="AG10" s="110">
        <v>71</v>
      </c>
      <c r="AH10" s="109">
        <f t="shared" ref="AH10:AH27" si="8">+AG10/AD10*1000</f>
        <v>10.493644694058528</v>
      </c>
      <c r="AI10" s="110">
        <v>6</v>
      </c>
      <c r="AJ10" s="111">
        <f t="shared" ref="AJ10:AJ27" si="9">+AI10/AD10*100000</f>
        <v>88.678687555424176</v>
      </c>
      <c r="AK10" s="115">
        <v>6409</v>
      </c>
      <c r="AL10" s="113">
        <v>112</v>
      </c>
      <c r="AM10" s="114">
        <f>+AL10/(AK10+AN10)*1000</f>
        <v>17.283950617283949</v>
      </c>
      <c r="AN10" s="115">
        <v>71</v>
      </c>
      <c r="AO10" s="114">
        <f t="shared" ref="AO10:AO27" si="10">+AN10/AK10*1000</f>
        <v>11.078171321579029</v>
      </c>
      <c r="AP10" s="115">
        <v>4</v>
      </c>
      <c r="AQ10" s="116">
        <f t="shared" ref="AQ10:AQ27" si="11">+AP10/AK10*100000</f>
        <v>62.412232797628334</v>
      </c>
      <c r="AR10" s="108">
        <v>6723</v>
      </c>
      <c r="AS10" s="108">
        <v>119</v>
      </c>
      <c r="AT10" s="109">
        <f>+AS10/(AR10+AU10)*1000</f>
        <v>17.52577319587629</v>
      </c>
      <c r="AU10" s="110">
        <v>67</v>
      </c>
      <c r="AV10" s="109">
        <f t="shared" ref="AV10:AV27" si="12">+AU10/AR10*1000</f>
        <v>9.9657890822549451</v>
      </c>
      <c r="AW10" s="110">
        <v>6</v>
      </c>
      <c r="AX10" s="111">
        <f t="shared" ref="AX10:AX27" si="13">+AW10/AR10*100000</f>
        <v>89.245872378402495</v>
      </c>
      <c r="AY10" s="115">
        <v>6678</v>
      </c>
      <c r="AZ10" s="113">
        <v>116</v>
      </c>
      <c r="BA10" s="114">
        <f>+AZ10/(AY10+BB10)*1000</f>
        <v>17.187731515780115</v>
      </c>
      <c r="BB10" s="115">
        <v>71</v>
      </c>
      <c r="BC10" s="114">
        <f t="shared" ref="BC10:BC27" si="14">+BB10/AY10*1000</f>
        <v>10.631925726265349</v>
      </c>
      <c r="BD10" s="115">
        <v>8</v>
      </c>
      <c r="BE10" s="116">
        <f t="shared" ref="BE10:BE27" si="15">+BD10/AY10*100000</f>
        <v>119.79634621144056</v>
      </c>
    </row>
    <row r="11" spans="1:57" ht="18" customHeight="1">
      <c r="A11" s="87" t="s">
        <v>10</v>
      </c>
      <c r="B11" s="99">
        <v>4555</v>
      </c>
      <c r="C11" s="99">
        <v>94</v>
      </c>
      <c r="D11" s="117">
        <f t="shared" ref="D11:D27" si="16">+C11/(B11+E11)*1000</f>
        <v>20.421464262437542</v>
      </c>
      <c r="E11" s="105">
        <v>48</v>
      </c>
      <c r="F11" s="117">
        <f t="shared" si="0"/>
        <v>10.537870472008782</v>
      </c>
      <c r="G11" s="105">
        <v>3</v>
      </c>
      <c r="H11" s="123">
        <f t="shared" si="1"/>
        <v>65.861690450054894</v>
      </c>
      <c r="I11" s="105">
        <v>4490</v>
      </c>
      <c r="J11" s="99">
        <v>78</v>
      </c>
      <c r="K11" s="106">
        <f t="shared" ref="K11:K27" si="17">+J11/(I11+L11)*1000</f>
        <v>17.226148409893995</v>
      </c>
      <c r="L11" s="105">
        <v>38</v>
      </c>
      <c r="M11" s="106">
        <f t="shared" si="2"/>
        <v>8.463251670378618</v>
      </c>
      <c r="N11" s="105">
        <v>9</v>
      </c>
      <c r="O11" s="106">
        <f t="shared" si="3"/>
        <v>200.44543429844097</v>
      </c>
      <c r="P11" s="99">
        <v>4536</v>
      </c>
      <c r="Q11" s="99">
        <v>67</v>
      </c>
      <c r="R11" s="117">
        <f t="shared" ref="R11:R27" si="18">+Q11/(P11+S11)*1000</f>
        <v>14.654418197725285</v>
      </c>
      <c r="S11" s="105">
        <v>36</v>
      </c>
      <c r="T11" s="117">
        <f t="shared" si="4"/>
        <v>7.9365079365079358</v>
      </c>
      <c r="U11" s="105">
        <v>1</v>
      </c>
      <c r="V11" s="123">
        <f t="shared" si="5"/>
        <v>22.045855379188712</v>
      </c>
      <c r="W11" s="105">
        <v>4201</v>
      </c>
      <c r="X11" s="99">
        <v>68</v>
      </c>
      <c r="Y11" s="106">
        <f t="shared" ref="Y11:Y27" si="19">+X11/(W11+Z11)*1000</f>
        <v>16.0188457008245</v>
      </c>
      <c r="Z11" s="105">
        <v>44</v>
      </c>
      <c r="AA11" s="106">
        <f t="shared" si="6"/>
        <v>10.473696738871698</v>
      </c>
      <c r="AB11" s="105">
        <v>0</v>
      </c>
      <c r="AC11" s="106">
        <f t="shared" si="7"/>
        <v>0</v>
      </c>
      <c r="AD11" s="99">
        <v>4049</v>
      </c>
      <c r="AE11" s="99">
        <v>59</v>
      </c>
      <c r="AF11" s="117">
        <f t="shared" ref="AF11:AF27" si="20">+AE11/(AD11+AG11)*1000</f>
        <v>14.450159196669116</v>
      </c>
      <c r="AG11" s="105">
        <v>34</v>
      </c>
      <c r="AH11" s="117">
        <f t="shared" si="8"/>
        <v>8.3971350950852077</v>
      </c>
      <c r="AI11" s="105">
        <v>4</v>
      </c>
      <c r="AJ11" s="123">
        <f t="shared" si="9"/>
        <v>98.789824648061241</v>
      </c>
      <c r="AK11" s="105">
        <v>3901</v>
      </c>
      <c r="AL11" s="99">
        <v>62</v>
      </c>
      <c r="AM11" s="106">
        <f t="shared" ref="AM11:AM27" si="21">+AL11/(AK11+AN11)*1000</f>
        <v>15.724067968551864</v>
      </c>
      <c r="AN11" s="105">
        <v>42</v>
      </c>
      <c r="AO11" s="106">
        <f t="shared" si="10"/>
        <v>10.766470135862599</v>
      </c>
      <c r="AP11" s="105">
        <v>1</v>
      </c>
      <c r="AQ11" s="107">
        <f t="shared" si="11"/>
        <v>25.634452704434761</v>
      </c>
      <c r="AR11" s="99">
        <v>4149</v>
      </c>
      <c r="AS11" s="99">
        <v>72</v>
      </c>
      <c r="AT11" s="117">
        <f t="shared" ref="AT11:AT14" si="22">+AS11/(AR11+AU11)*1000</f>
        <v>17.142857142857142</v>
      </c>
      <c r="AU11" s="105">
        <v>51</v>
      </c>
      <c r="AV11" s="117">
        <f t="shared" si="12"/>
        <v>12.292118582791034</v>
      </c>
      <c r="AW11" s="105">
        <v>6</v>
      </c>
      <c r="AX11" s="123">
        <f t="shared" si="13"/>
        <v>144.61315979754158</v>
      </c>
      <c r="AY11" s="105">
        <v>3997</v>
      </c>
      <c r="AZ11" s="99">
        <v>74</v>
      </c>
      <c r="BA11" s="106">
        <f t="shared" ref="BA11:BA14" si="23">+AZ11/(AY11+BB11)*1000</f>
        <v>18.303240168191937</v>
      </c>
      <c r="BB11" s="105">
        <v>46</v>
      </c>
      <c r="BC11" s="106">
        <f t="shared" si="14"/>
        <v>11.508631473605204</v>
      </c>
      <c r="BD11" s="105">
        <v>5</v>
      </c>
      <c r="BE11" s="107">
        <f t="shared" si="15"/>
        <v>125.09382036527394</v>
      </c>
    </row>
    <row r="12" spans="1:57" ht="18" customHeight="1">
      <c r="A12" s="88" t="s">
        <v>11</v>
      </c>
      <c r="B12" s="108">
        <v>3022</v>
      </c>
      <c r="C12" s="108">
        <v>50</v>
      </c>
      <c r="D12" s="109">
        <f t="shared" si="16"/>
        <v>16.382699868938403</v>
      </c>
      <c r="E12" s="110">
        <v>30</v>
      </c>
      <c r="F12" s="109">
        <f t="shared" si="0"/>
        <v>9.9272005294506958</v>
      </c>
      <c r="G12" s="110">
        <v>3</v>
      </c>
      <c r="H12" s="111">
        <f t="shared" si="1"/>
        <v>99.27200529450694</v>
      </c>
      <c r="I12" s="115">
        <v>2831</v>
      </c>
      <c r="J12" s="113">
        <v>61</v>
      </c>
      <c r="K12" s="114">
        <f t="shared" si="17"/>
        <v>21.321216357916811</v>
      </c>
      <c r="L12" s="115">
        <v>30</v>
      </c>
      <c r="M12" s="114">
        <f t="shared" si="2"/>
        <v>10.596962204168138</v>
      </c>
      <c r="N12" s="115">
        <v>2</v>
      </c>
      <c r="O12" s="114">
        <f t="shared" si="3"/>
        <v>70.646414694454251</v>
      </c>
      <c r="P12" s="108">
        <v>2952</v>
      </c>
      <c r="Q12" s="108">
        <v>43</v>
      </c>
      <c r="R12" s="109">
        <f t="shared" si="18"/>
        <v>14.448924731182794</v>
      </c>
      <c r="S12" s="110">
        <v>24</v>
      </c>
      <c r="T12" s="109">
        <f t="shared" si="4"/>
        <v>8.1300813008130088</v>
      </c>
      <c r="U12" s="110">
        <v>0</v>
      </c>
      <c r="V12" s="111">
        <f t="shared" si="5"/>
        <v>0</v>
      </c>
      <c r="W12" s="115">
        <v>2879</v>
      </c>
      <c r="X12" s="113">
        <v>55</v>
      </c>
      <c r="Y12" s="114">
        <f t="shared" si="19"/>
        <v>18.906840838776212</v>
      </c>
      <c r="Z12" s="115">
        <v>30</v>
      </c>
      <c r="AA12" s="114">
        <f t="shared" si="6"/>
        <v>10.420284821118445</v>
      </c>
      <c r="AB12" s="115">
        <v>0</v>
      </c>
      <c r="AC12" s="114">
        <f t="shared" si="7"/>
        <v>0</v>
      </c>
      <c r="AD12" s="108">
        <v>2725</v>
      </c>
      <c r="AE12" s="108">
        <v>38</v>
      </c>
      <c r="AF12" s="109">
        <f t="shared" si="20"/>
        <v>13.828238719068414</v>
      </c>
      <c r="AG12" s="110">
        <v>23</v>
      </c>
      <c r="AH12" s="109">
        <f t="shared" si="8"/>
        <v>8.4403669724770634</v>
      </c>
      <c r="AI12" s="110">
        <v>2</v>
      </c>
      <c r="AJ12" s="111">
        <f t="shared" si="9"/>
        <v>73.394495412844037</v>
      </c>
      <c r="AK12" s="115">
        <v>2681</v>
      </c>
      <c r="AL12" s="113">
        <v>38</v>
      </c>
      <c r="AM12" s="114">
        <f t="shared" si="21"/>
        <v>14.074074074074074</v>
      </c>
      <c r="AN12" s="115">
        <v>19</v>
      </c>
      <c r="AO12" s="114">
        <f t="shared" si="10"/>
        <v>7.0869078701976873</v>
      </c>
      <c r="AP12" s="115">
        <v>1</v>
      </c>
      <c r="AQ12" s="116">
        <f t="shared" si="11"/>
        <v>37.299515106303623</v>
      </c>
      <c r="AR12" s="108">
        <v>2759</v>
      </c>
      <c r="AS12" s="108">
        <v>35</v>
      </c>
      <c r="AT12" s="109">
        <f t="shared" si="22"/>
        <v>12.59899208063355</v>
      </c>
      <c r="AU12" s="110">
        <v>19</v>
      </c>
      <c r="AV12" s="109">
        <f t="shared" si="12"/>
        <v>6.8865530989488946</v>
      </c>
      <c r="AW12" s="110">
        <v>4</v>
      </c>
      <c r="AX12" s="111">
        <f t="shared" si="13"/>
        <v>144.98006524102937</v>
      </c>
      <c r="AY12" s="115">
        <v>2594</v>
      </c>
      <c r="AZ12" s="113">
        <v>49</v>
      </c>
      <c r="BA12" s="114">
        <f t="shared" si="23"/>
        <v>18.702290076335878</v>
      </c>
      <c r="BB12" s="115">
        <v>26</v>
      </c>
      <c r="BC12" s="114">
        <f t="shared" si="14"/>
        <v>10.023130300693909</v>
      </c>
      <c r="BD12" s="115">
        <v>5</v>
      </c>
      <c r="BE12" s="116">
        <f t="shared" si="15"/>
        <v>192.75250578257518</v>
      </c>
    </row>
    <row r="13" spans="1:57" ht="18" customHeight="1">
      <c r="A13" s="87" t="s">
        <v>12</v>
      </c>
      <c r="B13" s="99">
        <v>8525</v>
      </c>
      <c r="C13" s="99">
        <v>143</v>
      </c>
      <c r="D13" s="117">
        <f t="shared" si="16"/>
        <v>16.570104287369642</v>
      </c>
      <c r="E13" s="105">
        <v>105</v>
      </c>
      <c r="F13" s="117">
        <f t="shared" si="0"/>
        <v>12.316715542521996</v>
      </c>
      <c r="G13" s="105">
        <v>8</v>
      </c>
      <c r="H13" s="123">
        <f t="shared" si="1"/>
        <v>93.841642228739005</v>
      </c>
      <c r="I13" s="105">
        <v>8266</v>
      </c>
      <c r="J13" s="99">
        <v>116</v>
      </c>
      <c r="K13" s="106">
        <f t="shared" si="17"/>
        <v>13.902205177372963</v>
      </c>
      <c r="L13" s="105">
        <v>78</v>
      </c>
      <c r="M13" s="106">
        <f t="shared" si="2"/>
        <v>9.4362448584563268</v>
      </c>
      <c r="N13" s="105">
        <v>7</v>
      </c>
      <c r="O13" s="106">
        <f t="shared" si="3"/>
        <v>84.684248729736268</v>
      </c>
      <c r="P13" s="99">
        <v>8487</v>
      </c>
      <c r="Q13" s="99">
        <v>124</v>
      </c>
      <c r="R13" s="117">
        <f t="shared" si="18"/>
        <v>14.472455648926237</v>
      </c>
      <c r="S13" s="105">
        <v>81</v>
      </c>
      <c r="T13" s="117">
        <f t="shared" si="4"/>
        <v>9.5440084835630969</v>
      </c>
      <c r="U13" s="105">
        <v>7</v>
      </c>
      <c r="V13" s="123">
        <f t="shared" si="5"/>
        <v>82.479085660421816</v>
      </c>
      <c r="W13" s="105">
        <v>8218</v>
      </c>
      <c r="X13" s="99">
        <v>118</v>
      </c>
      <c r="Y13" s="106">
        <f t="shared" si="19"/>
        <v>14.223722275795565</v>
      </c>
      <c r="Z13" s="105">
        <v>78</v>
      </c>
      <c r="AA13" s="106">
        <f t="shared" si="6"/>
        <v>9.4913604283280595</v>
      </c>
      <c r="AB13" s="105">
        <v>5</v>
      </c>
      <c r="AC13" s="106">
        <f t="shared" si="7"/>
        <v>60.842054027743977</v>
      </c>
      <c r="AD13" s="99">
        <v>7858</v>
      </c>
      <c r="AE13" s="99">
        <v>114</v>
      </c>
      <c r="AF13" s="117">
        <f t="shared" si="20"/>
        <v>14.37578814627995</v>
      </c>
      <c r="AG13" s="105">
        <v>72</v>
      </c>
      <c r="AH13" s="117">
        <f t="shared" si="8"/>
        <v>9.1626368032578274</v>
      </c>
      <c r="AI13" s="105">
        <v>6</v>
      </c>
      <c r="AJ13" s="123">
        <f t="shared" si="9"/>
        <v>76.355306693815223</v>
      </c>
      <c r="AK13" s="105">
        <v>7632</v>
      </c>
      <c r="AL13" s="99">
        <v>130</v>
      </c>
      <c r="AM13" s="106">
        <f t="shared" si="21"/>
        <v>16.852476017630284</v>
      </c>
      <c r="AN13" s="105">
        <v>82</v>
      </c>
      <c r="AO13" s="106">
        <f t="shared" si="10"/>
        <v>10.744234800838575</v>
      </c>
      <c r="AP13" s="105">
        <v>10</v>
      </c>
      <c r="AQ13" s="107">
        <f t="shared" si="11"/>
        <v>131.02725366876311</v>
      </c>
      <c r="AR13" s="99">
        <v>7913</v>
      </c>
      <c r="AS13" s="99">
        <v>152</v>
      </c>
      <c r="AT13" s="117">
        <f t="shared" si="22"/>
        <v>18.985760679490383</v>
      </c>
      <c r="AU13" s="105">
        <v>93</v>
      </c>
      <c r="AV13" s="117">
        <f t="shared" si="12"/>
        <v>11.752811828636421</v>
      </c>
      <c r="AW13" s="105">
        <v>13</v>
      </c>
      <c r="AX13" s="123">
        <f t="shared" si="13"/>
        <v>164.28661695943384</v>
      </c>
      <c r="AY13" s="105">
        <v>7746</v>
      </c>
      <c r="AZ13" s="99">
        <v>99</v>
      </c>
      <c r="BA13" s="106">
        <f t="shared" si="23"/>
        <v>12.674433491230316</v>
      </c>
      <c r="BB13" s="105">
        <v>65</v>
      </c>
      <c r="BC13" s="106">
        <f t="shared" si="14"/>
        <v>8.3914278337206305</v>
      </c>
      <c r="BD13" s="105">
        <v>7</v>
      </c>
      <c r="BE13" s="107">
        <f t="shared" si="15"/>
        <v>90.369222824683717</v>
      </c>
    </row>
    <row r="14" spans="1:57" ht="18" customHeight="1">
      <c r="A14" s="88" t="s">
        <v>13</v>
      </c>
      <c r="B14" s="108">
        <v>2618</v>
      </c>
      <c r="C14" s="108">
        <v>57</v>
      </c>
      <c r="D14" s="109">
        <f t="shared" si="16"/>
        <v>21.477015825169556</v>
      </c>
      <c r="E14" s="110">
        <v>36</v>
      </c>
      <c r="F14" s="109">
        <f t="shared" si="0"/>
        <v>13.750954927425516</v>
      </c>
      <c r="G14" s="110">
        <v>2</v>
      </c>
      <c r="H14" s="111">
        <f t="shared" si="1"/>
        <v>76.39419404125286</v>
      </c>
      <c r="I14" s="115">
        <v>2346</v>
      </c>
      <c r="J14" s="113">
        <v>39</v>
      </c>
      <c r="K14" s="114">
        <f t="shared" si="17"/>
        <v>16.497461928934012</v>
      </c>
      <c r="L14" s="115">
        <v>18</v>
      </c>
      <c r="M14" s="114">
        <f t="shared" si="2"/>
        <v>7.6726342710997448</v>
      </c>
      <c r="N14" s="115">
        <v>2</v>
      </c>
      <c r="O14" s="114">
        <f t="shared" si="3"/>
        <v>85.251491901108267</v>
      </c>
      <c r="P14" s="108">
        <v>2505</v>
      </c>
      <c r="Q14" s="108">
        <v>40</v>
      </c>
      <c r="R14" s="109">
        <f t="shared" si="18"/>
        <v>15.804030027657054</v>
      </c>
      <c r="S14" s="110">
        <v>26</v>
      </c>
      <c r="T14" s="109">
        <f t="shared" si="4"/>
        <v>10.379241516966069</v>
      </c>
      <c r="U14" s="110">
        <v>1</v>
      </c>
      <c r="V14" s="111">
        <f t="shared" si="5"/>
        <v>39.920159680638719</v>
      </c>
      <c r="W14" s="115">
        <v>2311</v>
      </c>
      <c r="X14" s="113">
        <v>39</v>
      </c>
      <c r="Y14" s="114">
        <f t="shared" si="19"/>
        <v>16.673792218896963</v>
      </c>
      <c r="Z14" s="115">
        <v>28</v>
      </c>
      <c r="AA14" s="114">
        <f t="shared" si="6"/>
        <v>12.115967113803547</v>
      </c>
      <c r="AB14" s="115">
        <v>1</v>
      </c>
      <c r="AC14" s="114">
        <f t="shared" si="7"/>
        <v>43.271311120726956</v>
      </c>
      <c r="AD14" s="108">
        <v>2333</v>
      </c>
      <c r="AE14" s="108">
        <v>36</v>
      </c>
      <c r="AF14" s="109">
        <f t="shared" si="20"/>
        <v>15.280135823429541</v>
      </c>
      <c r="AG14" s="110">
        <v>23</v>
      </c>
      <c r="AH14" s="109">
        <f t="shared" si="8"/>
        <v>9.8585512216030864</v>
      </c>
      <c r="AI14" s="110">
        <v>0</v>
      </c>
      <c r="AJ14" s="111">
        <f t="shared" si="9"/>
        <v>0</v>
      </c>
      <c r="AK14" s="115">
        <v>2247</v>
      </c>
      <c r="AL14" s="113">
        <v>45</v>
      </c>
      <c r="AM14" s="114">
        <f t="shared" si="21"/>
        <v>19.797624285085789</v>
      </c>
      <c r="AN14" s="115">
        <v>26</v>
      </c>
      <c r="AO14" s="114">
        <f t="shared" si="10"/>
        <v>11.570983533600357</v>
      </c>
      <c r="AP14" s="115">
        <v>3</v>
      </c>
      <c r="AQ14" s="116">
        <f t="shared" si="11"/>
        <v>133.51134846461949</v>
      </c>
      <c r="AR14" s="108">
        <v>2406</v>
      </c>
      <c r="AS14" s="108">
        <v>46</v>
      </c>
      <c r="AT14" s="109">
        <f t="shared" si="22"/>
        <v>18.930041152263374</v>
      </c>
      <c r="AU14" s="110">
        <v>24</v>
      </c>
      <c r="AV14" s="109">
        <f t="shared" si="12"/>
        <v>9.9750623441396513</v>
      </c>
      <c r="AW14" s="110">
        <v>4</v>
      </c>
      <c r="AX14" s="111">
        <f t="shared" si="13"/>
        <v>166.25103906899417</v>
      </c>
      <c r="AY14" s="115">
        <v>2399</v>
      </c>
      <c r="AZ14" s="113">
        <v>43</v>
      </c>
      <c r="BA14" s="114">
        <f t="shared" si="23"/>
        <v>17.746595130004128</v>
      </c>
      <c r="BB14" s="115">
        <v>24</v>
      </c>
      <c r="BC14" s="114">
        <f t="shared" si="14"/>
        <v>10.004168403501458</v>
      </c>
      <c r="BD14" s="115">
        <v>0</v>
      </c>
      <c r="BE14" s="116">
        <f t="shared" si="15"/>
        <v>0</v>
      </c>
    </row>
    <row r="15" spans="1:57" ht="18" customHeight="1">
      <c r="A15" s="87" t="s">
        <v>14</v>
      </c>
      <c r="B15" s="99">
        <v>7764</v>
      </c>
      <c r="C15" s="99">
        <v>121</v>
      </c>
      <c r="D15" s="117">
        <f t="shared" si="16"/>
        <v>15.4199056964445</v>
      </c>
      <c r="E15" s="105">
        <v>83</v>
      </c>
      <c r="F15" s="117">
        <f t="shared" si="0"/>
        <v>10.690365790829469</v>
      </c>
      <c r="G15" s="105">
        <v>7</v>
      </c>
      <c r="H15" s="123">
        <f t="shared" si="1"/>
        <v>90.159711488923236</v>
      </c>
      <c r="I15" s="105">
        <v>7409</v>
      </c>
      <c r="J15" s="99">
        <v>100</v>
      </c>
      <c r="K15" s="106">
        <f t="shared" si="17"/>
        <v>13.388673182487615</v>
      </c>
      <c r="L15" s="105">
        <v>60</v>
      </c>
      <c r="M15" s="106">
        <f t="shared" si="2"/>
        <v>8.0982588743420152</v>
      </c>
      <c r="N15" s="105">
        <v>7</v>
      </c>
      <c r="O15" s="106">
        <f t="shared" si="3"/>
        <v>94.479686867323522</v>
      </c>
      <c r="P15" s="99">
        <v>7631</v>
      </c>
      <c r="Q15" s="99">
        <v>116</v>
      </c>
      <c r="R15" s="117">
        <f t="shared" si="18"/>
        <v>15.053205294575655</v>
      </c>
      <c r="S15" s="105">
        <v>75</v>
      </c>
      <c r="T15" s="117">
        <f t="shared" si="4"/>
        <v>9.8283318044817207</v>
      </c>
      <c r="U15" s="105">
        <v>8</v>
      </c>
      <c r="V15" s="123">
        <f t="shared" si="5"/>
        <v>104.835539247805</v>
      </c>
      <c r="W15" s="105">
        <v>7525</v>
      </c>
      <c r="X15" s="99">
        <v>122</v>
      </c>
      <c r="Y15" s="106">
        <f t="shared" si="19"/>
        <v>16.058970646307753</v>
      </c>
      <c r="Z15" s="105">
        <v>72</v>
      </c>
      <c r="AA15" s="106">
        <f t="shared" si="6"/>
        <v>9.5681063122923593</v>
      </c>
      <c r="AB15" s="105">
        <v>8</v>
      </c>
      <c r="AC15" s="106">
        <f t="shared" si="7"/>
        <v>106.31229235880399</v>
      </c>
      <c r="AD15" s="99">
        <v>7185</v>
      </c>
      <c r="AE15" s="99">
        <v>88</v>
      </c>
      <c r="AF15" s="117">
        <f>+AE15/(AD15+AG15)*1000</f>
        <v>12.159734696697527</v>
      </c>
      <c r="AG15" s="105">
        <v>52</v>
      </c>
      <c r="AH15" s="117">
        <f t="shared" si="8"/>
        <v>7.2372999304105772</v>
      </c>
      <c r="AI15" s="105">
        <v>5</v>
      </c>
      <c r="AJ15" s="123">
        <f t="shared" si="9"/>
        <v>69.589422407794018</v>
      </c>
      <c r="AK15" s="105">
        <v>7160</v>
      </c>
      <c r="AL15" s="99">
        <v>116</v>
      </c>
      <c r="AM15" s="106">
        <f t="shared" si="21"/>
        <v>16.037605419604592</v>
      </c>
      <c r="AN15" s="105">
        <v>73</v>
      </c>
      <c r="AO15" s="106">
        <f t="shared" si="10"/>
        <v>10.195530726256983</v>
      </c>
      <c r="AP15" s="105">
        <v>3</v>
      </c>
      <c r="AQ15" s="107">
        <f t="shared" si="11"/>
        <v>41.899441340782126</v>
      </c>
      <c r="AR15" s="99">
        <v>7159</v>
      </c>
      <c r="AS15" s="99">
        <v>122</v>
      </c>
      <c r="AT15" s="117">
        <f>+AS15/(AR15+AU15)*1000</f>
        <v>16.846175089754212</v>
      </c>
      <c r="AU15" s="105">
        <v>83</v>
      </c>
      <c r="AV15" s="117">
        <f t="shared" si="12"/>
        <v>11.593798016482749</v>
      </c>
      <c r="AW15" s="105">
        <v>10</v>
      </c>
      <c r="AX15" s="123">
        <f t="shared" si="13"/>
        <v>139.68431345159939</v>
      </c>
      <c r="AY15" s="105">
        <v>6642</v>
      </c>
      <c r="AZ15" s="99">
        <v>98</v>
      </c>
      <c r="BA15" s="106">
        <f>+AZ15/(AY15+BB15)*1000</f>
        <v>14.633417948335074</v>
      </c>
      <c r="BB15" s="105">
        <v>55</v>
      </c>
      <c r="BC15" s="106">
        <f t="shared" si="14"/>
        <v>8.2806383619391752</v>
      </c>
      <c r="BD15" s="105">
        <v>5</v>
      </c>
      <c r="BE15" s="107">
        <f t="shared" si="15"/>
        <v>75.278530563083407</v>
      </c>
    </row>
    <row r="16" spans="1:57" ht="18" customHeight="1">
      <c r="A16" s="88" t="s">
        <v>15</v>
      </c>
      <c r="B16" s="108">
        <v>1947</v>
      </c>
      <c r="C16" s="108">
        <v>34</v>
      </c>
      <c r="D16" s="109">
        <f t="shared" si="16"/>
        <v>17.19777440566515</v>
      </c>
      <c r="E16" s="110">
        <v>30</v>
      </c>
      <c r="F16" s="109">
        <f t="shared" si="0"/>
        <v>15.408320493066256</v>
      </c>
      <c r="G16" s="110">
        <v>1</v>
      </c>
      <c r="H16" s="111">
        <f t="shared" si="1"/>
        <v>51.361068310220851</v>
      </c>
      <c r="I16" s="115">
        <v>1828</v>
      </c>
      <c r="J16" s="113">
        <v>31</v>
      </c>
      <c r="K16" s="114">
        <f t="shared" si="17"/>
        <v>16.774891774891778</v>
      </c>
      <c r="L16" s="115">
        <v>20</v>
      </c>
      <c r="M16" s="114">
        <f t="shared" si="2"/>
        <v>10.940919037199125</v>
      </c>
      <c r="N16" s="115">
        <v>2</v>
      </c>
      <c r="O16" s="114">
        <f t="shared" si="3"/>
        <v>109.40919037199124</v>
      </c>
      <c r="P16" s="108">
        <v>1946</v>
      </c>
      <c r="Q16" s="108">
        <v>36</v>
      </c>
      <c r="R16" s="109">
        <f t="shared" si="18"/>
        <v>18.264840182648399</v>
      </c>
      <c r="S16" s="110">
        <v>25</v>
      </c>
      <c r="T16" s="109">
        <f t="shared" si="4"/>
        <v>12.846865364850977</v>
      </c>
      <c r="U16" s="110">
        <v>3</v>
      </c>
      <c r="V16" s="111">
        <f t="shared" si="5"/>
        <v>154.1623843782117</v>
      </c>
      <c r="W16" s="115">
        <v>1871</v>
      </c>
      <c r="X16" s="113">
        <v>26</v>
      </c>
      <c r="Y16" s="114">
        <f t="shared" si="19"/>
        <v>13.77848436671966</v>
      </c>
      <c r="Z16" s="115">
        <v>16</v>
      </c>
      <c r="AA16" s="114">
        <f t="shared" si="6"/>
        <v>8.5515766969535001</v>
      </c>
      <c r="AB16" s="115">
        <v>2</v>
      </c>
      <c r="AC16" s="114">
        <f t="shared" si="7"/>
        <v>106.89470871191875</v>
      </c>
      <c r="AD16" s="108">
        <v>1718</v>
      </c>
      <c r="AE16" s="108">
        <v>24</v>
      </c>
      <c r="AF16" s="109">
        <f t="shared" si="20"/>
        <v>13.856812933025404</v>
      </c>
      <c r="AG16" s="110">
        <v>14</v>
      </c>
      <c r="AH16" s="109">
        <f t="shared" si="8"/>
        <v>8.1490104772991838</v>
      </c>
      <c r="AI16" s="110">
        <v>1</v>
      </c>
      <c r="AJ16" s="111">
        <f t="shared" si="9"/>
        <v>58.207217694994178</v>
      </c>
      <c r="AK16" s="115">
        <v>1742</v>
      </c>
      <c r="AL16" s="113">
        <v>26</v>
      </c>
      <c r="AM16" s="114">
        <f t="shared" si="21"/>
        <v>14.789533560864619</v>
      </c>
      <c r="AN16" s="115">
        <v>16</v>
      </c>
      <c r="AO16" s="114">
        <f t="shared" si="10"/>
        <v>9.1848450057405291</v>
      </c>
      <c r="AP16" s="115">
        <v>2</v>
      </c>
      <c r="AQ16" s="116">
        <f t="shared" si="11"/>
        <v>114.81056257175661</v>
      </c>
      <c r="AR16" s="108">
        <v>1707</v>
      </c>
      <c r="AS16" s="108">
        <v>21</v>
      </c>
      <c r="AT16" s="109">
        <f t="shared" ref="AT16:AT27" si="24">+AS16/(AR16+AU16)*1000</f>
        <v>12.209302325581396</v>
      </c>
      <c r="AU16" s="110">
        <v>13</v>
      </c>
      <c r="AV16" s="109">
        <f t="shared" si="12"/>
        <v>7.6157000585823083</v>
      </c>
      <c r="AW16" s="110">
        <v>5</v>
      </c>
      <c r="AX16" s="111">
        <f t="shared" si="13"/>
        <v>292.91154071470419</v>
      </c>
      <c r="AY16" s="115">
        <v>1706</v>
      </c>
      <c r="AZ16" s="113">
        <v>25</v>
      </c>
      <c r="BA16" s="114">
        <f t="shared" ref="BA16:BA27" si="25">+AZ16/(AY16+BB16)*1000</f>
        <v>14.526438117373621</v>
      </c>
      <c r="BB16" s="115">
        <v>15</v>
      </c>
      <c r="BC16" s="114">
        <f t="shared" si="14"/>
        <v>8.7924970691676432</v>
      </c>
      <c r="BD16" s="115">
        <v>4</v>
      </c>
      <c r="BE16" s="116">
        <f t="shared" si="15"/>
        <v>234.46658851113713</v>
      </c>
    </row>
    <row r="17" spans="1:57" ht="18" customHeight="1">
      <c r="A17" s="90" t="s">
        <v>16</v>
      </c>
      <c r="B17" s="99">
        <v>3183</v>
      </c>
      <c r="C17" s="99">
        <v>56</v>
      </c>
      <c r="D17" s="117">
        <f t="shared" si="16"/>
        <v>17.445482866043612</v>
      </c>
      <c r="E17" s="105">
        <v>27</v>
      </c>
      <c r="F17" s="117">
        <f t="shared" si="0"/>
        <v>8.4825636192271432</v>
      </c>
      <c r="G17" s="105">
        <v>2</v>
      </c>
      <c r="H17" s="123">
        <f t="shared" si="1"/>
        <v>62.833804586867736</v>
      </c>
      <c r="I17" s="105">
        <v>3043</v>
      </c>
      <c r="J17" s="99">
        <v>54</v>
      </c>
      <c r="K17" s="106">
        <f t="shared" si="17"/>
        <v>17.504051863857374</v>
      </c>
      <c r="L17" s="105">
        <v>42</v>
      </c>
      <c r="M17" s="106">
        <f t="shared" si="2"/>
        <v>13.802168912257642</v>
      </c>
      <c r="N17" s="105">
        <v>3</v>
      </c>
      <c r="O17" s="106">
        <f t="shared" si="3"/>
        <v>98.586920801840293</v>
      </c>
      <c r="P17" s="99">
        <v>2883</v>
      </c>
      <c r="Q17" s="99">
        <v>43</v>
      </c>
      <c r="R17" s="117">
        <f t="shared" si="18"/>
        <v>14.802065404475043</v>
      </c>
      <c r="S17" s="105">
        <v>22</v>
      </c>
      <c r="T17" s="117">
        <f t="shared" si="4"/>
        <v>7.6309399930627819</v>
      </c>
      <c r="U17" s="105">
        <v>5</v>
      </c>
      <c r="V17" s="123">
        <f t="shared" si="5"/>
        <v>173.43045438779052</v>
      </c>
      <c r="W17" s="105">
        <v>2893</v>
      </c>
      <c r="X17" s="99">
        <v>47</v>
      </c>
      <c r="Y17" s="106">
        <f t="shared" si="19"/>
        <v>16.090380006846967</v>
      </c>
      <c r="Z17" s="105">
        <v>28</v>
      </c>
      <c r="AA17" s="106">
        <f t="shared" si="6"/>
        <v>9.6785343933632912</v>
      </c>
      <c r="AB17" s="105">
        <v>3</v>
      </c>
      <c r="AC17" s="106">
        <f t="shared" si="7"/>
        <v>103.69858278603526</v>
      </c>
      <c r="AD17" s="99">
        <v>2775</v>
      </c>
      <c r="AE17" s="99">
        <v>35</v>
      </c>
      <c r="AF17" s="117">
        <f t="shared" si="20"/>
        <v>12.473271560940841</v>
      </c>
      <c r="AG17" s="105">
        <v>31</v>
      </c>
      <c r="AH17" s="117">
        <f t="shared" si="8"/>
        <v>11.171171171171171</v>
      </c>
      <c r="AI17" s="105">
        <v>0</v>
      </c>
      <c r="AJ17" s="123">
        <f t="shared" si="9"/>
        <v>0</v>
      </c>
      <c r="AK17" s="105">
        <v>2580</v>
      </c>
      <c r="AL17" s="99">
        <v>57</v>
      </c>
      <c r="AM17" s="106">
        <f t="shared" si="21"/>
        <v>21.689497716894977</v>
      </c>
      <c r="AN17" s="105">
        <v>48</v>
      </c>
      <c r="AO17" s="106">
        <f t="shared" si="10"/>
        <v>18.604651162790699</v>
      </c>
      <c r="AP17" s="105">
        <v>5</v>
      </c>
      <c r="AQ17" s="107">
        <f t="shared" si="11"/>
        <v>193.79844961240309</v>
      </c>
      <c r="AR17" s="99">
        <v>2703</v>
      </c>
      <c r="AS17" s="99">
        <v>47</v>
      </c>
      <c r="AT17" s="117">
        <f t="shared" si="24"/>
        <v>17.159547280029209</v>
      </c>
      <c r="AU17" s="105">
        <v>36</v>
      </c>
      <c r="AV17" s="117">
        <f t="shared" si="12"/>
        <v>13.318534961154272</v>
      </c>
      <c r="AW17" s="105">
        <v>5</v>
      </c>
      <c r="AX17" s="123">
        <f t="shared" si="13"/>
        <v>184.97965223825381</v>
      </c>
      <c r="AY17" s="105">
        <v>2509</v>
      </c>
      <c r="AZ17" s="99">
        <v>39</v>
      </c>
      <c r="BA17" s="106">
        <f t="shared" si="25"/>
        <v>15.330188679245284</v>
      </c>
      <c r="BB17" s="105">
        <v>35</v>
      </c>
      <c r="BC17" s="106">
        <f t="shared" si="14"/>
        <v>13.949780789159028</v>
      </c>
      <c r="BD17" s="105">
        <v>3</v>
      </c>
      <c r="BE17" s="107">
        <f t="shared" si="15"/>
        <v>119.56954962136308</v>
      </c>
    </row>
    <row r="18" spans="1:57" ht="18" customHeight="1">
      <c r="A18" s="88" t="s">
        <v>17</v>
      </c>
      <c r="B18" s="108">
        <v>16293</v>
      </c>
      <c r="C18" s="108">
        <v>302</v>
      </c>
      <c r="D18" s="109">
        <f t="shared" si="16"/>
        <v>18.341937443061038</v>
      </c>
      <c r="E18" s="110">
        <v>172</v>
      </c>
      <c r="F18" s="109">
        <f t="shared" si="0"/>
        <v>10.556680783158413</v>
      </c>
      <c r="G18" s="110">
        <v>13</v>
      </c>
      <c r="H18" s="111">
        <f t="shared" si="1"/>
        <v>79.788866384336842</v>
      </c>
      <c r="I18" s="115">
        <v>14882</v>
      </c>
      <c r="J18" s="113">
        <v>238</v>
      </c>
      <c r="K18" s="114">
        <f t="shared" si="17"/>
        <v>15.837104072398189</v>
      </c>
      <c r="L18" s="115">
        <v>146</v>
      </c>
      <c r="M18" s="114">
        <f t="shared" si="2"/>
        <v>9.8105093401424543</v>
      </c>
      <c r="N18" s="115">
        <v>7</v>
      </c>
      <c r="O18" s="114">
        <f t="shared" si="3"/>
        <v>47.036688617121357</v>
      </c>
      <c r="P18" s="108">
        <v>15460</v>
      </c>
      <c r="Q18" s="108">
        <v>269</v>
      </c>
      <c r="R18" s="109">
        <f t="shared" si="18"/>
        <v>17.235855705773048</v>
      </c>
      <c r="S18" s="110">
        <v>147</v>
      </c>
      <c r="T18" s="109">
        <f t="shared" si="4"/>
        <v>9.508408796895214</v>
      </c>
      <c r="U18" s="110">
        <v>9</v>
      </c>
      <c r="V18" s="111">
        <f t="shared" si="5"/>
        <v>58.214747736093145</v>
      </c>
      <c r="W18" s="115">
        <v>15390</v>
      </c>
      <c r="X18" s="113">
        <v>246</v>
      </c>
      <c r="Y18" s="114">
        <f t="shared" si="19"/>
        <v>15.856645610416397</v>
      </c>
      <c r="Z18" s="115">
        <v>124</v>
      </c>
      <c r="AA18" s="114">
        <f t="shared" si="6"/>
        <v>8.0571799870045488</v>
      </c>
      <c r="AB18" s="115">
        <v>12</v>
      </c>
      <c r="AC18" s="114">
        <f t="shared" si="7"/>
        <v>77.972709551656919</v>
      </c>
      <c r="AD18" s="108">
        <v>15192</v>
      </c>
      <c r="AE18" s="108">
        <v>243</v>
      </c>
      <c r="AF18" s="109">
        <f t="shared" si="20"/>
        <v>15.851272015655578</v>
      </c>
      <c r="AG18" s="110">
        <v>138</v>
      </c>
      <c r="AH18" s="109">
        <f t="shared" si="8"/>
        <v>9.0837282780410735</v>
      </c>
      <c r="AI18" s="110">
        <v>15</v>
      </c>
      <c r="AJ18" s="111">
        <f t="shared" si="9"/>
        <v>98.736176935229068</v>
      </c>
      <c r="AK18" s="115">
        <v>14259</v>
      </c>
      <c r="AL18" s="113">
        <v>216</v>
      </c>
      <c r="AM18" s="114">
        <f t="shared" si="21"/>
        <v>15.031315240083506</v>
      </c>
      <c r="AN18" s="115">
        <v>111</v>
      </c>
      <c r="AO18" s="114">
        <f t="shared" si="10"/>
        <v>7.7845571218177989</v>
      </c>
      <c r="AP18" s="115">
        <v>13</v>
      </c>
      <c r="AQ18" s="116">
        <f t="shared" si="11"/>
        <v>91.170488814082333</v>
      </c>
      <c r="AR18" s="108">
        <v>13820</v>
      </c>
      <c r="AS18" s="108">
        <v>275</v>
      </c>
      <c r="AT18" s="109">
        <f t="shared" si="24"/>
        <v>19.679404608558752</v>
      </c>
      <c r="AU18" s="110">
        <v>154</v>
      </c>
      <c r="AV18" s="109">
        <f t="shared" si="12"/>
        <v>11.143270622286542</v>
      </c>
      <c r="AW18" s="110">
        <v>46</v>
      </c>
      <c r="AX18" s="111">
        <f t="shared" si="13"/>
        <v>332.8509406657019</v>
      </c>
      <c r="AY18" s="115">
        <v>12906</v>
      </c>
      <c r="AZ18" s="113">
        <v>225</v>
      </c>
      <c r="BA18" s="114">
        <f t="shared" si="25"/>
        <v>17.221584385763489</v>
      </c>
      <c r="BB18" s="115">
        <v>159</v>
      </c>
      <c r="BC18" s="114">
        <f t="shared" si="14"/>
        <v>12.319851231985124</v>
      </c>
      <c r="BD18" s="115">
        <v>17</v>
      </c>
      <c r="BE18" s="116">
        <f t="shared" si="15"/>
        <v>131.72167983883466</v>
      </c>
    </row>
    <row r="19" spans="1:57" ht="18" customHeight="1">
      <c r="A19" s="90" t="s">
        <v>18</v>
      </c>
      <c r="B19" s="99">
        <v>34934</v>
      </c>
      <c r="C19" s="99">
        <v>483</v>
      </c>
      <c r="D19" s="117">
        <f t="shared" si="16"/>
        <v>13.715356656065426</v>
      </c>
      <c r="E19" s="105">
        <v>282</v>
      </c>
      <c r="F19" s="117">
        <f t="shared" si="0"/>
        <v>8.072365031201695</v>
      </c>
      <c r="G19" s="105">
        <v>18</v>
      </c>
      <c r="H19" s="123">
        <f t="shared" si="1"/>
        <v>51.525734241712946</v>
      </c>
      <c r="I19" s="105">
        <v>33856</v>
      </c>
      <c r="J19" s="99">
        <v>503</v>
      </c>
      <c r="K19" s="106">
        <f t="shared" si="17"/>
        <v>14.729998828628323</v>
      </c>
      <c r="L19" s="105">
        <v>292</v>
      </c>
      <c r="M19" s="106">
        <f t="shared" si="2"/>
        <v>8.6247637051039714</v>
      </c>
      <c r="N19" s="105">
        <v>26</v>
      </c>
      <c r="O19" s="106">
        <f t="shared" si="3"/>
        <v>76.79584120982986</v>
      </c>
      <c r="P19" s="99">
        <v>36384</v>
      </c>
      <c r="Q19" s="99">
        <v>491</v>
      </c>
      <c r="R19" s="117">
        <f t="shared" si="18"/>
        <v>13.384946705558432</v>
      </c>
      <c r="S19" s="105">
        <v>299</v>
      </c>
      <c r="T19" s="117">
        <f t="shared" si="4"/>
        <v>8.2178979771328056</v>
      </c>
      <c r="U19" s="105">
        <v>15</v>
      </c>
      <c r="V19" s="123">
        <f t="shared" si="5"/>
        <v>41.226912928759894</v>
      </c>
      <c r="W19" s="105">
        <v>34725</v>
      </c>
      <c r="X19" s="99">
        <v>532</v>
      </c>
      <c r="Y19" s="106">
        <f t="shared" si="19"/>
        <v>15.177450644756361</v>
      </c>
      <c r="Z19" s="105">
        <v>327</v>
      </c>
      <c r="AA19" s="106">
        <f t="shared" si="6"/>
        <v>9.4168466522678198</v>
      </c>
      <c r="AB19" s="105">
        <v>19</v>
      </c>
      <c r="AC19" s="106">
        <f t="shared" si="7"/>
        <v>54.715622750179989</v>
      </c>
      <c r="AD19" s="99">
        <v>33684</v>
      </c>
      <c r="AE19" s="99">
        <v>460</v>
      </c>
      <c r="AF19" s="117">
        <f t="shared" si="20"/>
        <v>13.36160571644349</v>
      </c>
      <c r="AG19" s="105">
        <v>743</v>
      </c>
      <c r="AH19" s="117">
        <f t="shared" si="8"/>
        <v>22.057950362189764</v>
      </c>
      <c r="AI19" s="105">
        <v>13</v>
      </c>
      <c r="AJ19" s="123">
        <f t="shared" si="9"/>
        <v>38.593991212445083</v>
      </c>
      <c r="AK19" s="105">
        <v>31759</v>
      </c>
      <c r="AL19" s="99">
        <v>499</v>
      </c>
      <c r="AM19" s="106">
        <f t="shared" si="21"/>
        <v>15.363773515194433</v>
      </c>
      <c r="AN19" s="105">
        <v>720</v>
      </c>
      <c r="AO19" s="106">
        <f t="shared" si="10"/>
        <v>22.670739003117227</v>
      </c>
      <c r="AP19" s="105">
        <v>18</v>
      </c>
      <c r="AQ19" s="107">
        <f t="shared" si="11"/>
        <v>56.67684750779307</v>
      </c>
      <c r="AR19" s="99">
        <v>31753</v>
      </c>
      <c r="AS19" s="99">
        <v>519</v>
      </c>
      <c r="AT19" s="117">
        <f t="shared" si="24"/>
        <v>16.080557707203717</v>
      </c>
      <c r="AU19" s="105">
        <v>522</v>
      </c>
      <c r="AV19" s="117">
        <f t="shared" si="12"/>
        <v>16.439391553553996</v>
      </c>
      <c r="AW19" s="105">
        <v>33</v>
      </c>
      <c r="AX19" s="123">
        <f t="shared" si="13"/>
        <v>103.92718798223791</v>
      </c>
      <c r="AY19" s="105">
        <v>29833</v>
      </c>
      <c r="AZ19" s="99">
        <v>490</v>
      </c>
      <c r="BA19" s="106">
        <f t="shared" si="25"/>
        <v>16.188179325382407</v>
      </c>
      <c r="BB19" s="105">
        <v>436</v>
      </c>
      <c r="BC19" s="106">
        <f t="shared" si="14"/>
        <v>14.614688432272985</v>
      </c>
      <c r="BD19" s="105">
        <v>14</v>
      </c>
      <c r="BE19" s="107">
        <f t="shared" si="15"/>
        <v>46.927898635738948</v>
      </c>
    </row>
    <row r="20" spans="1:57" ht="18" customHeight="1">
      <c r="A20" s="88" t="s">
        <v>19</v>
      </c>
      <c r="B20" s="108">
        <v>845</v>
      </c>
      <c r="C20" s="108">
        <v>13</v>
      </c>
      <c r="D20" s="109">
        <f t="shared" si="16"/>
        <v>15.240328253223915</v>
      </c>
      <c r="E20" s="110">
        <v>8</v>
      </c>
      <c r="F20" s="109">
        <f t="shared" si="0"/>
        <v>9.4674556213017755</v>
      </c>
      <c r="G20" s="110">
        <v>0</v>
      </c>
      <c r="H20" s="111">
        <f t="shared" si="1"/>
        <v>0</v>
      </c>
      <c r="I20" s="115">
        <v>864</v>
      </c>
      <c r="J20" s="113">
        <v>9</v>
      </c>
      <c r="K20" s="114">
        <f t="shared" si="17"/>
        <v>10.368663594470046</v>
      </c>
      <c r="L20" s="115">
        <v>4</v>
      </c>
      <c r="M20" s="114">
        <f t="shared" si="2"/>
        <v>4.6296296296296298</v>
      </c>
      <c r="N20" s="115">
        <v>0</v>
      </c>
      <c r="O20" s="114">
        <f t="shared" si="3"/>
        <v>0</v>
      </c>
      <c r="P20" s="108">
        <v>855</v>
      </c>
      <c r="Q20" s="108">
        <v>21</v>
      </c>
      <c r="R20" s="109">
        <f t="shared" si="18"/>
        <v>24.137931034482758</v>
      </c>
      <c r="S20" s="110">
        <v>15</v>
      </c>
      <c r="T20" s="109">
        <f t="shared" si="4"/>
        <v>17.543859649122805</v>
      </c>
      <c r="U20" s="110">
        <v>1</v>
      </c>
      <c r="V20" s="111">
        <f t="shared" si="5"/>
        <v>116.95906432748538</v>
      </c>
      <c r="W20" s="115">
        <v>883</v>
      </c>
      <c r="X20" s="113">
        <v>10</v>
      </c>
      <c r="Y20" s="114">
        <f t="shared" si="19"/>
        <v>11.248593925759279</v>
      </c>
      <c r="Z20" s="115">
        <v>6</v>
      </c>
      <c r="AA20" s="114">
        <f t="shared" si="6"/>
        <v>6.7950169875424686</v>
      </c>
      <c r="AB20" s="115">
        <v>0</v>
      </c>
      <c r="AC20" s="114">
        <f t="shared" si="7"/>
        <v>0</v>
      </c>
      <c r="AD20" s="108">
        <v>824</v>
      </c>
      <c r="AE20" s="108">
        <v>11</v>
      </c>
      <c r="AF20" s="109">
        <f t="shared" si="20"/>
        <v>13.221153846153847</v>
      </c>
      <c r="AG20" s="110">
        <v>8</v>
      </c>
      <c r="AH20" s="109">
        <f t="shared" si="8"/>
        <v>9.7087378640776691</v>
      </c>
      <c r="AI20" s="110">
        <v>1</v>
      </c>
      <c r="AJ20" s="111">
        <f t="shared" si="9"/>
        <v>121.35922330097087</v>
      </c>
      <c r="AK20" s="115">
        <v>848</v>
      </c>
      <c r="AL20" s="113">
        <v>16</v>
      </c>
      <c r="AM20" s="114">
        <f t="shared" si="21"/>
        <v>18.626309662398135</v>
      </c>
      <c r="AN20" s="115">
        <v>11</v>
      </c>
      <c r="AO20" s="114">
        <f t="shared" si="10"/>
        <v>12.971698113207548</v>
      </c>
      <c r="AP20" s="115">
        <v>0</v>
      </c>
      <c r="AQ20" s="116">
        <f t="shared" si="11"/>
        <v>0</v>
      </c>
      <c r="AR20" s="108">
        <v>905</v>
      </c>
      <c r="AS20" s="108">
        <v>14</v>
      </c>
      <c r="AT20" s="109">
        <f t="shared" si="24"/>
        <v>15.401540154015402</v>
      </c>
      <c r="AU20" s="110">
        <v>4</v>
      </c>
      <c r="AV20" s="109">
        <f t="shared" si="12"/>
        <v>4.4198895027624312</v>
      </c>
      <c r="AW20" s="110">
        <v>0</v>
      </c>
      <c r="AX20" s="111">
        <f t="shared" si="13"/>
        <v>0</v>
      </c>
      <c r="AY20" s="115">
        <v>759</v>
      </c>
      <c r="AZ20" s="113">
        <v>14</v>
      </c>
      <c r="BA20" s="114">
        <f t="shared" si="25"/>
        <v>18.276762402088774</v>
      </c>
      <c r="BB20" s="115">
        <v>7</v>
      </c>
      <c r="BC20" s="114">
        <f t="shared" si="14"/>
        <v>9.2226613965744395</v>
      </c>
      <c r="BD20" s="115">
        <v>0</v>
      </c>
      <c r="BE20" s="116">
        <f t="shared" si="15"/>
        <v>0</v>
      </c>
    </row>
    <row r="21" spans="1:57" ht="18" customHeight="1">
      <c r="A21" s="90" t="s">
        <v>20</v>
      </c>
      <c r="B21" s="99">
        <v>3151</v>
      </c>
      <c r="C21" s="99">
        <v>79</v>
      </c>
      <c r="D21" s="117">
        <f t="shared" si="16"/>
        <v>24.679787566385507</v>
      </c>
      <c r="E21" s="105">
        <v>50</v>
      </c>
      <c r="F21" s="117">
        <f t="shared" si="0"/>
        <v>15.867978419549347</v>
      </c>
      <c r="G21" s="105">
        <v>6</v>
      </c>
      <c r="H21" s="123">
        <f t="shared" si="1"/>
        <v>190.4157410345922</v>
      </c>
      <c r="I21" s="105">
        <v>3060</v>
      </c>
      <c r="J21" s="99">
        <v>69</v>
      </c>
      <c r="K21" s="106">
        <f t="shared" si="17"/>
        <v>22.229381443298969</v>
      </c>
      <c r="L21" s="105">
        <v>44</v>
      </c>
      <c r="M21" s="106">
        <f t="shared" si="2"/>
        <v>14.37908496732026</v>
      </c>
      <c r="N21" s="105">
        <v>3</v>
      </c>
      <c r="O21" s="106">
        <f t="shared" si="3"/>
        <v>98.039215686274503</v>
      </c>
      <c r="P21" s="99">
        <v>3289</v>
      </c>
      <c r="Q21" s="99">
        <v>82</v>
      </c>
      <c r="R21" s="117">
        <f t="shared" si="18"/>
        <v>24.580335731414866</v>
      </c>
      <c r="S21" s="105">
        <v>47</v>
      </c>
      <c r="T21" s="117">
        <f t="shared" si="4"/>
        <v>14.290057768318638</v>
      </c>
      <c r="U21" s="105">
        <v>5</v>
      </c>
      <c r="V21" s="123">
        <f t="shared" si="5"/>
        <v>152.02189115232594</v>
      </c>
      <c r="W21" s="105">
        <v>3106</v>
      </c>
      <c r="X21" s="99">
        <v>57</v>
      </c>
      <c r="Y21" s="106">
        <f t="shared" si="19"/>
        <v>18.176020408163264</v>
      </c>
      <c r="Z21" s="105">
        <v>30</v>
      </c>
      <c r="AA21" s="106">
        <f t="shared" si="6"/>
        <v>9.6587250482936255</v>
      </c>
      <c r="AB21" s="105">
        <v>5</v>
      </c>
      <c r="AC21" s="106">
        <f t="shared" si="7"/>
        <v>160.97875080489374</v>
      </c>
      <c r="AD21" s="99">
        <v>2970</v>
      </c>
      <c r="AE21" s="99">
        <v>44</v>
      </c>
      <c r="AF21" s="117">
        <f t="shared" si="20"/>
        <v>14.666666666666666</v>
      </c>
      <c r="AG21" s="105">
        <v>30</v>
      </c>
      <c r="AH21" s="117">
        <f t="shared" si="8"/>
        <v>10.101010101010102</v>
      </c>
      <c r="AI21" s="105">
        <v>5</v>
      </c>
      <c r="AJ21" s="123">
        <f t="shared" si="9"/>
        <v>168.35016835016833</v>
      </c>
      <c r="AK21" s="105">
        <v>2705</v>
      </c>
      <c r="AL21" s="99">
        <v>65</v>
      </c>
      <c r="AM21" s="106">
        <f t="shared" si="21"/>
        <v>23.705324580598106</v>
      </c>
      <c r="AN21" s="105">
        <v>37</v>
      </c>
      <c r="AO21" s="106">
        <f t="shared" si="10"/>
        <v>13.67837338262477</v>
      </c>
      <c r="AP21" s="105">
        <v>3</v>
      </c>
      <c r="AQ21" s="107">
        <f t="shared" si="11"/>
        <v>110.90573012939001</v>
      </c>
      <c r="AR21" s="99">
        <v>2734</v>
      </c>
      <c r="AS21" s="99">
        <v>61</v>
      </c>
      <c r="AT21" s="117">
        <f t="shared" si="24"/>
        <v>21.997836278398847</v>
      </c>
      <c r="AU21" s="105">
        <v>39</v>
      </c>
      <c r="AV21" s="117">
        <f t="shared" si="12"/>
        <v>14.264813460131675</v>
      </c>
      <c r="AW21" s="105">
        <v>8</v>
      </c>
      <c r="AX21" s="123">
        <f t="shared" si="13"/>
        <v>292.61155815654718</v>
      </c>
      <c r="AY21" s="105">
        <v>2651</v>
      </c>
      <c r="AZ21" s="99">
        <v>40</v>
      </c>
      <c r="BA21" s="106">
        <f t="shared" si="25"/>
        <v>14.958863126402393</v>
      </c>
      <c r="BB21" s="105">
        <v>23</v>
      </c>
      <c r="BC21" s="106">
        <f t="shared" si="14"/>
        <v>8.6759713315729901</v>
      </c>
      <c r="BD21" s="105">
        <v>5</v>
      </c>
      <c r="BE21" s="107">
        <f t="shared" si="15"/>
        <v>188.60807242549981</v>
      </c>
    </row>
    <row r="22" spans="1:57" ht="18" customHeight="1">
      <c r="A22" s="88" t="s">
        <v>21</v>
      </c>
      <c r="B22" s="108">
        <v>3591</v>
      </c>
      <c r="C22" s="108">
        <v>73</v>
      </c>
      <c r="D22" s="109">
        <f t="shared" si="16"/>
        <v>20.077007700770078</v>
      </c>
      <c r="E22" s="110">
        <v>45</v>
      </c>
      <c r="F22" s="109">
        <f t="shared" si="0"/>
        <v>12.531328320802004</v>
      </c>
      <c r="G22" s="110">
        <v>6</v>
      </c>
      <c r="H22" s="111">
        <f t="shared" si="1"/>
        <v>167.08437761069339</v>
      </c>
      <c r="I22" s="115">
        <v>3358</v>
      </c>
      <c r="J22" s="113">
        <v>66</v>
      </c>
      <c r="K22" s="114">
        <f t="shared" si="17"/>
        <v>19.44035346097202</v>
      </c>
      <c r="L22" s="115">
        <v>37</v>
      </c>
      <c r="M22" s="114">
        <f>+L22/I22*1000</f>
        <v>11.018463371054199</v>
      </c>
      <c r="N22" s="115">
        <v>7</v>
      </c>
      <c r="O22" s="114">
        <f t="shared" si="3"/>
        <v>208.45741512805242</v>
      </c>
      <c r="P22" s="108">
        <v>3620</v>
      </c>
      <c r="Q22" s="108">
        <v>64</v>
      </c>
      <c r="R22" s="109">
        <f t="shared" si="18"/>
        <v>17.481562414640806</v>
      </c>
      <c r="S22" s="110">
        <v>41</v>
      </c>
      <c r="T22" s="109">
        <f t="shared" si="4"/>
        <v>11.325966850828728</v>
      </c>
      <c r="U22" s="110">
        <v>4</v>
      </c>
      <c r="V22" s="111">
        <f t="shared" si="5"/>
        <v>110.49723756906079</v>
      </c>
      <c r="W22" s="115">
        <v>3566</v>
      </c>
      <c r="X22" s="113">
        <v>64</v>
      </c>
      <c r="Y22" s="114">
        <f t="shared" si="19"/>
        <v>17.74327696146382</v>
      </c>
      <c r="Z22" s="115">
        <v>41</v>
      </c>
      <c r="AA22" s="114">
        <f t="shared" si="6"/>
        <v>11.497476163768928</v>
      </c>
      <c r="AB22" s="115">
        <v>7</v>
      </c>
      <c r="AC22" s="114">
        <f t="shared" si="7"/>
        <v>196.29837352776221</v>
      </c>
      <c r="AD22" s="108">
        <v>3448</v>
      </c>
      <c r="AE22" s="108">
        <v>63</v>
      </c>
      <c r="AF22" s="109">
        <f t="shared" si="20"/>
        <v>18.087855297157621</v>
      </c>
      <c r="AG22" s="110">
        <v>35</v>
      </c>
      <c r="AH22" s="109">
        <f t="shared" si="8"/>
        <v>10.150812064965196</v>
      </c>
      <c r="AI22" s="110">
        <v>3</v>
      </c>
      <c r="AJ22" s="111">
        <f t="shared" si="9"/>
        <v>87.006960556844547</v>
      </c>
      <c r="AK22" s="115">
        <v>3358</v>
      </c>
      <c r="AL22" s="113">
        <v>66</v>
      </c>
      <c r="AM22" s="114">
        <f t="shared" si="21"/>
        <v>19.446081319976429</v>
      </c>
      <c r="AN22" s="115">
        <v>36</v>
      </c>
      <c r="AO22" s="114">
        <f t="shared" si="10"/>
        <v>10.72066706372841</v>
      </c>
      <c r="AP22" s="115">
        <v>5</v>
      </c>
      <c r="AQ22" s="116">
        <f t="shared" si="11"/>
        <v>148.89815366289457</v>
      </c>
      <c r="AR22" s="108">
        <v>3533</v>
      </c>
      <c r="AS22" s="108">
        <v>69</v>
      </c>
      <c r="AT22" s="109">
        <f t="shared" si="24"/>
        <v>19.279128248113999</v>
      </c>
      <c r="AU22" s="110">
        <v>46</v>
      </c>
      <c r="AV22" s="109">
        <f t="shared" si="12"/>
        <v>13.020096235493915</v>
      </c>
      <c r="AW22" s="110">
        <v>4</v>
      </c>
      <c r="AX22" s="111">
        <f t="shared" si="13"/>
        <v>113.21822813472969</v>
      </c>
      <c r="AY22" s="115">
        <v>3478</v>
      </c>
      <c r="AZ22" s="113">
        <v>80</v>
      </c>
      <c r="BA22" s="114">
        <f t="shared" si="25"/>
        <v>22.720817949446179</v>
      </c>
      <c r="BB22" s="115">
        <v>43</v>
      </c>
      <c r="BC22" s="114">
        <f t="shared" si="14"/>
        <v>12.363427257044277</v>
      </c>
      <c r="BD22" s="115">
        <v>1</v>
      </c>
      <c r="BE22" s="116">
        <f t="shared" si="15"/>
        <v>28.75215641173088</v>
      </c>
    </row>
    <row r="23" spans="1:57" ht="18" customHeight="1">
      <c r="A23" s="11" t="s">
        <v>22</v>
      </c>
      <c r="B23" s="99">
        <v>2209</v>
      </c>
      <c r="C23" s="99">
        <v>43</v>
      </c>
      <c r="D23" s="117">
        <f t="shared" si="16"/>
        <v>19.273868220528911</v>
      </c>
      <c r="E23" s="105">
        <v>22</v>
      </c>
      <c r="F23" s="117">
        <f t="shared" si="0"/>
        <v>9.9592575826165692</v>
      </c>
      <c r="G23" s="105">
        <v>2</v>
      </c>
      <c r="H23" s="123">
        <f t="shared" si="1"/>
        <v>90.538705296514266</v>
      </c>
      <c r="I23" s="105">
        <v>2063</v>
      </c>
      <c r="J23" s="99">
        <v>38</v>
      </c>
      <c r="K23" s="106">
        <f t="shared" si="17"/>
        <v>18.207954000958313</v>
      </c>
      <c r="L23" s="105">
        <v>24</v>
      </c>
      <c r="M23" s="106">
        <f t="shared" si="2"/>
        <v>11.6335433834222</v>
      </c>
      <c r="N23" s="105">
        <v>5</v>
      </c>
      <c r="O23" s="106">
        <f t="shared" si="3"/>
        <v>242.36548715462916</v>
      </c>
      <c r="P23" s="99">
        <v>2425</v>
      </c>
      <c r="Q23" s="99">
        <v>53</v>
      </c>
      <c r="R23" s="117">
        <f t="shared" si="18"/>
        <v>21.553477023180154</v>
      </c>
      <c r="S23" s="105">
        <v>34</v>
      </c>
      <c r="T23" s="117">
        <f t="shared" si="4"/>
        <v>14.020618556701031</v>
      </c>
      <c r="U23" s="105">
        <v>2</v>
      </c>
      <c r="V23" s="123">
        <f t="shared" si="5"/>
        <v>82.474226804123717</v>
      </c>
      <c r="W23" s="105">
        <v>2199</v>
      </c>
      <c r="X23" s="99">
        <v>46</v>
      </c>
      <c r="Y23" s="106">
        <f t="shared" si="19"/>
        <v>20.664869721473494</v>
      </c>
      <c r="Z23" s="105">
        <v>27</v>
      </c>
      <c r="AA23" s="106">
        <f t="shared" si="6"/>
        <v>12.278308321964529</v>
      </c>
      <c r="AB23" s="105">
        <v>4</v>
      </c>
      <c r="AC23" s="106">
        <f t="shared" si="7"/>
        <v>181.90086402910413</v>
      </c>
      <c r="AD23" s="99">
        <v>2150</v>
      </c>
      <c r="AE23" s="99">
        <v>33</v>
      </c>
      <c r="AF23" s="117">
        <f t="shared" si="20"/>
        <v>15.123739688359304</v>
      </c>
      <c r="AG23" s="105">
        <v>32</v>
      </c>
      <c r="AH23" s="117">
        <f t="shared" si="8"/>
        <v>14.88372093023256</v>
      </c>
      <c r="AI23" s="105">
        <v>2</v>
      </c>
      <c r="AJ23" s="123">
        <f t="shared" si="9"/>
        <v>93.023255813953497</v>
      </c>
      <c r="AK23" s="105">
        <v>2158</v>
      </c>
      <c r="AL23" s="99">
        <v>53</v>
      </c>
      <c r="AM23" s="106">
        <f t="shared" si="21"/>
        <v>24.13479052823315</v>
      </c>
      <c r="AN23" s="105">
        <v>38</v>
      </c>
      <c r="AO23" s="106">
        <f t="shared" si="10"/>
        <v>17.608897126969417</v>
      </c>
      <c r="AP23" s="105">
        <v>3</v>
      </c>
      <c r="AQ23" s="107">
        <f t="shared" si="11"/>
        <v>139.01760889712696</v>
      </c>
      <c r="AR23" s="99">
        <v>2395</v>
      </c>
      <c r="AS23" s="99">
        <v>66</v>
      </c>
      <c r="AT23" s="117">
        <f t="shared" si="24"/>
        <v>27.160493827160494</v>
      </c>
      <c r="AU23" s="105">
        <v>35</v>
      </c>
      <c r="AV23" s="117">
        <f t="shared" si="12"/>
        <v>14.613778705636742</v>
      </c>
      <c r="AW23" s="105">
        <v>6</v>
      </c>
      <c r="AX23" s="123">
        <f t="shared" si="13"/>
        <v>250.52192066805844</v>
      </c>
      <c r="AY23" s="105">
        <v>2203</v>
      </c>
      <c r="AZ23" s="99">
        <v>47</v>
      </c>
      <c r="BA23" s="106">
        <f t="shared" si="25"/>
        <v>21.066786194531598</v>
      </c>
      <c r="BB23" s="105">
        <v>28</v>
      </c>
      <c r="BC23" s="106">
        <f t="shared" si="14"/>
        <v>12.709940989559691</v>
      </c>
      <c r="BD23" s="105">
        <v>5</v>
      </c>
      <c r="BE23" s="107">
        <f t="shared" si="15"/>
        <v>226.96323195642307</v>
      </c>
    </row>
    <row r="24" spans="1:57" ht="18" customHeight="1">
      <c r="A24" s="88" t="s">
        <v>23</v>
      </c>
      <c r="B24" s="108">
        <v>1442</v>
      </c>
      <c r="C24" s="108">
        <v>30</v>
      </c>
      <c r="D24" s="109">
        <f t="shared" si="16"/>
        <v>20.5761316872428</v>
      </c>
      <c r="E24" s="110">
        <v>16</v>
      </c>
      <c r="F24" s="109">
        <f>+E24/B24*1000</f>
        <v>11.095700416088766</v>
      </c>
      <c r="G24" s="110">
        <v>5</v>
      </c>
      <c r="H24" s="111">
        <f>+G24/B24*100000</f>
        <v>346.74063800277395</v>
      </c>
      <c r="I24" s="115">
        <v>1514</v>
      </c>
      <c r="J24" s="113">
        <v>30</v>
      </c>
      <c r="K24" s="114">
        <f t="shared" si="17"/>
        <v>19.518542615484712</v>
      </c>
      <c r="L24" s="115">
        <v>23</v>
      </c>
      <c r="M24" s="114">
        <f t="shared" si="2"/>
        <v>15.191545574636724</v>
      </c>
      <c r="N24" s="115">
        <v>1</v>
      </c>
      <c r="O24" s="114">
        <f t="shared" si="3"/>
        <v>66.050198150594454</v>
      </c>
      <c r="P24" s="108">
        <v>1593</v>
      </c>
      <c r="Q24" s="108">
        <v>37</v>
      </c>
      <c r="R24" s="109">
        <f t="shared" si="18"/>
        <v>22.95285359801489</v>
      </c>
      <c r="S24" s="110">
        <v>19</v>
      </c>
      <c r="T24" s="109">
        <f t="shared" si="4"/>
        <v>11.927181418706843</v>
      </c>
      <c r="U24" s="110">
        <v>2</v>
      </c>
      <c r="V24" s="111">
        <f t="shared" si="5"/>
        <v>125.54927809165098</v>
      </c>
      <c r="W24" s="115">
        <v>1632</v>
      </c>
      <c r="X24" s="113">
        <v>31</v>
      </c>
      <c r="Y24" s="114">
        <f t="shared" si="19"/>
        <v>18.753781004234725</v>
      </c>
      <c r="Z24" s="115">
        <v>21</v>
      </c>
      <c r="AA24" s="114">
        <f t="shared" si="6"/>
        <v>12.867647058823529</v>
      </c>
      <c r="AB24" s="115">
        <v>2</v>
      </c>
      <c r="AC24" s="114">
        <f t="shared" si="7"/>
        <v>122.54901960784314</v>
      </c>
      <c r="AD24" s="108">
        <v>1672</v>
      </c>
      <c r="AE24" s="108">
        <v>19</v>
      </c>
      <c r="AF24" s="109">
        <f t="shared" si="20"/>
        <v>11.309523809523808</v>
      </c>
      <c r="AG24" s="110">
        <v>8</v>
      </c>
      <c r="AH24" s="109">
        <f t="shared" si="8"/>
        <v>4.7846889952153111</v>
      </c>
      <c r="AI24" s="110">
        <v>5</v>
      </c>
      <c r="AJ24" s="111">
        <f t="shared" si="9"/>
        <v>299.04306220095691</v>
      </c>
      <c r="AK24" s="115">
        <v>1592</v>
      </c>
      <c r="AL24" s="113">
        <v>32</v>
      </c>
      <c r="AM24" s="114">
        <f t="shared" si="21"/>
        <v>19.888129272840271</v>
      </c>
      <c r="AN24" s="115">
        <v>17</v>
      </c>
      <c r="AO24" s="114">
        <f t="shared" si="10"/>
        <v>10.678391959798994</v>
      </c>
      <c r="AP24" s="115">
        <v>3</v>
      </c>
      <c r="AQ24" s="116">
        <f t="shared" si="11"/>
        <v>188.44221105527637</v>
      </c>
      <c r="AR24" s="108">
        <v>1634</v>
      </c>
      <c r="AS24" s="108">
        <v>37</v>
      </c>
      <c r="AT24" s="109">
        <f t="shared" si="24"/>
        <v>22.383545069570481</v>
      </c>
      <c r="AU24" s="110">
        <v>19</v>
      </c>
      <c r="AV24" s="109">
        <f t="shared" si="12"/>
        <v>11.627906976744185</v>
      </c>
      <c r="AW24" s="110">
        <v>4</v>
      </c>
      <c r="AX24" s="111">
        <f t="shared" si="13"/>
        <v>244.79804161566705</v>
      </c>
      <c r="AY24" s="115">
        <v>1662</v>
      </c>
      <c r="AZ24" s="113">
        <v>29</v>
      </c>
      <c r="BA24" s="114">
        <f t="shared" si="25"/>
        <v>17.28247914183552</v>
      </c>
      <c r="BB24" s="115">
        <v>16</v>
      </c>
      <c r="BC24" s="114">
        <f t="shared" si="14"/>
        <v>9.6269554753309272</v>
      </c>
      <c r="BD24" s="115">
        <v>2</v>
      </c>
      <c r="BE24" s="116">
        <f t="shared" si="15"/>
        <v>120.33694344163659</v>
      </c>
    </row>
    <row r="25" spans="1:57" ht="18" customHeight="1">
      <c r="A25" s="11" t="s">
        <v>24</v>
      </c>
      <c r="B25" s="99">
        <v>296</v>
      </c>
      <c r="C25" s="99">
        <v>10</v>
      </c>
      <c r="D25" s="117">
        <f t="shared" si="16"/>
        <v>33.333333333333336</v>
      </c>
      <c r="E25" s="105">
        <v>4</v>
      </c>
      <c r="F25" s="117">
        <f t="shared" si="0"/>
        <v>13.513513513513514</v>
      </c>
      <c r="G25" s="105">
        <v>0</v>
      </c>
      <c r="H25" s="123">
        <f t="shared" si="1"/>
        <v>0</v>
      </c>
      <c r="I25" s="105">
        <v>251</v>
      </c>
      <c r="J25" s="99">
        <v>7</v>
      </c>
      <c r="K25" s="106">
        <f t="shared" si="17"/>
        <v>27.450980392156861</v>
      </c>
      <c r="L25" s="105">
        <v>4</v>
      </c>
      <c r="M25" s="106">
        <f t="shared" si="2"/>
        <v>15.936254980079681</v>
      </c>
      <c r="N25" s="105">
        <v>1</v>
      </c>
      <c r="O25" s="106">
        <f t="shared" si="3"/>
        <v>398.40637450199205</v>
      </c>
      <c r="P25" s="99">
        <v>356</v>
      </c>
      <c r="Q25" s="99">
        <v>11</v>
      </c>
      <c r="R25" s="117">
        <f t="shared" si="18"/>
        <v>30.726256983240223</v>
      </c>
      <c r="S25" s="105">
        <v>2</v>
      </c>
      <c r="T25" s="117">
        <f t="shared" si="4"/>
        <v>5.6179775280898872</v>
      </c>
      <c r="U25" s="105">
        <v>1</v>
      </c>
      <c r="V25" s="123">
        <f t="shared" si="5"/>
        <v>280.89887640449439</v>
      </c>
      <c r="W25" s="105">
        <v>320</v>
      </c>
      <c r="X25" s="99">
        <v>9</v>
      </c>
      <c r="Y25" s="106">
        <f t="shared" si="19"/>
        <v>27.522935779816514</v>
      </c>
      <c r="Z25" s="105">
        <v>7</v>
      </c>
      <c r="AA25" s="106">
        <f t="shared" si="6"/>
        <v>21.875</v>
      </c>
      <c r="AB25" s="105">
        <v>0</v>
      </c>
      <c r="AC25" s="106">
        <f t="shared" si="7"/>
        <v>0</v>
      </c>
      <c r="AD25" s="99">
        <v>298</v>
      </c>
      <c r="AE25" s="99">
        <v>12</v>
      </c>
      <c r="AF25" s="117">
        <f t="shared" si="20"/>
        <v>39.344262295081968</v>
      </c>
      <c r="AG25" s="105">
        <v>7</v>
      </c>
      <c r="AH25" s="117">
        <f t="shared" si="8"/>
        <v>23.48993288590604</v>
      </c>
      <c r="AI25" s="105">
        <v>0</v>
      </c>
      <c r="AJ25" s="123">
        <f t="shared" si="9"/>
        <v>0</v>
      </c>
      <c r="AK25" s="105">
        <v>319</v>
      </c>
      <c r="AL25" s="99">
        <v>7</v>
      </c>
      <c r="AM25" s="106">
        <f t="shared" si="21"/>
        <v>21.671826625386998</v>
      </c>
      <c r="AN25" s="105">
        <v>4</v>
      </c>
      <c r="AO25" s="106">
        <f t="shared" si="10"/>
        <v>12.539184952978056</v>
      </c>
      <c r="AP25" s="105">
        <v>0</v>
      </c>
      <c r="AQ25" s="107">
        <f t="shared" si="11"/>
        <v>0</v>
      </c>
      <c r="AR25" s="99">
        <v>337</v>
      </c>
      <c r="AS25" s="99">
        <v>15</v>
      </c>
      <c r="AT25" s="117">
        <f t="shared" si="24"/>
        <v>43.478260869565219</v>
      </c>
      <c r="AU25" s="105">
        <v>8</v>
      </c>
      <c r="AV25" s="117">
        <f t="shared" si="12"/>
        <v>23.738872403560833</v>
      </c>
      <c r="AW25" s="105">
        <v>1</v>
      </c>
      <c r="AX25" s="123">
        <f t="shared" si="13"/>
        <v>296.73590504451039</v>
      </c>
      <c r="AY25" s="105">
        <v>334</v>
      </c>
      <c r="AZ25" s="99">
        <v>13</v>
      </c>
      <c r="BA25" s="106">
        <f t="shared" si="25"/>
        <v>38.123167155425222</v>
      </c>
      <c r="BB25" s="105">
        <v>7</v>
      </c>
      <c r="BC25" s="106">
        <f t="shared" si="14"/>
        <v>20.958083832335326</v>
      </c>
      <c r="BD25" s="105">
        <v>1</v>
      </c>
      <c r="BE25" s="107">
        <f t="shared" si="15"/>
        <v>299.40119760479041</v>
      </c>
    </row>
    <row r="26" spans="1:57" ht="18" customHeight="1">
      <c r="A26" s="88" t="s">
        <v>25</v>
      </c>
      <c r="B26" s="108">
        <v>9596</v>
      </c>
      <c r="C26" s="108">
        <v>128</v>
      </c>
      <c r="D26" s="109">
        <f t="shared" si="16"/>
        <v>13.24229257190151</v>
      </c>
      <c r="E26" s="110">
        <v>70</v>
      </c>
      <c r="F26" s="109">
        <f>+E26/B26*1000</f>
        <v>7.2947061275531473</v>
      </c>
      <c r="G26" s="110">
        <v>5</v>
      </c>
      <c r="H26" s="111">
        <f t="shared" si="1"/>
        <v>52.105043768236769</v>
      </c>
      <c r="I26" s="115">
        <v>9443</v>
      </c>
      <c r="J26" s="113">
        <v>128</v>
      </c>
      <c r="K26" s="114">
        <f t="shared" si="17"/>
        <v>13.456686291000841</v>
      </c>
      <c r="L26" s="115">
        <v>69</v>
      </c>
      <c r="M26" s="114">
        <f t="shared" si="2"/>
        <v>7.3069998941014509</v>
      </c>
      <c r="N26" s="115">
        <v>4</v>
      </c>
      <c r="O26" s="114">
        <f t="shared" si="3"/>
        <v>42.359419675950434</v>
      </c>
      <c r="P26" s="108">
        <v>9088</v>
      </c>
      <c r="Q26" s="108">
        <v>126</v>
      </c>
      <c r="R26" s="109">
        <f t="shared" si="18"/>
        <v>13.753956991594803</v>
      </c>
      <c r="S26" s="110">
        <v>73</v>
      </c>
      <c r="T26" s="109">
        <f t="shared" si="4"/>
        <v>8.0325704225352101</v>
      </c>
      <c r="U26" s="110">
        <v>3</v>
      </c>
      <c r="V26" s="111">
        <f t="shared" si="5"/>
        <v>33.010563380281688</v>
      </c>
      <c r="W26" s="115">
        <v>8386</v>
      </c>
      <c r="X26" s="113">
        <v>115</v>
      </c>
      <c r="Y26" s="114">
        <f t="shared" si="19"/>
        <v>13.60463740683781</v>
      </c>
      <c r="Z26" s="115">
        <v>67</v>
      </c>
      <c r="AA26" s="114">
        <f t="shared" si="6"/>
        <v>7.989506320057238</v>
      </c>
      <c r="AB26" s="115">
        <v>3</v>
      </c>
      <c r="AC26" s="114">
        <f t="shared" si="7"/>
        <v>35.773908895778682</v>
      </c>
      <c r="AD26" s="108">
        <v>7947</v>
      </c>
      <c r="AE26" s="108">
        <v>112</v>
      </c>
      <c r="AF26" s="109">
        <f t="shared" si="20"/>
        <v>13.926883859736384</v>
      </c>
      <c r="AG26" s="110">
        <v>95</v>
      </c>
      <c r="AH26" s="109">
        <f t="shared" si="8"/>
        <v>11.954196552158047</v>
      </c>
      <c r="AI26" s="110">
        <v>2</v>
      </c>
      <c r="AJ26" s="111">
        <f t="shared" si="9"/>
        <v>25.166729583490621</v>
      </c>
      <c r="AK26" s="115">
        <v>7332</v>
      </c>
      <c r="AL26" s="113">
        <v>111</v>
      </c>
      <c r="AM26" s="114">
        <f t="shared" si="21"/>
        <v>14.973694860380412</v>
      </c>
      <c r="AN26" s="115">
        <v>81</v>
      </c>
      <c r="AO26" s="114">
        <f t="shared" si="10"/>
        <v>11.047463175122751</v>
      </c>
      <c r="AP26" s="115">
        <v>1</v>
      </c>
      <c r="AQ26" s="116">
        <f t="shared" si="11"/>
        <v>13.638843426077468</v>
      </c>
      <c r="AR26" s="108">
        <v>6772</v>
      </c>
      <c r="AS26" s="108">
        <v>85</v>
      </c>
      <c r="AT26" s="109">
        <f t="shared" si="24"/>
        <v>12.412383177570094</v>
      </c>
      <c r="AU26" s="110">
        <v>76</v>
      </c>
      <c r="AV26" s="109">
        <f t="shared" si="12"/>
        <v>11.222681630242175</v>
      </c>
      <c r="AW26" s="110">
        <v>3</v>
      </c>
      <c r="AX26" s="111">
        <f t="shared" si="13"/>
        <v>44.300059066745419</v>
      </c>
      <c r="AY26" s="115">
        <v>6313</v>
      </c>
      <c r="AZ26" s="113">
        <v>75</v>
      </c>
      <c r="BA26" s="114">
        <f t="shared" si="25"/>
        <v>11.733416770963704</v>
      </c>
      <c r="BB26" s="115">
        <v>79</v>
      </c>
      <c r="BC26" s="114">
        <f t="shared" si="14"/>
        <v>12.513860288293996</v>
      </c>
      <c r="BD26" s="115">
        <v>4</v>
      </c>
      <c r="BE26" s="116">
        <f t="shared" si="15"/>
        <v>63.361317915412641</v>
      </c>
    </row>
    <row r="27" spans="1:57" ht="18" customHeight="1">
      <c r="A27" s="90" t="s">
        <v>26</v>
      </c>
      <c r="B27" s="99">
        <v>283</v>
      </c>
      <c r="C27" s="99">
        <v>4</v>
      </c>
      <c r="D27" s="117">
        <f t="shared" si="16"/>
        <v>14.035087719298247</v>
      </c>
      <c r="E27" s="105">
        <v>2</v>
      </c>
      <c r="F27" s="117">
        <f>+E27/B27*1000</f>
        <v>7.0671378091872787</v>
      </c>
      <c r="G27" s="105">
        <v>0</v>
      </c>
      <c r="H27" s="123">
        <f t="shared" si="1"/>
        <v>0</v>
      </c>
      <c r="I27" s="105">
        <v>264</v>
      </c>
      <c r="J27" s="99">
        <v>2</v>
      </c>
      <c r="K27" s="106">
        <f t="shared" si="17"/>
        <v>7.5471698113207548</v>
      </c>
      <c r="L27" s="105">
        <v>1</v>
      </c>
      <c r="M27" s="106">
        <f t="shared" si="2"/>
        <v>3.7878787878787881</v>
      </c>
      <c r="N27" s="105">
        <v>0</v>
      </c>
      <c r="O27" s="106">
        <f t="shared" si="3"/>
        <v>0</v>
      </c>
      <c r="P27" s="99">
        <v>269</v>
      </c>
      <c r="Q27" s="99">
        <v>1</v>
      </c>
      <c r="R27" s="117">
        <f t="shared" si="18"/>
        <v>3.7037037037037037</v>
      </c>
      <c r="S27" s="105">
        <v>1</v>
      </c>
      <c r="T27" s="117">
        <f t="shared" si="4"/>
        <v>3.7174721189591078</v>
      </c>
      <c r="U27" s="105">
        <v>0</v>
      </c>
      <c r="V27" s="123">
        <f t="shared" si="5"/>
        <v>0</v>
      </c>
      <c r="W27" s="105">
        <v>254</v>
      </c>
      <c r="X27" s="99">
        <v>0</v>
      </c>
      <c r="Y27" s="106">
        <f t="shared" si="19"/>
        <v>0</v>
      </c>
      <c r="Z27" s="105">
        <v>0</v>
      </c>
      <c r="AA27" s="106">
        <f t="shared" si="6"/>
        <v>0</v>
      </c>
      <c r="AB27" s="105">
        <v>0</v>
      </c>
      <c r="AC27" s="106">
        <f t="shared" si="7"/>
        <v>0</v>
      </c>
      <c r="AD27" s="99">
        <v>231</v>
      </c>
      <c r="AE27" s="99">
        <v>1</v>
      </c>
      <c r="AF27" s="117">
        <f t="shared" si="20"/>
        <v>4.329004329004329</v>
      </c>
      <c r="AG27" s="105">
        <v>0</v>
      </c>
      <c r="AH27" s="117">
        <f t="shared" si="8"/>
        <v>0</v>
      </c>
      <c r="AI27" s="105">
        <v>0</v>
      </c>
      <c r="AJ27" s="123">
        <f t="shared" si="9"/>
        <v>0</v>
      </c>
      <c r="AK27" s="105">
        <v>95</v>
      </c>
      <c r="AL27" s="99">
        <v>1</v>
      </c>
      <c r="AM27" s="106">
        <f t="shared" si="21"/>
        <v>10.416666666666666</v>
      </c>
      <c r="AN27" s="105">
        <v>1</v>
      </c>
      <c r="AO27" s="106">
        <f t="shared" si="10"/>
        <v>10.526315789473683</v>
      </c>
      <c r="AP27" s="105">
        <v>0</v>
      </c>
      <c r="AQ27" s="107">
        <f t="shared" si="11"/>
        <v>0</v>
      </c>
      <c r="AR27" s="99">
        <v>95</v>
      </c>
      <c r="AS27" s="99">
        <v>1</v>
      </c>
      <c r="AT27" s="117">
        <f t="shared" si="24"/>
        <v>10.526315789473683</v>
      </c>
      <c r="AU27" s="105">
        <v>0</v>
      </c>
      <c r="AV27" s="117">
        <f t="shared" si="12"/>
        <v>0</v>
      </c>
      <c r="AW27" s="105">
        <v>1</v>
      </c>
      <c r="AX27" s="719">
        <f t="shared" si="13"/>
        <v>1052.6315789473683</v>
      </c>
      <c r="AY27" s="105">
        <v>104</v>
      </c>
      <c r="AZ27" s="99">
        <v>0</v>
      </c>
      <c r="BA27" s="106">
        <f t="shared" si="25"/>
        <v>0</v>
      </c>
      <c r="BB27" s="105">
        <v>0</v>
      </c>
      <c r="BC27" s="106">
        <f t="shared" si="14"/>
        <v>0</v>
      </c>
      <c r="BD27" s="105">
        <v>0</v>
      </c>
      <c r="BE27" s="107">
        <f t="shared" si="15"/>
        <v>0</v>
      </c>
    </row>
    <row r="28" spans="1:57" ht="24.95" customHeight="1">
      <c r="A28" s="91" t="s">
        <v>36</v>
      </c>
      <c r="B28" s="66">
        <f>+SUM(B9:B27)</f>
        <v>116181</v>
      </c>
      <c r="C28" s="66">
        <f>+SUM(C9:C27)</f>
        <v>1951</v>
      </c>
      <c r="D28" s="67">
        <f>+C28/(B28+E28)*1000</f>
        <v>16.626612807008573</v>
      </c>
      <c r="E28" s="68">
        <f>+SUM(E9:E27)</f>
        <v>1161</v>
      </c>
      <c r="F28" s="67">
        <f>+E28/B28*1000</f>
        <v>9.9930281199163389</v>
      </c>
      <c r="G28" s="68">
        <f>+SUM(G9:G27)</f>
        <v>95</v>
      </c>
      <c r="H28" s="69">
        <f>+G28/B28*100000</f>
        <v>81.768963944190531</v>
      </c>
      <c r="I28" s="3">
        <f>+SUM(I9:I27)</f>
        <v>111146</v>
      </c>
      <c r="J28" s="4">
        <f>+SUM(J9:J27)</f>
        <v>1776</v>
      </c>
      <c r="K28" s="5">
        <f>+J28/(I28+L28)*1000</f>
        <v>15.830005704506561</v>
      </c>
      <c r="L28" s="3">
        <f>+SUM(L9:L27)</f>
        <v>1046</v>
      </c>
      <c r="M28" s="5">
        <f>+L28/I28*1000</f>
        <v>9.4110449318913858</v>
      </c>
      <c r="N28" s="3">
        <f>+SUM(N9:N27)</f>
        <v>96</v>
      </c>
      <c r="O28" s="5">
        <f>+N28/I28*100000</f>
        <v>86.372878916020369</v>
      </c>
      <c r="P28" s="66">
        <f>+SUM(P9:P27)</f>
        <v>115895</v>
      </c>
      <c r="Q28" s="66">
        <f>+SUM(Q9:Q27)</f>
        <v>1832</v>
      </c>
      <c r="R28" s="67">
        <f>+Q28/(P28+S28)*1000</f>
        <v>15.660127366756424</v>
      </c>
      <c r="S28" s="68">
        <f>+SUM(S9:S27)</f>
        <v>1090</v>
      </c>
      <c r="T28" s="67">
        <f>+S28/P28*1000</f>
        <v>9.4050649294620143</v>
      </c>
      <c r="U28" s="68">
        <f>+SUM(U9:U27)</f>
        <v>78</v>
      </c>
      <c r="V28" s="69">
        <f>+U28/P28*100000</f>
        <v>67.302299495232759</v>
      </c>
      <c r="W28" s="3">
        <f>+SUM(W9:W27)</f>
        <v>111642</v>
      </c>
      <c r="X28" s="4">
        <f>+SUM(X9:X27)</f>
        <v>1779</v>
      </c>
      <c r="Y28" s="5">
        <f>+X28/(W28+Z28)*1000</f>
        <v>15.785830907929295</v>
      </c>
      <c r="Z28" s="3">
        <f>+SUM(Z9:Z27)</f>
        <v>1054</v>
      </c>
      <c r="AA28" s="5">
        <f>+Z28/W28*1000</f>
        <v>9.4408914207914592</v>
      </c>
      <c r="AB28" s="3">
        <f>+SUM(AB9:AB27)</f>
        <v>79</v>
      </c>
      <c r="AC28" s="5">
        <f>+AB28/W28*100000</f>
        <v>70.761899643503341</v>
      </c>
      <c r="AD28" s="66">
        <f>+SUM(AD9:AD27)</f>
        <v>107911</v>
      </c>
      <c r="AE28" s="66">
        <v>1582</v>
      </c>
      <c r="AF28" s="67">
        <f>+AE28/(AD28+AG28)*1000</f>
        <v>14.464264489407807</v>
      </c>
      <c r="AG28" s="68">
        <f>+SUM(AG9:AG27)</f>
        <v>1462</v>
      </c>
      <c r="AH28" s="67">
        <f>+AG28/AD28*1000</f>
        <v>13.548201758856836</v>
      </c>
      <c r="AI28" s="68">
        <f>+SUM(AI9:AI27)</f>
        <v>73</v>
      </c>
      <c r="AJ28" s="69">
        <f>+AI28/AD28*100000</f>
        <v>67.64833983560527</v>
      </c>
      <c r="AK28" s="3">
        <f>+SUM(AK9:AK27)</f>
        <v>102722</v>
      </c>
      <c r="AL28" s="4">
        <f>+SUM(AL9:AL27)</f>
        <v>1722</v>
      </c>
      <c r="AM28" s="5">
        <f>+AL28/(AK28+AN28)*1000</f>
        <v>16.526387515955356</v>
      </c>
      <c r="AN28" s="3">
        <f>+SUM(AN9:AN27)</f>
        <v>1475</v>
      </c>
      <c r="AO28" s="5">
        <f>+AN28/AK28*1000</f>
        <v>14.35914409766165</v>
      </c>
      <c r="AP28" s="3">
        <f>+SUM(AP9:AP27)</f>
        <v>81</v>
      </c>
      <c r="AQ28" s="6">
        <f>+AP28/AK28*100000</f>
        <v>78.853604875294494</v>
      </c>
      <c r="AR28" s="66">
        <f>+SUM(AR9:AR27)</f>
        <v>103766</v>
      </c>
      <c r="AS28" s="66">
        <f>+SUM(AS9:AS27)</f>
        <v>1832</v>
      </c>
      <c r="AT28" s="67">
        <f>+AS28/(AR28+AU28)*1000</f>
        <v>17.43168151023826</v>
      </c>
      <c r="AU28" s="68">
        <f>+SUM(AU9:AU27)</f>
        <v>1330</v>
      </c>
      <c r="AV28" s="67">
        <f>+AU28/AR28*1000</f>
        <v>12.817300464506678</v>
      </c>
      <c r="AW28" s="68">
        <f>+SUM(AW9:AW27)</f>
        <v>166</v>
      </c>
      <c r="AX28" s="69">
        <f>+AW28/AR28*100000</f>
        <v>159.97532910587285</v>
      </c>
      <c r="AY28" s="3">
        <v>98305</v>
      </c>
      <c r="AZ28" s="4">
        <v>1617</v>
      </c>
      <c r="BA28" s="5">
        <f>+AZ28/(AY28+BB28)*1000</f>
        <v>16.255667367024216</v>
      </c>
      <c r="BB28" s="3">
        <v>1168</v>
      </c>
      <c r="BC28" s="5">
        <f>+BB28/AY28*1000</f>
        <v>11.881389552922029</v>
      </c>
      <c r="BD28" s="3">
        <v>88</v>
      </c>
      <c r="BE28" s="6">
        <f>+BD28/AY28*100000</f>
        <v>89.517318549412551</v>
      </c>
    </row>
    <row r="29" spans="1:57" ht="6.75" customHeight="1">
      <c r="A29" s="7"/>
      <c r="B29" s="92"/>
      <c r="C29" s="92"/>
      <c r="E29" s="92"/>
      <c r="G29" s="92"/>
      <c r="I29" s="92"/>
      <c r="K29" s="92"/>
      <c r="M29" s="92"/>
      <c r="P29" s="92"/>
      <c r="Q29" s="92"/>
      <c r="S29" s="92"/>
      <c r="U29" s="92"/>
      <c r="W29" s="92"/>
      <c r="Y29" s="92"/>
      <c r="AA29" s="92"/>
      <c r="AD29" s="92"/>
      <c r="AE29" s="92"/>
      <c r="AG29" s="92"/>
      <c r="AI29" s="92"/>
      <c r="AK29" s="92"/>
      <c r="AM29" s="92"/>
      <c r="AO29" s="92"/>
      <c r="AR29" s="92"/>
      <c r="AS29" s="92"/>
      <c r="AU29" s="92"/>
      <c r="AW29" s="92"/>
      <c r="AY29" s="92"/>
      <c r="BA29" s="92"/>
      <c r="BC29" s="92"/>
    </row>
    <row r="30" spans="1:57" s="384" customFormat="1" ht="12" customHeight="1">
      <c r="A30" s="815" t="s">
        <v>520</v>
      </c>
      <c r="B30" s="815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408"/>
      <c r="Q30" s="408"/>
      <c r="R30" s="408"/>
      <c r="S30" s="408"/>
      <c r="T30" s="408"/>
      <c r="U30" s="408"/>
      <c r="V30" s="408"/>
      <c r="W30" s="408"/>
      <c r="X30" s="408"/>
      <c r="Y30" s="408"/>
      <c r="Z30" s="40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  <c r="BA30" s="408"/>
      <c r="BB30" s="408"/>
      <c r="BC30" s="408"/>
      <c r="BD30" s="408"/>
      <c r="BE30" s="408"/>
    </row>
    <row r="31" spans="1:57" s="384" customFormat="1" ht="12" customHeight="1">
      <c r="A31" s="403" t="s">
        <v>30</v>
      </c>
      <c r="B31" s="404"/>
      <c r="C31" s="404"/>
      <c r="D31" s="405"/>
      <c r="E31" s="404"/>
      <c r="F31" s="405"/>
      <c r="G31" s="406"/>
      <c r="H31" s="406"/>
      <c r="I31" s="418"/>
      <c r="J31" s="408"/>
      <c r="K31" s="408"/>
      <c r="L31" s="408"/>
      <c r="M31" s="408"/>
      <c r="N31" s="408"/>
      <c r="O31" s="408"/>
      <c r="P31" s="420"/>
      <c r="Q31" s="418"/>
      <c r="R31" s="408"/>
      <c r="S31" s="408"/>
      <c r="T31" s="408"/>
      <c r="U31" s="408"/>
      <c r="V31" s="408"/>
      <c r="W31" s="418"/>
      <c r="X31" s="408"/>
      <c r="Y31" s="408"/>
      <c r="Z31" s="408"/>
      <c r="AA31" s="408"/>
      <c r="AB31" s="408"/>
      <c r="AC31" s="408"/>
      <c r="AD31" s="420"/>
      <c r="AE31" s="418"/>
      <c r="AF31" s="408"/>
      <c r="AG31" s="408"/>
      <c r="AH31" s="408"/>
      <c r="AI31" s="408"/>
      <c r="AJ31" s="408"/>
      <c r="AK31" s="418"/>
      <c r="AL31" s="408"/>
      <c r="AM31" s="408"/>
      <c r="AN31" s="408"/>
      <c r="AO31" s="408"/>
      <c r="AP31" s="408"/>
      <c r="AQ31" s="408"/>
      <c r="AR31" s="420"/>
      <c r="AS31" s="418"/>
      <c r="AT31" s="408"/>
      <c r="AU31" s="408"/>
      <c r="AV31" s="408"/>
      <c r="AW31" s="408"/>
      <c r="AX31" s="408"/>
      <c r="AY31" s="418"/>
      <c r="AZ31" s="408"/>
      <c r="BA31" s="408"/>
      <c r="BB31" s="408"/>
      <c r="BC31" s="408"/>
      <c r="BD31" s="408"/>
      <c r="BE31" s="408"/>
    </row>
    <row r="32" spans="1:57" s="384" customFormat="1" ht="12" customHeight="1">
      <c r="A32" s="403" t="s">
        <v>31</v>
      </c>
      <c r="B32" s="404"/>
      <c r="C32" s="404"/>
      <c r="D32" s="405"/>
      <c r="E32" s="404"/>
      <c r="F32" s="405"/>
      <c r="G32" s="404"/>
      <c r="H32" s="406"/>
      <c r="I32" s="418"/>
      <c r="J32" s="408"/>
      <c r="K32" s="408"/>
      <c r="L32" s="408"/>
      <c r="M32" s="408"/>
      <c r="N32" s="408"/>
      <c r="O32" s="408"/>
      <c r="P32" s="420"/>
      <c r="Q32" s="418"/>
      <c r="R32" s="408"/>
      <c r="S32" s="408"/>
      <c r="T32" s="408"/>
      <c r="U32" s="408"/>
      <c r="V32" s="408"/>
      <c r="W32" s="418"/>
      <c r="X32" s="408"/>
      <c r="Y32" s="408"/>
      <c r="Z32" s="408"/>
      <c r="AA32" s="408"/>
      <c r="AB32" s="408"/>
      <c r="AC32" s="408"/>
      <c r="AD32" s="420"/>
      <c r="AE32" s="418"/>
      <c r="AF32" s="408"/>
      <c r="AG32" s="408"/>
      <c r="AH32" s="408"/>
      <c r="AI32" s="408"/>
      <c r="AJ32" s="408"/>
      <c r="AK32" s="418"/>
      <c r="AL32" s="408"/>
      <c r="AM32" s="408"/>
      <c r="AN32" s="408"/>
      <c r="AO32" s="408"/>
      <c r="AP32" s="408"/>
      <c r="AQ32" s="408"/>
      <c r="AR32" s="420"/>
      <c r="AS32" s="418"/>
      <c r="AT32" s="408"/>
      <c r="AU32" s="408"/>
      <c r="AV32" s="408"/>
      <c r="AW32" s="408"/>
      <c r="AX32" s="408"/>
      <c r="AY32" s="418"/>
      <c r="AZ32" s="408"/>
      <c r="BA32" s="408"/>
      <c r="BB32" s="408"/>
      <c r="BC32" s="408"/>
      <c r="BD32" s="408"/>
      <c r="BE32" s="408"/>
    </row>
  </sheetData>
  <mergeCells count="47">
    <mergeCell ref="G7:H7"/>
    <mergeCell ref="AY6:BE6"/>
    <mergeCell ref="AY7:AY8"/>
    <mergeCell ref="AZ7:BA7"/>
    <mergeCell ref="BB7:BC7"/>
    <mergeCell ref="BD7:BE7"/>
    <mergeCell ref="AD7:AD8"/>
    <mergeCell ref="AR6:AX6"/>
    <mergeCell ref="AK6:AQ6"/>
    <mergeCell ref="AR7:AR8"/>
    <mergeCell ref="AS7:AT7"/>
    <mergeCell ref="AU7:AV7"/>
    <mergeCell ref="AW7:AX7"/>
    <mergeCell ref="J7:K7"/>
    <mergeCell ref="AK7:AK8"/>
    <mergeCell ref="AL7:AM7"/>
    <mergeCell ref="A30:O30"/>
    <mergeCell ref="W7:W8"/>
    <mergeCell ref="X7:Y7"/>
    <mergeCell ref="Z7:AA7"/>
    <mergeCell ref="AB7:AC7"/>
    <mergeCell ref="P7:P8"/>
    <mergeCell ref="Q7:R7"/>
    <mergeCell ref="S7:T7"/>
    <mergeCell ref="U7:V7"/>
    <mergeCell ref="A5:A8"/>
    <mergeCell ref="B7:B8"/>
    <mergeCell ref="L7:M7"/>
    <mergeCell ref="N7:O7"/>
    <mergeCell ref="C7:D7"/>
    <mergeCell ref="E7:F7"/>
    <mergeCell ref="I7:I8"/>
    <mergeCell ref="A1:AJ1"/>
    <mergeCell ref="A2:AJ2"/>
    <mergeCell ref="A3:AJ3"/>
    <mergeCell ref="A4:C4"/>
    <mergeCell ref="B6:H6"/>
    <mergeCell ref="I6:O6"/>
    <mergeCell ref="P6:V6"/>
    <mergeCell ref="W6:AC6"/>
    <mergeCell ref="AD6:AJ6"/>
    <mergeCell ref="B5:BE5"/>
    <mergeCell ref="AN7:AO7"/>
    <mergeCell ref="AP7:AQ7"/>
    <mergeCell ref="AE7:AF7"/>
    <mergeCell ref="AG7:AH7"/>
    <mergeCell ref="AI7:AJ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B050"/>
  </sheetPr>
  <dimension ref="A1:M31"/>
  <sheetViews>
    <sheetView showGridLines="0" zoomScaleNormal="100" zoomScaleSheetLayoutView="100" workbookViewId="0">
      <pane ySplit="6" topLeftCell="A7" activePane="bottomLeft" state="frozen"/>
      <selection activeCell="BH19" sqref="BH19"/>
      <selection pane="bottomLeft" activeCell="M13" sqref="M13"/>
    </sheetView>
  </sheetViews>
  <sheetFormatPr baseColWidth="10" defaultColWidth="11.42578125" defaultRowHeight="18" customHeight="1"/>
  <cols>
    <col min="1" max="1" width="40.7109375" style="205" customWidth="1"/>
    <col min="2" max="13" width="9.7109375" style="205" customWidth="1"/>
    <col min="14" max="16384" width="11.42578125" style="205"/>
  </cols>
  <sheetData>
    <row r="1" spans="1:13" ht="18" customHeight="1">
      <c r="A1" s="901" t="s">
        <v>272</v>
      </c>
      <c r="B1" s="901"/>
      <c r="C1" s="901"/>
      <c r="D1" s="901"/>
      <c r="E1" s="901"/>
      <c r="F1" s="901"/>
      <c r="G1" s="901"/>
      <c r="H1" s="901"/>
      <c r="I1" s="901"/>
      <c r="J1" s="901"/>
    </row>
    <row r="2" spans="1:13" ht="18" customHeight="1">
      <c r="A2" s="901" t="s">
        <v>538</v>
      </c>
      <c r="B2" s="901"/>
      <c r="C2" s="901"/>
      <c r="D2" s="901"/>
      <c r="E2" s="901"/>
      <c r="F2" s="901"/>
      <c r="G2" s="901"/>
      <c r="H2" s="901"/>
      <c r="I2" s="901"/>
      <c r="J2" s="901"/>
    </row>
    <row r="3" spans="1:13" ht="18" customHeight="1">
      <c r="A3" s="902" t="s">
        <v>617</v>
      </c>
      <c r="B3" s="902"/>
      <c r="C3" s="902"/>
      <c r="D3" s="902"/>
      <c r="E3" s="902"/>
      <c r="F3" s="902"/>
      <c r="G3" s="902"/>
      <c r="H3" s="902"/>
      <c r="I3" s="902"/>
      <c r="J3" s="902"/>
    </row>
    <row r="4" spans="1:13" ht="3.95" customHeight="1">
      <c r="A4" s="294"/>
      <c r="B4" s="294"/>
      <c r="C4" s="294"/>
      <c r="D4" s="294"/>
    </row>
    <row r="5" spans="1:13" ht="18" customHeight="1" thickBot="1">
      <c r="A5" s="966" t="s">
        <v>273</v>
      </c>
      <c r="B5" s="967" t="s">
        <v>287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7"/>
    </row>
    <row r="6" spans="1:13" ht="18" customHeight="1" thickTop="1" thickBot="1">
      <c r="A6" s="966"/>
      <c r="B6" s="536">
        <v>2011</v>
      </c>
      <c r="C6" s="536">
        <v>2012</v>
      </c>
      <c r="D6" s="536">
        <v>2013</v>
      </c>
      <c r="E6" s="536">
        <v>2014</v>
      </c>
      <c r="F6" s="536">
        <v>2015</v>
      </c>
      <c r="G6" s="536">
        <v>2016</v>
      </c>
      <c r="H6" s="536">
        <v>2017</v>
      </c>
      <c r="I6" s="536">
        <v>2018</v>
      </c>
      <c r="J6" s="536">
        <v>2019</v>
      </c>
      <c r="K6" s="607">
        <v>2020</v>
      </c>
      <c r="L6" s="703">
        <v>2021</v>
      </c>
      <c r="M6" s="720">
        <v>2022</v>
      </c>
    </row>
    <row r="7" spans="1:13" ht="18" customHeight="1" thickTop="1">
      <c r="A7" s="537" t="s">
        <v>274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</row>
    <row r="8" spans="1:13" ht="18" customHeight="1">
      <c r="A8" s="301" t="s">
        <v>646</v>
      </c>
      <c r="B8" s="302">
        <v>114693</v>
      </c>
      <c r="C8" s="302">
        <v>115689</v>
      </c>
      <c r="D8" s="303">
        <v>117095</v>
      </c>
      <c r="E8" s="303">
        <v>118638</v>
      </c>
      <c r="F8" s="303">
        <v>119627</v>
      </c>
      <c r="G8" s="303">
        <v>119508</v>
      </c>
      <c r="H8" s="303">
        <v>118278</v>
      </c>
      <c r="I8" s="303">
        <v>116073</v>
      </c>
      <c r="J8" s="303">
        <v>113041</v>
      </c>
      <c r="K8" s="303">
        <v>109451</v>
      </c>
      <c r="L8" s="303">
        <v>105422</v>
      </c>
      <c r="M8" s="303">
        <v>100984</v>
      </c>
    </row>
    <row r="9" spans="1:13" ht="18" customHeight="1">
      <c r="A9" s="295" t="s">
        <v>647</v>
      </c>
      <c r="B9" s="296">
        <v>20.079999999999998</v>
      </c>
      <c r="C9" s="296">
        <v>20.09</v>
      </c>
      <c r="D9" s="297">
        <v>20.170000000000002</v>
      </c>
      <c r="E9" s="297">
        <v>20.25</v>
      </c>
      <c r="F9" s="297">
        <v>20.23</v>
      </c>
      <c r="G9" s="297">
        <v>20.010000000000002</v>
      </c>
      <c r="H9" s="297">
        <v>19.62</v>
      </c>
      <c r="I9" s="297">
        <v>19.059999999999999</v>
      </c>
      <c r="J9" s="297">
        <v>18.39</v>
      </c>
      <c r="K9" s="297">
        <v>17.64</v>
      </c>
      <c r="L9" s="297">
        <v>16.87</v>
      </c>
      <c r="M9" s="297">
        <v>16.059999999999999</v>
      </c>
    </row>
    <row r="10" spans="1:13" ht="18" customHeight="1">
      <c r="A10" s="304" t="s">
        <v>648</v>
      </c>
      <c r="B10" s="305">
        <v>2.5099999999999998</v>
      </c>
      <c r="C10" s="305">
        <v>2.5</v>
      </c>
      <c r="D10" s="306">
        <v>2.5</v>
      </c>
      <c r="E10" s="306">
        <v>2.5</v>
      </c>
      <c r="F10" s="306">
        <v>2.5</v>
      </c>
      <c r="G10" s="306">
        <v>2.4700000000000002</v>
      </c>
      <c r="H10" s="306">
        <v>2.42</v>
      </c>
      <c r="I10" s="306">
        <v>2.36</v>
      </c>
      <c r="J10" s="306">
        <v>2.2799999999999998</v>
      </c>
      <c r="K10" s="306">
        <v>2.19</v>
      </c>
      <c r="L10" s="306">
        <v>2.09</v>
      </c>
      <c r="M10" s="306">
        <v>2</v>
      </c>
    </row>
    <row r="11" spans="1:13" ht="18" customHeight="1">
      <c r="A11" s="538" t="s">
        <v>649</v>
      </c>
      <c r="B11" s="539">
        <v>1.22</v>
      </c>
      <c r="C11" s="539">
        <v>1.21</v>
      </c>
      <c r="D11" s="540">
        <v>1.21</v>
      </c>
      <c r="E11" s="540">
        <v>1.22</v>
      </c>
      <c r="F11" s="540">
        <v>1.21</v>
      </c>
      <c r="G11" s="540">
        <v>1.2</v>
      </c>
      <c r="H11" s="540">
        <v>1.18</v>
      </c>
      <c r="I11" s="540">
        <v>1.1499999999999999</v>
      </c>
      <c r="J11" s="540">
        <v>1.1100000000000001</v>
      </c>
      <c r="K11" s="540">
        <v>1.07</v>
      </c>
      <c r="L11" s="540">
        <v>1.02</v>
      </c>
      <c r="M11" s="540">
        <v>0.97</v>
      </c>
    </row>
    <row r="12" spans="1:13" ht="18" customHeight="1">
      <c r="A12" s="541" t="s">
        <v>275</v>
      </c>
      <c r="B12" s="541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</row>
    <row r="13" spans="1:13" ht="18" customHeight="1">
      <c r="A13" s="301" t="s">
        <v>276</v>
      </c>
      <c r="B13" s="302">
        <v>33582</v>
      </c>
      <c r="C13" s="302">
        <v>34134</v>
      </c>
      <c r="D13" s="302">
        <v>34708</v>
      </c>
      <c r="E13" s="302">
        <v>35354</v>
      </c>
      <c r="F13" s="307">
        <v>36009</v>
      </c>
      <c r="G13" s="307">
        <v>36657</v>
      </c>
      <c r="H13" s="307">
        <v>37276</v>
      </c>
      <c r="I13" s="307">
        <v>37840</v>
      </c>
      <c r="J13" s="307">
        <v>38690</v>
      </c>
      <c r="K13" s="307">
        <v>43179</v>
      </c>
      <c r="L13" s="307">
        <v>64274</v>
      </c>
      <c r="M13" s="307">
        <v>45995</v>
      </c>
    </row>
    <row r="14" spans="1:13" ht="18" customHeight="1">
      <c r="A14" s="295" t="s">
        <v>277</v>
      </c>
      <c r="B14" s="296">
        <v>5.88</v>
      </c>
      <c r="C14" s="296">
        <v>5.92</v>
      </c>
      <c r="D14" s="297">
        <v>5.97</v>
      </c>
      <c r="E14" s="297">
        <v>6.03</v>
      </c>
      <c r="F14" s="297">
        <v>6.09</v>
      </c>
      <c r="G14" s="297">
        <v>6.14</v>
      </c>
      <c r="H14" s="297">
        <v>6.18</v>
      </c>
      <c r="I14" s="297">
        <v>6.21</v>
      </c>
      <c r="J14" s="297">
        <v>6.29</v>
      </c>
      <c r="K14" s="297">
        <v>6.96</v>
      </c>
      <c r="L14" s="297">
        <v>10.28</v>
      </c>
      <c r="M14" s="297">
        <v>7.31</v>
      </c>
    </row>
    <row r="15" spans="1:13" ht="18" customHeight="1">
      <c r="A15" s="308" t="s">
        <v>278</v>
      </c>
      <c r="B15" s="309">
        <v>22.28</v>
      </c>
      <c r="C15" s="309">
        <v>21.4</v>
      </c>
      <c r="D15" s="310">
        <v>20.56</v>
      </c>
      <c r="E15" s="310">
        <v>19.77</v>
      </c>
      <c r="F15" s="310">
        <v>19.02</v>
      </c>
      <c r="G15" s="310">
        <v>18.28</v>
      </c>
      <c r="H15" s="310">
        <v>17.559999999999999</v>
      </c>
      <c r="I15" s="310">
        <v>17.12</v>
      </c>
      <c r="J15" s="310">
        <v>16.68</v>
      </c>
      <c r="K15" s="310">
        <v>16.149999999999999</v>
      </c>
      <c r="L15" s="310">
        <v>15.65</v>
      </c>
      <c r="M15" s="310">
        <v>15.19</v>
      </c>
    </row>
    <row r="16" spans="1:13" ht="18" customHeight="1">
      <c r="A16" s="541" t="s">
        <v>279</v>
      </c>
      <c r="B16" s="541"/>
      <c r="C16" s="541"/>
      <c r="D16" s="541"/>
      <c r="E16" s="541"/>
      <c r="F16" s="541"/>
      <c r="G16" s="541"/>
      <c r="H16" s="541"/>
      <c r="I16" s="541"/>
      <c r="J16" s="541"/>
      <c r="K16" s="541"/>
      <c r="L16" s="541"/>
      <c r="M16" s="541"/>
    </row>
    <row r="17" spans="1:13" ht="18" customHeight="1">
      <c r="A17" s="311" t="s">
        <v>280</v>
      </c>
      <c r="B17" s="312">
        <v>73.150000000000006</v>
      </c>
      <c r="C17" s="312">
        <v>73.319999999999993</v>
      </c>
      <c r="D17" s="313">
        <v>73.510000000000005</v>
      </c>
      <c r="E17" s="313">
        <v>73.67</v>
      </c>
      <c r="F17" s="313">
        <v>73.84</v>
      </c>
      <c r="G17" s="313">
        <v>74</v>
      </c>
      <c r="H17" s="313">
        <v>74.16</v>
      </c>
      <c r="I17" s="313">
        <v>74.349999999999994</v>
      </c>
      <c r="J17" s="313">
        <v>74.42</v>
      </c>
      <c r="K17" s="313">
        <v>73.39</v>
      </c>
      <c r="L17" s="313">
        <v>68.44</v>
      </c>
      <c r="M17" s="313">
        <v>72.97</v>
      </c>
    </row>
    <row r="18" spans="1:13" ht="18" customHeight="1">
      <c r="A18" s="298" t="s">
        <v>281</v>
      </c>
      <c r="B18" s="299">
        <v>70.430000000000007</v>
      </c>
      <c r="C18" s="299">
        <v>70.56</v>
      </c>
      <c r="D18" s="300">
        <v>70.73</v>
      </c>
      <c r="E18" s="300">
        <v>70.87</v>
      </c>
      <c r="F18" s="300">
        <v>71.010000000000005</v>
      </c>
      <c r="G18" s="300">
        <v>71.16</v>
      </c>
      <c r="H18" s="300">
        <v>71.3</v>
      </c>
      <c r="I18" s="300">
        <v>71.47</v>
      </c>
      <c r="J18" s="300">
        <v>71.540000000000006</v>
      </c>
      <c r="K18" s="300">
        <v>70.48</v>
      </c>
      <c r="L18" s="300">
        <v>65.36</v>
      </c>
      <c r="M18" s="300">
        <v>69.819999999999993</v>
      </c>
    </row>
    <row r="19" spans="1:13" ht="18" customHeight="1">
      <c r="A19" s="314" t="s">
        <v>282</v>
      </c>
      <c r="B19" s="315">
        <v>75.959999999999994</v>
      </c>
      <c r="C19" s="315">
        <v>76.180000000000007</v>
      </c>
      <c r="D19" s="316">
        <v>76.39</v>
      </c>
      <c r="E19" s="316">
        <v>76.569999999999993</v>
      </c>
      <c r="F19" s="316">
        <v>76.75</v>
      </c>
      <c r="G19" s="316">
        <v>76.930000000000007</v>
      </c>
      <c r="H19" s="316">
        <v>77.11</v>
      </c>
      <c r="I19" s="316">
        <v>77.31</v>
      </c>
      <c r="J19" s="316">
        <v>77.38</v>
      </c>
      <c r="K19" s="316">
        <v>76.37</v>
      </c>
      <c r="L19" s="316">
        <v>71.61</v>
      </c>
      <c r="M19" s="316">
        <v>76.19</v>
      </c>
    </row>
    <row r="20" spans="1:13" ht="18" customHeight="1">
      <c r="A20" s="541" t="s">
        <v>283</v>
      </c>
      <c r="B20" s="541"/>
      <c r="C20" s="541"/>
      <c r="D20" s="541"/>
      <c r="E20" s="541"/>
      <c r="F20" s="541"/>
      <c r="G20" s="541"/>
      <c r="H20" s="541"/>
      <c r="I20" s="541"/>
      <c r="J20" s="541"/>
      <c r="K20" s="541"/>
      <c r="L20" s="541"/>
      <c r="M20" s="541"/>
    </row>
    <row r="21" spans="1:13" ht="18" customHeight="1">
      <c r="A21" s="311" t="s">
        <v>650</v>
      </c>
      <c r="B21" s="317">
        <v>81111</v>
      </c>
      <c r="C21" s="317">
        <v>81555</v>
      </c>
      <c r="D21" s="318">
        <v>82387</v>
      </c>
      <c r="E21" s="318">
        <v>83284</v>
      </c>
      <c r="F21" s="318">
        <v>83618</v>
      </c>
      <c r="G21" s="318">
        <v>82851</v>
      </c>
      <c r="H21" s="318">
        <v>81002</v>
      </c>
      <c r="I21" s="318">
        <v>78233</v>
      </c>
      <c r="J21" s="318">
        <v>74351</v>
      </c>
      <c r="K21" s="318">
        <v>66272</v>
      </c>
      <c r="L21" s="318">
        <v>41148</v>
      </c>
      <c r="M21" s="318">
        <v>54989</v>
      </c>
    </row>
    <row r="22" spans="1:13" ht="18" customHeight="1">
      <c r="A22" s="298" t="s">
        <v>651</v>
      </c>
      <c r="B22" s="299">
        <v>14.2</v>
      </c>
      <c r="C22" s="299">
        <v>14.16</v>
      </c>
      <c r="D22" s="300">
        <v>14.19</v>
      </c>
      <c r="E22" s="300">
        <v>14.21</v>
      </c>
      <c r="F22" s="300">
        <v>14.14</v>
      </c>
      <c r="G22" s="300">
        <v>13.87</v>
      </c>
      <c r="H22" s="300">
        <v>13.43</v>
      </c>
      <c r="I22" s="300">
        <v>12.85</v>
      </c>
      <c r="J22" s="300">
        <v>12.09</v>
      </c>
      <c r="K22" s="300">
        <v>10.68</v>
      </c>
      <c r="L22" s="300">
        <v>6.58</v>
      </c>
      <c r="M22" s="300">
        <v>8.75</v>
      </c>
    </row>
    <row r="23" spans="1:13" ht="18" customHeight="1">
      <c r="A23" s="314" t="s">
        <v>652</v>
      </c>
      <c r="B23" s="319">
        <v>1.22</v>
      </c>
      <c r="C23" s="319">
        <v>1.21</v>
      </c>
      <c r="D23" s="320">
        <v>1.21</v>
      </c>
      <c r="E23" s="320">
        <v>1.22</v>
      </c>
      <c r="F23" s="320">
        <v>1.21</v>
      </c>
      <c r="G23" s="320">
        <v>1.2</v>
      </c>
      <c r="H23" s="320">
        <v>1.18</v>
      </c>
      <c r="I23" s="320">
        <v>1.1499999999999999</v>
      </c>
      <c r="J23" s="320">
        <v>1.1100000000000001</v>
      </c>
      <c r="K23" s="320">
        <v>1.06</v>
      </c>
      <c r="L23" s="320">
        <v>1.02</v>
      </c>
      <c r="M23" s="320">
        <v>0.97</v>
      </c>
    </row>
    <row r="24" spans="1:13" ht="18" customHeight="1">
      <c r="A24" s="541" t="s">
        <v>284</v>
      </c>
      <c r="B24" s="541"/>
      <c r="C24" s="541"/>
      <c r="D24" s="541"/>
      <c r="E24" s="541"/>
      <c r="F24" s="541"/>
      <c r="G24" s="541"/>
      <c r="H24" s="541"/>
      <c r="I24" s="541"/>
      <c r="J24" s="541"/>
      <c r="K24" s="541"/>
      <c r="L24" s="541"/>
      <c r="M24" s="541"/>
    </row>
    <row r="25" spans="1:13" ht="18" customHeight="1">
      <c r="A25" s="311" t="s">
        <v>653</v>
      </c>
      <c r="B25" s="317">
        <v>-37109.31</v>
      </c>
      <c r="C25" s="317">
        <v>-34605.164999999994</v>
      </c>
      <c r="D25" s="318">
        <v>-32101.01999999999</v>
      </c>
      <c r="E25" s="318">
        <v>-29596.874999999993</v>
      </c>
      <c r="F25" s="318">
        <v>-27092.729999999992</v>
      </c>
      <c r="G25" s="318">
        <v>-24588.584999999992</v>
      </c>
      <c r="H25" s="318">
        <v>-22084.439999999991</v>
      </c>
      <c r="I25" s="318">
        <v>-19580.294999999991</v>
      </c>
      <c r="J25" s="318">
        <v>-17076.150000000001</v>
      </c>
      <c r="K25" s="318">
        <v>-8226</v>
      </c>
      <c r="L25" s="318">
        <v>-8226</v>
      </c>
      <c r="M25" s="318">
        <v>-15554.522601431439</v>
      </c>
    </row>
    <row r="26" spans="1:13" ht="18" customHeight="1">
      <c r="A26" s="298" t="s">
        <v>654</v>
      </c>
      <c r="B26" s="299">
        <v>-6.49</v>
      </c>
      <c r="C26" s="299">
        <v>-6.01</v>
      </c>
      <c r="D26" s="300">
        <v>-5.52</v>
      </c>
      <c r="E26" s="300">
        <v>-5.05</v>
      </c>
      <c r="F26" s="300">
        <v>-4.58</v>
      </c>
      <c r="G26" s="300">
        <v>-4.1100000000000003</v>
      </c>
      <c r="H26" s="300">
        <v>-3.66</v>
      </c>
      <c r="I26" s="300">
        <v>-3.21</v>
      </c>
      <c r="J26" s="300">
        <v>-2.77</v>
      </c>
      <c r="K26" s="300">
        <v>-1.32</v>
      </c>
      <c r="L26" s="300">
        <v>-1.31</v>
      </c>
      <c r="M26" s="300">
        <v>-2.4700000000000002</v>
      </c>
    </row>
    <row r="27" spans="1:13" ht="18" customHeight="1">
      <c r="A27" s="541" t="s">
        <v>285</v>
      </c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</row>
    <row r="28" spans="1:13" ht="18" customHeight="1">
      <c r="A28" s="311" t="s">
        <v>655</v>
      </c>
      <c r="B28" s="317">
        <v>44001.69</v>
      </c>
      <c r="C28" s="317">
        <v>46949.835000000006</v>
      </c>
      <c r="D28" s="317">
        <v>50285.98000000001</v>
      </c>
      <c r="E28" s="317">
        <v>53687.125000000007</v>
      </c>
      <c r="F28" s="321">
        <v>56525.270000000004</v>
      </c>
      <c r="G28" s="321">
        <v>58262.415000000008</v>
      </c>
      <c r="H28" s="321">
        <v>58917.560000000012</v>
      </c>
      <c r="I28" s="321">
        <v>58652.705000000009</v>
      </c>
      <c r="J28" s="321">
        <v>57274.85</v>
      </c>
      <c r="K28" s="321">
        <v>58046</v>
      </c>
      <c r="L28" s="321">
        <v>32922</v>
      </c>
      <c r="M28" s="321">
        <v>39434.477398568561</v>
      </c>
    </row>
    <row r="29" spans="1:13" ht="18" customHeight="1">
      <c r="A29" s="298" t="s">
        <v>656</v>
      </c>
      <c r="B29" s="299">
        <v>7.7</v>
      </c>
      <c r="C29" s="299">
        <v>8.15</v>
      </c>
      <c r="D29" s="300">
        <v>8.66</v>
      </c>
      <c r="E29" s="300">
        <v>9.16</v>
      </c>
      <c r="F29" s="300">
        <v>9.5500000000000007</v>
      </c>
      <c r="G29" s="300">
        <v>9.76</v>
      </c>
      <c r="H29" s="300">
        <v>9.77</v>
      </c>
      <c r="I29" s="300">
        <v>9.6300000000000008</v>
      </c>
      <c r="J29" s="300">
        <v>9.32</v>
      </c>
      <c r="K29" s="300">
        <v>9.34</v>
      </c>
      <c r="L29" s="300">
        <v>5.25</v>
      </c>
      <c r="M29" s="300">
        <v>6.27</v>
      </c>
    </row>
    <row r="30" spans="1:13" ht="4.5" customHeight="1"/>
    <row r="31" spans="1:13" s="441" customFormat="1" ht="23.25" customHeight="1">
      <c r="A31" s="964" t="s">
        <v>657</v>
      </c>
      <c r="B31" s="965"/>
      <c r="C31" s="965"/>
      <c r="D31" s="965"/>
      <c r="E31" s="965"/>
      <c r="F31" s="965"/>
      <c r="G31" s="965"/>
      <c r="H31" s="965"/>
      <c r="I31" s="965"/>
      <c r="J31" s="965"/>
      <c r="K31" s="965"/>
      <c r="L31" s="965"/>
      <c r="M31" s="965"/>
    </row>
  </sheetData>
  <sheetProtection selectLockedCells="1" selectUnlockedCells="1"/>
  <mergeCells count="6">
    <mergeCell ref="A31:M31"/>
    <mergeCell ref="A1:J1"/>
    <mergeCell ref="A2:J2"/>
    <mergeCell ref="A3:J3"/>
    <mergeCell ref="A5:A6"/>
    <mergeCell ref="B5:M5"/>
  </mergeCells>
  <pageMargins left="0.78740157480314965" right="0.39370078740157483" top="0.98425196850393704" bottom="0.39370078740157483" header="0.39370078740157483" footer="0.31496062992125984"/>
  <pageSetup paperSize="9" firstPageNumber="0" orientation="landscape" r:id="rId1"/>
  <headerFooter alignWithMargins="0">
    <oddHeader>&amp;CDirección General de Información Estratégica en Salud
Dirección de Estadísticas en Salud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50"/>
  </sheetPr>
  <dimension ref="A1:F43"/>
  <sheetViews>
    <sheetView showGridLines="0" zoomScaleNormal="100" zoomScaleSheetLayoutView="100" workbookViewId="0">
      <pane ySplit="5" topLeftCell="A6" activePane="bottomLeft" state="frozen"/>
      <selection activeCell="BH19" sqref="BH19"/>
      <selection pane="bottomLeft" activeCell="G46" sqref="G46"/>
    </sheetView>
  </sheetViews>
  <sheetFormatPr baseColWidth="10" defaultColWidth="11.42578125" defaultRowHeight="18" customHeight="1"/>
  <cols>
    <col min="1" max="1" width="15.5703125" style="322" customWidth="1"/>
    <col min="2" max="2" width="17.7109375" style="322" customWidth="1"/>
    <col min="3" max="3" width="17.5703125" style="322" customWidth="1"/>
    <col min="4" max="6" width="15.7109375" style="322" customWidth="1"/>
    <col min="7" max="16384" width="11.42578125" style="322"/>
  </cols>
  <sheetData>
    <row r="1" spans="1:6" ht="18" customHeight="1">
      <c r="A1" s="901" t="s">
        <v>286</v>
      </c>
      <c r="B1" s="901"/>
      <c r="C1" s="901"/>
      <c r="D1" s="901"/>
      <c r="E1" s="901"/>
      <c r="F1" s="901"/>
    </row>
    <row r="2" spans="1:6" ht="18" customHeight="1">
      <c r="A2" s="901" t="s">
        <v>418</v>
      </c>
      <c r="B2" s="901"/>
      <c r="C2" s="901"/>
      <c r="D2" s="901"/>
      <c r="E2" s="901"/>
      <c r="F2" s="901"/>
    </row>
    <row r="3" spans="1:6" ht="18" customHeight="1">
      <c r="A3" s="902" t="s">
        <v>618</v>
      </c>
      <c r="B3" s="902"/>
      <c r="C3" s="902"/>
      <c r="D3" s="902"/>
      <c r="E3" s="902"/>
      <c r="F3" s="902"/>
    </row>
    <row r="4" spans="1:6" ht="3.95" customHeight="1">
      <c r="A4" s="323"/>
      <c r="B4" s="324"/>
      <c r="C4" s="324"/>
      <c r="D4" s="324"/>
      <c r="E4" s="324"/>
      <c r="F4" s="324"/>
    </row>
    <row r="5" spans="1:6" ht="55.5" customHeight="1" thickBot="1">
      <c r="A5" s="542" t="s">
        <v>287</v>
      </c>
      <c r="B5" s="542" t="s">
        <v>291</v>
      </c>
      <c r="C5" s="542" t="s">
        <v>292</v>
      </c>
      <c r="D5" s="542" t="s">
        <v>293</v>
      </c>
      <c r="E5" s="542" t="s">
        <v>294</v>
      </c>
      <c r="F5" s="542" t="s">
        <v>295</v>
      </c>
    </row>
    <row r="6" spans="1:6" ht="18" customHeight="1" thickTop="1">
      <c r="A6" s="501">
        <v>1988</v>
      </c>
      <c r="B6" s="501">
        <v>138525</v>
      </c>
      <c r="C6" s="501">
        <v>52542</v>
      </c>
      <c r="D6" s="501">
        <v>1919</v>
      </c>
      <c r="E6" s="544">
        <v>46</v>
      </c>
      <c r="F6" s="544">
        <v>36.5</v>
      </c>
    </row>
    <row r="7" spans="1:6" ht="18" customHeight="1">
      <c r="A7" s="210">
        <v>1989</v>
      </c>
      <c r="B7" s="210">
        <v>140125</v>
      </c>
      <c r="C7" s="210">
        <v>60610</v>
      </c>
      <c r="D7" s="210">
        <v>1913</v>
      </c>
      <c r="E7" s="325">
        <v>45.4</v>
      </c>
      <c r="F7" s="325">
        <v>31.6</v>
      </c>
    </row>
    <row r="8" spans="1:6" ht="18" customHeight="1">
      <c r="A8" s="504">
        <v>1990</v>
      </c>
      <c r="B8" s="504">
        <v>141725</v>
      </c>
      <c r="C8" s="504">
        <v>65313</v>
      </c>
      <c r="D8" s="504">
        <v>1988</v>
      </c>
      <c r="E8" s="543">
        <v>44.8</v>
      </c>
      <c r="F8" s="543">
        <v>30.4</v>
      </c>
    </row>
    <row r="9" spans="1:6" ht="18" customHeight="1">
      <c r="A9" s="210">
        <v>1991</v>
      </c>
      <c r="B9" s="210">
        <v>142692</v>
      </c>
      <c r="C9" s="210">
        <v>70554</v>
      </c>
      <c r="D9" s="210">
        <v>1695</v>
      </c>
      <c r="E9" s="325">
        <v>44.05</v>
      </c>
      <c r="F9" s="325">
        <v>24</v>
      </c>
    </row>
    <row r="10" spans="1:6" ht="18" customHeight="1">
      <c r="A10" s="501">
        <v>1992</v>
      </c>
      <c r="B10" s="501">
        <v>143659</v>
      </c>
      <c r="C10" s="501">
        <v>75376</v>
      </c>
      <c r="D10" s="501">
        <v>1611</v>
      </c>
      <c r="E10" s="544">
        <v>43.3</v>
      </c>
      <c r="F10" s="544">
        <v>21.4</v>
      </c>
    </row>
    <row r="11" spans="1:6" ht="18" customHeight="1">
      <c r="A11" s="210">
        <v>1993</v>
      </c>
      <c r="B11" s="210">
        <v>144626</v>
      </c>
      <c r="C11" s="210">
        <v>77991</v>
      </c>
      <c r="D11" s="210">
        <v>1910</v>
      </c>
      <c r="E11" s="325">
        <v>42.55</v>
      </c>
      <c r="F11" s="325">
        <v>24.8</v>
      </c>
    </row>
    <row r="12" spans="1:6" ht="18" customHeight="1">
      <c r="A12" s="504">
        <v>1994</v>
      </c>
      <c r="B12" s="504">
        <v>145593</v>
      </c>
      <c r="C12" s="504">
        <v>79575</v>
      </c>
      <c r="D12" s="504">
        <v>1725</v>
      </c>
      <c r="E12" s="543">
        <v>41.8</v>
      </c>
      <c r="F12" s="543">
        <v>21.7</v>
      </c>
    </row>
    <row r="13" spans="1:6" ht="18" customHeight="1">
      <c r="A13" s="210">
        <v>1995</v>
      </c>
      <c r="B13" s="210">
        <v>146560</v>
      </c>
      <c r="C13" s="210">
        <v>79591</v>
      </c>
      <c r="D13" s="210">
        <v>1570</v>
      </c>
      <c r="E13" s="325">
        <v>41.05</v>
      </c>
      <c r="F13" s="325">
        <v>19.7</v>
      </c>
    </row>
    <row r="14" spans="1:6" ht="18" customHeight="1">
      <c r="A14" s="501">
        <v>1996</v>
      </c>
      <c r="B14" s="501">
        <v>147242</v>
      </c>
      <c r="C14" s="501">
        <v>88438</v>
      </c>
      <c r="D14" s="501">
        <v>1848</v>
      </c>
      <c r="E14" s="544">
        <v>40.31</v>
      </c>
      <c r="F14" s="544">
        <v>20.9</v>
      </c>
    </row>
    <row r="15" spans="1:6" ht="18" customHeight="1">
      <c r="A15" s="210">
        <v>1997</v>
      </c>
      <c r="B15" s="210">
        <v>147924</v>
      </c>
      <c r="C15" s="210">
        <v>88422</v>
      </c>
      <c r="D15" s="210">
        <v>1739</v>
      </c>
      <c r="E15" s="325">
        <v>39.57</v>
      </c>
      <c r="F15" s="325">
        <v>19.670000000000002</v>
      </c>
    </row>
    <row r="16" spans="1:6" ht="18" customHeight="1">
      <c r="A16" s="504">
        <v>1998</v>
      </c>
      <c r="B16" s="504">
        <v>148606</v>
      </c>
      <c r="C16" s="504">
        <v>86596</v>
      </c>
      <c r="D16" s="504">
        <v>1699</v>
      </c>
      <c r="E16" s="543">
        <v>38.83</v>
      </c>
      <c r="F16" s="543">
        <v>19.62</v>
      </c>
    </row>
    <row r="17" spans="1:6" ht="18" customHeight="1">
      <c r="A17" s="210">
        <v>1999</v>
      </c>
      <c r="B17" s="210">
        <v>149288</v>
      </c>
      <c r="C17" s="210">
        <v>90007</v>
      </c>
      <c r="D17" s="210">
        <v>1749</v>
      </c>
      <c r="E17" s="325">
        <v>38.090000000000003</v>
      </c>
      <c r="F17" s="325">
        <v>19.43</v>
      </c>
    </row>
    <row r="18" spans="1:6" ht="18" customHeight="1">
      <c r="A18" s="501">
        <v>2000</v>
      </c>
      <c r="B18" s="501">
        <v>149970</v>
      </c>
      <c r="C18" s="501">
        <v>86000</v>
      </c>
      <c r="D18" s="501">
        <v>1737</v>
      </c>
      <c r="E18" s="544">
        <v>37.35</v>
      </c>
      <c r="F18" s="544">
        <f t="shared" ref="F18:F32" si="0">D18/C18*1000</f>
        <v>20.197674418604649</v>
      </c>
    </row>
    <row r="19" spans="1:6" ht="18" customHeight="1">
      <c r="A19" s="210">
        <v>2001</v>
      </c>
      <c r="B19" s="210">
        <v>150407</v>
      </c>
      <c r="C19" s="210">
        <v>83919</v>
      </c>
      <c r="D19" s="210">
        <v>1652</v>
      </c>
      <c r="E19" s="325">
        <v>36.630000000000003</v>
      </c>
      <c r="F19" s="325">
        <f t="shared" si="0"/>
        <v>19.685649257021652</v>
      </c>
    </row>
    <row r="20" spans="1:6" ht="18" customHeight="1">
      <c r="A20" s="504">
        <v>2002</v>
      </c>
      <c r="B20" s="504">
        <v>150844</v>
      </c>
      <c r="C20" s="504">
        <v>90085</v>
      </c>
      <c r="D20" s="504">
        <v>1767</v>
      </c>
      <c r="E20" s="543">
        <v>35.909999999999997</v>
      </c>
      <c r="F20" s="543">
        <f t="shared" si="0"/>
        <v>19.614808236665372</v>
      </c>
    </row>
    <row r="21" spans="1:6" ht="18" customHeight="1">
      <c r="A21" s="210">
        <v>2003</v>
      </c>
      <c r="B21" s="210">
        <v>151281</v>
      </c>
      <c r="C21" s="210">
        <v>86739</v>
      </c>
      <c r="D21" s="210">
        <v>1683</v>
      </c>
      <c r="E21" s="325">
        <v>35.19</v>
      </c>
      <c r="F21" s="325">
        <f t="shared" si="0"/>
        <v>19.403036696295782</v>
      </c>
    </row>
    <row r="22" spans="1:6" ht="18" customHeight="1">
      <c r="A22" s="501">
        <v>2004</v>
      </c>
      <c r="B22" s="501">
        <v>151718</v>
      </c>
      <c r="C22" s="501">
        <v>101000</v>
      </c>
      <c r="D22" s="501">
        <v>1714</v>
      </c>
      <c r="E22" s="544">
        <v>34.47</v>
      </c>
      <c r="F22" s="544">
        <f t="shared" si="0"/>
        <v>16.970297029702973</v>
      </c>
    </row>
    <row r="23" spans="1:6" ht="18" customHeight="1">
      <c r="A23" s="210">
        <v>2005</v>
      </c>
      <c r="B23" s="210">
        <v>152155</v>
      </c>
      <c r="C23" s="210">
        <v>105808</v>
      </c>
      <c r="D23" s="210">
        <v>1879</v>
      </c>
      <c r="E23" s="325">
        <v>33.75</v>
      </c>
      <c r="F23" s="325">
        <f t="shared" si="0"/>
        <v>17.758581581732948</v>
      </c>
    </row>
    <row r="24" spans="1:6" ht="18" customHeight="1">
      <c r="A24" s="504">
        <v>2006</v>
      </c>
      <c r="B24" s="504">
        <v>152336</v>
      </c>
      <c r="C24" s="504">
        <v>102109</v>
      </c>
      <c r="D24" s="504">
        <v>1839</v>
      </c>
      <c r="E24" s="543">
        <v>33.08</v>
      </c>
      <c r="F24" s="543">
        <f t="shared" si="0"/>
        <v>18.010165607341175</v>
      </c>
    </row>
    <row r="25" spans="1:6" ht="18" customHeight="1">
      <c r="A25" s="210">
        <v>2007</v>
      </c>
      <c r="B25" s="210">
        <v>152517</v>
      </c>
      <c r="C25" s="210">
        <v>95862</v>
      </c>
      <c r="D25" s="210">
        <v>1604</v>
      </c>
      <c r="E25" s="325">
        <v>32.409999999999997</v>
      </c>
      <c r="F25" s="325">
        <f t="shared" si="0"/>
        <v>16.732386138407293</v>
      </c>
    </row>
    <row r="26" spans="1:6" ht="18" customHeight="1">
      <c r="A26" s="501">
        <v>2008</v>
      </c>
      <c r="B26" s="501">
        <v>152698</v>
      </c>
      <c r="C26" s="501">
        <v>99688</v>
      </c>
      <c r="D26" s="501">
        <v>1682</v>
      </c>
      <c r="E26" s="544">
        <v>31.74</v>
      </c>
      <c r="F26" s="544">
        <f t="shared" si="0"/>
        <v>16.872642645052565</v>
      </c>
    </row>
    <row r="27" spans="1:6" ht="18" customHeight="1">
      <c r="A27" s="210">
        <v>2009</v>
      </c>
      <c r="B27" s="210">
        <v>152879</v>
      </c>
      <c r="C27" s="210">
        <v>102162</v>
      </c>
      <c r="D27" s="210">
        <v>1578</v>
      </c>
      <c r="E27" s="325">
        <v>31.07</v>
      </c>
      <c r="F27" s="325">
        <f t="shared" si="0"/>
        <v>15.446056263581371</v>
      </c>
    </row>
    <row r="28" spans="1:6" ht="18" customHeight="1">
      <c r="A28" s="504">
        <v>2010</v>
      </c>
      <c r="B28" s="504">
        <v>153060</v>
      </c>
      <c r="C28" s="504">
        <v>101153</v>
      </c>
      <c r="D28" s="504">
        <v>1651</v>
      </c>
      <c r="E28" s="543">
        <v>30.4</v>
      </c>
      <c r="F28" s="543">
        <f t="shared" si="0"/>
        <v>16.321809536049351</v>
      </c>
    </row>
    <row r="29" spans="1:6" ht="18" customHeight="1">
      <c r="A29" s="210">
        <v>2011</v>
      </c>
      <c r="B29" s="210">
        <v>153012</v>
      </c>
      <c r="C29" s="210">
        <v>105825</v>
      </c>
      <c r="D29" s="210">
        <v>1607</v>
      </c>
      <c r="E29" s="325">
        <v>29.78</v>
      </c>
      <c r="F29" s="325">
        <f t="shared" si="0"/>
        <v>15.18544767304512</v>
      </c>
    </row>
    <row r="30" spans="1:6" ht="18" customHeight="1">
      <c r="A30" s="501">
        <v>2012</v>
      </c>
      <c r="B30" s="501">
        <v>152964</v>
      </c>
      <c r="C30" s="501">
        <v>108401</v>
      </c>
      <c r="D30" s="501">
        <v>1590</v>
      </c>
      <c r="E30" s="544">
        <v>29.16</v>
      </c>
      <c r="F30" s="544">
        <f t="shared" si="0"/>
        <v>14.667761367515059</v>
      </c>
    </row>
    <row r="31" spans="1:6" ht="18" customHeight="1">
      <c r="A31" s="210">
        <v>2013</v>
      </c>
      <c r="B31" s="210">
        <v>152916</v>
      </c>
      <c r="C31" s="210">
        <v>106946</v>
      </c>
      <c r="D31" s="210">
        <v>1562</v>
      </c>
      <c r="E31" s="325">
        <v>28.54</v>
      </c>
      <c r="F31" s="325">
        <f t="shared" si="0"/>
        <v>14.605501842051128</v>
      </c>
    </row>
    <row r="32" spans="1:6" ht="18" customHeight="1">
      <c r="A32" s="504">
        <v>2014</v>
      </c>
      <c r="B32" s="504">
        <v>152868</v>
      </c>
      <c r="C32" s="504">
        <v>112646</v>
      </c>
      <c r="D32" s="504">
        <v>1636</v>
      </c>
      <c r="E32" s="543">
        <v>27.92</v>
      </c>
      <c r="F32" s="543">
        <f t="shared" si="0"/>
        <v>14.523374110043855</v>
      </c>
    </row>
    <row r="33" spans="1:6" ht="18" customHeight="1">
      <c r="A33" s="210">
        <v>2015</v>
      </c>
      <c r="B33" s="210">
        <v>144445</v>
      </c>
      <c r="C33" s="210">
        <v>116181</v>
      </c>
      <c r="D33" s="210">
        <v>1649</v>
      </c>
      <c r="E33" s="325">
        <v>26.97</v>
      </c>
      <c r="F33" s="325">
        <v>14.193370688838968</v>
      </c>
    </row>
    <row r="34" spans="1:6" ht="18" customHeight="1">
      <c r="A34" s="501">
        <v>2016</v>
      </c>
      <c r="B34" s="501">
        <v>144593.19137886001</v>
      </c>
      <c r="C34" s="501">
        <v>111146</v>
      </c>
      <c r="D34" s="501">
        <v>1522</v>
      </c>
      <c r="E34" s="544">
        <v>26.509156333445155</v>
      </c>
      <c r="F34" s="544">
        <v>13.693700178144063</v>
      </c>
    </row>
    <row r="35" spans="1:6" ht="18" customHeight="1">
      <c r="A35" s="210">
        <v>2017</v>
      </c>
      <c r="B35" s="210">
        <v>144695.07804612652</v>
      </c>
      <c r="C35" s="210">
        <v>115895</v>
      </c>
      <c r="D35" s="210">
        <v>1461</v>
      </c>
      <c r="E35" s="325">
        <v>26.05</v>
      </c>
      <c r="F35" s="325">
        <v>12.61</v>
      </c>
    </row>
    <row r="36" spans="1:6" ht="18" customHeight="1">
      <c r="A36" s="504">
        <v>2018</v>
      </c>
      <c r="B36" s="504">
        <v>144793.80398641375</v>
      </c>
      <c r="C36" s="504">
        <v>111642</v>
      </c>
      <c r="D36" s="504">
        <v>1477</v>
      </c>
      <c r="E36" s="543">
        <v>25.617171552941009</v>
      </c>
      <c r="F36" s="543">
        <v>13.229788072589168</v>
      </c>
    </row>
    <row r="37" spans="1:6" ht="18" customHeight="1">
      <c r="A37" s="210">
        <v>2019</v>
      </c>
      <c r="B37" s="210">
        <v>144876.63451057737</v>
      </c>
      <c r="C37" s="210">
        <v>107911</v>
      </c>
      <c r="D37" s="210">
        <v>1308</v>
      </c>
      <c r="E37" s="325">
        <v>25.189126073246587</v>
      </c>
      <c r="F37" s="325">
        <v>12.1210997952016</v>
      </c>
    </row>
    <row r="38" spans="1:6" ht="18" customHeight="1">
      <c r="A38" s="501">
        <v>2020</v>
      </c>
      <c r="B38" s="501">
        <v>144939.9370468212</v>
      </c>
      <c r="C38" s="501">
        <v>102722</v>
      </c>
      <c r="D38" s="501">
        <v>1257</v>
      </c>
      <c r="E38" s="544">
        <v>24.768857135089185</v>
      </c>
      <c r="F38" s="544">
        <v>12.236911275091996</v>
      </c>
    </row>
    <row r="39" spans="1:6" ht="18" customHeight="1">
      <c r="A39" s="210">
        <v>2021</v>
      </c>
      <c r="B39" s="210">
        <v>144997.24192475635</v>
      </c>
      <c r="C39" s="210">
        <v>103766</v>
      </c>
      <c r="D39" s="210">
        <v>1409</v>
      </c>
      <c r="E39" s="325">
        <v>24.358411388816823</v>
      </c>
      <c r="F39" s="325">
        <v>13.57862883796234</v>
      </c>
    </row>
    <row r="40" spans="1:6" ht="18" customHeight="1">
      <c r="A40" s="756">
        <v>2022</v>
      </c>
      <c r="B40" s="756">
        <v>100984</v>
      </c>
      <c r="C40" s="756">
        <v>98305</v>
      </c>
      <c r="D40" s="756">
        <v>1272</v>
      </c>
      <c r="E40" s="757">
        <v>15.19</v>
      </c>
      <c r="F40" s="757">
        <v>12.939321499415087</v>
      </c>
    </row>
    <row r="41" spans="1:6" ht="5.25" customHeight="1"/>
    <row r="42" spans="1:6" s="448" customFormat="1" ht="30" customHeight="1">
      <c r="A42" s="968" t="s">
        <v>658</v>
      </c>
      <c r="B42" s="968"/>
      <c r="C42" s="968"/>
      <c r="D42" s="968"/>
      <c r="E42" s="968"/>
      <c r="F42" s="968"/>
    </row>
    <row r="43" spans="1:6" s="448" customFormat="1" ht="12" customHeight="1">
      <c r="A43" s="449" t="s">
        <v>296</v>
      </c>
    </row>
  </sheetData>
  <sheetProtection selectLockedCells="1" selectUnlockedCells="1"/>
  <mergeCells count="4">
    <mergeCell ref="A42:F42"/>
    <mergeCell ref="A1:F1"/>
    <mergeCell ref="A2:F2"/>
    <mergeCell ref="A3:F3"/>
  </mergeCells>
  <pageMargins left="0.78740157480314965" right="0.39370078740157483" top="1.3779527559055118" bottom="0.59055118110236227" header="0.39370078740157483" footer="0.31496062992125984"/>
  <pageSetup paperSize="9" firstPageNumber="0" orientation="portrait" r:id="rId1"/>
  <headerFooter alignWithMargins="0">
    <oddHeader>&amp;CDirección General de Información Estratégica en Salud
Dirección de Estadísticas en Salud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B050"/>
  </sheetPr>
  <dimension ref="A1:F28"/>
  <sheetViews>
    <sheetView showGridLines="0" zoomScaleSheetLayoutView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H13" sqref="H13"/>
    </sheetView>
  </sheetViews>
  <sheetFormatPr baseColWidth="10" defaultColWidth="15.7109375" defaultRowHeight="18" customHeight="1"/>
  <cols>
    <col min="1" max="1" width="18.7109375" style="205" customWidth="1"/>
    <col min="2" max="3" width="17.140625" style="205" customWidth="1"/>
    <col min="4" max="4" width="17.5703125" style="205" customWidth="1"/>
    <col min="5" max="216" width="11.42578125" style="205" customWidth="1"/>
    <col min="217" max="217" width="24.5703125" style="205" customWidth="1"/>
    <col min="218" max="16384" width="15.7109375" style="205"/>
  </cols>
  <sheetData>
    <row r="1" spans="1:4" ht="18" customHeight="1">
      <c r="A1" s="901" t="s">
        <v>290</v>
      </c>
      <c r="B1" s="901"/>
      <c r="C1" s="901"/>
      <c r="D1" s="901"/>
    </row>
    <row r="2" spans="1:4" ht="30" customHeight="1">
      <c r="A2" s="977" t="s">
        <v>420</v>
      </c>
      <c r="B2" s="977"/>
      <c r="C2" s="977"/>
      <c r="D2" s="977"/>
    </row>
    <row r="3" spans="1:4" ht="18" customHeight="1">
      <c r="A3" s="827" t="s">
        <v>619</v>
      </c>
      <c r="B3" s="827"/>
      <c r="C3" s="827"/>
      <c r="D3" s="827"/>
    </row>
    <row r="4" spans="1:4" ht="3.95" customHeight="1">
      <c r="A4" s="206"/>
    </row>
    <row r="5" spans="1:4" ht="18" customHeight="1">
      <c r="A5" s="969" t="s">
        <v>0</v>
      </c>
      <c r="B5" s="973" t="s">
        <v>419</v>
      </c>
      <c r="C5" s="974"/>
      <c r="D5" s="978" t="s">
        <v>309</v>
      </c>
    </row>
    <row r="6" spans="1:4" ht="18" customHeight="1">
      <c r="A6" s="970"/>
      <c r="B6" s="972" t="s">
        <v>5</v>
      </c>
      <c r="C6" s="972"/>
      <c r="D6" s="979"/>
    </row>
    <row r="7" spans="1:4" ht="18" customHeight="1">
      <c r="A7" s="971"/>
      <c r="B7" s="545" t="s">
        <v>6</v>
      </c>
      <c r="C7" s="545" t="s">
        <v>33</v>
      </c>
      <c r="D7" s="980"/>
    </row>
    <row r="8" spans="1:4" ht="18" customHeight="1">
      <c r="A8" s="326" t="s">
        <v>8</v>
      </c>
      <c r="B8" s="34">
        <v>21508</v>
      </c>
      <c r="C8" s="33">
        <f>+B8/D8*100</f>
        <v>9.8655119901656789</v>
      </c>
      <c r="D8" s="43">
        <v>218012</v>
      </c>
    </row>
    <row r="9" spans="1:4" ht="18" customHeight="1">
      <c r="A9" s="327" t="s">
        <v>9</v>
      </c>
      <c r="B9" s="134">
        <v>36611</v>
      </c>
      <c r="C9" s="477">
        <f t="shared" ref="C9:C25" si="0">+B9/D9*100</f>
        <v>9.8280869980725569</v>
      </c>
      <c r="D9" s="165">
        <v>372514</v>
      </c>
    </row>
    <row r="10" spans="1:4" ht="18" customHeight="1">
      <c r="A10" s="213" t="s">
        <v>10</v>
      </c>
      <c r="B10" s="36">
        <v>22719</v>
      </c>
      <c r="C10" s="35">
        <f t="shared" si="0"/>
        <v>8.2561705962729306</v>
      </c>
      <c r="D10" s="37">
        <v>275176</v>
      </c>
    </row>
    <row r="11" spans="1:4" ht="18" customHeight="1">
      <c r="A11" s="327" t="s">
        <v>11</v>
      </c>
      <c r="B11" s="483">
        <v>14388</v>
      </c>
      <c r="C11" s="111">
        <f t="shared" si="0"/>
        <v>7.8192252510760394</v>
      </c>
      <c r="D11" s="271">
        <v>184008</v>
      </c>
    </row>
    <row r="12" spans="1:4" ht="18" customHeight="1">
      <c r="A12" s="213" t="s">
        <v>12</v>
      </c>
      <c r="B12" s="36">
        <v>41660</v>
      </c>
      <c r="C12" s="35">
        <f t="shared" si="0"/>
        <v>9.1014154601720225</v>
      </c>
      <c r="D12" s="37">
        <v>457731</v>
      </c>
    </row>
    <row r="13" spans="1:4" ht="18" customHeight="1">
      <c r="A13" s="327" t="s">
        <v>13</v>
      </c>
      <c r="B13" s="134">
        <v>14478</v>
      </c>
      <c r="C13" s="477">
        <f t="shared" si="0"/>
        <v>9.7438520452801747</v>
      </c>
      <c r="D13" s="165">
        <v>148586</v>
      </c>
    </row>
    <row r="14" spans="1:4" ht="18" customHeight="1">
      <c r="A14" s="213" t="s">
        <v>14</v>
      </c>
      <c r="B14" s="36">
        <v>38851</v>
      </c>
      <c r="C14" s="35">
        <f t="shared" si="0"/>
        <v>8.4132772606987718</v>
      </c>
      <c r="D14" s="37">
        <v>461782</v>
      </c>
    </row>
    <row r="15" spans="1:4" ht="18" customHeight="1">
      <c r="A15" s="327" t="s">
        <v>15</v>
      </c>
      <c r="B15" s="483">
        <v>9350</v>
      </c>
      <c r="C15" s="111">
        <f t="shared" si="0"/>
        <v>8.2814451343188402</v>
      </c>
      <c r="D15" s="271">
        <v>112903</v>
      </c>
    </row>
    <row r="16" spans="1:4" ht="18" customHeight="1">
      <c r="A16" s="213" t="s">
        <v>16</v>
      </c>
      <c r="B16" s="36">
        <v>15559</v>
      </c>
      <c r="C16" s="35">
        <f t="shared" si="0"/>
        <v>7.4012938825991821</v>
      </c>
      <c r="D16" s="37">
        <v>210220</v>
      </c>
    </row>
    <row r="17" spans="1:6" ht="18" customHeight="1">
      <c r="A17" s="327" t="s">
        <v>17</v>
      </c>
      <c r="B17" s="134">
        <v>68176</v>
      </c>
      <c r="C17" s="477">
        <f t="shared" si="0"/>
        <v>8.8598366461120612</v>
      </c>
      <c r="D17" s="165">
        <v>769495</v>
      </c>
    </row>
    <row r="18" spans="1:6" ht="18" customHeight="1">
      <c r="A18" s="213" t="s">
        <v>18</v>
      </c>
      <c r="B18" s="36">
        <v>160687</v>
      </c>
      <c r="C18" s="35">
        <f t="shared" si="0"/>
        <v>8.3298428450866027</v>
      </c>
      <c r="D18" s="37">
        <v>1929052</v>
      </c>
    </row>
    <row r="19" spans="1:6" ht="18" customHeight="1">
      <c r="A19" s="327" t="s">
        <v>19</v>
      </c>
      <c r="B19" s="483">
        <v>5301</v>
      </c>
      <c r="C19" s="111">
        <f t="shared" si="0"/>
        <v>6.741444431727138</v>
      </c>
      <c r="D19" s="271">
        <v>78633</v>
      </c>
    </row>
    <row r="20" spans="1:6" ht="18" customHeight="1">
      <c r="A20" s="213" t="s">
        <v>20</v>
      </c>
      <c r="B20" s="36">
        <v>16112</v>
      </c>
      <c r="C20" s="35">
        <f t="shared" si="0"/>
        <v>9.4232141395000646</v>
      </c>
      <c r="D20" s="37">
        <v>170982</v>
      </c>
    </row>
    <row r="21" spans="1:6" ht="18" customHeight="1">
      <c r="A21" s="327" t="s">
        <v>21</v>
      </c>
      <c r="B21" s="134">
        <v>19505</v>
      </c>
      <c r="C21" s="477">
        <f t="shared" si="0"/>
        <v>9.7017115400876417</v>
      </c>
      <c r="D21" s="165">
        <v>201047</v>
      </c>
    </row>
    <row r="22" spans="1:6" ht="18" customHeight="1">
      <c r="A22" s="213" t="s">
        <v>22</v>
      </c>
      <c r="B22" s="36">
        <v>12728</v>
      </c>
      <c r="C22" s="35">
        <f t="shared" si="0"/>
        <v>10.04015113866736</v>
      </c>
      <c r="D22" s="37">
        <v>126771</v>
      </c>
    </row>
    <row r="23" spans="1:6" ht="18" customHeight="1">
      <c r="A23" s="327" t="s">
        <v>23</v>
      </c>
      <c r="B23" s="483">
        <v>8232</v>
      </c>
      <c r="C23" s="111">
        <f t="shared" si="0"/>
        <v>10.860731437015145</v>
      </c>
      <c r="D23" s="271">
        <v>75796</v>
      </c>
    </row>
    <row r="24" spans="1:6" ht="18" customHeight="1">
      <c r="A24" s="213" t="s">
        <v>24</v>
      </c>
      <c r="B24" s="36">
        <v>1961</v>
      </c>
      <c r="C24" s="35">
        <f t="shared" si="0"/>
        <v>10.884769094138544</v>
      </c>
      <c r="D24" s="37">
        <v>18016</v>
      </c>
    </row>
    <row r="25" spans="1:6" ht="18" customHeight="1">
      <c r="A25" s="327" t="s">
        <v>25</v>
      </c>
      <c r="B25" s="134">
        <v>32818</v>
      </c>
      <c r="C25" s="477">
        <f t="shared" si="0"/>
        <v>6.9339271829890805</v>
      </c>
      <c r="D25" s="165">
        <v>473296</v>
      </c>
    </row>
    <row r="26" spans="1:6" ht="24.95" customHeight="1">
      <c r="A26" s="328" t="s">
        <v>27</v>
      </c>
      <c r="B26" s="547">
        <f>+SUM(B8:B25)</f>
        <v>540644</v>
      </c>
      <c r="C26" s="546">
        <f>+B26/D26*100</f>
        <v>8.6034735726493548</v>
      </c>
      <c r="D26" s="548">
        <v>6284020</v>
      </c>
      <c r="F26" s="715"/>
    </row>
    <row r="27" spans="1:6" ht="5.25" customHeight="1">
      <c r="A27" s="213"/>
      <c r="B27" s="213"/>
      <c r="C27" s="213"/>
      <c r="D27" s="213"/>
    </row>
    <row r="28" spans="1:6" ht="20.25" customHeight="1">
      <c r="A28" s="975" t="s">
        <v>659</v>
      </c>
      <c r="B28" s="976"/>
      <c r="C28" s="976"/>
      <c r="D28" s="976"/>
    </row>
  </sheetData>
  <sheetProtection selectLockedCells="1" selectUnlockedCells="1"/>
  <mergeCells count="8">
    <mergeCell ref="A1:D1"/>
    <mergeCell ref="A5:A7"/>
    <mergeCell ref="B6:C6"/>
    <mergeCell ref="B5:C5"/>
    <mergeCell ref="A28:D28"/>
    <mergeCell ref="A2:D2"/>
    <mergeCell ref="A3:D3"/>
    <mergeCell ref="D5:D7"/>
  </mergeCells>
  <pageMargins left="0.78740157480314965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50"/>
  </sheetPr>
  <dimension ref="A1:P64"/>
  <sheetViews>
    <sheetView showGridLines="0" zoomScaleSheetLayoutView="100" workbookViewId="0">
      <pane ySplit="6" topLeftCell="A7" activePane="bottomLeft" state="frozen"/>
      <selection activeCell="BH19" sqref="BH19"/>
      <selection pane="bottomLeft" activeCell="H17" sqref="H17"/>
    </sheetView>
  </sheetViews>
  <sheetFormatPr baseColWidth="10" defaultColWidth="9.7109375" defaultRowHeight="18" customHeight="1"/>
  <cols>
    <col min="1" max="1" width="10.42578125" style="329" customWidth="1"/>
    <col min="2" max="13" width="9.7109375" style="329" customWidth="1"/>
    <col min="14" max="247" width="11.42578125" style="329" customWidth="1"/>
    <col min="248" max="248" width="9.85546875" style="329" customWidth="1"/>
    <col min="249" max="16384" width="9.7109375" style="329"/>
  </cols>
  <sheetData>
    <row r="1" spans="1:13" ht="18" customHeight="1">
      <c r="A1" s="901" t="s">
        <v>497</v>
      </c>
      <c r="B1" s="901"/>
      <c r="C1" s="901"/>
      <c r="D1" s="901"/>
      <c r="E1" s="901"/>
      <c r="F1" s="901"/>
      <c r="G1" s="901"/>
      <c r="H1" s="901"/>
      <c r="I1" s="901"/>
      <c r="J1" s="901"/>
    </row>
    <row r="2" spans="1:13" ht="18" customHeight="1">
      <c r="A2" s="981" t="s">
        <v>421</v>
      </c>
      <c r="B2" s="981"/>
      <c r="C2" s="981"/>
      <c r="D2" s="981"/>
      <c r="E2" s="981"/>
      <c r="F2" s="981"/>
      <c r="G2" s="981"/>
      <c r="H2" s="981"/>
      <c r="I2" s="981"/>
      <c r="J2" s="981"/>
    </row>
    <row r="3" spans="1:13" ht="18" customHeight="1">
      <c r="A3" s="902" t="s">
        <v>617</v>
      </c>
      <c r="B3" s="902"/>
      <c r="C3" s="902"/>
      <c r="D3" s="902"/>
      <c r="E3" s="902"/>
      <c r="F3" s="902"/>
      <c r="G3" s="902"/>
      <c r="H3" s="902"/>
      <c r="I3" s="902"/>
      <c r="J3" s="902"/>
    </row>
    <row r="4" spans="1:13" ht="3.95" customHeight="1"/>
    <row r="5" spans="1:13" ht="18" customHeight="1">
      <c r="A5" s="982" t="s">
        <v>536</v>
      </c>
      <c r="B5" s="984" t="s">
        <v>269</v>
      </c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</row>
    <row r="6" spans="1:13" ht="18" customHeight="1">
      <c r="A6" s="983"/>
      <c r="B6" s="755">
        <v>2011</v>
      </c>
      <c r="C6" s="755">
        <v>2012</v>
      </c>
      <c r="D6" s="755">
        <v>2013</v>
      </c>
      <c r="E6" s="755">
        <v>2014</v>
      </c>
      <c r="F6" s="755">
        <v>2015</v>
      </c>
      <c r="G6" s="755">
        <v>2016</v>
      </c>
      <c r="H6" s="755">
        <v>2017</v>
      </c>
      <c r="I6" s="755">
        <v>2018</v>
      </c>
      <c r="J6" s="755">
        <v>2019</v>
      </c>
      <c r="K6" s="755">
        <v>2020</v>
      </c>
      <c r="L6" s="755">
        <v>2021</v>
      </c>
      <c r="M6" s="755">
        <v>2022</v>
      </c>
    </row>
    <row r="7" spans="1:13" ht="18" customHeight="1">
      <c r="A7" s="330" t="s">
        <v>317</v>
      </c>
      <c r="B7" s="331">
        <v>5710913</v>
      </c>
      <c r="C7" s="331">
        <v>5756397</v>
      </c>
      <c r="D7" s="331">
        <v>5805006</v>
      </c>
      <c r="E7" s="332">
        <v>5856972</v>
      </c>
      <c r="F7" s="332">
        <v>5912082</v>
      </c>
      <c r="G7" s="332">
        <v>5969497</v>
      </c>
      <c r="H7" s="332">
        <v>6028083</v>
      </c>
      <c r="I7" s="332">
        <v>6086887</v>
      </c>
      <c r="J7" s="331">
        <v>6144832</v>
      </c>
      <c r="K7" s="331">
        <v>6202478</v>
      </c>
      <c r="L7" s="331">
        <v>6247916</v>
      </c>
      <c r="M7" s="331">
        <v>6284020</v>
      </c>
    </row>
    <row r="8" spans="1:13" ht="18" customHeight="1">
      <c r="A8" s="333" t="s">
        <v>297</v>
      </c>
      <c r="B8" s="334">
        <v>556255</v>
      </c>
      <c r="C8" s="334">
        <v>554089</v>
      </c>
      <c r="D8" s="334">
        <v>555037</v>
      </c>
      <c r="E8" s="334">
        <v>558776</v>
      </c>
      <c r="F8" s="334">
        <v>564481</v>
      </c>
      <c r="G8" s="334">
        <v>570476</v>
      </c>
      <c r="H8" s="334">
        <v>575013</v>
      </c>
      <c r="I8" s="334">
        <v>576604</v>
      </c>
      <c r="J8" s="334">
        <v>574126</v>
      </c>
      <c r="K8" s="334">
        <v>567260</v>
      </c>
      <c r="L8" s="334">
        <v>556218</v>
      </c>
      <c r="M8" s="334">
        <v>540644</v>
      </c>
    </row>
    <row r="9" spans="1:13" ht="18" customHeight="1">
      <c r="A9" s="335" t="s">
        <v>298</v>
      </c>
      <c r="B9" s="336">
        <v>582794</v>
      </c>
      <c r="C9" s="336">
        <v>571444</v>
      </c>
      <c r="D9" s="336">
        <v>561406</v>
      </c>
      <c r="E9" s="336">
        <v>553020</v>
      </c>
      <c r="F9" s="336">
        <v>546696</v>
      </c>
      <c r="G9" s="336">
        <v>542897</v>
      </c>
      <c r="H9" s="336">
        <v>541972</v>
      </c>
      <c r="I9" s="336">
        <v>544008</v>
      </c>
      <c r="J9" s="336">
        <v>548715</v>
      </c>
      <c r="K9" s="336">
        <v>555468</v>
      </c>
      <c r="L9" s="336">
        <v>562690</v>
      </c>
      <c r="M9" s="336">
        <v>568195</v>
      </c>
    </row>
    <row r="10" spans="1:13" ht="18" customHeight="1">
      <c r="A10" s="337" t="s">
        <v>172</v>
      </c>
      <c r="B10" s="338">
        <v>615478</v>
      </c>
      <c r="C10" s="338">
        <v>606680</v>
      </c>
      <c r="D10" s="338">
        <v>597230</v>
      </c>
      <c r="E10" s="338">
        <v>586875</v>
      </c>
      <c r="F10" s="338">
        <v>575889</v>
      </c>
      <c r="G10" s="338">
        <v>565165</v>
      </c>
      <c r="H10" s="338">
        <v>555125</v>
      </c>
      <c r="I10" s="338">
        <v>546306</v>
      </c>
      <c r="J10" s="338">
        <v>539284</v>
      </c>
      <c r="K10" s="338">
        <v>534931</v>
      </c>
      <c r="L10" s="338">
        <v>533410</v>
      </c>
      <c r="M10" s="338">
        <v>535307</v>
      </c>
    </row>
    <row r="11" spans="1:13" ht="18" customHeight="1">
      <c r="A11" s="335" t="s">
        <v>173</v>
      </c>
      <c r="B11" s="336">
        <v>612556</v>
      </c>
      <c r="C11" s="336">
        <v>607416</v>
      </c>
      <c r="D11" s="336">
        <v>601615</v>
      </c>
      <c r="E11" s="336">
        <v>594583</v>
      </c>
      <c r="F11" s="336">
        <v>586823</v>
      </c>
      <c r="G11" s="336">
        <v>580040</v>
      </c>
      <c r="H11" s="336">
        <v>573408</v>
      </c>
      <c r="I11" s="336">
        <v>566094</v>
      </c>
      <c r="J11" s="336">
        <v>558239</v>
      </c>
      <c r="K11" s="336">
        <v>552124</v>
      </c>
      <c r="L11" s="336">
        <v>547523</v>
      </c>
      <c r="M11" s="336">
        <v>545267</v>
      </c>
    </row>
    <row r="12" spans="1:13" ht="18" customHeight="1">
      <c r="A12" s="337" t="s">
        <v>174</v>
      </c>
      <c r="B12" s="338">
        <v>540718</v>
      </c>
      <c r="C12" s="338">
        <v>548385</v>
      </c>
      <c r="D12" s="338">
        <v>554205</v>
      </c>
      <c r="E12" s="338">
        <v>557468</v>
      </c>
      <c r="F12" s="338">
        <v>558411</v>
      </c>
      <c r="G12" s="338">
        <v>557550</v>
      </c>
      <c r="H12" s="338">
        <v>555197</v>
      </c>
      <c r="I12" s="338">
        <v>551973</v>
      </c>
      <c r="J12" s="338">
        <v>548639</v>
      </c>
      <c r="K12" s="338">
        <v>546663</v>
      </c>
      <c r="L12" s="338">
        <v>546357</v>
      </c>
      <c r="M12" s="338">
        <v>547655</v>
      </c>
    </row>
    <row r="13" spans="1:13" ht="18" customHeight="1">
      <c r="A13" s="335" t="s">
        <v>175</v>
      </c>
      <c r="B13" s="336">
        <v>465586</v>
      </c>
      <c r="C13" s="336">
        <v>472753</v>
      </c>
      <c r="D13" s="336">
        <v>481893</v>
      </c>
      <c r="E13" s="336">
        <v>492637</v>
      </c>
      <c r="F13" s="336">
        <v>504086</v>
      </c>
      <c r="G13" s="336">
        <v>515161</v>
      </c>
      <c r="H13" s="336">
        <v>524796</v>
      </c>
      <c r="I13" s="336">
        <v>532061</v>
      </c>
      <c r="J13" s="336">
        <v>536907</v>
      </c>
      <c r="K13" s="336">
        <v>539811</v>
      </c>
      <c r="L13" s="336">
        <v>540662</v>
      </c>
      <c r="M13" s="336">
        <v>538939</v>
      </c>
    </row>
    <row r="14" spans="1:13" ht="18" customHeight="1">
      <c r="A14" s="337" t="s">
        <v>176</v>
      </c>
      <c r="B14" s="338">
        <v>402266</v>
      </c>
      <c r="C14" s="338">
        <v>415491</v>
      </c>
      <c r="D14" s="338">
        <v>427278</v>
      </c>
      <c r="E14" s="338">
        <v>437612</v>
      </c>
      <c r="F14" s="338">
        <v>446438</v>
      </c>
      <c r="G14" s="338">
        <v>453883</v>
      </c>
      <c r="H14" s="338">
        <v>461976</v>
      </c>
      <c r="I14" s="338">
        <v>472061</v>
      </c>
      <c r="J14" s="338">
        <v>483458</v>
      </c>
      <c r="K14" s="338">
        <v>495182</v>
      </c>
      <c r="L14" s="338">
        <v>506180</v>
      </c>
      <c r="M14" s="338">
        <v>514203</v>
      </c>
    </row>
    <row r="15" spans="1:13" ht="18" customHeight="1">
      <c r="A15" s="335" t="s">
        <v>177</v>
      </c>
      <c r="B15" s="336">
        <v>343353</v>
      </c>
      <c r="C15" s="336">
        <v>350220</v>
      </c>
      <c r="D15" s="336">
        <v>358324</v>
      </c>
      <c r="E15" s="336">
        <v>368548</v>
      </c>
      <c r="F15" s="336">
        <v>381211</v>
      </c>
      <c r="G15" s="336">
        <v>395246</v>
      </c>
      <c r="H15" s="336">
        <v>409112</v>
      </c>
      <c r="I15" s="336">
        <v>421705</v>
      </c>
      <c r="J15" s="336">
        <v>432515</v>
      </c>
      <c r="K15" s="336">
        <v>441252</v>
      </c>
      <c r="L15" s="336">
        <v>448113</v>
      </c>
      <c r="M15" s="336">
        <v>454115</v>
      </c>
    </row>
    <row r="16" spans="1:13" ht="18" customHeight="1">
      <c r="A16" s="337" t="s">
        <v>178</v>
      </c>
      <c r="B16" s="338">
        <v>314567</v>
      </c>
      <c r="C16" s="338">
        <v>317363</v>
      </c>
      <c r="D16" s="338">
        <v>321070</v>
      </c>
      <c r="E16" s="338">
        <v>325830</v>
      </c>
      <c r="F16" s="338">
        <v>331149</v>
      </c>
      <c r="G16" s="338">
        <v>337228</v>
      </c>
      <c r="H16" s="338">
        <v>344557</v>
      </c>
      <c r="I16" s="338">
        <v>353277</v>
      </c>
      <c r="J16" s="338">
        <v>363822</v>
      </c>
      <c r="K16" s="338">
        <v>376258</v>
      </c>
      <c r="L16" s="338">
        <v>389456</v>
      </c>
      <c r="M16" s="338">
        <v>401359</v>
      </c>
    </row>
    <row r="17" spans="1:13" ht="18" customHeight="1">
      <c r="A17" s="335" t="s">
        <v>179</v>
      </c>
      <c r="B17" s="336">
        <v>296564</v>
      </c>
      <c r="C17" s="336">
        <v>299174</v>
      </c>
      <c r="D17" s="336">
        <v>301023</v>
      </c>
      <c r="E17" s="336">
        <v>302814</v>
      </c>
      <c r="F17" s="336">
        <v>305025</v>
      </c>
      <c r="G17" s="336">
        <v>307523</v>
      </c>
      <c r="H17" s="336">
        <v>310560</v>
      </c>
      <c r="I17" s="336">
        <v>314681</v>
      </c>
      <c r="J17" s="336">
        <v>319659</v>
      </c>
      <c r="K17" s="336">
        <v>324795</v>
      </c>
      <c r="L17" s="336">
        <v>330037</v>
      </c>
      <c r="M17" s="336">
        <v>335736</v>
      </c>
    </row>
    <row r="18" spans="1:13" ht="18" customHeight="1">
      <c r="A18" s="337" t="s">
        <v>180</v>
      </c>
      <c r="B18" s="338">
        <v>256894</v>
      </c>
      <c r="C18" s="338">
        <v>265410</v>
      </c>
      <c r="D18" s="338">
        <v>272758</v>
      </c>
      <c r="E18" s="338">
        <v>278933</v>
      </c>
      <c r="F18" s="338">
        <v>283934</v>
      </c>
      <c r="G18" s="338">
        <v>287627</v>
      </c>
      <c r="H18" s="338">
        <v>290301</v>
      </c>
      <c r="I18" s="338">
        <v>292404</v>
      </c>
      <c r="J18" s="338">
        <v>294338</v>
      </c>
      <c r="K18" s="338">
        <v>296382</v>
      </c>
      <c r="L18" s="338">
        <v>297909</v>
      </c>
      <c r="M18" s="338">
        <v>299450</v>
      </c>
    </row>
    <row r="19" spans="1:13" ht="18" customHeight="1">
      <c r="A19" s="335" t="s">
        <v>299</v>
      </c>
      <c r="B19" s="336">
        <v>203388</v>
      </c>
      <c r="C19" s="336">
        <v>211242</v>
      </c>
      <c r="D19" s="336">
        <v>219581</v>
      </c>
      <c r="E19" s="336">
        <v>228361</v>
      </c>
      <c r="F19" s="336">
        <v>237302</v>
      </c>
      <c r="G19" s="336">
        <v>246062</v>
      </c>
      <c r="H19" s="336">
        <v>254328</v>
      </c>
      <c r="I19" s="336">
        <v>261614</v>
      </c>
      <c r="J19" s="336">
        <v>267683</v>
      </c>
      <c r="K19" s="336">
        <v>272315</v>
      </c>
      <c r="L19" s="336">
        <v>274589</v>
      </c>
      <c r="M19" s="336">
        <v>275492</v>
      </c>
    </row>
    <row r="20" spans="1:13" ht="18" customHeight="1">
      <c r="A20" s="337" t="s">
        <v>300</v>
      </c>
      <c r="B20" s="338">
        <v>163499</v>
      </c>
      <c r="C20" s="338">
        <v>168243</v>
      </c>
      <c r="D20" s="338">
        <v>172855</v>
      </c>
      <c r="E20" s="338">
        <v>178005</v>
      </c>
      <c r="F20" s="338">
        <v>184167</v>
      </c>
      <c r="G20" s="338">
        <v>191057</v>
      </c>
      <c r="H20" s="338">
        <v>198554</v>
      </c>
      <c r="I20" s="338">
        <v>206638</v>
      </c>
      <c r="J20" s="338">
        <v>215054</v>
      </c>
      <c r="K20" s="338">
        <v>223261</v>
      </c>
      <c r="L20" s="338">
        <v>229915</v>
      </c>
      <c r="M20" s="338">
        <v>235656</v>
      </c>
    </row>
    <row r="21" spans="1:13" ht="18" customHeight="1">
      <c r="A21" s="335" t="s">
        <v>301</v>
      </c>
      <c r="B21" s="336">
        <v>129020</v>
      </c>
      <c r="C21" s="336">
        <v>132376</v>
      </c>
      <c r="D21" s="336">
        <v>136195</v>
      </c>
      <c r="E21" s="336">
        <v>140388</v>
      </c>
      <c r="F21" s="336">
        <v>144671</v>
      </c>
      <c r="G21" s="336">
        <v>149094</v>
      </c>
      <c r="H21" s="336">
        <v>153613</v>
      </c>
      <c r="I21" s="336">
        <v>158113</v>
      </c>
      <c r="J21" s="336">
        <v>163023</v>
      </c>
      <c r="K21" s="336">
        <v>168396</v>
      </c>
      <c r="L21" s="336">
        <v>172845</v>
      </c>
      <c r="M21" s="336">
        <v>177376</v>
      </c>
    </row>
    <row r="22" spans="1:13" ht="18" customHeight="1">
      <c r="A22" s="337" t="s">
        <v>302</v>
      </c>
      <c r="B22" s="338">
        <v>93624</v>
      </c>
      <c r="C22" s="338">
        <v>97454</v>
      </c>
      <c r="D22" s="338">
        <v>101355</v>
      </c>
      <c r="E22" s="338">
        <v>105265</v>
      </c>
      <c r="F22" s="338">
        <v>108930</v>
      </c>
      <c r="G22" s="338">
        <v>112097</v>
      </c>
      <c r="H22" s="338">
        <v>115212</v>
      </c>
      <c r="I22" s="338">
        <v>118792</v>
      </c>
      <c r="J22" s="338">
        <v>122598</v>
      </c>
      <c r="K22" s="338">
        <v>126089</v>
      </c>
      <c r="L22" s="338">
        <v>128105</v>
      </c>
      <c r="M22" s="338">
        <v>129761</v>
      </c>
    </row>
    <row r="23" spans="1:13" ht="18" customHeight="1">
      <c r="A23" s="335" t="s">
        <v>303</v>
      </c>
      <c r="B23" s="336">
        <v>61476</v>
      </c>
      <c r="C23" s="336">
        <v>63937</v>
      </c>
      <c r="D23" s="336">
        <v>66703</v>
      </c>
      <c r="E23" s="336">
        <v>69500</v>
      </c>
      <c r="F23" s="336">
        <v>72354</v>
      </c>
      <c r="G23" s="336">
        <v>75412</v>
      </c>
      <c r="H23" s="336">
        <v>78663</v>
      </c>
      <c r="I23" s="336">
        <v>81988</v>
      </c>
      <c r="J23" s="336">
        <v>85234</v>
      </c>
      <c r="K23" s="336">
        <v>87992</v>
      </c>
      <c r="L23" s="336">
        <v>88914</v>
      </c>
      <c r="M23" s="336">
        <v>89522</v>
      </c>
    </row>
    <row r="24" spans="1:13" ht="18" customHeight="1">
      <c r="A24" s="337" t="s">
        <v>304</v>
      </c>
      <c r="B24" s="338">
        <v>72875</v>
      </c>
      <c r="C24" s="338">
        <v>74720</v>
      </c>
      <c r="D24" s="338">
        <v>76478</v>
      </c>
      <c r="E24" s="338">
        <v>78357</v>
      </c>
      <c r="F24" s="338">
        <v>80515</v>
      </c>
      <c r="G24" s="338">
        <v>82979</v>
      </c>
      <c r="H24" s="338">
        <v>85696</v>
      </c>
      <c r="I24" s="338">
        <v>88568</v>
      </c>
      <c r="J24" s="338">
        <v>91538</v>
      </c>
      <c r="K24" s="338">
        <v>94299</v>
      </c>
      <c r="L24" s="338">
        <v>94993</v>
      </c>
      <c r="M24" s="338">
        <v>95343</v>
      </c>
    </row>
    <row r="25" spans="1:13" ht="18" customHeight="1">
      <c r="A25" s="985" t="s">
        <v>282</v>
      </c>
      <c r="B25" s="985"/>
      <c r="C25" s="985"/>
      <c r="D25" s="985"/>
      <c r="E25" s="985"/>
      <c r="F25" s="985"/>
      <c r="G25" s="985"/>
      <c r="H25" s="985"/>
      <c r="I25" s="985"/>
      <c r="J25" s="985"/>
      <c r="K25" s="985"/>
      <c r="L25" s="985"/>
      <c r="M25" s="985"/>
    </row>
    <row r="26" spans="1:13" ht="18" customHeight="1">
      <c r="A26" s="551" t="s">
        <v>34</v>
      </c>
      <c r="B26" s="552">
        <v>2807932</v>
      </c>
      <c r="C26" s="552">
        <v>2831100</v>
      </c>
      <c r="D26" s="552">
        <v>2856168</v>
      </c>
      <c r="E26" s="552">
        <v>2882984</v>
      </c>
      <c r="F26" s="552">
        <v>2911437</v>
      </c>
      <c r="G26" s="552">
        <v>2941115</v>
      </c>
      <c r="H26" s="552">
        <v>2971466</v>
      </c>
      <c r="I26" s="552">
        <v>3002025</v>
      </c>
      <c r="J26" s="552">
        <v>3032251</v>
      </c>
      <c r="K26" s="552">
        <v>3062728</v>
      </c>
      <c r="L26" s="552">
        <v>3088343</v>
      </c>
      <c r="M26" s="552">
        <v>3109409</v>
      </c>
    </row>
    <row r="27" spans="1:13" ht="18" customHeight="1">
      <c r="A27" s="339" t="s">
        <v>297</v>
      </c>
      <c r="B27" s="340">
        <v>271948</v>
      </c>
      <c r="C27" s="340">
        <v>270895</v>
      </c>
      <c r="D27" s="340">
        <v>271323</v>
      </c>
      <c r="E27" s="340">
        <v>273125</v>
      </c>
      <c r="F27" s="340">
        <v>275888</v>
      </c>
      <c r="G27" s="340">
        <v>278783</v>
      </c>
      <c r="H27" s="340">
        <v>280977</v>
      </c>
      <c r="I27" s="340">
        <v>281749</v>
      </c>
      <c r="J27" s="340">
        <v>280529</v>
      </c>
      <c r="K27" s="340">
        <v>277180</v>
      </c>
      <c r="L27" s="340">
        <v>271801</v>
      </c>
      <c r="M27" s="340">
        <v>264180</v>
      </c>
    </row>
    <row r="28" spans="1:13" ht="18" customHeight="1">
      <c r="A28" s="335" t="s">
        <v>298</v>
      </c>
      <c r="B28" s="336">
        <v>285427</v>
      </c>
      <c r="C28" s="336">
        <v>279743</v>
      </c>
      <c r="D28" s="336">
        <v>274660</v>
      </c>
      <c r="E28" s="336">
        <v>270406</v>
      </c>
      <c r="F28" s="336">
        <v>267205</v>
      </c>
      <c r="G28" s="336">
        <v>265294</v>
      </c>
      <c r="H28" s="336">
        <v>264823</v>
      </c>
      <c r="I28" s="336">
        <v>265808</v>
      </c>
      <c r="J28" s="336">
        <v>268105</v>
      </c>
      <c r="K28" s="336">
        <v>271410</v>
      </c>
      <c r="L28" s="336">
        <v>274941</v>
      </c>
      <c r="M28" s="336">
        <v>277629</v>
      </c>
    </row>
    <row r="29" spans="1:13" ht="18" customHeight="1">
      <c r="A29" s="341" t="s">
        <v>172</v>
      </c>
      <c r="B29" s="342">
        <v>301270</v>
      </c>
      <c r="C29" s="342">
        <v>297052</v>
      </c>
      <c r="D29" s="342">
        <v>292467</v>
      </c>
      <c r="E29" s="342">
        <v>287361</v>
      </c>
      <c r="F29" s="342">
        <v>281883</v>
      </c>
      <c r="G29" s="342">
        <v>276505</v>
      </c>
      <c r="H29" s="342">
        <v>271447</v>
      </c>
      <c r="I29" s="342">
        <v>266990</v>
      </c>
      <c r="J29" s="342">
        <v>263438</v>
      </c>
      <c r="K29" s="342">
        <v>261256</v>
      </c>
      <c r="L29" s="342">
        <v>260527</v>
      </c>
      <c r="M29" s="342">
        <v>261501</v>
      </c>
    </row>
    <row r="30" spans="1:13" ht="18" customHeight="1">
      <c r="A30" s="335" t="s">
        <v>173</v>
      </c>
      <c r="B30" s="336">
        <v>297821</v>
      </c>
      <c r="C30" s="336">
        <v>295621</v>
      </c>
      <c r="D30" s="336">
        <v>293084</v>
      </c>
      <c r="E30" s="336">
        <v>289971</v>
      </c>
      <c r="F30" s="336">
        <v>286478</v>
      </c>
      <c r="G30" s="336">
        <v>283424</v>
      </c>
      <c r="H30" s="336">
        <v>280355</v>
      </c>
      <c r="I30" s="336">
        <v>276861</v>
      </c>
      <c r="J30" s="336">
        <v>273032</v>
      </c>
      <c r="K30" s="336">
        <v>270044</v>
      </c>
      <c r="L30" s="336">
        <v>267806</v>
      </c>
      <c r="M30" s="336">
        <v>266753</v>
      </c>
    </row>
    <row r="31" spans="1:13" ht="18" customHeight="1">
      <c r="A31" s="341" t="s">
        <v>174</v>
      </c>
      <c r="B31" s="342">
        <v>262557</v>
      </c>
      <c r="C31" s="342">
        <v>266285</v>
      </c>
      <c r="D31" s="342">
        <v>269030</v>
      </c>
      <c r="E31" s="342">
        <v>270586</v>
      </c>
      <c r="F31" s="342">
        <v>271085</v>
      </c>
      <c r="G31" s="342">
        <v>270805</v>
      </c>
      <c r="H31" s="342">
        <v>269906</v>
      </c>
      <c r="I31" s="342">
        <v>268674</v>
      </c>
      <c r="J31" s="342">
        <v>267438</v>
      </c>
      <c r="K31" s="342">
        <v>266909</v>
      </c>
      <c r="L31" s="342">
        <v>267191</v>
      </c>
      <c r="M31" s="342">
        <v>268191</v>
      </c>
    </row>
    <row r="32" spans="1:13" ht="18" customHeight="1">
      <c r="A32" s="335" t="s">
        <v>175</v>
      </c>
      <c r="B32" s="336">
        <v>228561</v>
      </c>
      <c r="C32" s="336">
        <v>231463</v>
      </c>
      <c r="D32" s="336">
        <v>235431</v>
      </c>
      <c r="E32" s="336">
        <v>240277</v>
      </c>
      <c r="F32" s="336">
        <v>245583</v>
      </c>
      <c r="G32" s="336">
        <v>250806</v>
      </c>
      <c r="H32" s="336">
        <v>255397</v>
      </c>
      <c r="I32" s="336">
        <v>258880</v>
      </c>
      <c r="J32" s="336">
        <v>261240</v>
      </c>
      <c r="K32" s="336">
        <v>262763</v>
      </c>
      <c r="L32" s="336">
        <v>263427</v>
      </c>
      <c r="M32" s="336">
        <v>262901</v>
      </c>
    </row>
    <row r="33" spans="1:16" ht="18" customHeight="1">
      <c r="A33" s="341" t="s">
        <v>176</v>
      </c>
      <c r="B33" s="342">
        <v>198242</v>
      </c>
      <c r="C33" s="342">
        <v>204965</v>
      </c>
      <c r="D33" s="342">
        <v>210954</v>
      </c>
      <c r="E33" s="342">
        <v>216074</v>
      </c>
      <c r="F33" s="342">
        <v>220176</v>
      </c>
      <c r="G33" s="342">
        <v>223352</v>
      </c>
      <c r="H33" s="342">
        <v>226797</v>
      </c>
      <c r="I33" s="342">
        <v>231251</v>
      </c>
      <c r="J33" s="342">
        <v>236436</v>
      </c>
      <c r="K33" s="342">
        <v>241912</v>
      </c>
      <c r="L33" s="342">
        <v>247177</v>
      </c>
      <c r="M33" s="342">
        <v>251022</v>
      </c>
    </row>
    <row r="34" spans="1:16" ht="18" customHeight="1">
      <c r="A34" s="335" t="s">
        <v>177</v>
      </c>
      <c r="B34" s="336">
        <v>168369</v>
      </c>
      <c r="C34" s="336">
        <v>171817</v>
      </c>
      <c r="D34" s="336">
        <v>176007</v>
      </c>
      <c r="E34" s="336">
        <v>181268</v>
      </c>
      <c r="F34" s="336">
        <v>187848</v>
      </c>
      <c r="G34" s="336">
        <v>195184</v>
      </c>
      <c r="H34" s="336">
        <v>202352</v>
      </c>
      <c r="I34" s="336">
        <v>208766</v>
      </c>
      <c r="J34" s="336">
        <v>214137</v>
      </c>
      <c r="K34" s="336">
        <v>218213</v>
      </c>
      <c r="L34" s="336">
        <v>221146</v>
      </c>
      <c r="M34" s="336">
        <v>223581</v>
      </c>
    </row>
    <row r="35" spans="1:16" ht="18" customHeight="1">
      <c r="A35" s="341" t="s">
        <v>178</v>
      </c>
      <c r="B35" s="342">
        <v>154937</v>
      </c>
      <c r="C35" s="342">
        <v>156009</v>
      </c>
      <c r="D35" s="342">
        <v>157685</v>
      </c>
      <c r="E35" s="342">
        <v>159978</v>
      </c>
      <c r="F35" s="342">
        <v>162652</v>
      </c>
      <c r="G35" s="342">
        <v>165775</v>
      </c>
      <c r="H35" s="342">
        <v>169571</v>
      </c>
      <c r="I35" s="342">
        <v>174095</v>
      </c>
      <c r="J35" s="342">
        <v>179541</v>
      </c>
      <c r="K35" s="342">
        <v>186034</v>
      </c>
      <c r="L35" s="342">
        <v>193005</v>
      </c>
      <c r="M35" s="342">
        <v>199232</v>
      </c>
    </row>
    <row r="36" spans="1:16" ht="18" customHeight="1">
      <c r="A36" s="335" t="s">
        <v>179</v>
      </c>
      <c r="B36" s="336">
        <v>147917</v>
      </c>
      <c r="C36" s="336">
        <v>148920</v>
      </c>
      <c r="D36" s="336">
        <v>149592</v>
      </c>
      <c r="E36" s="336">
        <v>150218</v>
      </c>
      <c r="F36" s="336">
        <v>151043</v>
      </c>
      <c r="G36" s="336">
        <v>152031</v>
      </c>
      <c r="H36" s="336">
        <v>153339</v>
      </c>
      <c r="I36" s="336">
        <v>155253</v>
      </c>
      <c r="J36" s="336">
        <v>157682</v>
      </c>
      <c r="K36" s="336">
        <v>160288</v>
      </c>
      <c r="L36" s="336">
        <v>163060</v>
      </c>
      <c r="M36" s="336">
        <v>166100</v>
      </c>
    </row>
    <row r="37" spans="1:16" ht="18" customHeight="1">
      <c r="A37" s="341" t="s">
        <v>180</v>
      </c>
      <c r="B37" s="342">
        <v>128074</v>
      </c>
      <c r="C37" s="342">
        <v>132792</v>
      </c>
      <c r="D37" s="342">
        <v>136854</v>
      </c>
      <c r="E37" s="342">
        <v>140109</v>
      </c>
      <c r="F37" s="342">
        <v>142571</v>
      </c>
      <c r="G37" s="342">
        <v>144276</v>
      </c>
      <c r="H37" s="342">
        <v>145421</v>
      </c>
      <c r="I37" s="342">
        <v>146259</v>
      </c>
      <c r="J37" s="342">
        <v>146990</v>
      </c>
      <c r="K37" s="342">
        <v>147764</v>
      </c>
      <c r="L37" s="342">
        <v>148374</v>
      </c>
      <c r="M37" s="342">
        <v>149034</v>
      </c>
    </row>
    <row r="38" spans="1:16" ht="18" customHeight="1">
      <c r="A38" s="335" t="s">
        <v>299</v>
      </c>
      <c r="B38" s="336">
        <v>99606</v>
      </c>
      <c r="C38" s="336">
        <v>103940</v>
      </c>
      <c r="D38" s="336">
        <v>108589</v>
      </c>
      <c r="E38" s="336">
        <v>113561</v>
      </c>
      <c r="F38" s="336">
        <v>118697</v>
      </c>
      <c r="G38" s="336">
        <v>123717</v>
      </c>
      <c r="H38" s="336">
        <v>128414</v>
      </c>
      <c r="I38" s="336">
        <v>132489</v>
      </c>
      <c r="J38" s="336">
        <v>135737</v>
      </c>
      <c r="K38" s="336">
        <v>138066</v>
      </c>
      <c r="L38" s="336">
        <v>139222</v>
      </c>
      <c r="M38" s="336">
        <v>139640</v>
      </c>
    </row>
    <row r="39" spans="1:16" ht="18" customHeight="1">
      <c r="A39" s="341" t="s">
        <v>300</v>
      </c>
      <c r="B39" s="342">
        <v>79016</v>
      </c>
      <c r="C39" s="342">
        <v>81587</v>
      </c>
      <c r="D39" s="342">
        <v>84219</v>
      </c>
      <c r="E39" s="342">
        <v>87220</v>
      </c>
      <c r="F39" s="342">
        <v>90791</v>
      </c>
      <c r="G39" s="342">
        <v>94734</v>
      </c>
      <c r="H39" s="342">
        <v>98980</v>
      </c>
      <c r="I39" s="342">
        <v>103546</v>
      </c>
      <c r="J39" s="342">
        <v>108377</v>
      </c>
      <c r="K39" s="342">
        <v>113201</v>
      </c>
      <c r="L39" s="342">
        <v>117382</v>
      </c>
      <c r="M39" s="342">
        <v>121030</v>
      </c>
    </row>
    <row r="40" spans="1:16" ht="18" customHeight="1">
      <c r="A40" s="335" t="s">
        <v>301</v>
      </c>
      <c r="B40" s="336">
        <v>63075</v>
      </c>
      <c r="C40" s="336">
        <v>64713</v>
      </c>
      <c r="D40" s="336">
        <v>66630</v>
      </c>
      <c r="E40" s="336">
        <v>68749</v>
      </c>
      <c r="F40" s="336">
        <v>70958</v>
      </c>
      <c r="G40" s="336">
        <v>73323</v>
      </c>
      <c r="H40" s="336">
        <v>75825</v>
      </c>
      <c r="I40" s="336">
        <v>78401</v>
      </c>
      <c r="J40" s="336">
        <v>81275</v>
      </c>
      <c r="K40" s="336">
        <v>84503</v>
      </c>
      <c r="L40" s="336">
        <v>87507</v>
      </c>
      <c r="M40" s="336">
        <v>90552</v>
      </c>
    </row>
    <row r="41" spans="1:16" ht="18" customHeight="1">
      <c r="A41" s="341" t="s">
        <v>302</v>
      </c>
      <c r="B41" s="342">
        <v>47203</v>
      </c>
      <c r="C41" s="342">
        <v>49021</v>
      </c>
      <c r="D41" s="342">
        <v>50903</v>
      </c>
      <c r="E41" s="342">
        <v>52819</v>
      </c>
      <c r="F41" s="342">
        <v>54636</v>
      </c>
      <c r="G41" s="342">
        <v>56223</v>
      </c>
      <c r="H41" s="342">
        <v>57807</v>
      </c>
      <c r="I41" s="342">
        <v>59649</v>
      </c>
      <c r="J41" s="342">
        <v>61618</v>
      </c>
      <c r="K41" s="342">
        <v>63491</v>
      </c>
      <c r="L41" s="342">
        <v>64902</v>
      </c>
      <c r="M41" s="342">
        <v>66233</v>
      </c>
    </row>
    <row r="42" spans="1:16" ht="18" customHeight="1">
      <c r="A42" s="335" t="s">
        <v>303</v>
      </c>
      <c r="B42" s="336">
        <v>32388</v>
      </c>
      <c r="C42" s="336">
        <v>33641</v>
      </c>
      <c r="D42" s="336">
        <v>35038</v>
      </c>
      <c r="E42" s="336">
        <v>36433</v>
      </c>
      <c r="F42" s="336">
        <v>37841</v>
      </c>
      <c r="G42" s="336">
        <v>39356</v>
      </c>
      <c r="H42" s="336">
        <v>40983</v>
      </c>
      <c r="I42" s="336">
        <v>42671</v>
      </c>
      <c r="J42" s="336">
        <v>44342</v>
      </c>
      <c r="K42" s="336">
        <v>45804</v>
      </c>
      <c r="L42" s="336">
        <v>46492</v>
      </c>
      <c r="M42" s="336">
        <v>47054</v>
      </c>
    </row>
    <row r="43" spans="1:16" ht="18" customHeight="1">
      <c r="A43" s="341" t="s">
        <v>304</v>
      </c>
      <c r="B43" s="342">
        <v>41521</v>
      </c>
      <c r="C43" s="342">
        <v>42636</v>
      </c>
      <c r="D43" s="342">
        <v>43702</v>
      </c>
      <c r="E43" s="342">
        <v>44829</v>
      </c>
      <c r="F43" s="342">
        <v>46102</v>
      </c>
      <c r="G43" s="342">
        <v>47527</v>
      </c>
      <c r="H43" s="342">
        <v>49072</v>
      </c>
      <c r="I43" s="342">
        <v>50683</v>
      </c>
      <c r="J43" s="342">
        <v>52334</v>
      </c>
      <c r="K43" s="342">
        <v>53890</v>
      </c>
      <c r="L43" s="342">
        <v>54383</v>
      </c>
      <c r="M43" s="342">
        <v>54776</v>
      </c>
    </row>
    <row r="44" spans="1:16" ht="18" customHeight="1">
      <c r="A44" s="986" t="s">
        <v>281</v>
      </c>
      <c r="B44" s="986"/>
      <c r="C44" s="986"/>
      <c r="D44" s="986"/>
      <c r="E44" s="986"/>
      <c r="F44" s="986"/>
      <c r="G44" s="986"/>
      <c r="H44" s="986"/>
      <c r="I44" s="986"/>
      <c r="J44" s="986"/>
      <c r="K44" s="986"/>
      <c r="L44" s="986"/>
      <c r="M44" s="986"/>
    </row>
    <row r="45" spans="1:16" ht="18" customHeight="1">
      <c r="A45" s="549" t="s">
        <v>34</v>
      </c>
      <c r="B45" s="550">
        <v>2902981</v>
      </c>
      <c r="C45" s="550">
        <v>2925297</v>
      </c>
      <c r="D45" s="550">
        <v>2948838</v>
      </c>
      <c r="E45" s="550">
        <v>2973988</v>
      </c>
      <c r="F45" s="550">
        <v>3000645</v>
      </c>
      <c r="G45" s="550">
        <v>3028382</v>
      </c>
      <c r="H45" s="550">
        <v>3056617</v>
      </c>
      <c r="I45" s="550">
        <v>3084862</v>
      </c>
      <c r="J45" s="550">
        <v>3112581</v>
      </c>
      <c r="K45" s="550">
        <v>3139750</v>
      </c>
      <c r="L45" s="550">
        <v>3159573</v>
      </c>
      <c r="M45" s="550">
        <v>3174611</v>
      </c>
      <c r="N45" s="343"/>
      <c r="O45" s="343"/>
      <c r="P45" s="343"/>
    </row>
    <row r="46" spans="1:16" ht="18" customHeight="1">
      <c r="A46" s="344" t="s">
        <v>297</v>
      </c>
      <c r="B46" s="345">
        <v>284307</v>
      </c>
      <c r="C46" s="345">
        <v>283194</v>
      </c>
      <c r="D46" s="345">
        <v>283714</v>
      </c>
      <c r="E46" s="345">
        <v>285651</v>
      </c>
      <c r="F46" s="345">
        <v>288593</v>
      </c>
      <c r="G46" s="345">
        <v>291693</v>
      </c>
      <c r="H46" s="345">
        <v>294036</v>
      </c>
      <c r="I46" s="345">
        <v>294855</v>
      </c>
      <c r="J46" s="345">
        <v>293597</v>
      </c>
      <c r="K46" s="345">
        <v>290080</v>
      </c>
      <c r="L46" s="345">
        <v>284417</v>
      </c>
      <c r="M46" s="345">
        <v>276464</v>
      </c>
    </row>
    <row r="47" spans="1:16" ht="18" customHeight="1">
      <c r="A47" s="335" t="s">
        <v>298</v>
      </c>
      <c r="B47" s="336">
        <v>297367</v>
      </c>
      <c r="C47" s="336">
        <v>291701</v>
      </c>
      <c r="D47" s="336">
        <v>286746</v>
      </c>
      <c r="E47" s="336">
        <v>282614</v>
      </c>
      <c r="F47" s="336">
        <v>279491</v>
      </c>
      <c r="G47" s="336">
        <v>277603</v>
      </c>
      <c r="H47" s="336">
        <v>277149</v>
      </c>
      <c r="I47" s="336">
        <v>278200</v>
      </c>
      <c r="J47" s="336">
        <v>280610</v>
      </c>
      <c r="K47" s="336">
        <v>284058</v>
      </c>
      <c r="L47" s="336">
        <v>287749</v>
      </c>
      <c r="M47" s="336">
        <v>290566</v>
      </c>
    </row>
    <row r="48" spans="1:16" ht="18" customHeight="1">
      <c r="A48" s="346" t="s">
        <v>172</v>
      </c>
      <c r="B48" s="347">
        <v>314208</v>
      </c>
      <c r="C48" s="347">
        <v>309628</v>
      </c>
      <c r="D48" s="347">
        <v>304763</v>
      </c>
      <c r="E48" s="347">
        <v>299514</v>
      </c>
      <c r="F48" s="347">
        <v>294006</v>
      </c>
      <c r="G48" s="347">
        <v>288660</v>
      </c>
      <c r="H48" s="347">
        <v>283678</v>
      </c>
      <c r="I48" s="347">
        <v>279316</v>
      </c>
      <c r="J48" s="347">
        <v>275846</v>
      </c>
      <c r="K48" s="347">
        <v>273675</v>
      </c>
      <c r="L48" s="347">
        <v>272883</v>
      </c>
      <c r="M48" s="347">
        <v>273806</v>
      </c>
    </row>
    <row r="49" spans="1:13" ht="18" customHeight="1">
      <c r="A49" s="335" t="s">
        <v>173</v>
      </c>
      <c r="B49" s="336">
        <v>314735</v>
      </c>
      <c r="C49" s="336">
        <v>311795</v>
      </c>
      <c r="D49" s="336">
        <v>308531</v>
      </c>
      <c r="E49" s="336">
        <v>304612</v>
      </c>
      <c r="F49" s="336">
        <v>300345</v>
      </c>
      <c r="G49" s="336">
        <v>296616</v>
      </c>
      <c r="H49" s="336">
        <v>293053</v>
      </c>
      <c r="I49" s="336">
        <v>289233</v>
      </c>
      <c r="J49" s="336">
        <v>285207</v>
      </c>
      <c r="K49" s="336">
        <v>282080</v>
      </c>
      <c r="L49" s="336">
        <v>279717</v>
      </c>
      <c r="M49" s="336">
        <v>278514</v>
      </c>
    </row>
    <row r="50" spans="1:13" ht="18" customHeight="1">
      <c r="A50" s="346" t="s">
        <v>174</v>
      </c>
      <c r="B50" s="347">
        <v>278161</v>
      </c>
      <c r="C50" s="347">
        <v>282100</v>
      </c>
      <c r="D50" s="347">
        <v>285175</v>
      </c>
      <c r="E50" s="347">
        <v>286882</v>
      </c>
      <c r="F50" s="347">
        <v>287326</v>
      </c>
      <c r="G50" s="347">
        <v>286745</v>
      </c>
      <c r="H50" s="347">
        <v>285291</v>
      </c>
      <c r="I50" s="347">
        <v>283299</v>
      </c>
      <c r="J50" s="347">
        <v>281201</v>
      </c>
      <c r="K50" s="347">
        <v>279754</v>
      </c>
      <c r="L50" s="347">
        <v>279166</v>
      </c>
      <c r="M50" s="347">
        <v>279464</v>
      </c>
    </row>
    <row r="51" spans="1:13" ht="18" customHeight="1">
      <c r="A51" s="335" t="s">
        <v>175</v>
      </c>
      <c r="B51" s="336">
        <v>237025</v>
      </c>
      <c r="C51" s="336">
        <v>241290</v>
      </c>
      <c r="D51" s="336">
        <v>246462</v>
      </c>
      <c r="E51" s="336">
        <v>252360</v>
      </c>
      <c r="F51" s="336">
        <v>258503</v>
      </c>
      <c r="G51" s="336">
        <v>264355</v>
      </c>
      <c r="H51" s="336">
        <v>269399</v>
      </c>
      <c r="I51" s="336">
        <v>273181</v>
      </c>
      <c r="J51" s="336">
        <v>275667</v>
      </c>
      <c r="K51" s="336">
        <v>277048</v>
      </c>
      <c r="L51" s="336">
        <v>277235</v>
      </c>
      <c r="M51" s="336">
        <v>276038</v>
      </c>
    </row>
    <row r="52" spans="1:13" ht="18" customHeight="1">
      <c r="A52" s="346" t="s">
        <v>176</v>
      </c>
      <c r="B52" s="347">
        <v>204024</v>
      </c>
      <c r="C52" s="347">
        <v>210526</v>
      </c>
      <c r="D52" s="347">
        <v>216324</v>
      </c>
      <c r="E52" s="347">
        <v>221538</v>
      </c>
      <c r="F52" s="347">
        <v>226262</v>
      </c>
      <c r="G52" s="347">
        <v>230531</v>
      </c>
      <c r="H52" s="347">
        <v>235179</v>
      </c>
      <c r="I52" s="347">
        <v>240810</v>
      </c>
      <c r="J52" s="347">
        <v>247022</v>
      </c>
      <c r="K52" s="347">
        <v>253270</v>
      </c>
      <c r="L52" s="347">
        <v>259003</v>
      </c>
      <c r="M52" s="347">
        <v>263181</v>
      </c>
    </row>
    <row r="53" spans="1:13" ht="18" customHeight="1">
      <c r="A53" s="335" t="s">
        <v>177</v>
      </c>
      <c r="B53" s="336">
        <v>174984</v>
      </c>
      <c r="C53" s="336">
        <v>178403</v>
      </c>
      <c r="D53" s="336">
        <v>182317</v>
      </c>
      <c r="E53" s="336">
        <v>187280</v>
      </c>
      <c r="F53" s="336">
        <v>193363</v>
      </c>
      <c r="G53" s="336">
        <v>200062</v>
      </c>
      <c r="H53" s="336">
        <v>206760</v>
      </c>
      <c r="I53" s="336">
        <v>212939</v>
      </c>
      <c r="J53" s="336">
        <v>218378</v>
      </c>
      <c r="K53" s="336">
        <v>223039</v>
      </c>
      <c r="L53" s="336">
        <v>226967</v>
      </c>
      <c r="M53" s="336">
        <v>230534</v>
      </c>
    </row>
    <row r="54" spans="1:13" ht="18" customHeight="1">
      <c r="A54" s="346" t="s">
        <v>178</v>
      </c>
      <c r="B54" s="347">
        <v>159630</v>
      </c>
      <c r="C54" s="347">
        <v>161354</v>
      </c>
      <c r="D54" s="347">
        <v>163385</v>
      </c>
      <c r="E54" s="347">
        <v>165852</v>
      </c>
      <c r="F54" s="347">
        <v>168497</v>
      </c>
      <c r="G54" s="347">
        <v>171453</v>
      </c>
      <c r="H54" s="347">
        <v>174986</v>
      </c>
      <c r="I54" s="347">
        <v>179182</v>
      </c>
      <c r="J54" s="347">
        <v>184281</v>
      </c>
      <c r="K54" s="347">
        <v>190224</v>
      </c>
      <c r="L54" s="347">
        <v>196451</v>
      </c>
      <c r="M54" s="347">
        <v>202127</v>
      </c>
    </row>
    <row r="55" spans="1:13" ht="18" customHeight="1">
      <c r="A55" s="335" t="s">
        <v>179</v>
      </c>
      <c r="B55" s="336">
        <v>148647</v>
      </c>
      <c r="C55" s="336">
        <v>150254</v>
      </c>
      <c r="D55" s="336">
        <v>151431</v>
      </c>
      <c r="E55" s="336">
        <v>152596</v>
      </c>
      <c r="F55" s="336">
        <v>153982</v>
      </c>
      <c r="G55" s="336">
        <v>155492</v>
      </c>
      <c r="H55" s="336">
        <v>157221</v>
      </c>
      <c r="I55" s="336">
        <v>159428</v>
      </c>
      <c r="J55" s="336">
        <v>161977</v>
      </c>
      <c r="K55" s="336">
        <v>164507</v>
      </c>
      <c r="L55" s="336">
        <v>166977</v>
      </c>
      <c r="M55" s="336">
        <v>169636</v>
      </c>
    </row>
    <row r="56" spans="1:13" ht="18" customHeight="1">
      <c r="A56" s="346" t="s">
        <v>180</v>
      </c>
      <c r="B56" s="347">
        <v>128820</v>
      </c>
      <c r="C56" s="347">
        <v>132618</v>
      </c>
      <c r="D56" s="347">
        <v>135904</v>
      </c>
      <c r="E56" s="347">
        <v>138824</v>
      </c>
      <c r="F56" s="347">
        <v>141363</v>
      </c>
      <c r="G56" s="347">
        <v>143351</v>
      </c>
      <c r="H56" s="347">
        <v>144880</v>
      </c>
      <c r="I56" s="347">
        <v>146145</v>
      </c>
      <c r="J56" s="347">
        <v>147348</v>
      </c>
      <c r="K56" s="347">
        <v>148618</v>
      </c>
      <c r="L56" s="347">
        <v>149535</v>
      </c>
      <c r="M56" s="347">
        <v>150416</v>
      </c>
    </row>
    <row r="57" spans="1:13" ht="18" customHeight="1">
      <c r="A57" s="335" t="s">
        <v>299</v>
      </c>
      <c r="B57" s="336">
        <v>103782</v>
      </c>
      <c r="C57" s="336">
        <v>107302</v>
      </c>
      <c r="D57" s="336">
        <v>110992</v>
      </c>
      <c r="E57" s="336">
        <v>114800</v>
      </c>
      <c r="F57" s="336">
        <v>118605</v>
      </c>
      <c r="G57" s="336">
        <v>122345</v>
      </c>
      <c r="H57" s="336">
        <v>125914</v>
      </c>
      <c r="I57" s="336">
        <v>129125</v>
      </c>
      <c r="J57" s="336">
        <v>131946</v>
      </c>
      <c r="K57" s="336">
        <v>134249</v>
      </c>
      <c r="L57" s="336">
        <v>135367</v>
      </c>
      <c r="M57" s="336">
        <v>135852</v>
      </c>
    </row>
    <row r="58" spans="1:13" ht="18" customHeight="1">
      <c r="A58" s="346" t="s">
        <v>300</v>
      </c>
      <c r="B58" s="347">
        <v>84483</v>
      </c>
      <c r="C58" s="347">
        <v>86656</v>
      </c>
      <c r="D58" s="347">
        <v>88636</v>
      </c>
      <c r="E58" s="347">
        <v>90785</v>
      </c>
      <c r="F58" s="347">
        <v>93376</v>
      </c>
      <c r="G58" s="347">
        <v>96323</v>
      </c>
      <c r="H58" s="347">
        <v>99574</v>
      </c>
      <c r="I58" s="347">
        <v>103092</v>
      </c>
      <c r="J58" s="347">
        <v>106677</v>
      </c>
      <c r="K58" s="347">
        <v>110060</v>
      </c>
      <c r="L58" s="347">
        <v>112533</v>
      </c>
      <c r="M58" s="347">
        <v>114626</v>
      </c>
    </row>
    <row r="59" spans="1:13" ht="18" customHeight="1">
      <c r="A59" s="335" t="s">
        <v>301</v>
      </c>
      <c r="B59" s="336">
        <v>65945</v>
      </c>
      <c r="C59" s="336">
        <v>67663</v>
      </c>
      <c r="D59" s="336">
        <v>69565</v>
      </c>
      <c r="E59" s="336">
        <v>71639</v>
      </c>
      <c r="F59" s="336">
        <v>73713</v>
      </c>
      <c r="G59" s="336">
        <v>75771</v>
      </c>
      <c r="H59" s="336">
        <v>77788</v>
      </c>
      <c r="I59" s="336">
        <v>79712</v>
      </c>
      <c r="J59" s="336">
        <v>81748</v>
      </c>
      <c r="K59" s="336">
        <v>83893</v>
      </c>
      <c r="L59" s="336">
        <v>85338</v>
      </c>
      <c r="M59" s="336">
        <v>86824</v>
      </c>
    </row>
    <row r="60" spans="1:13" ht="18" customHeight="1">
      <c r="A60" s="346" t="s">
        <v>302</v>
      </c>
      <c r="B60" s="347">
        <v>46421</v>
      </c>
      <c r="C60" s="347">
        <v>48433</v>
      </c>
      <c r="D60" s="347">
        <v>50452</v>
      </c>
      <c r="E60" s="347">
        <v>52446</v>
      </c>
      <c r="F60" s="347">
        <v>54294</v>
      </c>
      <c r="G60" s="347">
        <v>55874</v>
      </c>
      <c r="H60" s="347">
        <v>57405</v>
      </c>
      <c r="I60" s="347">
        <v>59143</v>
      </c>
      <c r="J60" s="347">
        <v>60980</v>
      </c>
      <c r="K60" s="347">
        <v>62598</v>
      </c>
      <c r="L60" s="347">
        <v>63203</v>
      </c>
      <c r="M60" s="347">
        <v>63528</v>
      </c>
    </row>
    <row r="61" spans="1:13" ht="18" customHeight="1">
      <c r="A61" s="335" t="s">
        <v>303</v>
      </c>
      <c r="B61" s="336">
        <v>29088</v>
      </c>
      <c r="C61" s="336">
        <v>30296</v>
      </c>
      <c r="D61" s="336">
        <v>31665</v>
      </c>
      <c r="E61" s="336">
        <v>33067</v>
      </c>
      <c r="F61" s="336">
        <v>34513</v>
      </c>
      <c r="G61" s="336">
        <v>36056</v>
      </c>
      <c r="H61" s="336">
        <v>37680</v>
      </c>
      <c r="I61" s="336">
        <v>39317</v>
      </c>
      <c r="J61" s="336">
        <v>40892</v>
      </c>
      <c r="K61" s="336">
        <v>42188</v>
      </c>
      <c r="L61" s="336">
        <v>42422</v>
      </c>
      <c r="M61" s="336">
        <v>42468</v>
      </c>
    </row>
    <row r="62" spans="1:13" ht="18" customHeight="1">
      <c r="A62" s="348" t="s">
        <v>304</v>
      </c>
      <c r="B62" s="349">
        <v>31354</v>
      </c>
      <c r="C62" s="349">
        <v>32084</v>
      </c>
      <c r="D62" s="349">
        <v>32776</v>
      </c>
      <c r="E62" s="349">
        <v>33528</v>
      </c>
      <c r="F62" s="349">
        <v>34413</v>
      </c>
      <c r="G62" s="349">
        <v>35452</v>
      </c>
      <c r="H62" s="349">
        <v>36624</v>
      </c>
      <c r="I62" s="349">
        <v>37885</v>
      </c>
      <c r="J62" s="349">
        <v>39204</v>
      </c>
      <c r="K62" s="349">
        <v>40409</v>
      </c>
      <c r="L62" s="349">
        <v>40610</v>
      </c>
      <c r="M62" s="349">
        <v>40567</v>
      </c>
    </row>
    <row r="63" spans="1:13" ht="3.75" customHeight="1"/>
    <row r="64" spans="1:13" ht="16.5" customHeight="1">
      <c r="A64" s="964" t="s">
        <v>657</v>
      </c>
      <c r="B64" s="964"/>
      <c r="C64" s="964"/>
      <c r="D64" s="964"/>
      <c r="E64" s="964"/>
      <c r="F64" s="964"/>
      <c r="G64" s="964"/>
      <c r="H64" s="964"/>
      <c r="I64" s="964"/>
      <c r="J64" s="964"/>
      <c r="K64" s="964"/>
      <c r="L64" s="964"/>
      <c r="M64" s="964"/>
    </row>
  </sheetData>
  <sheetProtection selectLockedCells="1" selectUnlockedCells="1"/>
  <mergeCells count="8">
    <mergeCell ref="A64:M64"/>
    <mergeCell ref="A1:J1"/>
    <mergeCell ref="A2:J2"/>
    <mergeCell ref="A3:J3"/>
    <mergeCell ref="A5:A6"/>
    <mergeCell ref="B5:M5"/>
    <mergeCell ref="A25:M25"/>
    <mergeCell ref="A44:M44"/>
  </mergeCells>
  <pageMargins left="0.78740157480314965" right="0.39370078740157483" top="0.78740157480314965" bottom="0.39370078740157483" header="0.39370078740157483" footer="0.11811023622047245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50"/>
  </sheetPr>
  <dimension ref="A1:Z28"/>
  <sheetViews>
    <sheetView showGridLines="0" zoomScaleSheetLayoutView="100" workbookViewId="0">
      <pane xSplit="2" ySplit="7" topLeftCell="C8" activePane="bottomRight" state="frozen"/>
      <selection activeCell="BH19" sqref="BH19"/>
      <selection pane="topRight" activeCell="BH19" sqref="BH19"/>
      <selection pane="bottomLeft" activeCell="BH19" sqref="BH19"/>
      <selection pane="bottomRight" activeCell="Q10" sqref="Q10"/>
    </sheetView>
  </sheetViews>
  <sheetFormatPr baseColWidth="10" defaultColWidth="15.7109375" defaultRowHeight="18" customHeight="1"/>
  <cols>
    <col min="1" max="1" width="18.7109375" style="205" customWidth="1"/>
    <col min="2" max="2" width="11.28515625" style="205" customWidth="1"/>
    <col min="3" max="3" width="9" style="205" customWidth="1"/>
    <col min="4" max="4" width="12.42578125" style="205" customWidth="1"/>
    <col min="5" max="5" width="10.42578125" style="350" customWidth="1"/>
    <col min="6" max="6" width="9" style="205" customWidth="1"/>
    <col min="7" max="7" width="12.42578125" style="205" customWidth="1"/>
    <col min="8" max="8" width="10.42578125" style="350" customWidth="1"/>
    <col min="9" max="9" width="9" style="205" customWidth="1"/>
    <col min="10" max="10" width="12.42578125" style="205" customWidth="1"/>
    <col min="11" max="11" width="10.42578125" style="350" customWidth="1"/>
    <col min="12" max="12" width="9" style="205" customWidth="1"/>
    <col min="13" max="13" width="12.42578125" style="205" customWidth="1"/>
    <col min="14" max="14" width="10.42578125" style="350" customWidth="1"/>
    <col min="15" max="15" width="9" style="205" customWidth="1"/>
    <col min="16" max="16" width="12.42578125" style="205" customWidth="1"/>
    <col min="17" max="17" width="10.42578125" style="350" customWidth="1"/>
    <col min="18" max="18" width="9" style="205" customWidth="1"/>
    <col min="19" max="19" width="12.42578125" style="205" customWidth="1"/>
    <col min="20" max="20" width="10.42578125" style="350" customWidth="1"/>
    <col min="21" max="21" width="9" style="205" customWidth="1"/>
    <col min="22" max="22" width="12.42578125" style="205" customWidth="1"/>
    <col min="23" max="23" width="10.42578125" style="350" customWidth="1"/>
    <col min="24" max="24" width="9" style="205" customWidth="1"/>
    <col min="25" max="25" width="12.42578125" style="205" customWidth="1"/>
    <col min="26" max="26" width="10.42578125" style="350" customWidth="1"/>
    <col min="27" max="234" width="11.42578125" style="205" customWidth="1"/>
    <col min="235" max="235" width="21.5703125" style="205" customWidth="1"/>
    <col min="236" max="236" width="15.7109375" style="205" customWidth="1"/>
    <col min="237" max="237" width="19.42578125" style="205" customWidth="1"/>
    <col min="238" max="16384" width="15.7109375" style="205"/>
  </cols>
  <sheetData>
    <row r="1" spans="1:26" ht="18" customHeight="1">
      <c r="A1" s="901" t="s">
        <v>498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901"/>
      <c r="T1" s="205"/>
      <c r="W1" s="205"/>
      <c r="Z1" s="205"/>
    </row>
    <row r="2" spans="1:26" ht="18" customHeight="1">
      <c r="A2" s="901" t="s">
        <v>513</v>
      </c>
      <c r="B2" s="901"/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T2" s="205"/>
      <c r="W2" s="205"/>
      <c r="Z2" s="205"/>
    </row>
    <row r="3" spans="1:26" ht="18" customHeight="1">
      <c r="A3" s="902" t="s">
        <v>613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T3" s="205"/>
      <c r="W3" s="205"/>
      <c r="Z3" s="205"/>
    </row>
    <row r="4" spans="1:26" ht="3.95" customHeight="1">
      <c r="A4" s="997"/>
      <c r="B4" s="997"/>
      <c r="C4" s="997"/>
      <c r="D4" s="206"/>
      <c r="G4" s="206"/>
      <c r="J4" s="206"/>
      <c r="M4" s="206"/>
      <c r="P4" s="206"/>
      <c r="S4" s="608"/>
      <c r="V4" s="704"/>
      <c r="Y4" s="721"/>
    </row>
    <row r="5" spans="1:26" ht="18" customHeight="1">
      <c r="A5" s="969" t="s">
        <v>305</v>
      </c>
      <c r="B5" s="969" t="s">
        <v>308</v>
      </c>
      <c r="C5" s="996" t="s">
        <v>287</v>
      </c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996"/>
      <c r="W5" s="996"/>
      <c r="X5" s="996"/>
      <c r="Y5" s="996"/>
      <c r="Z5" s="996"/>
    </row>
    <row r="6" spans="1:26" ht="18" customHeight="1">
      <c r="A6" s="970"/>
      <c r="B6" s="970"/>
      <c r="C6" s="992">
        <v>2015</v>
      </c>
      <c r="D6" s="993"/>
      <c r="E6" s="994"/>
      <c r="F6" s="989">
        <v>2016</v>
      </c>
      <c r="G6" s="990"/>
      <c r="H6" s="991"/>
      <c r="I6" s="992">
        <v>2017</v>
      </c>
      <c r="J6" s="993"/>
      <c r="K6" s="994"/>
      <c r="L6" s="989">
        <v>2018</v>
      </c>
      <c r="M6" s="990"/>
      <c r="N6" s="991"/>
      <c r="O6" s="992">
        <v>2019</v>
      </c>
      <c r="P6" s="993"/>
      <c r="Q6" s="994"/>
      <c r="R6" s="989">
        <v>2020</v>
      </c>
      <c r="S6" s="990"/>
      <c r="T6" s="991"/>
      <c r="U6" s="992">
        <v>2021</v>
      </c>
      <c r="V6" s="993"/>
      <c r="W6" s="994"/>
      <c r="X6" s="989">
        <v>2022</v>
      </c>
      <c r="Y6" s="990"/>
      <c r="Z6" s="991"/>
    </row>
    <row r="7" spans="1:26" s="441" customFormat="1" ht="26.25" customHeight="1">
      <c r="A7" s="995"/>
      <c r="B7" s="995"/>
      <c r="C7" s="553" t="s">
        <v>306</v>
      </c>
      <c r="D7" s="554" t="s">
        <v>307</v>
      </c>
      <c r="E7" s="555" t="s">
        <v>537</v>
      </c>
      <c r="F7" s="556" t="s">
        <v>306</v>
      </c>
      <c r="G7" s="557" t="s">
        <v>307</v>
      </c>
      <c r="H7" s="558" t="s">
        <v>537</v>
      </c>
      <c r="I7" s="553" t="s">
        <v>306</v>
      </c>
      <c r="J7" s="554" t="s">
        <v>307</v>
      </c>
      <c r="K7" s="555" t="s">
        <v>537</v>
      </c>
      <c r="L7" s="556" t="s">
        <v>306</v>
      </c>
      <c r="M7" s="557" t="s">
        <v>307</v>
      </c>
      <c r="N7" s="558" t="s">
        <v>537</v>
      </c>
      <c r="O7" s="553" t="s">
        <v>306</v>
      </c>
      <c r="P7" s="554" t="s">
        <v>307</v>
      </c>
      <c r="Q7" s="555" t="s">
        <v>537</v>
      </c>
      <c r="R7" s="556" t="s">
        <v>306</v>
      </c>
      <c r="S7" s="557" t="s">
        <v>307</v>
      </c>
      <c r="T7" s="558" t="s">
        <v>537</v>
      </c>
      <c r="U7" s="553" t="s">
        <v>306</v>
      </c>
      <c r="V7" s="554" t="s">
        <v>307</v>
      </c>
      <c r="W7" s="555" t="s">
        <v>537</v>
      </c>
      <c r="X7" s="556" t="s">
        <v>306</v>
      </c>
      <c r="Y7" s="557" t="s">
        <v>307</v>
      </c>
      <c r="Z7" s="558" t="s">
        <v>537</v>
      </c>
    </row>
    <row r="8" spans="1:26" ht="18" customHeight="1">
      <c r="A8" s="351" t="s">
        <v>8</v>
      </c>
      <c r="B8" s="565">
        <v>18051</v>
      </c>
      <c r="C8" s="568">
        <v>206491</v>
      </c>
      <c r="D8" s="559">
        <f t="shared" ref="D8:D26" si="0">+C8/$C$26*100</f>
        <v>3.4926951283828602</v>
      </c>
      <c r="E8" s="560">
        <f t="shared" ref="E8:E26" si="1">+C8/B8</f>
        <v>11.439310841504625</v>
      </c>
      <c r="F8" s="568">
        <v>208302</v>
      </c>
      <c r="G8" s="559">
        <f>+F8/$F$26*100</f>
        <v>3.4894397300141029</v>
      </c>
      <c r="H8" s="559">
        <f>+F8/$B$8</f>
        <v>11.539637693202593</v>
      </c>
      <c r="I8" s="568">
        <v>210143</v>
      </c>
      <c r="J8" s="559">
        <f>+I8/$I$26*100</f>
        <v>3.4860667976867608</v>
      </c>
      <c r="K8" s="560">
        <f>+I8/B8</f>
        <v>11.641626502686831</v>
      </c>
      <c r="L8" s="568">
        <v>211984</v>
      </c>
      <c r="M8" s="559">
        <f>+L8/$L$26*100</f>
        <v>3.4826340623704697</v>
      </c>
      <c r="N8" s="559">
        <f>+L8/B8</f>
        <v>11.743615312171071</v>
      </c>
      <c r="O8" s="568">
        <v>213789</v>
      </c>
      <c r="P8" s="559">
        <f>+O8/$O$26*100</f>
        <v>3.4791675346046889</v>
      </c>
      <c r="Q8" s="560">
        <f>+O8/B8</f>
        <v>11.843609772311783</v>
      </c>
      <c r="R8" s="568">
        <v>215526</v>
      </c>
      <c r="S8" s="559">
        <f>+R8/$R$26*100</f>
        <v>3.4748369925697435</v>
      </c>
      <c r="T8" s="560">
        <f>+R8/B8</f>
        <v>11.939837128136945</v>
      </c>
      <c r="U8" s="568">
        <v>216916</v>
      </c>
      <c r="V8" s="559">
        <v>3.5156207066910241</v>
      </c>
      <c r="W8" s="560">
        <f>+U8/B8</f>
        <v>12.016841172234225</v>
      </c>
      <c r="X8" s="568">
        <v>218012</v>
      </c>
      <c r="Y8" s="559">
        <f>+X8/$R$26*100</f>
        <v>3.5149177473906397</v>
      </c>
      <c r="Z8" s="560">
        <f>+X8/B8</f>
        <v>12.077558030026037</v>
      </c>
    </row>
    <row r="9" spans="1:26" ht="18" customHeight="1">
      <c r="A9" s="352" t="s">
        <v>9</v>
      </c>
      <c r="B9" s="566">
        <v>20002</v>
      </c>
      <c r="C9" s="569">
        <v>354620</v>
      </c>
      <c r="D9" s="506">
        <f t="shared" si="0"/>
        <v>5.9982253290803476</v>
      </c>
      <c r="E9" s="561">
        <f t="shared" si="1"/>
        <v>17.729227077292272</v>
      </c>
      <c r="F9" s="570">
        <v>357354</v>
      </c>
      <c r="G9" s="503">
        <f t="shared" ref="G9:G26" si="2">+F9/$F$26*100</f>
        <v>5.9863335219031022</v>
      </c>
      <c r="H9" s="503">
        <f t="shared" ref="H9:H26" si="3">+F9/B9</f>
        <v>17.865913408659136</v>
      </c>
      <c r="I9" s="569">
        <v>360177</v>
      </c>
      <c r="J9" s="506">
        <f t="shared" ref="J9:J26" si="4">+I9/$I$26*100</f>
        <v>5.9749840869808866</v>
      </c>
      <c r="K9" s="561">
        <f t="shared" ref="K9:K25" si="5">+I9/B9</f>
        <v>18.007049295070495</v>
      </c>
      <c r="L9" s="570">
        <v>363043</v>
      </c>
      <c r="M9" s="503">
        <f t="shared" ref="M9:M26" si="6">+L9/$L$26*100</f>
        <v>5.9643459784944257</v>
      </c>
      <c r="N9" s="503">
        <f t="shared" ref="N9:N26" si="7">+L9/B9</f>
        <v>18.150334966503351</v>
      </c>
      <c r="O9" s="569">
        <v>365885</v>
      </c>
      <c r="P9" s="506">
        <f t="shared" ref="P9:P26" si="8">+O9/$O$26*100</f>
        <v>5.9543531865476549</v>
      </c>
      <c r="Q9" s="561">
        <f t="shared" ref="Q9:Q26" si="9">+O9/B9</f>
        <v>18.292420757924209</v>
      </c>
      <c r="R9" s="570">
        <v>368760</v>
      </c>
      <c r="S9" s="503">
        <f t="shared" ref="S9:S25" si="10">+R9/$R$26*100</f>
        <v>5.9453657070609518</v>
      </c>
      <c r="T9" s="612">
        <f t="shared" ref="T9:T26" si="11">+R9/B9</f>
        <v>18.436156384361563</v>
      </c>
      <c r="U9" s="569">
        <v>371000</v>
      </c>
      <c r="V9" s="506">
        <v>5.9995322865929674</v>
      </c>
      <c r="W9" s="561">
        <f t="shared" ref="W9:W26" si="12">+U9/B9</f>
        <v>18.548145185481452</v>
      </c>
      <c r="X9" s="570">
        <v>372514</v>
      </c>
      <c r="Y9" s="503">
        <f t="shared" ref="Y9:Y25" si="13">+X9/$R$26*100</f>
        <v>6.0058899040028839</v>
      </c>
      <c r="Z9" s="612">
        <f t="shared" ref="Z9:Z26" si="14">+X9/B9</f>
        <v>18.623837616238376</v>
      </c>
    </row>
    <row r="10" spans="1:26" ht="18" customHeight="1">
      <c r="A10" s="351" t="s">
        <v>10</v>
      </c>
      <c r="B10" s="565">
        <v>4948</v>
      </c>
      <c r="C10" s="568">
        <v>262383</v>
      </c>
      <c r="D10" s="559">
        <f t="shared" si="0"/>
        <v>4.4380812038804605</v>
      </c>
      <c r="E10" s="560">
        <f t="shared" si="1"/>
        <v>53.028092158447855</v>
      </c>
      <c r="F10" s="568">
        <v>264469</v>
      </c>
      <c r="G10" s="559">
        <f t="shared" si="2"/>
        <v>4.4303397756963445</v>
      </c>
      <c r="H10" s="559">
        <f t="shared" si="3"/>
        <v>53.449676637025064</v>
      </c>
      <c r="I10" s="568">
        <v>266576</v>
      </c>
      <c r="J10" s="559">
        <f t="shared" si="4"/>
        <v>4.4222350621250577</v>
      </c>
      <c r="K10" s="560">
        <f t="shared" si="5"/>
        <v>53.875505254648345</v>
      </c>
      <c r="L10" s="568">
        <v>268666</v>
      </c>
      <c r="M10" s="559">
        <f t="shared" si="6"/>
        <v>4.4138489838894657</v>
      </c>
      <c r="N10" s="559">
        <f t="shared" si="7"/>
        <v>54.297898140662895</v>
      </c>
      <c r="O10" s="568">
        <v>270691</v>
      </c>
      <c r="P10" s="559">
        <f t="shared" si="8"/>
        <v>4.4051814598023178</v>
      </c>
      <c r="Q10" s="560">
        <f t="shared" si="9"/>
        <v>54.707154405820532</v>
      </c>
      <c r="R10" s="568">
        <v>272670</v>
      </c>
      <c r="S10" s="559">
        <f t="shared" si="10"/>
        <v>4.3961461854439472</v>
      </c>
      <c r="T10" s="560">
        <f t="shared" si="11"/>
        <v>55.107113985448663</v>
      </c>
      <c r="U10" s="568">
        <v>274103</v>
      </c>
      <c r="V10" s="559">
        <v>4.2918336199257698</v>
      </c>
      <c r="W10" s="560">
        <f t="shared" si="12"/>
        <v>55.396725949878736</v>
      </c>
      <c r="X10" s="568">
        <v>275176</v>
      </c>
      <c r="Y10" s="559">
        <f t="shared" si="13"/>
        <v>4.4365493920333128</v>
      </c>
      <c r="Z10" s="560">
        <f t="shared" si="14"/>
        <v>55.613581244947454</v>
      </c>
    </row>
    <row r="11" spans="1:26" ht="18" customHeight="1">
      <c r="A11" s="352" t="s">
        <v>11</v>
      </c>
      <c r="B11" s="566">
        <v>3846</v>
      </c>
      <c r="C11" s="569">
        <v>181057</v>
      </c>
      <c r="D11" s="506">
        <f t="shared" si="0"/>
        <v>3.0624913524541779</v>
      </c>
      <c r="E11" s="561">
        <f t="shared" si="1"/>
        <v>47.076703068122725</v>
      </c>
      <c r="F11" s="570">
        <v>181363</v>
      </c>
      <c r="G11" s="503">
        <f t="shared" si="2"/>
        <v>3.0381621768132221</v>
      </c>
      <c r="H11" s="503">
        <f t="shared" si="3"/>
        <v>47.156266250650027</v>
      </c>
      <c r="I11" s="569">
        <v>181773</v>
      </c>
      <c r="J11" s="506">
        <f t="shared" si="4"/>
        <v>3.0154362506289312</v>
      </c>
      <c r="K11" s="561">
        <f t="shared" si="5"/>
        <v>47.262870514820591</v>
      </c>
      <c r="L11" s="570">
        <v>182276</v>
      </c>
      <c r="M11" s="503">
        <f t="shared" si="6"/>
        <v>2.9945684879643735</v>
      </c>
      <c r="N11" s="503">
        <f t="shared" si="7"/>
        <v>47.393655746229847</v>
      </c>
      <c r="O11" s="569">
        <v>182809</v>
      </c>
      <c r="P11" s="506">
        <f t="shared" si="8"/>
        <v>2.9750040359118035</v>
      </c>
      <c r="Q11" s="561">
        <f t="shared" si="9"/>
        <v>47.532241289651587</v>
      </c>
      <c r="R11" s="570">
        <v>183490</v>
      </c>
      <c r="S11" s="503">
        <f t="shared" si="10"/>
        <v>2.9583337498335345</v>
      </c>
      <c r="T11" s="612">
        <f t="shared" si="11"/>
        <v>47.709308372334895</v>
      </c>
      <c r="U11" s="569">
        <v>183939</v>
      </c>
      <c r="V11" s="506">
        <v>3.140187299682748</v>
      </c>
      <c r="W11" s="561">
        <f t="shared" si="12"/>
        <v>47.826053042121686</v>
      </c>
      <c r="X11" s="570">
        <v>184008</v>
      </c>
      <c r="Y11" s="503">
        <f t="shared" si="13"/>
        <v>2.9666852506369228</v>
      </c>
      <c r="Z11" s="612">
        <f t="shared" si="14"/>
        <v>47.84399375975039</v>
      </c>
    </row>
    <row r="12" spans="1:26" ht="18" customHeight="1">
      <c r="A12" s="351" t="s">
        <v>12</v>
      </c>
      <c r="B12" s="565">
        <v>11474</v>
      </c>
      <c r="C12" s="568">
        <v>444894</v>
      </c>
      <c r="D12" s="559">
        <f t="shared" si="0"/>
        <v>7.5251662612257411</v>
      </c>
      <c r="E12" s="560">
        <f t="shared" si="1"/>
        <v>38.774097960606589</v>
      </c>
      <c r="F12" s="568">
        <v>446471</v>
      </c>
      <c r="G12" s="559">
        <f t="shared" si="2"/>
        <v>7.4792063719941559</v>
      </c>
      <c r="H12" s="559">
        <f t="shared" si="3"/>
        <v>38.911539131950498</v>
      </c>
      <c r="I12" s="568">
        <v>448302</v>
      </c>
      <c r="J12" s="559">
        <f t="shared" si="4"/>
        <v>7.4368916287317202</v>
      </c>
      <c r="K12" s="560">
        <f t="shared" si="5"/>
        <v>39.071117308697929</v>
      </c>
      <c r="L12" s="568">
        <v>450327</v>
      </c>
      <c r="M12" s="559">
        <f t="shared" si="6"/>
        <v>7.3983137850267306</v>
      </c>
      <c r="N12" s="559">
        <f t="shared" si="7"/>
        <v>39.247603276974026</v>
      </c>
      <c r="O12" s="568">
        <v>452476</v>
      </c>
      <c r="P12" s="559">
        <f t="shared" si="8"/>
        <v>7.3635210856863127</v>
      </c>
      <c r="Q12" s="560">
        <f t="shared" si="9"/>
        <v>39.434896287258148</v>
      </c>
      <c r="R12" s="568">
        <v>454942</v>
      </c>
      <c r="S12" s="559">
        <f t="shared" si="10"/>
        <v>7.3348426225776215</v>
      </c>
      <c r="T12" s="560">
        <f t="shared" si="11"/>
        <v>39.649816977514384</v>
      </c>
      <c r="U12" s="568">
        <v>456731</v>
      </c>
      <c r="V12" s="559">
        <v>7.773721552096351</v>
      </c>
      <c r="W12" s="560">
        <f t="shared" si="12"/>
        <v>39.805734704549415</v>
      </c>
      <c r="X12" s="568">
        <v>457731</v>
      </c>
      <c r="Y12" s="559">
        <f t="shared" si="13"/>
        <v>7.3798085216908467</v>
      </c>
      <c r="Z12" s="560">
        <f t="shared" si="14"/>
        <v>39.892888269130211</v>
      </c>
    </row>
    <row r="13" spans="1:26" ht="18" customHeight="1">
      <c r="A13" s="352" t="s">
        <v>13</v>
      </c>
      <c r="B13" s="566">
        <v>9496</v>
      </c>
      <c r="C13" s="569">
        <v>142816</v>
      </c>
      <c r="D13" s="506">
        <f t="shared" si="0"/>
        <v>2.4156633822061333</v>
      </c>
      <c r="E13" s="561">
        <f t="shared" si="1"/>
        <v>15.039595619208088</v>
      </c>
      <c r="F13" s="570">
        <v>143476</v>
      </c>
      <c r="G13" s="503">
        <f t="shared" si="2"/>
        <v>2.4034855868090728</v>
      </c>
      <c r="H13" s="503">
        <f t="shared" si="3"/>
        <v>15.109098567818029</v>
      </c>
      <c r="I13" s="569">
        <v>144262</v>
      </c>
      <c r="J13" s="506">
        <f t="shared" si="4"/>
        <v>2.3931654557510238</v>
      </c>
      <c r="K13" s="561">
        <f t="shared" si="5"/>
        <v>15.191870261162595</v>
      </c>
      <c r="L13" s="570">
        <v>145115</v>
      </c>
      <c r="M13" s="503">
        <f t="shared" si="6"/>
        <v>2.3840593722209724</v>
      </c>
      <c r="N13" s="503">
        <f t="shared" si="7"/>
        <v>15.28169755686605</v>
      </c>
      <c r="O13" s="569">
        <v>146037</v>
      </c>
      <c r="P13" s="506">
        <f t="shared" si="8"/>
        <v>2.3765824679991252</v>
      </c>
      <c r="Q13" s="561">
        <f t="shared" si="9"/>
        <v>15.378791069924178</v>
      </c>
      <c r="R13" s="570">
        <v>147091</v>
      </c>
      <c r="S13" s="503">
        <f t="shared" si="10"/>
        <v>2.3714876538054628</v>
      </c>
      <c r="T13" s="612">
        <f t="shared" si="11"/>
        <v>15.489785172704297</v>
      </c>
      <c r="U13" s="569">
        <v>147979</v>
      </c>
      <c r="V13" s="506">
        <v>2.6477281241713984</v>
      </c>
      <c r="W13" s="561">
        <f t="shared" si="12"/>
        <v>15.583298230834036</v>
      </c>
      <c r="X13" s="570">
        <v>148586</v>
      </c>
      <c r="Y13" s="503">
        <f t="shared" si="13"/>
        <v>2.3955909234986401</v>
      </c>
      <c r="Z13" s="612">
        <f t="shared" si="14"/>
        <v>15.647219882055602</v>
      </c>
    </row>
    <row r="14" spans="1:26" ht="18" customHeight="1">
      <c r="A14" s="351" t="s">
        <v>14</v>
      </c>
      <c r="B14" s="565">
        <v>16525</v>
      </c>
      <c r="C14" s="568">
        <v>452396</v>
      </c>
      <c r="D14" s="559">
        <f t="shared" si="0"/>
        <v>7.652058953174194</v>
      </c>
      <c r="E14" s="560">
        <f t="shared" si="1"/>
        <v>27.376459909228441</v>
      </c>
      <c r="F14" s="568">
        <v>453354</v>
      </c>
      <c r="G14" s="559">
        <f t="shared" si="2"/>
        <v>7.5945092191184616</v>
      </c>
      <c r="H14" s="559">
        <f t="shared" si="3"/>
        <v>27.434432677760967</v>
      </c>
      <c r="I14" s="568">
        <v>454619</v>
      </c>
      <c r="J14" s="559">
        <f t="shared" si="4"/>
        <v>7.5416844791287714</v>
      </c>
      <c r="K14" s="560">
        <f t="shared" si="5"/>
        <v>27.510983358547655</v>
      </c>
      <c r="L14" s="568">
        <v>456160</v>
      </c>
      <c r="M14" s="559">
        <f t="shared" si="6"/>
        <v>7.4941427366731137</v>
      </c>
      <c r="N14" s="559">
        <f t="shared" si="7"/>
        <v>27.604236006051437</v>
      </c>
      <c r="O14" s="568">
        <v>457887</v>
      </c>
      <c r="P14" s="559">
        <f t="shared" si="8"/>
        <v>7.4515788226594308</v>
      </c>
      <c r="Q14" s="560">
        <f t="shared" si="9"/>
        <v>27.708744326777609</v>
      </c>
      <c r="R14" s="568">
        <v>460065</v>
      </c>
      <c r="S14" s="559">
        <f t="shared" si="10"/>
        <v>7.4174386430713657</v>
      </c>
      <c r="T14" s="560">
        <f t="shared" si="11"/>
        <v>27.84054462934947</v>
      </c>
      <c r="U14" s="568">
        <v>461455</v>
      </c>
      <c r="V14" s="559">
        <v>8.5012111636062002</v>
      </c>
      <c r="W14" s="560">
        <f t="shared" si="12"/>
        <v>27.924659606656579</v>
      </c>
      <c r="X14" s="568">
        <v>461782</v>
      </c>
      <c r="Y14" s="559">
        <f t="shared" si="13"/>
        <v>7.4451211273945672</v>
      </c>
      <c r="Z14" s="560">
        <f t="shared" si="14"/>
        <v>27.94444780635401</v>
      </c>
    </row>
    <row r="15" spans="1:26" ht="18" customHeight="1">
      <c r="A15" s="352" t="s">
        <v>15</v>
      </c>
      <c r="B15" s="566">
        <v>9556</v>
      </c>
      <c r="C15" s="569">
        <v>109264</v>
      </c>
      <c r="D15" s="506">
        <f t="shared" si="0"/>
        <v>1.8481475730546364</v>
      </c>
      <c r="E15" s="561">
        <f t="shared" si="1"/>
        <v>11.434072833821682</v>
      </c>
      <c r="F15" s="570">
        <v>109747</v>
      </c>
      <c r="G15" s="503">
        <f t="shared" si="2"/>
        <v>1.8384631066905637</v>
      </c>
      <c r="H15" s="503">
        <f t="shared" si="3"/>
        <v>11.484616994558392</v>
      </c>
      <c r="I15" s="569">
        <v>110285</v>
      </c>
      <c r="J15" s="506">
        <f t="shared" si="4"/>
        <v>1.8295202637389034</v>
      </c>
      <c r="K15" s="561">
        <f t="shared" si="5"/>
        <v>11.540916701548765</v>
      </c>
      <c r="L15" s="570">
        <v>110834</v>
      </c>
      <c r="M15" s="503">
        <f t="shared" si="6"/>
        <v>1.8208650825947648</v>
      </c>
      <c r="N15" s="503">
        <f t="shared" si="7"/>
        <v>11.598367517789871</v>
      </c>
      <c r="O15" s="569">
        <v>111405</v>
      </c>
      <c r="P15" s="506">
        <f t="shared" si="8"/>
        <v>1.8129869132305001</v>
      </c>
      <c r="Q15" s="561">
        <f t="shared" si="9"/>
        <v>11.65812055253244</v>
      </c>
      <c r="R15" s="570">
        <v>112066</v>
      </c>
      <c r="S15" s="503">
        <f t="shared" si="10"/>
        <v>1.8067939942713218</v>
      </c>
      <c r="T15" s="612">
        <f t="shared" si="11"/>
        <v>11.727291753871913</v>
      </c>
      <c r="U15" s="569">
        <v>112610</v>
      </c>
      <c r="V15" s="506">
        <v>1.7666575872035646</v>
      </c>
      <c r="W15" s="561">
        <f t="shared" si="12"/>
        <v>11.784219338635411</v>
      </c>
      <c r="X15" s="570">
        <v>112903</v>
      </c>
      <c r="Y15" s="503">
        <f t="shared" si="13"/>
        <v>1.8202886007818164</v>
      </c>
      <c r="Z15" s="612">
        <f t="shared" si="14"/>
        <v>11.814880703223105</v>
      </c>
    </row>
    <row r="16" spans="1:26" ht="18" customHeight="1">
      <c r="A16" s="351" t="s">
        <v>16</v>
      </c>
      <c r="B16" s="565">
        <v>8705</v>
      </c>
      <c r="C16" s="568">
        <v>213466</v>
      </c>
      <c r="D16" s="559">
        <f t="shared" si="0"/>
        <v>3.6106738708969197</v>
      </c>
      <c r="E16" s="560">
        <f t="shared" si="1"/>
        <v>24.522228604250429</v>
      </c>
      <c r="F16" s="568">
        <v>212961</v>
      </c>
      <c r="G16" s="559">
        <f t="shared" si="2"/>
        <v>3.5674865068195865</v>
      </c>
      <c r="H16" s="559">
        <f t="shared" si="3"/>
        <v>24.464215967834576</v>
      </c>
      <c r="I16" s="568">
        <v>212554</v>
      </c>
      <c r="J16" s="559">
        <f t="shared" si="4"/>
        <v>3.5260629291268888</v>
      </c>
      <c r="K16" s="560">
        <f t="shared" si="5"/>
        <v>24.417461229178635</v>
      </c>
      <c r="L16" s="568">
        <v>212219</v>
      </c>
      <c r="M16" s="559">
        <f t="shared" si="6"/>
        <v>3.48649482075156</v>
      </c>
      <c r="N16" s="559">
        <f t="shared" si="7"/>
        <v>24.378977599080986</v>
      </c>
      <c r="O16" s="568">
        <v>211922</v>
      </c>
      <c r="P16" s="559">
        <f t="shared" si="8"/>
        <v>3.4487842792121901</v>
      </c>
      <c r="Q16" s="560">
        <f t="shared" si="9"/>
        <v>24.344859276278001</v>
      </c>
      <c r="R16" s="568">
        <v>211741</v>
      </c>
      <c r="S16" s="559">
        <f t="shared" si="10"/>
        <v>3.413812995386682</v>
      </c>
      <c r="T16" s="560">
        <f t="shared" si="11"/>
        <v>24.324066628374496</v>
      </c>
      <c r="U16" s="568">
        <v>211164</v>
      </c>
      <c r="V16" s="559">
        <v>3.5705112032395792</v>
      </c>
      <c r="W16" s="560">
        <f t="shared" si="12"/>
        <v>24.257782883400345</v>
      </c>
      <c r="X16" s="568">
        <v>210220</v>
      </c>
      <c r="Y16" s="559">
        <f t="shared" si="13"/>
        <v>3.3892905383944933</v>
      </c>
      <c r="Z16" s="560">
        <f t="shared" si="14"/>
        <v>24.149339460080412</v>
      </c>
    </row>
    <row r="17" spans="1:26" ht="18" customHeight="1">
      <c r="A17" s="352" t="s">
        <v>17</v>
      </c>
      <c r="B17" s="566">
        <v>14895</v>
      </c>
      <c r="C17" s="569">
        <v>706062</v>
      </c>
      <c r="D17" s="506">
        <f t="shared" si="0"/>
        <v>11.94269632931343</v>
      </c>
      <c r="E17" s="561">
        <f t="shared" si="1"/>
        <v>47.40261832829809</v>
      </c>
      <c r="F17" s="570">
        <v>716026</v>
      </c>
      <c r="G17" s="503">
        <f t="shared" si="2"/>
        <v>11.994745955982555</v>
      </c>
      <c r="H17" s="503">
        <f t="shared" si="3"/>
        <v>48.071567640147698</v>
      </c>
      <c r="I17" s="569">
        <v>726017</v>
      </c>
      <c r="J17" s="506">
        <f t="shared" si="4"/>
        <v>12.043911804134083</v>
      </c>
      <c r="K17" s="561">
        <f t="shared" si="5"/>
        <v>48.742329640819065</v>
      </c>
      <c r="L17" s="570">
        <v>735923</v>
      </c>
      <c r="M17" s="503">
        <f t="shared" si="6"/>
        <v>12.090301659945387</v>
      </c>
      <c r="N17" s="503">
        <f t="shared" si="7"/>
        <v>49.407385028533064</v>
      </c>
      <c r="O17" s="569">
        <v>745610</v>
      </c>
      <c r="P17" s="506">
        <f t="shared" si="8"/>
        <v>12.133936289877413</v>
      </c>
      <c r="Q17" s="561">
        <f t="shared" si="9"/>
        <v>50.057737495803963</v>
      </c>
      <c r="R17" s="570">
        <v>754871</v>
      </c>
      <c r="S17" s="503">
        <f t="shared" si="10"/>
        <v>12.170474445858574</v>
      </c>
      <c r="T17" s="612">
        <f t="shared" si="11"/>
        <v>50.679489761664989</v>
      </c>
      <c r="U17" s="569">
        <v>762578</v>
      </c>
      <c r="V17" s="506">
        <v>11.457066582363872</v>
      </c>
      <c r="W17" s="561">
        <f t="shared" si="12"/>
        <v>51.196911715340718</v>
      </c>
      <c r="X17" s="570">
        <v>769495</v>
      </c>
      <c r="Y17" s="503">
        <f t="shared" si="13"/>
        <v>12.406251178964279</v>
      </c>
      <c r="Z17" s="612">
        <f t="shared" si="14"/>
        <v>51.661295736824435</v>
      </c>
    </row>
    <row r="18" spans="1:26" ht="18" customHeight="1">
      <c r="A18" s="351" t="s">
        <v>18</v>
      </c>
      <c r="B18" s="565">
        <v>2465</v>
      </c>
      <c r="C18" s="568">
        <v>1741012</v>
      </c>
      <c r="D18" s="559">
        <f t="shared" si="0"/>
        <v>29.448373686291902</v>
      </c>
      <c r="E18" s="560">
        <f t="shared" si="1"/>
        <v>706.29290060851929</v>
      </c>
      <c r="F18" s="568">
        <v>1770196</v>
      </c>
      <c r="G18" s="559">
        <f t="shared" si="2"/>
        <v>29.654022776123352</v>
      </c>
      <c r="H18" s="559">
        <f t="shared" si="3"/>
        <v>718.13225152129814</v>
      </c>
      <c r="I18" s="568">
        <v>1799407</v>
      </c>
      <c r="J18" s="559">
        <f t="shared" si="4"/>
        <v>29.85040186075739</v>
      </c>
      <c r="K18" s="560">
        <f t="shared" si="5"/>
        <v>729.98255578093301</v>
      </c>
      <c r="L18" s="568">
        <v>1828352</v>
      </c>
      <c r="M18" s="559">
        <f t="shared" si="6"/>
        <v>30.037554500354613</v>
      </c>
      <c r="N18" s="559">
        <f t="shared" si="7"/>
        <v>741.72494929006086</v>
      </c>
      <c r="O18" s="568">
        <v>1856673</v>
      </c>
      <c r="P18" s="559">
        <f t="shared" si="8"/>
        <v>30.215195468321998</v>
      </c>
      <c r="Q18" s="560">
        <f t="shared" si="9"/>
        <v>753.21419878296149</v>
      </c>
      <c r="R18" s="568">
        <v>1884527</v>
      </c>
      <c r="S18" s="559">
        <f t="shared" si="10"/>
        <v>30.383453194029869</v>
      </c>
      <c r="T18" s="560">
        <f t="shared" si="11"/>
        <v>764.51399594320492</v>
      </c>
      <c r="U18" s="568">
        <v>1908181</v>
      </c>
      <c r="V18" s="559">
        <v>30.348945950773409</v>
      </c>
      <c r="W18" s="560">
        <f t="shared" si="12"/>
        <v>774.10993914807307</v>
      </c>
      <c r="X18" s="568">
        <v>1929052</v>
      </c>
      <c r="Y18" s="559">
        <f t="shared" si="13"/>
        <v>31.101311443587548</v>
      </c>
      <c r="Z18" s="560">
        <f t="shared" si="14"/>
        <v>782.5768762677485</v>
      </c>
    </row>
    <row r="19" spans="1:26" ht="18" customHeight="1">
      <c r="A19" s="352" t="s">
        <v>19</v>
      </c>
      <c r="B19" s="566">
        <v>12147</v>
      </c>
      <c r="C19" s="569">
        <v>78324</v>
      </c>
      <c r="D19" s="506">
        <f t="shared" si="0"/>
        <v>1.3248124772288341</v>
      </c>
      <c r="E19" s="561">
        <f t="shared" si="1"/>
        <v>6.448011854778958</v>
      </c>
      <c r="F19" s="570">
        <v>78404</v>
      </c>
      <c r="G19" s="503">
        <f t="shared" si="2"/>
        <v>1.313410493379928</v>
      </c>
      <c r="H19" s="503">
        <f t="shared" si="3"/>
        <v>6.4545978430888287</v>
      </c>
      <c r="I19" s="569">
        <v>78505</v>
      </c>
      <c r="J19" s="506">
        <f t="shared" si="4"/>
        <v>1.3023211525123326</v>
      </c>
      <c r="K19" s="561">
        <f t="shared" si="5"/>
        <v>6.4629126533300401</v>
      </c>
      <c r="L19" s="570">
        <v>78613</v>
      </c>
      <c r="M19" s="503">
        <f t="shared" si="6"/>
        <v>1.2915140366496043</v>
      </c>
      <c r="N19" s="503">
        <f t="shared" si="7"/>
        <v>6.4718037375483659</v>
      </c>
      <c r="O19" s="569">
        <v>78722</v>
      </c>
      <c r="P19" s="506">
        <f t="shared" si="8"/>
        <v>1.2811090685636319</v>
      </c>
      <c r="Q19" s="561">
        <f t="shared" si="9"/>
        <v>6.4807771466205644</v>
      </c>
      <c r="R19" s="570">
        <v>78857</v>
      </c>
      <c r="S19" s="503">
        <f t="shared" si="10"/>
        <v>1.2713789553143113</v>
      </c>
      <c r="T19" s="612">
        <f t="shared" si="11"/>
        <v>6.4918910018934719</v>
      </c>
      <c r="U19" s="569">
        <v>78830</v>
      </c>
      <c r="V19" s="506">
        <v>1.2448751770593391</v>
      </c>
      <c r="W19" s="561">
        <f t="shared" si="12"/>
        <v>6.4896682308388902</v>
      </c>
      <c r="X19" s="570">
        <v>78633</v>
      </c>
      <c r="Y19" s="503">
        <f t="shared" si="13"/>
        <v>1.2677674955074407</v>
      </c>
      <c r="Z19" s="612">
        <f t="shared" si="14"/>
        <v>6.4734502346258331</v>
      </c>
    </row>
    <row r="20" spans="1:26" ht="18" customHeight="1">
      <c r="A20" s="351" t="s">
        <v>20</v>
      </c>
      <c r="B20" s="565">
        <v>12933</v>
      </c>
      <c r="C20" s="568">
        <v>155797</v>
      </c>
      <c r="D20" s="559">
        <f t="shared" si="0"/>
        <v>2.6352307021452002</v>
      </c>
      <c r="E20" s="560">
        <f t="shared" si="1"/>
        <v>12.046470269852316</v>
      </c>
      <c r="F20" s="568">
        <v>158179</v>
      </c>
      <c r="G20" s="559">
        <f t="shared" si="2"/>
        <v>2.6497877459357126</v>
      </c>
      <c r="H20" s="559">
        <f t="shared" si="3"/>
        <v>12.230650274491611</v>
      </c>
      <c r="I20" s="568">
        <v>160573</v>
      </c>
      <c r="J20" s="559">
        <f t="shared" si="4"/>
        <v>2.6637489895212125</v>
      </c>
      <c r="K20" s="560">
        <f t="shared" si="5"/>
        <v>12.415758138096344</v>
      </c>
      <c r="L20" s="568">
        <v>162908</v>
      </c>
      <c r="M20" s="559">
        <f t="shared" si="6"/>
        <v>2.6763762823262529</v>
      </c>
      <c r="N20" s="559">
        <f t="shared" si="7"/>
        <v>12.596304028454341</v>
      </c>
      <c r="O20" s="568">
        <v>165191</v>
      </c>
      <c r="P20" s="559">
        <f t="shared" si="8"/>
        <v>2.6882915594763208</v>
      </c>
      <c r="Q20" s="560">
        <f t="shared" si="9"/>
        <v>12.772829196628779</v>
      </c>
      <c r="R20" s="568">
        <v>167397</v>
      </c>
      <c r="S20" s="559">
        <f t="shared" si="10"/>
        <v>2.6988729343336648</v>
      </c>
      <c r="T20" s="560">
        <f t="shared" si="11"/>
        <v>12.943400603108328</v>
      </c>
      <c r="U20" s="568">
        <v>169283</v>
      </c>
      <c r="V20" s="559">
        <v>2.3738757085277578</v>
      </c>
      <c r="W20" s="560">
        <f t="shared" si="12"/>
        <v>13.089229103842882</v>
      </c>
      <c r="X20" s="568">
        <v>170982</v>
      </c>
      <c r="Y20" s="559">
        <f t="shared" si="13"/>
        <v>2.7566724138320198</v>
      </c>
      <c r="Z20" s="560">
        <f t="shared" si="14"/>
        <v>13.220598469032707</v>
      </c>
    </row>
    <row r="21" spans="1:26" ht="18" customHeight="1">
      <c r="A21" s="352" t="s">
        <v>21</v>
      </c>
      <c r="B21" s="566">
        <v>14667</v>
      </c>
      <c r="C21" s="569">
        <v>182014</v>
      </c>
      <c r="D21" s="506">
        <f t="shared" si="0"/>
        <v>3.0786785433625585</v>
      </c>
      <c r="E21" s="561">
        <f t="shared" si="1"/>
        <v>12.409763414467854</v>
      </c>
      <c r="F21" s="570">
        <v>184926</v>
      </c>
      <c r="G21" s="503">
        <f t="shared" si="2"/>
        <v>3.0978489477421634</v>
      </c>
      <c r="H21" s="503">
        <f t="shared" si="3"/>
        <v>12.608304356719165</v>
      </c>
      <c r="I21" s="569">
        <v>187869</v>
      </c>
      <c r="J21" s="506">
        <f t="shared" si="4"/>
        <v>3.1165629272191508</v>
      </c>
      <c r="K21" s="561">
        <f t="shared" si="5"/>
        <v>12.808958887298015</v>
      </c>
      <c r="L21" s="570">
        <v>190762</v>
      </c>
      <c r="M21" s="503">
        <f t="shared" si="6"/>
        <v>3.1339829374194066</v>
      </c>
      <c r="N21" s="503">
        <f t="shared" si="7"/>
        <v>13.006204404445354</v>
      </c>
      <c r="O21" s="569">
        <v>193620</v>
      </c>
      <c r="P21" s="506">
        <f t="shared" si="8"/>
        <v>3.1509404976409443</v>
      </c>
      <c r="Q21" s="561">
        <f t="shared" si="9"/>
        <v>13.201063612190632</v>
      </c>
      <c r="R21" s="570">
        <v>196428</v>
      </c>
      <c r="S21" s="503">
        <f t="shared" si="10"/>
        <v>3.1669277988571665</v>
      </c>
      <c r="T21" s="612">
        <f t="shared" si="11"/>
        <v>13.392513806504398</v>
      </c>
      <c r="U21" s="569">
        <v>198921</v>
      </c>
      <c r="V21" s="506">
        <v>3.2398761299291574</v>
      </c>
      <c r="W21" s="561">
        <f t="shared" si="12"/>
        <v>13.562487216199631</v>
      </c>
      <c r="X21" s="570">
        <v>201047</v>
      </c>
      <c r="Y21" s="503">
        <f t="shared" si="13"/>
        <v>3.2413980347854516</v>
      </c>
      <c r="Z21" s="612">
        <f t="shared" si="14"/>
        <v>13.707438467307561</v>
      </c>
    </row>
    <row r="22" spans="1:26" ht="18" customHeight="1">
      <c r="A22" s="11" t="s">
        <v>22</v>
      </c>
      <c r="B22" s="565">
        <v>72907</v>
      </c>
      <c r="C22" s="568">
        <v>111094</v>
      </c>
      <c r="D22" s="559">
        <f t="shared" si="0"/>
        <v>1.8791011356067115</v>
      </c>
      <c r="E22" s="560">
        <f t="shared" si="1"/>
        <v>1.5237768664188625</v>
      </c>
      <c r="F22" s="568">
        <v>113381</v>
      </c>
      <c r="G22" s="559">
        <f t="shared" si="2"/>
        <v>1.8993392575622368</v>
      </c>
      <c r="H22" s="559">
        <f t="shared" si="3"/>
        <v>1.5551455964447858</v>
      </c>
      <c r="I22" s="568">
        <v>115705</v>
      </c>
      <c r="J22" s="559">
        <f t="shared" si="4"/>
        <v>1.9194327616258766</v>
      </c>
      <c r="K22" s="560">
        <f t="shared" si="5"/>
        <v>1.5870218223215877</v>
      </c>
      <c r="L22" s="568">
        <v>118057</v>
      </c>
      <c r="M22" s="559">
        <f t="shared" si="6"/>
        <v>1.939530009346321</v>
      </c>
      <c r="N22" s="559">
        <f t="shared" si="7"/>
        <v>1.619282099112568</v>
      </c>
      <c r="O22" s="568">
        <v>120380</v>
      </c>
      <c r="P22" s="559">
        <f t="shared" si="8"/>
        <v>1.9590446085425932</v>
      </c>
      <c r="Q22" s="560">
        <f t="shared" si="9"/>
        <v>1.6511446088852921</v>
      </c>
      <c r="R22" s="568">
        <v>122663</v>
      </c>
      <c r="S22" s="559">
        <f t="shared" si="10"/>
        <v>1.9776450637954701</v>
      </c>
      <c r="T22" s="560">
        <f t="shared" si="11"/>
        <v>1.6824584744949045</v>
      </c>
      <c r="U22" s="568">
        <v>124758</v>
      </c>
      <c r="V22" s="559">
        <v>1.7641965369775046</v>
      </c>
      <c r="W22" s="560">
        <f t="shared" si="12"/>
        <v>1.7111937125378907</v>
      </c>
      <c r="X22" s="568">
        <v>126771</v>
      </c>
      <c r="Y22" s="559">
        <f t="shared" si="13"/>
        <v>2.0438766570393319</v>
      </c>
      <c r="Z22" s="560">
        <f t="shared" si="14"/>
        <v>1.7388042300464976</v>
      </c>
    </row>
    <row r="23" spans="1:26" ht="18" customHeight="1">
      <c r="A23" s="352" t="s">
        <v>23</v>
      </c>
      <c r="B23" s="566">
        <v>82349</v>
      </c>
      <c r="C23" s="569">
        <v>63278</v>
      </c>
      <c r="D23" s="506">
        <f t="shared" si="0"/>
        <v>1.0703166836995834</v>
      </c>
      <c r="E23" s="561">
        <f t="shared" si="1"/>
        <v>0.76841248831194064</v>
      </c>
      <c r="F23" s="570">
        <v>65072</v>
      </c>
      <c r="G23" s="503">
        <f t="shared" si="2"/>
        <v>1.0900750934291448</v>
      </c>
      <c r="H23" s="503">
        <f t="shared" si="3"/>
        <v>0.79019781660979493</v>
      </c>
      <c r="I23" s="569">
        <v>66883</v>
      </c>
      <c r="J23" s="506">
        <f t="shared" si="4"/>
        <v>1.1095235417296012</v>
      </c>
      <c r="K23" s="561">
        <f t="shared" si="5"/>
        <v>0.81218958335863212</v>
      </c>
      <c r="L23" s="570">
        <v>68720</v>
      </c>
      <c r="M23" s="503">
        <f t="shared" si="6"/>
        <v>1.1289843231852341</v>
      </c>
      <c r="N23" s="503">
        <f t="shared" si="7"/>
        <v>0.83449707950309049</v>
      </c>
      <c r="O23" s="569">
        <v>70539</v>
      </c>
      <c r="P23" s="506">
        <f t="shared" si="8"/>
        <v>1.1479402528824223</v>
      </c>
      <c r="Q23" s="561">
        <f t="shared" si="9"/>
        <v>0.85658599375827271</v>
      </c>
      <c r="R23" s="570">
        <v>72353</v>
      </c>
      <c r="S23" s="503">
        <f t="shared" si="10"/>
        <v>1.1665176402076718</v>
      </c>
      <c r="T23" s="612">
        <f t="shared" si="11"/>
        <v>0.87861419082198933</v>
      </c>
      <c r="U23" s="569">
        <v>74072</v>
      </c>
      <c r="V23" s="506">
        <v>0.92153156648275036</v>
      </c>
      <c r="W23" s="561">
        <f t="shared" si="12"/>
        <v>0.8994887612478597</v>
      </c>
      <c r="X23" s="570">
        <v>75796</v>
      </c>
      <c r="Y23" s="503">
        <f t="shared" si="13"/>
        <v>1.2220277121498859</v>
      </c>
      <c r="Z23" s="612">
        <f t="shared" si="14"/>
        <v>0.92042404886519569</v>
      </c>
    </row>
    <row r="24" spans="1:26" ht="18" customHeight="1">
      <c r="A24" s="351" t="s">
        <v>24</v>
      </c>
      <c r="B24" s="565">
        <v>91669</v>
      </c>
      <c r="C24" s="568">
        <v>16026</v>
      </c>
      <c r="D24" s="559">
        <f t="shared" si="0"/>
        <v>0.2710720182839142</v>
      </c>
      <c r="E24" s="560">
        <f t="shared" si="1"/>
        <v>0.17482464082732441</v>
      </c>
      <c r="F24" s="568">
        <v>16327</v>
      </c>
      <c r="G24" s="559">
        <f t="shared" si="2"/>
        <v>0.27350713133786647</v>
      </c>
      <c r="H24" s="559">
        <f t="shared" si="3"/>
        <v>0.17810819360961722</v>
      </c>
      <c r="I24" s="568">
        <v>16634</v>
      </c>
      <c r="J24" s="559">
        <f t="shared" si="4"/>
        <v>0.27594178779555623</v>
      </c>
      <c r="K24" s="560">
        <f t="shared" si="5"/>
        <v>0.18145719927129128</v>
      </c>
      <c r="L24" s="568">
        <v>16937</v>
      </c>
      <c r="M24" s="559">
        <f t="shared" si="6"/>
        <v>0.27825389234267039</v>
      </c>
      <c r="N24" s="559">
        <f t="shared" si="7"/>
        <v>0.18476256968004451</v>
      </c>
      <c r="O24" s="568">
        <v>17229</v>
      </c>
      <c r="P24" s="559">
        <f t="shared" si="8"/>
        <v>0.28038195348546552</v>
      </c>
      <c r="Q24" s="560">
        <f t="shared" si="9"/>
        <v>0.18794794314326543</v>
      </c>
      <c r="R24" s="568">
        <v>17517</v>
      </c>
      <c r="S24" s="559">
        <f t="shared" si="10"/>
        <v>0.28241938141497641</v>
      </c>
      <c r="T24" s="560">
        <f t="shared" si="11"/>
        <v>0.19108968135356555</v>
      </c>
      <c r="U24" s="568">
        <v>17771</v>
      </c>
      <c r="V24" s="559">
        <v>0.2513642111119031</v>
      </c>
      <c r="W24" s="560">
        <f t="shared" si="12"/>
        <v>0.19386051991403855</v>
      </c>
      <c r="X24" s="568">
        <v>18016</v>
      </c>
      <c r="Y24" s="559">
        <f t="shared" si="13"/>
        <v>0.29046455303831792</v>
      </c>
      <c r="Z24" s="560">
        <f t="shared" si="14"/>
        <v>0.19653317915543969</v>
      </c>
    </row>
    <row r="25" spans="1:26" ht="18" customHeight="1">
      <c r="A25" s="352" t="s">
        <v>25</v>
      </c>
      <c r="B25" s="566">
        <v>117</v>
      </c>
      <c r="C25" s="569">
        <v>491088</v>
      </c>
      <c r="D25" s="506">
        <f t="shared" si="0"/>
        <v>8.306515369712395</v>
      </c>
      <c r="E25" s="561">
        <f t="shared" si="1"/>
        <v>4197.333333333333</v>
      </c>
      <c r="F25" s="570">
        <v>489489</v>
      </c>
      <c r="G25" s="503">
        <f t="shared" si="2"/>
        <v>8.1998366026484302</v>
      </c>
      <c r="H25" s="503">
        <f t="shared" si="3"/>
        <v>4183.666666666667</v>
      </c>
      <c r="I25" s="569">
        <v>487799</v>
      </c>
      <c r="J25" s="506">
        <f t="shared" si="4"/>
        <v>8.0921082208058515</v>
      </c>
      <c r="K25" s="561">
        <f t="shared" si="5"/>
        <v>4169.2222222222226</v>
      </c>
      <c r="L25" s="570">
        <v>485991</v>
      </c>
      <c r="M25" s="503">
        <f t="shared" si="6"/>
        <v>7.9842290484446314</v>
      </c>
      <c r="N25" s="503">
        <f>+L25/B25</f>
        <v>4153.7692307692305</v>
      </c>
      <c r="O25" s="569">
        <v>483967</v>
      </c>
      <c r="P25" s="506">
        <f t="shared" si="8"/>
        <v>7.8760005155551855</v>
      </c>
      <c r="Q25" s="561">
        <f t="shared" si="9"/>
        <v>4136.4700854700859</v>
      </c>
      <c r="R25" s="570">
        <v>481514</v>
      </c>
      <c r="S25" s="503">
        <f t="shared" si="10"/>
        <v>7.7632520421676618</v>
      </c>
      <c r="T25" s="612">
        <f t="shared" si="11"/>
        <v>4115.5042735042734</v>
      </c>
      <c r="U25" s="569">
        <v>477625</v>
      </c>
      <c r="V25" s="506">
        <v>7.191264593564699</v>
      </c>
      <c r="W25" s="561">
        <f t="shared" si="12"/>
        <v>4082.264957264957</v>
      </c>
      <c r="X25" s="570">
        <v>473296</v>
      </c>
      <c r="Y25" s="503">
        <f t="shared" si="13"/>
        <v>7.6307566105030924</v>
      </c>
      <c r="Z25" s="612">
        <f t="shared" si="14"/>
        <v>4045.264957264957</v>
      </c>
    </row>
    <row r="26" spans="1:26" ht="24.95" customHeight="1">
      <c r="A26" s="353" t="s">
        <v>309</v>
      </c>
      <c r="B26" s="567">
        <v>406752</v>
      </c>
      <c r="C26" s="38">
        <v>5912082</v>
      </c>
      <c r="D26" s="562">
        <f t="shared" si="0"/>
        <v>100</v>
      </c>
      <c r="E26" s="563">
        <f t="shared" si="1"/>
        <v>14.534856620250178</v>
      </c>
      <c r="F26" s="571">
        <v>5969497</v>
      </c>
      <c r="G26" s="564">
        <f t="shared" si="2"/>
        <v>100</v>
      </c>
      <c r="H26" s="564">
        <f t="shared" si="3"/>
        <v>14.676011427110376</v>
      </c>
      <c r="I26" s="38">
        <v>6028083</v>
      </c>
      <c r="J26" s="562">
        <f t="shared" si="4"/>
        <v>100</v>
      </c>
      <c r="K26" s="563">
        <f>+I26/B26</f>
        <v>14.820045138069389</v>
      </c>
      <c r="L26" s="571">
        <v>6086887</v>
      </c>
      <c r="M26" s="564">
        <f t="shared" si="6"/>
        <v>100</v>
      </c>
      <c r="N26" s="564">
        <f t="shared" si="7"/>
        <v>14.964614802139879</v>
      </c>
      <c r="O26" s="38">
        <v>6144832</v>
      </c>
      <c r="P26" s="562">
        <f t="shared" si="8"/>
        <v>100</v>
      </c>
      <c r="Q26" s="563">
        <f t="shared" si="9"/>
        <v>15.107072614271104</v>
      </c>
      <c r="R26" s="571">
        <v>6202478</v>
      </c>
      <c r="S26" s="564">
        <f>+R26/$R$26*100</f>
        <v>100</v>
      </c>
      <c r="T26" s="613">
        <f t="shared" si="11"/>
        <v>15.248795334749429</v>
      </c>
      <c r="U26" s="38">
        <v>6247916</v>
      </c>
      <c r="V26" s="562">
        <v>100</v>
      </c>
      <c r="W26" s="563">
        <f t="shared" si="12"/>
        <v>15.360504680984974</v>
      </c>
      <c r="X26" s="571">
        <v>6284020</v>
      </c>
      <c r="Y26" s="564">
        <f>+X26/$R$26*100</f>
        <v>101.31466810523149</v>
      </c>
      <c r="Z26" s="613">
        <f t="shared" si="14"/>
        <v>15.449266383447407</v>
      </c>
    </row>
    <row r="27" spans="1:26" ht="6.75" customHeight="1">
      <c r="B27" s="354"/>
    </row>
    <row r="28" spans="1:26" s="441" customFormat="1" ht="12" customHeight="1">
      <c r="A28" s="987" t="s">
        <v>660</v>
      </c>
      <c r="B28" s="988"/>
      <c r="C28" s="988"/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</row>
  </sheetData>
  <sheetProtection selectLockedCells="1" selectUnlockedCells="1"/>
  <mergeCells count="16">
    <mergeCell ref="X6:Z6"/>
    <mergeCell ref="C5:Z5"/>
    <mergeCell ref="U6:W6"/>
    <mergeCell ref="A1:Q1"/>
    <mergeCell ref="O6:Q6"/>
    <mergeCell ref="R6:T6"/>
    <mergeCell ref="A4:C4"/>
    <mergeCell ref="A2:Q2"/>
    <mergeCell ref="A3:Q3"/>
    <mergeCell ref="A28:Q28"/>
    <mergeCell ref="F6:H6"/>
    <mergeCell ref="I6:K6"/>
    <mergeCell ref="L6:N6"/>
    <mergeCell ref="A5:A7"/>
    <mergeCell ref="B5:B7"/>
    <mergeCell ref="C6:E6"/>
  </mergeCells>
  <pageMargins left="0.78740157480314965" right="0.39370078740157483" top="1.5748031496062993" bottom="0.59055118110236227" header="0.39370078740157483" footer="0.31496062992125984"/>
  <pageSetup paperSize="9" firstPageNumber="0" orientation="portrait" r:id="rId1"/>
  <headerFooter alignWithMargins="0">
    <oddHeader>&amp;C&amp;11Dirección General de Información Estratégica en Salud
Dirección de Estadísticas en Salud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50"/>
  </sheetPr>
  <dimension ref="A1:K27"/>
  <sheetViews>
    <sheetView showGridLines="0" zoomScaleNormal="100" zoomScaleSheetLayoutView="100" workbookViewId="0">
      <pane ySplit="5" topLeftCell="A6" activePane="bottomLeft" state="frozen"/>
      <selection activeCell="BH19" sqref="BH19"/>
      <selection pane="bottomLeft" activeCell="M17" sqref="M17"/>
    </sheetView>
  </sheetViews>
  <sheetFormatPr baseColWidth="10" defaultColWidth="11.42578125" defaultRowHeight="18" customHeight="1"/>
  <cols>
    <col min="1" max="1" width="10.42578125" style="205" customWidth="1"/>
    <col min="2" max="6" width="13.42578125" style="205" customWidth="1"/>
    <col min="7" max="7" width="14" style="205" customWidth="1"/>
    <col min="8" max="16384" width="11.42578125" style="205"/>
  </cols>
  <sheetData>
    <row r="1" spans="1:7" ht="18" customHeight="1">
      <c r="A1" s="901" t="s">
        <v>499</v>
      </c>
      <c r="B1" s="901"/>
      <c r="C1" s="901"/>
      <c r="D1" s="901"/>
      <c r="E1" s="901"/>
      <c r="F1" s="901"/>
      <c r="G1" s="901"/>
    </row>
    <row r="2" spans="1:7" ht="18" customHeight="1">
      <c r="A2" s="901" t="s">
        <v>422</v>
      </c>
      <c r="B2" s="901"/>
      <c r="C2" s="901"/>
      <c r="D2" s="901"/>
      <c r="E2" s="901"/>
      <c r="F2" s="901"/>
      <c r="G2" s="901"/>
    </row>
    <row r="3" spans="1:7" ht="18" customHeight="1">
      <c r="A3" s="902" t="s">
        <v>620</v>
      </c>
      <c r="B3" s="902"/>
      <c r="C3" s="902"/>
      <c r="D3" s="902"/>
      <c r="E3" s="902"/>
      <c r="F3" s="902"/>
      <c r="G3" s="902"/>
    </row>
    <row r="4" spans="1:7" ht="3.95" customHeight="1">
      <c r="A4" s="997"/>
      <c r="B4" s="997"/>
      <c r="C4" s="997"/>
      <c r="D4" s="714"/>
    </row>
    <row r="5" spans="1:7" ht="35.25" customHeight="1">
      <c r="A5" s="572" t="s">
        <v>269</v>
      </c>
      <c r="B5" s="573" t="s">
        <v>310</v>
      </c>
      <c r="C5" s="574" t="s">
        <v>311</v>
      </c>
      <c r="D5" s="575" t="s">
        <v>312</v>
      </c>
      <c r="E5" s="573" t="s">
        <v>313</v>
      </c>
      <c r="F5" s="576" t="s">
        <v>314</v>
      </c>
      <c r="G5" s="575" t="s">
        <v>315</v>
      </c>
    </row>
    <row r="6" spans="1:7" ht="18" customHeight="1">
      <c r="A6" s="355">
        <v>2004</v>
      </c>
      <c r="B6" s="356">
        <v>32861</v>
      </c>
      <c r="C6" s="212">
        <v>21788</v>
      </c>
      <c r="D6" s="357">
        <f t="shared" ref="D6:D17" si="0">(B6-C6)/B6*100</f>
        <v>33.696479108974167</v>
      </c>
      <c r="E6" s="356">
        <v>151718</v>
      </c>
      <c r="F6" s="212">
        <v>101000</v>
      </c>
      <c r="G6" s="357">
        <v>33.4</v>
      </c>
    </row>
    <row r="7" spans="1:7" ht="18" customHeight="1">
      <c r="A7" s="577">
        <v>2005</v>
      </c>
      <c r="B7" s="578">
        <v>33295</v>
      </c>
      <c r="C7" s="347">
        <v>22109</v>
      </c>
      <c r="D7" s="579">
        <f t="shared" si="0"/>
        <v>33.596636131551286</v>
      </c>
      <c r="E7" s="578">
        <v>152155</v>
      </c>
      <c r="F7" s="347">
        <v>105808</v>
      </c>
      <c r="G7" s="579">
        <v>30.5</v>
      </c>
    </row>
    <row r="8" spans="1:7" ht="18" customHeight="1">
      <c r="A8" s="355">
        <v>2006</v>
      </c>
      <c r="B8" s="356">
        <v>33803</v>
      </c>
      <c r="C8" s="212">
        <v>22764</v>
      </c>
      <c r="D8" s="357">
        <f t="shared" si="0"/>
        <v>32.656864775315803</v>
      </c>
      <c r="E8" s="356">
        <v>152336</v>
      </c>
      <c r="F8" s="212">
        <v>102109</v>
      </c>
      <c r="G8" s="357">
        <v>33</v>
      </c>
    </row>
    <row r="9" spans="1:7" ht="18" customHeight="1">
      <c r="A9" s="580">
        <v>2007</v>
      </c>
      <c r="B9" s="581">
        <v>34311</v>
      </c>
      <c r="C9" s="342">
        <v>23030</v>
      </c>
      <c r="D9" s="582">
        <f t="shared" si="0"/>
        <v>32.878668648538365</v>
      </c>
      <c r="E9" s="581">
        <v>152517</v>
      </c>
      <c r="F9" s="342">
        <v>95862</v>
      </c>
      <c r="G9" s="582">
        <v>37.1</v>
      </c>
    </row>
    <row r="10" spans="1:7" ht="18" customHeight="1">
      <c r="A10" s="355">
        <v>2008</v>
      </c>
      <c r="B10" s="356">
        <v>34819</v>
      </c>
      <c r="C10" s="212">
        <v>23395</v>
      </c>
      <c r="D10" s="357">
        <f t="shared" si="0"/>
        <v>32.809672879749563</v>
      </c>
      <c r="E10" s="356">
        <v>152698</v>
      </c>
      <c r="F10" s="212">
        <v>99688</v>
      </c>
      <c r="G10" s="357">
        <v>34.700000000000003</v>
      </c>
    </row>
    <row r="11" spans="1:7" ht="18" customHeight="1">
      <c r="A11" s="577">
        <v>2009</v>
      </c>
      <c r="B11" s="578">
        <v>35327</v>
      </c>
      <c r="C11" s="347">
        <v>25122</v>
      </c>
      <c r="D11" s="579">
        <f t="shared" si="0"/>
        <v>28.887253375605059</v>
      </c>
      <c r="E11" s="578">
        <v>152879</v>
      </c>
      <c r="F11" s="347">
        <v>102162</v>
      </c>
      <c r="G11" s="579">
        <v>33.200000000000003</v>
      </c>
    </row>
    <row r="12" spans="1:7" ht="18" customHeight="1">
      <c r="A12" s="355">
        <v>2010</v>
      </c>
      <c r="B12" s="356">
        <v>35835</v>
      </c>
      <c r="C12" s="212">
        <v>26225</v>
      </c>
      <c r="D12" s="357">
        <f t="shared" si="0"/>
        <v>26.817357332217107</v>
      </c>
      <c r="E12" s="356">
        <v>153060</v>
      </c>
      <c r="F12" s="212">
        <v>101153</v>
      </c>
      <c r="G12" s="357">
        <v>33.9</v>
      </c>
    </row>
    <row r="13" spans="1:7" ht="18" customHeight="1">
      <c r="A13" s="580">
        <v>2011</v>
      </c>
      <c r="B13" s="581">
        <v>36430</v>
      </c>
      <c r="C13" s="342">
        <v>25696</v>
      </c>
      <c r="D13" s="582">
        <f t="shared" si="0"/>
        <v>29.464726873455945</v>
      </c>
      <c r="E13" s="581">
        <v>153012</v>
      </c>
      <c r="F13" s="342">
        <v>105825</v>
      </c>
      <c r="G13" s="582">
        <v>30.8</v>
      </c>
    </row>
    <row r="14" spans="1:7" ht="18" customHeight="1">
      <c r="A14" s="355">
        <v>2012</v>
      </c>
      <c r="B14" s="356">
        <v>37025</v>
      </c>
      <c r="C14" s="212">
        <v>25657</v>
      </c>
      <c r="D14" s="357">
        <f t="shared" si="0"/>
        <v>30.703578663065496</v>
      </c>
      <c r="E14" s="356">
        <v>152964</v>
      </c>
      <c r="F14" s="212">
        <v>108401</v>
      </c>
      <c r="G14" s="357">
        <v>29.1</v>
      </c>
    </row>
    <row r="15" spans="1:7" s="358" customFormat="1" ht="18" customHeight="1">
      <c r="A15" s="577">
        <v>2013</v>
      </c>
      <c r="B15" s="578">
        <v>37620</v>
      </c>
      <c r="C15" s="347">
        <v>27692</v>
      </c>
      <c r="D15" s="579">
        <f t="shared" si="0"/>
        <v>26.390217969165334</v>
      </c>
      <c r="E15" s="578">
        <v>152916</v>
      </c>
      <c r="F15" s="347">
        <v>106946</v>
      </c>
      <c r="G15" s="579">
        <v>30.1</v>
      </c>
    </row>
    <row r="16" spans="1:7" s="358" customFormat="1" ht="18" customHeight="1">
      <c r="A16" s="355">
        <v>2014</v>
      </c>
      <c r="B16" s="356">
        <v>38215</v>
      </c>
      <c r="C16" s="212">
        <v>26975</v>
      </c>
      <c r="D16" s="357">
        <f t="shared" si="0"/>
        <v>29.412534345152423</v>
      </c>
      <c r="E16" s="356">
        <v>152868</v>
      </c>
      <c r="F16" s="212">
        <v>112646</v>
      </c>
      <c r="G16" s="357">
        <v>26.3</v>
      </c>
    </row>
    <row r="17" spans="1:11" s="358" customFormat="1" ht="18" customHeight="1">
      <c r="A17" s="580">
        <v>2015</v>
      </c>
      <c r="B17" s="581">
        <v>38280.841392370865</v>
      </c>
      <c r="C17" s="342">
        <v>28641</v>
      </c>
      <c r="D17" s="582">
        <f t="shared" si="0"/>
        <v>25.181895281674834</v>
      </c>
      <c r="E17" s="581">
        <v>144445</v>
      </c>
      <c r="F17" s="342">
        <v>116181</v>
      </c>
      <c r="G17" s="582">
        <v>19.600000000000001</v>
      </c>
    </row>
    <row r="18" spans="1:11" s="358" customFormat="1" ht="18" customHeight="1">
      <c r="A18" s="355">
        <v>2016</v>
      </c>
      <c r="B18" s="356">
        <v>38779.674165591532</v>
      </c>
      <c r="C18" s="212">
        <v>31315</v>
      </c>
      <c r="D18" s="357">
        <v>19.248934722135399</v>
      </c>
      <c r="E18" s="356">
        <v>144593.19137886399</v>
      </c>
      <c r="F18" s="212">
        <v>111146</v>
      </c>
      <c r="G18" s="357">
        <v>23.1</v>
      </c>
    </row>
    <row r="19" spans="1:11" s="358" customFormat="1" ht="18" customHeight="1">
      <c r="A19" s="577">
        <v>2017</v>
      </c>
      <c r="B19" s="578">
        <v>39303.352330133217</v>
      </c>
      <c r="C19" s="347">
        <v>29021</v>
      </c>
      <c r="D19" s="579">
        <v>26.161514783180241</v>
      </c>
      <c r="E19" s="578">
        <v>144695.07804612699</v>
      </c>
      <c r="F19" s="347">
        <v>115895</v>
      </c>
      <c r="G19" s="579">
        <v>19.899999999999999</v>
      </c>
    </row>
    <row r="20" spans="1:11" s="358" customFormat="1" ht="18" customHeight="1">
      <c r="A20" s="355">
        <v>2018</v>
      </c>
      <c r="B20" s="356">
        <v>39855.952888723397</v>
      </c>
      <c r="C20" s="212">
        <v>31258</v>
      </c>
      <c r="D20" s="357">
        <v>21.6</v>
      </c>
      <c r="E20" s="356">
        <v>144793.80398641375</v>
      </c>
      <c r="F20" s="212">
        <v>111642</v>
      </c>
      <c r="G20" s="357">
        <v>22.9</v>
      </c>
      <c r="K20" s="647"/>
    </row>
    <row r="21" spans="1:11" s="358" customFormat="1" ht="18" customHeight="1">
      <c r="A21" s="580">
        <v>2019</v>
      </c>
      <c r="B21" s="581">
        <v>40437.752231211576</v>
      </c>
      <c r="C21" s="342">
        <v>32362</v>
      </c>
      <c r="D21" s="582">
        <v>20</v>
      </c>
      <c r="E21" s="581">
        <v>144876.63451057737</v>
      </c>
      <c r="F21" s="342">
        <v>107911</v>
      </c>
      <c r="G21" s="582">
        <v>25.5</v>
      </c>
    </row>
    <row r="22" spans="1:11" s="358" customFormat="1" ht="18" customHeight="1">
      <c r="A22" s="355">
        <v>2020</v>
      </c>
      <c r="B22" s="356">
        <v>41049.697190166451</v>
      </c>
      <c r="C22" s="212">
        <v>35263</v>
      </c>
      <c r="D22" s="357">
        <v>14.1</v>
      </c>
      <c r="E22" s="356">
        <v>144939.9370468212</v>
      </c>
      <c r="F22" s="212">
        <v>102722</v>
      </c>
      <c r="G22" s="357">
        <v>29.1</v>
      </c>
    </row>
    <row r="23" spans="1:11" s="358" customFormat="1" ht="18" customHeight="1">
      <c r="A23" s="577">
        <v>2021</v>
      </c>
      <c r="B23" s="578">
        <v>41694.3342591947</v>
      </c>
      <c r="C23" s="347" t="s">
        <v>585</v>
      </c>
      <c r="D23" s="579">
        <v>7.1</v>
      </c>
      <c r="E23" s="578">
        <v>144997.24192475635</v>
      </c>
      <c r="F23" s="347">
        <v>103766</v>
      </c>
      <c r="G23" s="579">
        <v>28.4</v>
      </c>
    </row>
    <row r="24" spans="1:11" s="358" customFormat="1" ht="18" customHeight="1">
      <c r="A24" s="751">
        <v>2022</v>
      </c>
      <c r="B24" s="752">
        <v>45995</v>
      </c>
      <c r="C24" s="753">
        <v>40664</v>
      </c>
      <c r="D24" s="754">
        <v>11.6</v>
      </c>
      <c r="E24" s="752">
        <v>100984</v>
      </c>
      <c r="F24" s="753">
        <v>98305</v>
      </c>
      <c r="G24" s="754">
        <v>2.7</v>
      </c>
      <c r="H24" s="648"/>
      <c r="I24" s="647"/>
    </row>
    <row r="25" spans="1:11" ht="7.5" customHeight="1">
      <c r="B25" s="354"/>
    </row>
    <row r="26" spans="1:11" s="441" customFormat="1" ht="49.5" customHeight="1">
      <c r="A26" s="999" t="s">
        <v>661</v>
      </c>
      <c r="B26" s="1000"/>
      <c r="C26" s="1000"/>
      <c r="D26" s="1000"/>
      <c r="E26" s="1000"/>
      <c r="F26" s="1000"/>
      <c r="G26" s="1000"/>
      <c r="J26" s="797"/>
    </row>
    <row r="27" spans="1:11" ht="34.5" customHeight="1">
      <c r="A27" s="998" t="s">
        <v>605</v>
      </c>
      <c r="B27" s="998"/>
      <c r="C27" s="998"/>
      <c r="D27" s="998"/>
      <c r="E27" s="998"/>
      <c r="F27" s="998"/>
      <c r="G27" s="998"/>
    </row>
  </sheetData>
  <sheetProtection selectLockedCells="1" selectUnlockedCells="1"/>
  <mergeCells count="6">
    <mergeCell ref="A27:G27"/>
    <mergeCell ref="A26:G26"/>
    <mergeCell ref="A1:G1"/>
    <mergeCell ref="A2:G2"/>
    <mergeCell ref="A3:G3"/>
    <mergeCell ref="A4:C4"/>
  </mergeCells>
  <pageMargins left="0.78740157480314965" right="0.39370078740157483" top="1.1811023622047245" bottom="0.19685039370078741" header="0.39370078740157483" footer="0.11811023622047245"/>
  <pageSetup paperSize="9" scale="94" firstPageNumber="0" orientation="portrait" r:id="rId1"/>
  <headerFooter alignWithMargins="0">
    <oddHeader>&amp;C&amp;11Dirección General de Información Estratégica en Salud
Dirección de Estadísticas en Salud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Z22"/>
  <sheetViews>
    <sheetView showGridLines="0" workbookViewId="0">
      <selection activeCell="N23" sqref="N23"/>
    </sheetView>
  </sheetViews>
  <sheetFormatPr baseColWidth="10" defaultColWidth="11.42578125" defaultRowHeight="18" customHeight="1"/>
  <cols>
    <col min="1" max="1" width="43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6" ht="18" customHeight="1">
      <c r="A1" s="825" t="s">
        <v>472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95"/>
      <c r="R1" s="95"/>
      <c r="S1" s="95"/>
      <c r="T1" s="95"/>
      <c r="U1" s="95"/>
      <c r="V1" s="95"/>
      <c r="W1" s="95"/>
      <c r="X1" s="95"/>
      <c r="Y1" s="95"/>
    </row>
    <row r="2" spans="1:26" ht="18" customHeight="1">
      <c r="A2" s="825" t="s">
        <v>64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95"/>
      <c r="R2" s="95"/>
      <c r="S2" s="95"/>
      <c r="T2" s="95"/>
      <c r="U2" s="95"/>
      <c r="V2" s="95"/>
      <c r="W2" s="95"/>
      <c r="X2" s="95"/>
      <c r="Y2" s="95"/>
    </row>
    <row r="3" spans="1:26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95"/>
      <c r="R3" s="95"/>
      <c r="S3" s="95"/>
      <c r="T3" s="95"/>
      <c r="U3" s="95"/>
      <c r="V3" s="95"/>
      <c r="W3" s="95"/>
      <c r="X3" s="95"/>
      <c r="Y3" s="95"/>
    </row>
    <row r="4" spans="1:26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6" ht="18" customHeight="1">
      <c r="A5" s="846" t="s">
        <v>63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0"/>
    </row>
    <row r="6" spans="1:26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6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379" t="s">
        <v>6</v>
      </c>
      <c r="L7" s="78" t="s">
        <v>33</v>
      </c>
      <c r="M7" s="373" t="s">
        <v>7</v>
      </c>
      <c r="N7" s="372" t="s">
        <v>6</v>
      </c>
      <c r="O7" s="375" t="s">
        <v>33</v>
      </c>
      <c r="P7" s="378" t="s">
        <v>7</v>
      </c>
      <c r="Q7" s="379" t="s">
        <v>6</v>
      </c>
      <c r="R7" s="78" t="s">
        <v>33</v>
      </c>
      <c r="S7" s="588" t="s">
        <v>7</v>
      </c>
      <c r="T7" s="671" t="s">
        <v>6</v>
      </c>
      <c r="U7" s="672" t="s">
        <v>33</v>
      </c>
      <c r="V7" s="674" t="s">
        <v>7</v>
      </c>
      <c r="W7" s="379" t="s">
        <v>6</v>
      </c>
      <c r="X7" s="78" t="s">
        <v>33</v>
      </c>
      <c r="Y7" s="762" t="s">
        <v>7</v>
      </c>
    </row>
    <row r="8" spans="1:26" ht="27" customHeight="1">
      <c r="A8" s="124" t="s">
        <v>65</v>
      </c>
      <c r="B8" s="100">
        <v>339</v>
      </c>
      <c r="C8" s="125">
        <f>B8/$B$18*100</f>
        <v>30.026572187776797</v>
      </c>
      <c r="D8" s="125">
        <f t="shared" ref="D8:D18" si="0">B8/116181*1000</f>
        <v>2.9178609239032198</v>
      </c>
      <c r="E8" s="100">
        <v>273</v>
      </c>
      <c r="F8" s="125">
        <f>E8/$E$18*100</f>
        <v>25.876777251184834</v>
      </c>
      <c r="G8" s="126">
        <f>E8/111146*1000</f>
        <v>2.4562287441743291</v>
      </c>
      <c r="H8" s="100">
        <v>293</v>
      </c>
      <c r="I8" s="125">
        <f>H8/$H$18*100</f>
        <v>28.146013448607111</v>
      </c>
      <c r="J8" s="125">
        <f>H8/115895*1000</f>
        <v>2.5281504810388715</v>
      </c>
      <c r="K8" s="100">
        <v>307</v>
      </c>
      <c r="L8" s="125">
        <f>K8/$K$18*100</f>
        <v>29.182509505703425</v>
      </c>
      <c r="M8" s="126">
        <f>K8/111642*1000</f>
        <v>2.7498611633614591</v>
      </c>
      <c r="N8" s="100">
        <v>249</v>
      </c>
      <c r="O8" s="125">
        <f>N8/$N$18*100</f>
        <v>27.362637362637365</v>
      </c>
      <c r="P8" s="126">
        <f>N8/107911*1000</f>
        <v>2.3074570711048921</v>
      </c>
      <c r="Q8" s="100">
        <v>278</v>
      </c>
      <c r="R8" s="125">
        <f>Q8/$Q$18*100</f>
        <v>29.543039319872477</v>
      </c>
      <c r="S8" s="126">
        <f>Q8/102722*1000</f>
        <v>2.7063335994236875</v>
      </c>
      <c r="T8" s="100">
        <v>301</v>
      </c>
      <c r="U8" s="125">
        <f>T8/$T$18*100</f>
        <v>28.970163618864291</v>
      </c>
      <c r="V8" s="126">
        <f>T8/103766*1000</f>
        <v>2.900757473546248</v>
      </c>
      <c r="W8" s="100">
        <v>236</v>
      </c>
      <c r="X8" s="125">
        <f>W8/$W$18*100</f>
        <v>26.222222222222225</v>
      </c>
      <c r="Y8" s="126">
        <f>W8/98305*1000</f>
        <v>2.4006917247342456</v>
      </c>
      <c r="Z8" s="614"/>
    </row>
    <row r="9" spans="1:26" ht="27" customHeight="1">
      <c r="A9" s="127" t="s">
        <v>66</v>
      </c>
      <c r="B9" s="108">
        <v>193</v>
      </c>
      <c r="C9" s="109">
        <f t="shared" ref="C9:C15" si="1">B9/$B$18*100</f>
        <v>17.094774136403899</v>
      </c>
      <c r="D9" s="109">
        <f t="shared" si="0"/>
        <v>1.6612010569714497</v>
      </c>
      <c r="E9" s="475">
        <v>219</v>
      </c>
      <c r="F9" s="476">
        <f t="shared" ref="F9:F17" si="2">E9/$E$18*100</f>
        <v>20.75829383886256</v>
      </c>
      <c r="G9" s="477">
        <f t="shared" ref="G9:G18" si="3">E9/111146*1000</f>
        <v>1.9703813002717148</v>
      </c>
      <c r="H9" s="108">
        <v>206</v>
      </c>
      <c r="I9" s="109">
        <f t="shared" ref="I9:I17" si="4">H9/$H$18*100</f>
        <v>19.788664745437078</v>
      </c>
      <c r="J9" s="109">
        <f t="shared" ref="J9:J17" si="5">H9/115895*1000</f>
        <v>1.7774709866689675</v>
      </c>
      <c r="K9" s="475">
        <v>234</v>
      </c>
      <c r="L9" s="476">
        <f t="shared" ref="L9:L17" si="6">K9/$K$18*100</f>
        <v>22.243346007604561</v>
      </c>
      <c r="M9" s="477">
        <f t="shared" ref="M9:M18" si="7">K9/111642*1000</f>
        <v>2.0959853818455421</v>
      </c>
      <c r="N9" s="108">
        <v>187</v>
      </c>
      <c r="O9" s="109">
        <f t="shared" ref="O9:O17" si="8">N9/$N$18*100</f>
        <v>20.549450549450547</v>
      </c>
      <c r="P9" s="111">
        <f t="shared" ref="P9:P17" si="9">N9/107911*1000</f>
        <v>1.7329095272956418</v>
      </c>
      <c r="Q9" s="475">
        <v>198</v>
      </c>
      <c r="R9" s="476">
        <f t="shared" ref="R9:R17" si="10">Q9/$Q$18*100</f>
        <v>21.041445270988309</v>
      </c>
      <c r="S9" s="477">
        <f t="shared" ref="S9:S17" si="11">Q9/102722*1000</f>
        <v>1.9275325636183096</v>
      </c>
      <c r="T9" s="108">
        <v>231</v>
      </c>
      <c r="U9" s="109">
        <f t="shared" ref="U9:U17" si="12">T9/$T$18*100</f>
        <v>22.232916265640039</v>
      </c>
      <c r="V9" s="111">
        <f t="shared" ref="V9:V17" si="13">T9/103766*1000</f>
        <v>2.2261627122564231</v>
      </c>
      <c r="W9" s="475">
        <v>214</v>
      </c>
      <c r="X9" s="476">
        <f t="shared" ref="X9:X17" si="14">W9/$W$18*100</f>
        <v>23.777777777777779</v>
      </c>
      <c r="Y9" s="477">
        <f t="shared" ref="Y9:Y18" si="15">W9/98305*1000</f>
        <v>2.176898428360714</v>
      </c>
      <c r="Z9" s="614"/>
    </row>
    <row r="10" spans="1:26" ht="50.25" customHeight="1">
      <c r="A10" s="124" t="s">
        <v>67</v>
      </c>
      <c r="B10" s="99">
        <v>108</v>
      </c>
      <c r="C10" s="106">
        <f t="shared" si="1"/>
        <v>9.5659875996457053</v>
      </c>
      <c r="D10" s="106">
        <f t="shared" si="0"/>
        <v>0.92958401115500811</v>
      </c>
      <c r="E10" s="99">
        <v>94</v>
      </c>
      <c r="F10" s="106">
        <f t="shared" si="2"/>
        <v>8.9099526066350716</v>
      </c>
      <c r="G10" s="107">
        <f t="shared" si="3"/>
        <v>0.84573443938603277</v>
      </c>
      <c r="H10" s="99">
        <v>98</v>
      </c>
      <c r="I10" s="106">
        <f t="shared" si="4"/>
        <v>9.4140249759846313</v>
      </c>
      <c r="J10" s="106">
        <f t="shared" si="5"/>
        <v>0.84559299365805263</v>
      </c>
      <c r="K10" s="99">
        <v>90</v>
      </c>
      <c r="L10" s="106">
        <f t="shared" si="6"/>
        <v>8.5551330798479075</v>
      </c>
      <c r="M10" s="107">
        <f t="shared" si="7"/>
        <v>0.806148223786747</v>
      </c>
      <c r="N10" s="99">
        <v>91</v>
      </c>
      <c r="O10" s="106">
        <f t="shared" si="8"/>
        <v>10</v>
      </c>
      <c r="P10" s="107">
        <f t="shared" si="9"/>
        <v>0.84328752397809303</v>
      </c>
      <c r="Q10" s="99">
        <v>89</v>
      </c>
      <c r="R10" s="106">
        <f t="shared" si="10"/>
        <v>9.4580233793836346</v>
      </c>
      <c r="S10" s="107">
        <f t="shared" si="11"/>
        <v>0.86641615233348257</v>
      </c>
      <c r="T10" s="99">
        <v>82</v>
      </c>
      <c r="U10" s="106">
        <f t="shared" si="12"/>
        <v>7.8922040423484123</v>
      </c>
      <c r="V10" s="107">
        <f t="shared" si="13"/>
        <v>0.79023957751093798</v>
      </c>
      <c r="W10" s="99">
        <v>75</v>
      </c>
      <c r="X10" s="106">
        <f t="shared" si="14"/>
        <v>8.3333333333333321</v>
      </c>
      <c r="Y10" s="107">
        <f t="shared" si="15"/>
        <v>0.76293169218249335</v>
      </c>
      <c r="Z10" s="614"/>
    </row>
    <row r="11" spans="1:26" ht="18" customHeight="1">
      <c r="A11" s="127" t="s">
        <v>68</v>
      </c>
      <c r="B11" s="108">
        <v>87</v>
      </c>
      <c r="C11" s="109">
        <f t="shared" si="1"/>
        <v>7.7059344552701514</v>
      </c>
      <c r="D11" s="109">
        <f t="shared" si="0"/>
        <v>0.74883156454153432</v>
      </c>
      <c r="E11" s="475">
        <v>65</v>
      </c>
      <c r="F11" s="476">
        <f t="shared" si="2"/>
        <v>6.1611374407582939</v>
      </c>
      <c r="G11" s="477">
        <f t="shared" si="3"/>
        <v>0.58481636766055456</v>
      </c>
      <c r="H11" s="108">
        <v>63</v>
      </c>
      <c r="I11" s="109">
        <f t="shared" si="4"/>
        <v>6.0518731988472618</v>
      </c>
      <c r="J11" s="109">
        <f t="shared" si="5"/>
        <v>0.5435954959230338</v>
      </c>
      <c r="K11" s="475">
        <v>59</v>
      </c>
      <c r="L11" s="476">
        <f t="shared" si="6"/>
        <v>5.6083650190114067</v>
      </c>
      <c r="M11" s="477">
        <f t="shared" si="7"/>
        <v>0.52847494670464523</v>
      </c>
      <c r="N11" s="108">
        <v>62</v>
      </c>
      <c r="O11" s="109">
        <f t="shared" si="8"/>
        <v>6.813186813186813</v>
      </c>
      <c r="P11" s="111">
        <f t="shared" si="9"/>
        <v>0.57454754380925022</v>
      </c>
      <c r="Q11" s="475">
        <v>66</v>
      </c>
      <c r="R11" s="476">
        <f t="shared" si="10"/>
        <v>7.0138150903294365</v>
      </c>
      <c r="S11" s="477">
        <f t="shared" si="11"/>
        <v>0.64251085453943646</v>
      </c>
      <c r="T11" s="108">
        <v>66</v>
      </c>
      <c r="U11" s="109">
        <f t="shared" si="12"/>
        <v>6.3522617901828689</v>
      </c>
      <c r="V11" s="111">
        <f t="shared" si="13"/>
        <v>0.63604648921612084</v>
      </c>
      <c r="W11" s="475">
        <v>80</v>
      </c>
      <c r="X11" s="476">
        <f t="shared" si="14"/>
        <v>8.8888888888888893</v>
      </c>
      <c r="Y11" s="477">
        <f t="shared" si="15"/>
        <v>0.81379380499465948</v>
      </c>
      <c r="Z11" s="614"/>
    </row>
    <row r="12" spans="1:26" ht="18" customHeight="1">
      <c r="A12" s="124" t="s">
        <v>69</v>
      </c>
      <c r="B12" s="99">
        <v>82</v>
      </c>
      <c r="C12" s="106">
        <f t="shared" si="1"/>
        <v>7.2630646589902561</v>
      </c>
      <c r="D12" s="106">
        <f t="shared" si="0"/>
        <v>0.70579526772880252</v>
      </c>
      <c r="E12" s="99">
        <v>97</v>
      </c>
      <c r="F12" s="106">
        <f t="shared" si="2"/>
        <v>9.194312796208532</v>
      </c>
      <c r="G12" s="107">
        <f t="shared" si="3"/>
        <v>0.87272596404728908</v>
      </c>
      <c r="H12" s="99">
        <v>58</v>
      </c>
      <c r="I12" s="106">
        <f t="shared" si="4"/>
        <v>5.5715658021133523</v>
      </c>
      <c r="J12" s="106">
        <f t="shared" si="5"/>
        <v>0.50045299624660255</v>
      </c>
      <c r="K12" s="99">
        <v>48</v>
      </c>
      <c r="L12" s="106">
        <f t="shared" si="6"/>
        <v>4.5627376425855513</v>
      </c>
      <c r="M12" s="107">
        <f t="shared" si="7"/>
        <v>0.42994571935293169</v>
      </c>
      <c r="N12" s="99">
        <v>50</v>
      </c>
      <c r="O12" s="106">
        <f t="shared" si="8"/>
        <v>5.4945054945054945</v>
      </c>
      <c r="P12" s="107">
        <f t="shared" si="9"/>
        <v>0.46334479339455664</v>
      </c>
      <c r="Q12" s="99">
        <v>45</v>
      </c>
      <c r="R12" s="106">
        <f t="shared" si="10"/>
        <v>4.7821466524973433</v>
      </c>
      <c r="S12" s="107">
        <f t="shared" si="11"/>
        <v>0.43807558264052493</v>
      </c>
      <c r="T12" s="99">
        <v>49</v>
      </c>
      <c r="U12" s="106">
        <f t="shared" si="12"/>
        <v>4.7160731472569779</v>
      </c>
      <c r="V12" s="107">
        <f t="shared" si="13"/>
        <v>0.47221633290287762</v>
      </c>
      <c r="W12" s="99">
        <v>44</v>
      </c>
      <c r="X12" s="106">
        <f t="shared" si="14"/>
        <v>4.8888888888888893</v>
      </c>
      <c r="Y12" s="107">
        <f t="shared" si="15"/>
        <v>0.44758659274706275</v>
      </c>
      <c r="Z12" s="614"/>
    </row>
    <row r="13" spans="1:26" ht="27" customHeight="1">
      <c r="A13" s="127" t="s">
        <v>70</v>
      </c>
      <c r="B13" s="108">
        <v>57</v>
      </c>
      <c r="C13" s="109">
        <f t="shared" si="1"/>
        <v>5.0487156775907884</v>
      </c>
      <c r="D13" s="109">
        <f t="shared" si="0"/>
        <v>0.49061378366514319</v>
      </c>
      <c r="E13" s="475">
        <v>50</v>
      </c>
      <c r="F13" s="476">
        <f t="shared" si="2"/>
        <v>4.7393364928909953</v>
      </c>
      <c r="G13" s="477">
        <f t="shared" si="3"/>
        <v>0.44985874435427275</v>
      </c>
      <c r="H13" s="108">
        <v>69</v>
      </c>
      <c r="I13" s="109">
        <f t="shared" si="4"/>
        <v>6.6282420749279538</v>
      </c>
      <c r="J13" s="109">
        <f t="shared" si="5"/>
        <v>0.59536649553475129</v>
      </c>
      <c r="K13" s="475">
        <v>42</v>
      </c>
      <c r="L13" s="476">
        <f t="shared" si="6"/>
        <v>3.9923954372623576</v>
      </c>
      <c r="M13" s="477">
        <f t="shared" si="7"/>
        <v>0.3762025044338152</v>
      </c>
      <c r="N13" s="108">
        <v>42</v>
      </c>
      <c r="O13" s="109">
        <f t="shared" si="8"/>
        <v>4.6153846153846159</v>
      </c>
      <c r="P13" s="111">
        <f t="shared" si="9"/>
        <v>0.38920962645142759</v>
      </c>
      <c r="Q13" s="475">
        <v>36</v>
      </c>
      <c r="R13" s="476">
        <f t="shared" si="10"/>
        <v>3.8257173219978751</v>
      </c>
      <c r="S13" s="477">
        <f t="shared" si="11"/>
        <v>0.35046046611241988</v>
      </c>
      <c r="T13" s="108">
        <v>37</v>
      </c>
      <c r="U13" s="109">
        <f t="shared" si="12"/>
        <v>3.5611164581328203</v>
      </c>
      <c r="V13" s="111">
        <f t="shared" si="13"/>
        <v>0.35657151668176473</v>
      </c>
      <c r="W13" s="475">
        <v>34</v>
      </c>
      <c r="X13" s="476">
        <f t="shared" si="14"/>
        <v>3.7777777777777777</v>
      </c>
      <c r="Y13" s="477">
        <f t="shared" si="15"/>
        <v>0.34586236712273027</v>
      </c>
      <c r="Z13" s="614"/>
    </row>
    <row r="14" spans="1:26" ht="18" customHeight="1">
      <c r="A14" s="124" t="s">
        <v>71</v>
      </c>
      <c r="B14" s="99">
        <v>8</v>
      </c>
      <c r="C14" s="106">
        <f t="shared" si="1"/>
        <v>0.70859167404782997</v>
      </c>
      <c r="D14" s="106">
        <f t="shared" si="0"/>
        <v>6.8858074900370977E-2</v>
      </c>
      <c r="E14" s="99">
        <v>6</v>
      </c>
      <c r="F14" s="106">
        <f t="shared" si="2"/>
        <v>0.56872037914691942</v>
      </c>
      <c r="G14" s="107">
        <f t="shared" si="3"/>
        <v>5.398304932251273E-2</v>
      </c>
      <c r="H14" s="99">
        <v>10</v>
      </c>
      <c r="I14" s="106">
        <f t="shared" si="4"/>
        <v>0.96061479346781953</v>
      </c>
      <c r="J14" s="106">
        <f t="shared" si="5"/>
        <v>8.6284999352862504E-2</v>
      </c>
      <c r="K14" s="99">
        <v>10</v>
      </c>
      <c r="L14" s="106">
        <f t="shared" si="6"/>
        <v>0.95057034220532322</v>
      </c>
      <c r="M14" s="107">
        <f t="shared" si="7"/>
        <v>8.9572024865194111E-2</v>
      </c>
      <c r="N14" s="99">
        <v>7</v>
      </c>
      <c r="O14" s="106">
        <f t="shared" si="8"/>
        <v>0.76923076923076927</v>
      </c>
      <c r="P14" s="107">
        <f t="shared" si="9"/>
        <v>6.4868271075237932E-2</v>
      </c>
      <c r="Q14" s="99">
        <v>1</v>
      </c>
      <c r="R14" s="106">
        <f t="shared" si="10"/>
        <v>0.10626992561105207</v>
      </c>
      <c r="S14" s="107">
        <f t="shared" si="11"/>
        <v>9.7350129475672204E-3</v>
      </c>
      <c r="T14" s="99">
        <v>8</v>
      </c>
      <c r="U14" s="106">
        <f t="shared" si="12"/>
        <v>0.76997112608277196</v>
      </c>
      <c r="V14" s="107">
        <f t="shared" si="13"/>
        <v>7.7096544147408588E-2</v>
      </c>
      <c r="W14" s="99">
        <v>1</v>
      </c>
      <c r="X14" s="106">
        <f t="shared" si="14"/>
        <v>0.1111111111111111</v>
      </c>
      <c r="Y14" s="107">
        <f t="shared" si="15"/>
        <v>1.0172422562433243E-2</v>
      </c>
      <c r="Z14" s="614"/>
    </row>
    <row r="15" spans="1:26" ht="41.25" customHeight="1">
      <c r="A15" s="127" t="s">
        <v>72</v>
      </c>
      <c r="B15" s="108">
        <v>45</v>
      </c>
      <c r="C15" s="109">
        <f t="shared" si="1"/>
        <v>3.9858281665190431</v>
      </c>
      <c r="D15" s="109">
        <f t="shared" si="0"/>
        <v>0.3873266713145867</v>
      </c>
      <c r="E15" s="475">
        <v>46</v>
      </c>
      <c r="F15" s="476">
        <f t="shared" si="2"/>
        <v>4.3601895734597154</v>
      </c>
      <c r="G15" s="477">
        <f t="shared" si="3"/>
        <v>0.41387004480593093</v>
      </c>
      <c r="H15" s="108">
        <v>40</v>
      </c>
      <c r="I15" s="109">
        <f t="shared" si="4"/>
        <v>3.8424591738712781</v>
      </c>
      <c r="J15" s="109">
        <f t="shared" si="5"/>
        <v>0.34513999741145002</v>
      </c>
      <c r="K15" s="475">
        <v>43</v>
      </c>
      <c r="L15" s="476">
        <f t="shared" si="6"/>
        <v>4.0874524714828899</v>
      </c>
      <c r="M15" s="477">
        <f t="shared" si="7"/>
        <v>0.38515970692033463</v>
      </c>
      <c r="N15" s="108">
        <v>32</v>
      </c>
      <c r="O15" s="109">
        <f t="shared" si="8"/>
        <v>3.5164835164835164</v>
      </c>
      <c r="P15" s="111">
        <f t="shared" si="9"/>
        <v>0.29654066777251625</v>
      </c>
      <c r="Q15" s="475">
        <v>33</v>
      </c>
      <c r="R15" s="476">
        <f t="shared" si="10"/>
        <v>3.5069075451647183</v>
      </c>
      <c r="S15" s="477">
        <f t="shared" si="11"/>
        <v>0.32125542726971823</v>
      </c>
      <c r="T15" s="108">
        <v>33</v>
      </c>
      <c r="U15" s="109">
        <f t="shared" si="12"/>
        <v>3.1761308950914344</v>
      </c>
      <c r="V15" s="111">
        <f t="shared" si="13"/>
        <v>0.31802324460806042</v>
      </c>
      <c r="W15" s="475">
        <v>45</v>
      </c>
      <c r="X15" s="476">
        <f t="shared" si="14"/>
        <v>5</v>
      </c>
      <c r="Y15" s="477">
        <f t="shared" si="15"/>
        <v>0.45775901530949592</v>
      </c>
      <c r="Z15" s="614"/>
    </row>
    <row r="16" spans="1:26" ht="18" customHeight="1">
      <c r="A16" s="124" t="s">
        <v>73</v>
      </c>
      <c r="B16" s="99">
        <v>6</v>
      </c>
      <c r="C16" s="106">
        <f>B16/$B$18*100</f>
        <v>0.53144375553587242</v>
      </c>
      <c r="D16" s="106">
        <f t="shared" si="0"/>
        <v>5.164355617527823E-2</v>
      </c>
      <c r="E16" s="99">
        <v>13</v>
      </c>
      <c r="F16" s="106">
        <f t="shared" si="2"/>
        <v>1.2322274881516588</v>
      </c>
      <c r="G16" s="107">
        <f t="shared" si="3"/>
        <v>0.11696327353211092</v>
      </c>
      <c r="H16" s="99">
        <v>16</v>
      </c>
      <c r="I16" s="106">
        <f t="shared" si="4"/>
        <v>1.5369836695485111</v>
      </c>
      <c r="J16" s="106">
        <f t="shared" si="5"/>
        <v>0.13805599896458001</v>
      </c>
      <c r="K16" s="99">
        <v>25</v>
      </c>
      <c r="L16" s="106">
        <f t="shared" si="6"/>
        <v>2.376425855513308</v>
      </c>
      <c r="M16" s="107">
        <f t="shared" si="7"/>
        <v>0.22393006216298528</v>
      </c>
      <c r="N16" s="99">
        <v>13</v>
      </c>
      <c r="O16" s="106">
        <f t="shared" si="8"/>
        <v>1.4285714285714286</v>
      </c>
      <c r="P16" s="107">
        <f t="shared" si="9"/>
        <v>0.12046964628258473</v>
      </c>
      <c r="Q16" s="99">
        <v>6</v>
      </c>
      <c r="R16" s="106">
        <f t="shared" si="10"/>
        <v>0.6376195536663124</v>
      </c>
      <c r="S16" s="107">
        <f t="shared" si="11"/>
        <v>5.8410077685403322E-2</v>
      </c>
      <c r="T16" s="99">
        <v>7</v>
      </c>
      <c r="U16" s="106">
        <f t="shared" si="12"/>
        <v>0.67372473532242538</v>
      </c>
      <c r="V16" s="107">
        <f t="shared" si="13"/>
        <v>6.7459476128982523E-2</v>
      </c>
      <c r="W16" s="99">
        <v>3</v>
      </c>
      <c r="X16" s="106">
        <f t="shared" si="14"/>
        <v>0.33333333333333337</v>
      </c>
      <c r="Y16" s="107">
        <f t="shared" si="15"/>
        <v>3.0517267687299732E-2</v>
      </c>
      <c r="Z16" s="614"/>
    </row>
    <row r="17" spans="1:26" ht="18" customHeight="1">
      <c r="A17" s="127" t="s">
        <v>74</v>
      </c>
      <c r="B17" s="108">
        <v>204</v>
      </c>
      <c r="C17" s="109">
        <f>B17/$B$18*100</f>
        <v>18.06908768821966</v>
      </c>
      <c r="D17" s="109">
        <f t="shared" si="0"/>
        <v>1.7558809099594599</v>
      </c>
      <c r="E17" s="475">
        <v>192</v>
      </c>
      <c r="F17" s="476">
        <f t="shared" si="2"/>
        <v>18.199052132701421</v>
      </c>
      <c r="G17" s="477">
        <f t="shared" si="3"/>
        <v>1.7274575783204074</v>
      </c>
      <c r="H17" s="108">
        <v>188</v>
      </c>
      <c r="I17" s="109">
        <f t="shared" si="4"/>
        <v>18.059558117195003</v>
      </c>
      <c r="J17" s="109">
        <f t="shared" si="5"/>
        <v>1.622157987833815</v>
      </c>
      <c r="K17" s="475">
        <v>194</v>
      </c>
      <c r="L17" s="476">
        <f t="shared" si="6"/>
        <v>18.441064638783271</v>
      </c>
      <c r="M17" s="477">
        <f t="shared" si="7"/>
        <v>1.7376972823847656</v>
      </c>
      <c r="N17" s="108">
        <v>177</v>
      </c>
      <c r="O17" s="109">
        <f t="shared" si="8"/>
        <v>19.450549450549453</v>
      </c>
      <c r="P17" s="111">
        <f t="shared" si="9"/>
        <v>1.6402405686167303</v>
      </c>
      <c r="Q17" s="475">
        <v>189</v>
      </c>
      <c r="R17" s="476">
        <f t="shared" si="10"/>
        <v>20.085015940488844</v>
      </c>
      <c r="S17" s="477">
        <f t="shared" si="11"/>
        <v>1.8399174470902047</v>
      </c>
      <c r="T17" s="108">
        <v>225</v>
      </c>
      <c r="U17" s="109">
        <f t="shared" si="12"/>
        <v>21.655437921077962</v>
      </c>
      <c r="V17" s="111">
        <f t="shared" si="13"/>
        <v>2.1683403041458669</v>
      </c>
      <c r="W17" s="475">
        <v>168</v>
      </c>
      <c r="X17" s="476">
        <f t="shared" si="14"/>
        <v>18.666666666666668</v>
      </c>
      <c r="Y17" s="477">
        <f t="shared" si="15"/>
        <v>1.708966990488785</v>
      </c>
      <c r="Z17" s="614"/>
    </row>
    <row r="18" spans="1:26" ht="24.95" customHeight="1">
      <c r="A18" s="91" t="s">
        <v>36</v>
      </c>
      <c r="B18" s="66">
        <v>1129</v>
      </c>
      <c r="C18" s="67">
        <f>+SUM(C8:C17)</f>
        <v>100</v>
      </c>
      <c r="D18" s="67">
        <f t="shared" si="0"/>
        <v>9.7175958203148536</v>
      </c>
      <c r="E18" s="4">
        <v>1055</v>
      </c>
      <c r="F18" s="130">
        <f>+SUM(F8:F17)</f>
        <v>100.00000000000003</v>
      </c>
      <c r="G18" s="131">
        <f t="shared" si="3"/>
        <v>9.492019505875156</v>
      </c>
      <c r="H18" s="66">
        <v>1041</v>
      </c>
      <c r="I18" s="67">
        <f>+SUM(I8:I17)</f>
        <v>100</v>
      </c>
      <c r="J18" s="67">
        <f>H18/115895*1000</f>
        <v>8.9822684326329867</v>
      </c>
      <c r="K18" s="4">
        <v>1052</v>
      </c>
      <c r="L18" s="130">
        <f>+SUM(L8:L17)</f>
        <v>100</v>
      </c>
      <c r="M18" s="131">
        <f t="shared" si="7"/>
        <v>9.4229770158184198</v>
      </c>
      <c r="N18" s="66">
        <v>910</v>
      </c>
      <c r="O18" s="67">
        <f>+SUM(O8:O17)</f>
        <v>100</v>
      </c>
      <c r="P18" s="69">
        <f>N18/107911*1000</f>
        <v>8.4328752397809303</v>
      </c>
      <c r="Q18" s="4">
        <v>941</v>
      </c>
      <c r="R18" s="130">
        <f>+SUM(R8:R17)</f>
        <v>100</v>
      </c>
      <c r="S18" s="131">
        <f>Q18/102722*1000</f>
        <v>9.160647183660755</v>
      </c>
      <c r="T18" s="66">
        <v>1039</v>
      </c>
      <c r="U18" s="67">
        <f>+SUM(U8:U17)</f>
        <v>99.999999999999986</v>
      </c>
      <c r="V18" s="69">
        <f>T18/103766*1000</f>
        <v>10.012913671144689</v>
      </c>
      <c r="W18" s="4">
        <v>900</v>
      </c>
      <c r="X18" s="130">
        <f>+SUM(X8:X17)</f>
        <v>99.999999999999986</v>
      </c>
      <c r="Y18" s="131">
        <f t="shared" si="15"/>
        <v>9.1551803061899193</v>
      </c>
      <c r="Z18" s="614"/>
    </row>
    <row r="19" spans="1:26" ht="4.5" customHeight="1">
      <c r="B19" s="92"/>
      <c r="C19" s="92"/>
      <c r="D19" s="120"/>
      <c r="F19" s="120"/>
      <c r="G19" s="117"/>
      <c r="H19" s="92"/>
      <c r="I19" s="92"/>
      <c r="J19" s="120"/>
      <c r="L19" s="120"/>
      <c r="M19" s="117"/>
      <c r="N19" s="92"/>
      <c r="O19" s="92"/>
      <c r="P19" s="120"/>
      <c r="R19" s="120"/>
      <c r="S19" s="117"/>
      <c r="T19" s="92"/>
      <c r="U19" s="92"/>
      <c r="V19" s="120"/>
      <c r="X19" s="120"/>
      <c r="Y19" s="117"/>
    </row>
    <row r="20" spans="1:26" s="402" customFormat="1" ht="12" customHeight="1">
      <c r="A20" s="815" t="s">
        <v>520</v>
      </c>
      <c r="B20" s="815"/>
      <c r="C20" s="815"/>
      <c r="D20" s="815"/>
      <c r="E20" s="815"/>
      <c r="F20" s="815"/>
      <c r="G20" s="815"/>
      <c r="H20" s="815"/>
      <c r="I20" s="815"/>
      <c r="M20" s="401"/>
      <c r="S20" s="401"/>
      <c r="Y20" s="401"/>
    </row>
    <row r="21" spans="1:26" s="402" customFormat="1" ht="12" customHeight="1">
      <c r="A21" s="410" t="s">
        <v>28</v>
      </c>
      <c r="B21" s="407"/>
      <c r="C21" s="401"/>
      <c r="D21" s="401"/>
      <c r="E21" s="408"/>
      <c r="F21" s="401"/>
      <c r="G21" s="401"/>
      <c r="H21" s="407"/>
      <c r="I21" s="401"/>
      <c r="J21" s="401"/>
      <c r="K21" s="408"/>
      <c r="L21" s="401"/>
      <c r="M21" s="401"/>
      <c r="N21" s="407"/>
      <c r="O21" s="401"/>
      <c r="P21" s="401"/>
      <c r="Q21" s="408"/>
      <c r="R21" s="401"/>
      <c r="S21" s="401"/>
      <c r="T21" s="407"/>
      <c r="U21" s="401"/>
      <c r="V21" s="401"/>
      <c r="W21" s="408"/>
      <c r="X21" s="401"/>
      <c r="Y21" s="401"/>
    </row>
    <row r="22" spans="1:26" s="402" customFormat="1" ht="12.75" customHeight="1">
      <c r="A22" s="664" t="s">
        <v>560</v>
      </c>
      <c r="B22" s="407"/>
      <c r="C22" s="401"/>
      <c r="D22" s="401"/>
      <c r="E22" s="408"/>
      <c r="F22" s="401"/>
      <c r="G22" s="401"/>
      <c r="H22" s="407"/>
      <c r="I22" s="401"/>
      <c r="J22" s="401"/>
      <c r="K22" s="408"/>
      <c r="L22" s="401"/>
      <c r="M22" s="401"/>
      <c r="N22" s="407"/>
      <c r="O22" s="401"/>
      <c r="P22" s="401"/>
      <c r="Q22" s="408"/>
      <c r="R22" s="401"/>
      <c r="S22" s="401"/>
      <c r="T22" s="407"/>
      <c r="U22" s="401"/>
      <c r="V22" s="401"/>
      <c r="W22" s="408"/>
      <c r="X22" s="401"/>
      <c r="Y22" s="401"/>
    </row>
  </sheetData>
  <mergeCells count="15">
    <mergeCell ref="W6:Y6"/>
    <mergeCell ref="B5:Y5"/>
    <mergeCell ref="T6:V6"/>
    <mergeCell ref="Q6:S6"/>
    <mergeCell ref="A20:I20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K42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Z43" sqref="Z43"/>
    </sheetView>
  </sheetViews>
  <sheetFormatPr baseColWidth="10" defaultColWidth="11.42578125" defaultRowHeight="18" customHeight="1"/>
  <cols>
    <col min="1" max="1" width="18.7109375" style="174" customWidth="1"/>
    <col min="2" max="2" width="4" style="452" customWidth="1"/>
    <col min="3" max="11" width="4" style="174" customWidth="1"/>
    <col min="12" max="12" width="5" style="120" customWidth="1"/>
    <col min="13" max="13" width="4" style="188" customWidth="1"/>
    <col min="14" max="22" width="4" style="120" customWidth="1"/>
    <col min="23" max="23" width="5" style="120" customWidth="1"/>
    <col min="24" max="24" width="4" style="452" customWidth="1"/>
    <col min="25" max="33" width="4" style="174" customWidth="1"/>
    <col min="34" max="34" width="5" style="120" customWidth="1"/>
    <col min="35" max="35" width="4" style="188" customWidth="1"/>
    <col min="36" max="44" width="4" style="120" customWidth="1"/>
    <col min="45" max="45" width="5" style="120" customWidth="1"/>
    <col min="46" max="47" width="4" style="120" customWidth="1"/>
    <col min="48" max="48" width="4" style="188" customWidth="1"/>
    <col min="49" max="55" width="4" style="120" customWidth="1"/>
    <col min="56" max="56" width="5" style="178" customWidth="1"/>
    <col min="57" max="57" width="4" style="188" customWidth="1"/>
    <col min="58" max="66" width="4" style="120" customWidth="1"/>
    <col min="67" max="67" width="5" style="120" customWidth="1"/>
    <col min="68" max="69" width="4" style="120" customWidth="1"/>
    <col min="70" max="70" width="4" style="188" customWidth="1"/>
    <col min="71" max="77" width="4" style="120" customWidth="1"/>
    <col min="78" max="78" width="5" style="178" customWidth="1"/>
    <col min="79" max="79" width="4" style="188" customWidth="1"/>
    <col min="80" max="88" width="4" style="120" customWidth="1"/>
    <col min="89" max="89" width="5" style="120" customWidth="1"/>
    <col min="90" max="164" width="6.28515625" style="178" customWidth="1"/>
    <col min="165" max="16384" width="11.42578125" style="178"/>
  </cols>
  <sheetData>
    <row r="1" spans="1:89" s="633" customFormat="1" ht="18" customHeight="1">
      <c r="A1" s="825" t="s">
        <v>473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825"/>
      <c r="X1" s="825"/>
      <c r="Y1" s="825"/>
      <c r="Z1" s="825"/>
      <c r="AA1" s="825"/>
      <c r="AB1" s="825"/>
      <c r="AC1" s="825"/>
      <c r="AD1" s="825"/>
      <c r="AE1" s="825"/>
      <c r="AF1" s="825"/>
      <c r="AG1" s="825"/>
      <c r="AH1" s="825"/>
      <c r="AI1" s="825"/>
      <c r="AJ1" s="825"/>
      <c r="AK1" s="825"/>
      <c r="AL1" s="825"/>
      <c r="AM1" s="825"/>
      <c r="AN1" s="825"/>
      <c r="AO1" s="825"/>
      <c r="AP1" s="825"/>
      <c r="AQ1" s="825"/>
      <c r="AR1" s="825"/>
      <c r="AS1" s="825"/>
      <c r="AT1" s="825"/>
      <c r="AU1" s="825"/>
      <c r="AV1" s="825"/>
      <c r="AW1" s="825"/>
      <c r="AX1" s="825"/>
      <c r="AY1" s="825"/>
      <c r="AZ1" s="825"/>
      <c r="BA1" s="825"/>
      <c r="BB1" s="825"/>
      <c r="BC1" s="825"/>
      <c r="BD1" s="825"/>
    </row>
    <row r="2" spans="1:89" s="633" customFormat="1" ht="18" customHeight="1">
      <c r="A2" s="825" t="s">
        <v>408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825"/>
      <c r="BB2" s="825"/>
      <c r="BC2" s="825"/>
      <c r="BD2" s="825"/>
    </row>
    <row r="3" spans="1:89" s="633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826"/>
      <c r="AW3" s="826"/>
      <c r="AX3" s="826"/>
      <c r="AY3" s="826"/>
      <c r="AZ3" s="826"/>
      <c r="BA3" s="826"/>
      <c r="BB3" s="826"/>
      <c r="BC3" s="826"/>
      <c r="BD3" s="826"/>
    </row>
    <row r="4" spans="1:89" ht="3.95" customHeight="1">
      <c r="A4" s="827"/>
      <c r="B4" s="827"/>
      <c r="C4" s="450"/>
      <c r="D4" s="450"/>
      <c r="E4" s="450"/>
      <c r="F4" s="450"/>
      <c r="G4" s="450"/>
      <c r="H4" s="450"/>
      <c r="I4" s="450"/>
      <c r="J4" s="450"/>
      <c r="K4" s="450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450"/>
      <c r="Z4" s="450"/>
      <c r="AA4" s="450"/>
      <c r="AB4" s="450"/>
      <c r="AC4" s="450"/>
      <c r="AD4" s="450"/>
      <c r="AE4" s="450"/>
      <c r="AF4" s="450"/>
      <c r="AG4" s="450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V4" s="120"/>
      <c r="AW4" s="98"/>
      <c r="AX4" s="98"/>
      <c r="AY4" s="98"/>
      <c r="AZ4" s="98"/>
      <c r="BA4" s="98"/>
      <c r="BB4" s="98"/>
      <c r="BC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R4" s="120"/>
      <c r="BS4" s="98"/>
      <c r="BT4" s="98"/>
      <c r="BU4" s="98"/>
      <c r="BV4" s="98"/>
      <c r="BW4" s="98"/>
      <c r="BX4" s="98"/>
      <c r="BY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</row>
    <row r="5" spans="1:89" ht="18" customHeight="1">
      <c r="A5" s="846" t="s">
        <v>0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4"/>
    </row>
    <row r="6" spans="1:89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51"/>
      <c r="M6" s="803">
        <v>2016</v>
      </c>
      <c r="N6" s="831"/>
      <c r="O6" s="831"/>
      <c r="P6" s="831"/>
      <c r="Q6" s="831"/>
      <c r="R6" s="831"/>
      <c r="S6" s="831"/>
      <c r="T6" s="831"/>
      <c r="U6" s="831"/>
      <c r="V6" s="831"/>
      <c r="W6" s="850"/>
      <c r="X6" s="812">
        <v>2017</v>
      </c>
      <c r="Y6" s="836"/>
      <c r="Z6" s="836"/>
      <c r="AA6" s="836"/>
      <c r="AB6" s="836"/>
      <c r="AC6" s="836"/>
      <c r="AD6" s="836"/>
      <c r="AE6" s="836"/>
      <c r="AF6" s="836"/>
      <c r="AG6" s="836"/>
      <c r="AH6" s="851"/>
      <c r="AI6" s="803">
        <v>2018</v>
      </c>
      <c r="AJ6" s="831"/>
      <c r="AK6" s="831"/>
      <c r="AL6" s="831"/>
      <c r="AM6" s="831"/>
      <c r="AN6" s="831"/>
      <c r="AO6" s="831"/>
      <c r="AP6" s="831"/>
      <c r="AQ6" s="831"/>
      <c r="AR6" s="831"/>
      <c r="AS6" s="850"/>
      <c r="AT6" s="812">
        <v>2019</v>
      </c>
      <c r="AU6" s="836"/>
      <c r="AV6" s="836"/>
      <c r="AW6" s="836"/>
      <c r="AX6" s="836"/>
      <c r="AY6" s="836"/>
      <c r="AZ6" s="836"/>
      <c r="BA6" s="836"/>
      <c r="BB6" s="836"/>
      <c r="BC6" s="836"/>
      <c r="BD6" s="851"/>
      <c r="BE6" s="803">
        <v>2020</v>
      </c>
      <c r="BF6" s="831"/>
      <c r="BG6" s="831"/>
      <c r="BH6" s="831"/>
      <c r="BI6" s="831"/>
      <c r="BJ6" s="831"/>
      <c r="BK6" s="831"/>
      <c r="BL6" s="831"/>
      <c r="BM6" s="831"/>
      <c r="BN6" s="831"/>
      <c r="BO6" s="850"/>
      <c r="BP6" s="812">
        <v>2021</v>
      </c>
      <c r="BQ6" s="836"/>
      <c r="BR6" s="836"/>
      <c r="BS6" s="836"/>
      <c r="BT6" s="836"/>
      <c r="BU6" s="836"/>
      <c r="BV6" s="836"/>
      <c r="BW6" s="836"/>
      <c r="BX6" s="836"/>
      <c r="BY6" s="836"/>
      <c r="BZ6" s="851"/>
      <c r="CA6" s="803">
        <v>2022</v>
      </c>
      <c r="CB6" s="831"/>
      <c r="CC6" s="831"/>
      <c r="CD6" s="831"/>
      <c r="CE6" s="831"/>
      <c r="CF6" s="831"/>
      <c r="CG6" s="831"/>
      <c r="CH6" s="831"/>
      <c r="CI6" s="831"/>
      <c r="CJ6" s="831"/>
      <c r="CK6" s="850"/>
    </row>
    <row r="7" spans="1:89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377" t="s">
        <v>34</v>
      </c>
      <c r="M7" s="21">
        <v>1</v>
      </c>
      <c r="N7" s="22">
        <v>2</v>
      </c>
      <c r="O7" s="22">
        <v>3</v>
      </c>
      <c r="P7" s="22">
        <v>4</v>
      </c>
      <c r="Q7" s="22">
        <v>5</v>
      </c>
      <c r="R7" s="22">
        <v>6</v>
      </c>
      <c r="S7" s="22">
        <v>7</v>
      </c>
      <c r="T7" s="22">
        <v>8</v>
      </c>
      <c r="U7" s="22">
        <v>9</v>
      </c>
      <c r="V7" s="22">
        <v>10</v>
      </c>
      <c r="W7" s="362" t="s">
        <v>34</v>
      </c>
      <c r="X7" s="478">
        <v>1</v>
      </c>
      <c r="Y7" s="479">
        <v>2</v>
      </c>
      <c r="Z7" s="479">
        <v>3</v>
      </c>
      <c r="AA7" s="479">
        <v>4</v>
      </c>
      <c r="AB7" s="479">
        <v>5</v>
      </c>
      <c r="AC7" s="479">
        <v>6</v>
      </c>
      <c r="AD7" s="479">
        <v>7</v>
      </c>
      <c r="AE7" s="479">
        <v>8</v>
      </c>
      <c r="AF7" s="479">
        <v>9</v>
      </c>
      <c r="AG7" s="479">
        <v>10</v>
      </c>
      <c r="AH7" s="377" t="s">
        <v>34</v>
      </c>
      <c r="AI7" s="21">
        <v>1</v>
      </c>
      <c r="AJ7" s="22">
        <v>2</v>
      </c>
      <c r="AK7" s="22">
        <v>3</v>
      </c>
      <c r="AL7" s="22">
        <v>4</v>
      </c>
      <c r="AM7" s="22">
        <v>5</v>
      </c>
      <c r="AN7" s="22">
        <v>6</v>
      </c>
      <c r="AO7" s="22">
        <v>7</v>
      </c>
      <c r="AP7" s="22">
        <v>8</v>
      </c>
      <c r="AQ7" s="22">
        <v>9</v>
      </c>
      <c r="AR7" s="22">
        <v>10</v>
      </c>
      <c r="AS7" s="362" t="s">
        <v>34</v>
      </c>
      <c r="AT7" s="478">
        <v>1</v>
      </c>
      <c r="AU7" s="479">
        <v>2</v>
      </c>
      <c r="AV7" s="479">
        <v>3</v>
      </c>
      <c r="AW7" s="479">
        <v>4</v>
      </c>
      <c r="AX7" s="479">
        <v>5</v>
      </c>
      <c r="AY7" s="479">
        <v>6</v>
      </c>
      <c r="AZ7" s="479">
        <v>7</v>
      </c>
      <c r="BA7" s="479">
        <v>8</v>
      </c>
      <c r="BB7" s="479">
        <v>9</v>
      </c>
      <c r="BC7" s="479">
        <v>10</v>
      </c>
      <c r="BD7" s="377" t="s">
        <v>34</v>
      </c>
      <c r="BE7" s="21">
        <v>1</v>
      </c>
      <c r="BF7" s="22">
        <v>2</v>
      </c>
      <c r="BG7" s="22">
        <v>3</v>
      </c>
      <c r="BH7" s="22">
        <v>4</v>
      </c>
      <c r="BI7" s="22">
        <v>5</v>
      </c>
      <c r="BJ7" s="22">
        <v>6</v>
      </c>
      <c r="BK7" s="22">
        <v>7</v>
      </c>
      <c r="BL7" s="22">
        <v>8</v>
      </c>
      <c r="BM7" s="22">
        <v>9</v>
      </c>
      <c r="BN7" s="22">
        <v>10</v>
      </c>
      <c r="BO7" s="605" t="s">
        <v>34</v>
      </c>
      <c r="BP7" s="478">
        <v>1</v>
      </c>
      <c r="BQ7" s="479">
        <v>2</v>
      </c>
      <c r="BR7" s="479">
        <v>3</v>
      </c>
      <c r="BS7" s="479">
        <v>4</v>
      </c>
      <c r="BT7" s="479">
        <v>5</v>
      </c>
      <c r="BU7" s="479">
        <v>6</v>
      </c>
      <c r="BV7" s="479">
        <v>7</v>
      </c>
      <c r="BW7" s="479">
        <v>8</v>
      </c>
      <c r="BX7" s="479">
        <v>9</v>
      </c>
      <c r="BY7" s="479">
        <v>10</v>
      </c>
      <c r="BZ7" s="687" t="s">
        <v>34</v>
      </c>
      <c r="CA7" s="766">
        <v>1</v>
      </c>
      <c r="CB7" s="767">
        <v>2</v>
      </c>
      <c r="CC7" s="767">
        <v>3</v>
      </c>
      <c r="CD7" s="767">
        <v>4</v>
      </c>
      <c r="CE7" s="767">
        <v>5</v>
      </c>
      <c r="CF7" s="767">
        <v>6</v>
      </c>
      <c r="CG7" s="767">
        <v>7</v>
      </c>
      <c r="CH7" s="767">
        <v>8</v>
      </c>
      <c r="CI7" s="767">
        <v>9</v>
      </c>
      <c r="CJ7" s="767">
        <v>10</v>
      </c>
      <c r="CK7" s="769" t="s">
        <v>34</v>
      </c>
    </row>
    <row r="8" spans="1:89" ht="18" customHeight="1">
      <c r="A8" s="87" t="s">
        <v>8</v>
      </c>
      <c r="B8" s="156">
        <v>10</v>
      </c>
      <c r="C8" s="157">
        <v>3</v>
      </c>
      <c r="D8" s="158">
        <v>10</v>
      </c>
      <c r="E8" s="157">
        <v>6</v>
      </c>
      <c r="F8" s="158">
        <v>8</v>
      </c>
      <c r="G8" s="158">
        <v>3</v>
      </c>
      <c r="H8" s="158">
        <v>0</v>
      </c>
      <c r="I8" s="158">
        <v>0</v>
      </c>
      <c r="J8" s="158">
        <v>3</v>
      </c>
      <c r="K8" s="158">
        <v>19</v>
      </c>
      <c r="L8" s="180">
        <f>+SUM(B8:K8)</f>
        <v>62</v>
      </c>
      <c r="M8" s="156">
        <v>14</v>
      </c>
      <c r="N8" s="160">
        <v>10</v>
      </c>
      <c r="O8" s="158">
        <v>12</v>
      </c>
      <c r="P8" s="157">
        <v>8</v>
      </c>
      <c r="Q8" s="158">
        <v>4</v>
      </c>
      <c r="R8" s="158">
        <v>3</v>
      </c>
      <c r="S8" s="158">
        <v>0</v>
      </c>
      <c r="T8" s="158">
        <v>0</v>
      </c>
      <c r="U8" s="158">
        <v>6</v>
      </c>
      <c r="V8" s="158">
        <v>7</v>
      </c>
      <c r="W8" s="181">
        <f>+SUM(M8:V8)</f>
        <v>64</v>
      </c>
      <c r="X8" s="156">
        <v>8</v>
      </c>
      <c r="Y8" s="157">
        <v>10</v>
      </c>
      <c r="Z8" s="158">
        <v>6</v>
      </c>
      <c r="AA8" s="157">
        <v>7</v>
      </c>
      <c r="AB8" s="158">
        <v>5</v>
      </c>
      <c r="AC8" s="158">
        <v>4</v>
      </c>
      <c r="AD8" s="158">
        <v>0</v>
      </c>
      <c r="AE8" s="158">
        <v>0</v>
      </c>
      <c r="AF8" s="158">
        <v>3</v>
      </c>
      <c r="AG8" s="158">
        <v>5</v>
      </c>
      <c r="AH8" s="180">
        <f>+SUM(X8:AG8)</f>
        <v>48</v>
      </c>
      <c r="AI8" s="156">
        <v>18</v>
      </c>
      <c r="AJ8" s="160">
        <v>6</v>
      </c>
      <c r="AK8" s="158">
        <v>3</v>
      </c>
      <c r="AL8" s="157">
        <v>2</v>
      </c>
      <c r="AM8" s="158">
        <v>3</v>
      </c>
      <c r="AN8" s="158">
        <v>1</v>
      </c>
      <c r="AO8" s="158">
        <v>0</v>
      </c>
      <c r="AP8" s="158">
        <v>1</v>
      </c>
      <c r="AQ8" s="158">
        <v>2</v>
      </c>
      <c r="AR8" s="158">
        <v>11</v>
      </c>
      <c r="AS8" s="181">
        <f>+SUM(AI8:AR8)</f>
        <v>47</v>
      </c>
      <c r="AT8" s="156">
        <v>6</v>
      </c>
      <c r="AU8" s="157">
        <v>11</v>
      </c>
      <c r="AV8" s="158">
        <v>4</v>
      </c>
      <c r="AW8" s="157">
        <v>1</v>
      </c>
      <c r="AX8" s="158">
        <v>4</v>
      </c>
      <c r="AY8" s="158">
        <v>4</v>
      </c>
      <c r="AZ8" s="158">
        <v>0</v>
      </c>
      <c r="BA8" s="158">
        <v>0</v>
      </c>
      <c r="BB8" s="158">
        <v>0</v>
      </c>
      <c r="BC8" s="158">
        <v>13</v>
      </c>
      <c r="BD8" s="180">
        <f>+SUM(AT8:BC8)</f>
        <v>43</v>
      </c>
      <c r="BE8" s="156">
        <v>6</v>
      </c>
      <c r="BF8" s="160">
        <v>10</v>
      </c>
      <c r="BG8" s="158">
        <v>3</v>
      </c>
      <c r="BH8" s="157">
        <v>6</v>
      </c>
      <c r="BI8" s="158">
        <v>3</v>
      </c>
      <c r="BJ8" s="158">
        <v>1</v>
      </c>
      <c r="BK8" s="158">
        <v>0</v>
      </c>
      <c r="BL8" s="158">
        <v>0</v>
      </c>
      <c r="BM8" s="158">
        <v>1</v>
      </c>
      <c r="BN8" s="158">
        <v>13</v>
      </c>
      <c r="BO8" s="181">
        <f>+SUM(BE8:BN8)</f>
        <v>43</v>
      </c>
      <c r="BP8" s="156">
        <v>15</v>
      </c>
      <c r="BQ8" s="157">
        <v>9</v>
      </c>
      <c r="BR8" s="158">
        <v>7</v>
      </c>
      <c r="BS8" s="157">
        <v>1</v>
      </c>
      <c r="BT8" s="158">
        <v>1</v>
      </c>
      <c r="BU8" s="158">
        <v>1</v>
      </c>
      <c r="BV8" s="158">
        <v>0</v>
      </c>
      <c r="BW8" s="158">
        <v>0</v>
      </c>
      <c r="BX8" s="158">
        <v>4</v>
      </c>
      <c r="BY8" s="158">
        <v>11</v>
      </c>
      <c r="BZ8" s="180">
        <f>+SUM(BP8:BY8)</f>
        <v>49</v>
      </c>
      <c r="CA8" s="156">
        <v>15</v>
      </c>
      <c r="CB8" s="160">
        <v>9</v>
      </c>
      <c r="CC8" s="158">
        <v>2</v>
      </c>
      <c r="CD8" s="157">
        <v>3</v>
      </c>
      <c r="CE8" s="158">
        <v>1</v>
      </c>
      <c r="CF8" s="158">
        <v>2</v>
      </c>
      <c r="CG8" s="158">
        <v>0</v>
      </c>
      <c r="CH8" s="158">
        <v>0</v>
      </c>
      <c r="CI8" s="158">
        <v>3</v>
      </c>
      <c r="CJ8" s="158">
        <v>3</v>
      </c>
      <c r="CK8" s="181">
        <f>+SUM(CA8:CJ8)</f>
        <v>38</v>
      </c>
    </row>
    <row r="9" spans="1:89" ht="18" customHeight="1">
      <c r="A9" s="88" t="s">
        <v>9</v>
      </c>
      <c r="B9" s="482">
        <v>21</v>
      </c>
      <c r="C9" s="483">
        <v>2</v>
      </c>
      <c r="D9" s="483">
        <v>9</v>
      </c>
      <c r="E9" s="483">
        <v>15</v>
      </c>
      <c r="F9" s="483">
        <v>4</v>
      </c>
      <c r="G9" s="483">
        <v>1</v>
      </c>
      <c r="H9" s="483">
        <v>0</v>
      </c>
      <c r="I9" s="483">
        <v>1</v>
      </c>
      <c r="J9" s="483">
        <v>1</v>
      </c>
      <c r="K9" s="483">
        <v>11</v>
      </c>
      <c r="L9" s="253">
        <f t="shared" ref="L9:L27" si="0">+SUM(B9:K9)</f>
        <v>65</v>
      </c>
      <c r="M9" s="164">
        <v>16</v>
      </c>
      <c r="N9" s="134">
        <v>10</v>
      </c>
      <c r="O9" s="134">
        <v>4</v>
      </c>
      <c r="P9" s="134">
        <v>7</v>
      </c>
      <c r="Q9" s="134">
        <v>3</v>
      </c>
      <c r="R9" s="134">
        <v>3</v>
      </c>
      <c r="S9" s="134">
        <v>1</v>
      </c>
      <c r="T9" s="134">
        <v>0</v>
      </c>
      <c r="U9" s="134">
        <v>2</v>
      </c>
      <c r="V9" s="134">
        <v>12</v>
      </c>
      <c r="W9" s="182">
        <f t="shared" ref="W9:W26" si="1">+SUM(M9:V9)</f>
        <v>58</v>
      </c>
      <c r="X9" s="482">
        <v>18</v>
      </c>
      <c r="Y9" s="483">
        <v>11</v>
      </c>
      <c r="Z9" s="483">
        <v>6</v>
      </c>
      <c r="AA9" s="483">
        <v>3</v>
      </c>
      <c r="AB9" s="483">
        <v>2</v>
      </c>
      <c r="AC9" s="483">
        <v>7</v>
      </c>
      <c r="AD9" s="483">
        <v>1</v>
      </c>
      <c r="AE9" s="483">
        <v>0</v>
      </c>
      <c r="AF9" s="483">
        <v>4</v>
      </c>
      <c r="AG9" s="483">
        <v>15</v>
      </c>
      <c r="AH9" s="253">
        <f t="shared" ref="AH9:AH27" si="2">+SUM(X9:AG9)</f>
        <v>67</v>
      </c>
      <c r="AI9" s="164">
        <v>16</v>
      </c>
      <c r="AJ9" s="134">
        <v>18</v>
      </c>
      <c r="AK9" s="134">
        <v>4</v>
      </c>
      <c r="AL9" s="134">
        <v>7</v>
      </c>
      <c r="AM9" s="134">
        <v>2</v>
      </c>
      <c r="AN9" s="134">
        <v>2</v>
      </c>
      <c r="AO9" s="134">
        <v>1</v>
      </c>
      <c r="AP9" s="134">
        <v>0</v>
      </c>
      <c r="AQ9" s="134">
        <v>2</v>
      </c>
      <c r="AR9" s="134">
        <v>11</v>
      </c>
      <c r="AS9" s="182">
        <f t="shared" ref="AS9:AS27" si="3">+SUM(AI9:AR9)</f>
        <v>63</v>
      </c>
      <c r="AT9" s="482">
        <v>14</v>
      </c>
      <c r="AU9" s="483">
        <v>15</v>
      </c>
      <c r="AV9" s="483">
        <v>5</v>
      </c>
      <c r="AW9" s="483">
        <v>7</v>
      </c>
      <c r="AX9" s="483">
        <v>4</v>
      </c>
      <c r="AY9" s="483">
        <v>3</v>
      </c>
      <c r="AZ9" s="483">
        <v>2</v>
      </c>
      <c r="BA9" s="483">
        <v>1</v>
      </c>
      <c r="BB9" s="483">
        <v>2</v>
      </c>
      <c r="BC9" s="483">
        <v>6</v>
      </c>
      <c r="BD9" s="253">
        <f t="shared" ref="BD9:BD27" si="4">+SUM(AT9:BC9)</f>
        <v>59</v>
      </c>
      <c r="BE9" s="164">
        <v>16</v>
      </c>
      <c r="BF9" s="134">
        <v>14</v>
      </c>
      <c r="BG9" s="134">
        <v>6</v>
      </c>
      <c r="BH9" s="134">
        <v>2</v>
      </c>
      <c r="BI9" s="134">
        <v>1</v>
      </c>
      <c r="BJ9" s="134">
        <v>8</v>
      </c>
      <c r="BK9" s="134">
        <v>0</v>
      </c>
      <c r="BL9" s="134">
        <v>1</v>
      </c>
      <c r="BM9" s="134">
        <v>4</v>
      </c>
      <c r="BN9" s="134">
        <v>5</v>
      </c>
      <c r="BO9" s="182">
        <f t="shared" ref="BO9:BO27" si="5">+SUM(BE9:BN9)</f>
        <v>57</v>
      </c>
      <c r="BP9" s="482">
        <v>16</v>
      </c>
      <c r="BQ9" s="483">
        <v>20</v>
      </c>
      <c r="BR9" s="483">
        <v>6</v>
      </c>
      <c r="BS9" s="483">
        <v>10</v>
      </c>
      <c r="BT9" s="483">
        <v>1</v>
      </c>
      <c r="BU9" s="483">
        <v>4</v>
      </c>
      <c r="BV9" s="483">
        <v>0</v>
      </c>
      <c r="BW9" s="483">
        <v>0</v>
      </c>
      <c r="BX9" s="483">
        <v>1</v>
      </c>
      <c r="BY9" s="483">
        <v>14</v>
      </c>
      <c r="BZ9" s="253">
        <f t="shared" ref="BZ9:BZ27" si="6">+SUM(BP9:BY9)</f>
        <v>72</v>
      </c>
      <c r="CA9" s="164">
        <v>17</v>
      </c>
      <c r="CB9" s="134">
        <v>17</v>
      </c>
      <c r="CC9" s="134">
        <v>4</v>
      </c>
      <c r="CD9" s="134">
        <v>4</v>
      </c>
      <c r="CE9" s="134">
        <v>2</v>
      </c>
      <c r="CF9" s="134">
        <v>1</v>
      </c>
      <c r="CG9" s="134">
        <v>0</v>
      </c>
      <c r="CH9" s="134">
        <v>0</v>
      </c>
      <c r="CI9" s="134">
        <v>3</v>
      </c>
      <c r="CJ9" s="134">
        <v>14</v>
      </c>
      <c r="CK9" s="182">
        <f t="shared" ref="CK9:CK27" si="7">+SUM(CA9:CJ9)</f>
        <v>62</v>
      </c>
    </row>
    <row r="10" spans="1:89" ht="18" customHeight="1">
      <c r="A10" s="87" t="s">
        <v>10</v>
      </c>
      <c r="B10" s="166">
        <v>14</v>
      </c>
      <c r="C10" s="167">
        <v>11</v>
      </c>
      <c r="D10" s="168">
        <v>5</v>
      </c>
      <c r="E10" s="167">
        <v>4</v>
      </c>
      <c r="F10" s="168">
        <v>8</v>
      </c>
      <c r="G10" s="168">
        <v>4</v>
      </c>
      <c r="H10" s="168">
        <v>0</v>
      </c>
      <c r="I10" s="168">
        <v>0</v>
      </c>
      <c r="J10" s="168">
        <v>2</v>
      </c>
      <c r="K10" s="168">
        <v>10</v>
      </c>
      <c r="L10" s="183">
        <f t="shared" si="0"/>
        <v>58</v>
      </c>
      <c r="M10" s="166">
        <v>6</v>
      </c>
      <c r="N10" s="167">
        <v>10</v>
      </c>
      <c r="O10" s="168">
        <v>3</v>
      </c>
      <c r="P10" s="167">
        <v>1</v>
      </c>
      <c r="Q10" s="168">
        <v>5</v>
      </c>
      <c r="R10" s="168">
        <v>1</v>
      </c>
      <c r="S10" s="168">
        <v>1</v>
      </c>
      <c r="T10" s="168">
        <v>0</v>
      </c>
      <c r="U10" s="168">
        <v>3</v>
      </c>
      <c r="V10" s="168">
        <v>14</v>
      </c>
      <c r="W10" s="184">
        <f t="shared" si="1"/>
        <v>44</v>
      </c>
      <c r="X10" s="166">
        <v>15</v>
      </c>
      <c r="Y10" s="167">
        <v>7</v>
      </c>
      <c r="Z10" s="168">
        <v>6</v>
      </c>
      <c r="AA10" s="167">
        <v>1</v>
      </c>
      <c r="AB10" s="168">
        <v>2</v>
      </c>
      <c r="AC10" s="168">
        <v>5</v>
      </c>
      <c r="AD10" s="168">
        <v>1</v>
      </c>
      <c r="AE10" s="168">
        <v>1</v>
      </c>
      <c r="AF10" s="168">
        <v>1</v>
      </c>
      <c r="AG10" s="168">
        <v>10</v>
      </c>
      <c r="AH10" s="183">
        <f t="shared" si="2"/>
        <v>49</v>
      </c>
      <c r="AI10" s="166">
        <v>10</v>
      </c>
      <c r="AJ10" s="167">
        <v>10</v>
      </c>
      <c r="AK10" s="168">
        <v>4</v>
      </c>
      <c r="AL10" s="167">
        <v>1</v>
      </c>
      <c r="AM10" s="168">
        <v>3</v>
      </c>
      <c r="AN10" s="168">
        <v>0</v>
      </c>
      <c r="AO10" s="168">
        <v>0</v>
      </c>
      <c r="AP10" s="168">
        <v>0</v>
      </c>
      <c r="AQ10" s="168">
        <v>0</v>
      </c>
      <c r="AR10" s="168">
        <v>5</v>
      </c>
      <c r="AS10" s="184">
        <f t="shared" si="3"/>
        <v>33</v>
      </c>
      <c r="AT10" s="166">
        <v>15</v>
      </c>
      <c r="AU10" s="167">
        <v>6</v>
      </c>
      <c r="AV10" s="168">
        <v>2</v>
      </c>
      <c r="AW10" s="167">
        <v>1</v>
      </c>
      <c r="AX10" s="168">
        <v>2</v>
      </c>
      <c r="AY10" s="168">
        <v>3</v>
      </c>
      <c r="AZ10" s="168">
        <v>0</v>
      </c>
      <c r="BA10" s="168">
        <v>0</v>
      </c>
      <c r="BB10" s="168">
        <v>0</v>
      </c>
      <c r="BC10" s="168">
        <v>13</v>
      </c>
      <c r="BD10" s="183">
        <f t="shared" si="4"/>
        <v>42</v>
      </c>
      <c r="BE10" s="166">
        <v>8</v>
      </c>
      <c r="BF10" s="167">
        <v>6</v>
      </c>
      <c r="BG10" s="168">
        <v>2</v>
      </c>
      <c r="BH10" s="167">
        <v>6</v>
      </c>
      <c r="BI10" s="168">
        <v>1</v>
      </c>
      <c r="BJ10" s="168">
        <v>1</v>
      </c>
      <c r="BK10" s="168">
        <v>0</v>
      </c>
      <c r="BL10" s="168">
        <v>0</v>
      </c>
      <c r="BM10" s="168">
        <v>0</v>
      </c>
      <c r="BN10" s="168">
        <v>9</v>
      </c>
      <c r="BO10" s="184">
        <f t="shared" si="5"/>
        <v>33</v>
      </c>
      <c r="BP10" s="166">
        <v>13</v>
      </c>
      <c r="BQ10" s="167">
        <v>7</v>
      </c>
      <c r="BR10" s="168">
        <v>0</v>
      </c>
      <c r="BS10" s="167">
        <v>3</v>
      </c>
      <c r="BT10" s="168">
        <v>1</v>
      </c>
      <c r="BU10" s="168">
        <v>0</v>
      </c>
      <c r="BV10" s="168">
        <v>1</v>
      </c>
      <c r="BW10" s="168">
        <v>1</v>
      </c>
      <c r="BX10" s="168">
        <v>0</v>
      </c>
      <c r="BY10" s="168">
        <v>9</v>
      </c>
      <c r="BZ10" s="183">
        <f t="shared" si="6"/>
        <v>35</v>
      </c>
      <c r="CA10" s="166">
        <v>10</v>
      </c>
      <c r="CB10" s="167">
        <v>16</v>
      </c>
      <c r="CC10" s="168">
        <v>4</v>
      </c>
      <c r="CD10" s="167">
        <v>5</v>
      </c>
      <c r="CE10" s="168">
        <v>1</v>
      </c>
      <c r="CF10" s="168">
        <v>0</v>
      </c>
      <c r="CG10" s="168">
        <v>0</v>
      </c>
      <c r="CH10" s="168">
        <v>0</v>
      </c>
      <c r="CI10" s="168">
        <v>1</v>
      </c>
      <c r="CJ10" s="168">
        <v>6</v>
      </c>
      <c r="CK10" s="184">
        <f t="shared" si="7"/>
        <v>43</v>
      </c>
    </row>
    <row r="11" spans="1:89" ht="18" customHeight="1">
      <c r="A11" s="88" t="s">
        <v>11</v>
      </c>
      <c r="B11" s="482">
        <v>13</v>
      </c>
      <c r="C11" s="483">
        <v>8</v>
      </c>
      <c r="D11" s="483">
        <v>5</v>
      </c>
      <c r="E11" s="483">
        <v>1</v>
      </c>
      <c r="F11" s="483">
        <v>4</v>
      </c>
      <c r="G11" s="483">
        <v>0</v>
      </c>
      <c r="H11" s="483">
        <v>1</v>
      </c>
      <c r="I11" s="483">
        <v>0</v>
      </c>
      <c r="J11" s="483">
        <v>0</v>
      </c>
      <c r="K11" s="483">
        <v>1</v>
      </c>
      <c r="L11" s="253">
        <f t="shared" si="0"/>
        <v>33</v>
      </c>
      <c r="M11" s="164">
        <v>12</v>
      </c>
      <c r="N11" s="134">
        <v>7</v>
      </c>
      <c r="O11" s="134">
        <v>2</v>
      </c>
      <c r="P11" s="134">
        <v>0</v>
      </c>
      <c r="Q11" s="134">
        <v>4</v>
      </c>
      <c r="R11" s="134">
        <v>3</v>
      </c>
      <c r="S11" s="134">
        <v>0</v>
      </c>
      <c r="T11" s="134">
        <v>1</v>
      </c>
      <c r="U11" s="134">
        <v>1</v>
      </c>
      <c r="V11" s="134">
        <v>5</v>
      </c>
      <c r="W11" s="182">
        <f t="shared" si="1"/>
        <v>35</v>
      </c>
      <c r="X11" s="482">
        <v>7</v>
      </c>
      <c r="Y11" s="483">
        <v>9</v>
      </c>
      <c r="Z11" s="483">
        <v>2</v>
      </c>
      <c r="AA11" s="483">
        <v>0</v>
      </c>
      <c r="AB11" s="483">
        <v>1</v>
      </c>
      <c r="AC11" s="483">
        <v>1</v>
      </c>
      <c r="AD11" s="483">
        <v>0</v>
      </c>
      <c r="AE11" s="483">
        <v>0</v>
      </c>
      <c r="AF11" s="483">
        <v>2</v>
      </c>
      <c r="AG11" s="483">
        <v>2</v>
      </c>
      <c r="AH11" s="253">
        <f t="shared" si="2"/>
        <v>24</v>
      </c>
      <c r="AI11" s="164">
        <v>7</v>
      </c>
      <c r="AJ11" s="134">
        <v>11</v>
      </c>
      <c r="AK11" s="134">
        <v>1</v>
      </c>
      <c r="AL11" s="134">
        <v>1</v>
      </c>
      <c r="AM11" s="134">
        <v>0</v>
      </c>
      <c r="AN11" s="134">
        <v>1</v>
      </c>
      <c r="AO11" s="134">
        <v>0</v>
      </c>
      <c r="AP11" s="134">
        <v>0</v>
      </c>
      <c r="AQ11" s="134">
        <v>2</v>
      </c>
      <c r="AR11" s="134">
        <v>4</v>
      </c>
      <c r="AS11" s="182">
        <f t="shared" si="3"/>
        <v>27</v>
      </c>
      <c r="AT11" s="482">
        <v>5</v>
      </c>
      <c r="AU11" s="483">
        <v>8</v>
      </c>
      <c r="AV11" s="483">
        <v>2</v>
      </c>
      <c r="AW11" s="483">
        <v>2</v>
      </c>
      <c r="AX11" s="483">
        <v>1</v>
      </c>
      <c r="AY11" s="483">
        <v>0</v>
      </c>
      <c r="AZ11" s="483">
        <v>0</v>
      </c>
      <c r="BA11" s="483">
        <v>1</v>
      </c>
      <c r="BB11" s="483">
        <v>0</v>
      </c>
      <c r="BC11" s="483">
        <v>3</v>
      </c>
      <c r="BD11" s="253">
        <f t="shared" si="4"/>
        <v>22</v>
      </c>
      <c r="BE11" s="164">
        <v>3</v>
      </c>
      <c r="BF11" s="134">
        <v>10</v>
      </c>
      <c r="BG11" s="134">
        <v>3</v>
      </c>
      <c r="BH11" s="134">
        <v>1</v>
      </c>
      <c r="BI11" s="134">
        <v>0</v>
      </c>
      <c r="BJ11" s="134">
        <v>0</v>
      </c>
      <c r="BK11" s="134">
        <v>0</v>
      </c>
      <c r="BL11" s="134">
        <v>0</v>
      </c>
      <c r="BM11" s="134">
        <v>3</v>
      </c>
      <c r="BN11" s="134">
        <v>9</v>
      </c>
      <c r="BO11" s="182">
        <f t="shared" si="5"/>
        <v>29</v>
      </c>
      <c r="BP11" s="482">
        <v>8</v>
      </c>
      <c r="BQ11" s="483">
        <v>5</v>
      </c>
      <c r="BR11" s="483">
        <v>3</v>
      </c>
      <c r="BS11" s="483">
        <v>1</v>
      </c>
      <c r="BT11" s="483">
        <v>0</v>
      </c>
      <c r="BU11" s="483">
        <v>1</v>
      </c>
      <c r="BV11" s="483">
        <v>0</v>
      </c>
      <c r="BW11" s="483">
        <v>0</v>
      </c>
      <c r="BX11" s="483">
        <v>0</v>
      </c>
      <c r="BY11" s="483">
        <v>3</v>
      </c>
      <c r="BZ11" s="253">
        <f t="shared" si="6"/>
        <v>21</v>
      </c>
      <c r="CA11" s="164">
        <v>7</v>
      </c>
      <c r="CB11" s="134">
        <v>9</v>
      </c>
      <c r="CC11" s="134">
        <v>3</v>
      </c>
      <c r="CD11" s="134">
        <v>3</v>
      </c>
      <c r="CE11" s="134">
        <v>1</v>
      </c>
      <c r="CF11" s="134">
        <v>1</v>
      </c>
      <c r="CG11" s="134">
        <v>0</v>
      </c>
      <c r="CH11" s="134">
        <v>0</v>
      </c>
      <c r="CI11" s="134">
        <v>4</v>
      </c>
      <c r="CJ11" s="134">
        <v>4</v>
      </c>
      <c r="CK11" s="182">
        <f t="shared" si="7"/>
        <v>32</v>
      </c>
    </row>
    <row r="12" spans="1:89" ht="18" customHeight="1">
      <c r="A12" s="87" t="s">
        <v>12</v>
      </c>
      <c r="B12" s="166">
        <v>14</v>
      </c>
      <c r="C12" s="167">
        <v>13</v>
      </c>
      <c r="D12" s="168">
        <v>5</v>
      </c>
      <c r="E12" s="167">
        <v>8</v>
      </c>
      <c r="F12" s="168">
        <v>5</v>
      </c>
      <c r="G12" s="168">
        <v>8</v>
      </c>
      <c r="H12" s="168">
        <v>0</v>
      </c>
      <c r="I12" s="168">
        <v>1</v>
      </c>
      <c r="J12" s="168">
        <v>4</v>
      </c>
      <c r="K12" s="168">
        <v>13</v>
      </c>
      <c r="L12" s="183">
        <f t="shared" si="0"/>
        <v>71</v>
      </c>
      <c r="M12" s="166">
        <v>15</v>
      </c>
      <c r="N12" s="167">
        <v>12</v>
      </c>
      <c r="O12" s="168">
        <v>3</v>
      </c>
      <c r="P12" s="167">
        <v>6</v>
      </c>
      <c r="Q12" s="168">
        <v>4</v>
      </c>
      <c r="R12" s="168">
        <v>5</v>
      </c>
      <c r="S12" s="168">
        <v>0</v>
      </c>
      <c r="T12" s="168">
        <v>1</v>
      </c>
      <c r="U12" s="168">
        <v>1</v>
      </c>
      <c r="V12" s="168">
        <v>9</v>
      </c>
      <c r="W12" s="184">
        <f t="shared" si="1"/>
        <v>56</v>
      </c>
      <c r="X12" s="166">
        <v>20</v>
      </c>
      <c r="Y12" s="167">
        <v>10</v>
      </c>
      <c r="Z12" s="168">
        <v>7</v>
      </c>
      <c r="AA12" s="167">
        <v>4</v>
      </c>
      <c r="AB12" s="168">
        <v>1</v>
      </c>
      <c r="AC12" s="168">
        <v>4</v>
      </c>
      <c r="AD12" s="168">
        <v>1</v>
      </c>
      <c r="AE12" s="168">
        <v>0</v>
      </c>
      <c r="AF12" s="168">
        <v>1</v>
      </c>
      <c r="AG12" s="168">
        <v>12</v>
      </c>
      <c r="AH12" s="183">
        <f t="shared" si="2"/>
        <v>60</v>
      </c>
      <c r="AI12" s="166">
        <v>22</v>
      </c>
      <c r="AJ12" s="167">
        <v>11</v>
      </c>
      <c r="AK12" s="168">
        <v>9</v>
      </c>
      <c r="AL12" s="167">
        <v>2</v>
      </c>
      <c r="AM12" s="168">
        <v>0</v>
      </c>
      <c r="AN12" s="168">
        <v>2</v>
      </c>
      <c r="AO12" s="168">
        <v>0</v>
      </c>
      <c r="AP12" s="168">
        <v>3</v>
      </c>
      <c r="AQ12" s="168">
        <v>4</v>
      </c>
      <c r="AR12" s="168">
        <v>8</v>
      </c>
      <c r="AS12" s="184">
        <f t="shared" si="3"/>
        <v>61</v>
      </c>
      <c r="AT12" s="166">
        <v>15</v>
      </c>
      <c r="AU12" s="167">
        <v>9</v>
      </c>
      <c r="AV12" s="168">
        <v>7</v>
      </c>
      <c r="AW12" s="167">
        <v>12</v>
      </c>
      <c r="AX12" s="168">
        <v>3</v>
      </c>
      <c r="AY12" s="168">
        <v>5</v>
      </c>
      <c r="AZ12" s="168">
        <v>0</v>
      </c>
      <c r="BA12" s="168">
        <v>1</v>
      </c>
      <c r="BB12" s="168">
        <v>3</v>
      </c>
      <c r="BC12" s="168">
        <v>16</v>
      </c>
      <c r="BD12" s="183">
        <f t="shared" si="4"/>
        <v>71</v>
      </c>
      <c r="BE12" s="166">
        <v>23</v>
      </c>
      <c r="BF12" s="167">
        <v>12</v>
      </c>
      <c r="BG12" s="168">
        <v>4</v>
      </c>
      <c r="BH12" s="167">
        <v>5</v>
      </c>
      <c r="BI12" s="168">
        <v>2</v>
      </c>
      <c r="BJ12" s="168">
        <v>7</v>
      </c>
      <c r="BK12" s="168">
        <v>0</v>
      </c>
      <c r="BL12" s="168">
        <v>0</v>
      </c>
      <c r="BM12" s="168">
        <v>3</v>
      </c>
      <c r="BN12" s="168">
        <v>12</v>
      </c>
      <c r="BO12" s="184">
        <f t="shared" si="5"/>
        <v>68</v>
      </c>
      <c r="BP12" s="166">
        <v>25</v>
      </c>
      <c r="BQ12" s="167">
        <v>15</v>
      </c>
      <c r="BR12" s="168">
        <v>6</v>
      </c>
      <c r="BS12" s="167">
        <v>7</v>
      </c>
      <c r="BT12" s="168">
        <v>5</v>
      </c>
      <c r="BU12" s="168">
        <v>7</v>
      </c>
      <c r="BV12" s="168">
        <v>0</v>
      </c>
      <c r="BW12" s="168">
        <v>0</v>
      </c>
      <c r="BX12" s="168">
        <v>2</v>
      </c>
      <c r="BY12" s="168">
        <v>20</v>
      </c>
      <c r="BZ12" s="183">
        <f t="shared" si="6"/>
        <v>87</v>
      </c>
      <c r="CA12" s="166">
        <v>11</v>
      </c>
      <c r="CB12" s="167">
        <v>15</v>
      </c>
      <c r="CC12" s="168">
        <v>6</v>
      </c>
      <c r="CD12" s="167">
        <v>10</v>
      </c>
      <c r="CE12" s="168">
        <v>2</v>
      </c>
      <c r="CF12" s="168">
        <v>2</v>
      </c>
      <c r="CG12" s="168">
        <v>0</v>
      </c>
      <c r="CH12" s="168">
        <v>0</v>
      </c>
      <c r="CI12" s="168">
        <v>1</v>
      </c>
      <c r="CJ12" s="168">
        <v>10</v>
      </c>
      <c r="CK12" s="184">
        <f t="shared" si="7"/>
        <v>57</v>
      </c>
    </row>
    <row r="13" spans="1:89" ht="18" customHeight="1">
      <c r="A13" s="88" t="s">
        <v>13</v>
      </c>
      <c r="B13" s="482">
        <v>3</v>
      </c>
      <c r="C13" s="483">
        <v>6</v>
      </c>
      <c r="D13" s="483">
        <v>3</v>
      </c>
      <c r="E13" s="483">
        <v>0</v>
      </c>
      <c r="F13" s="483">
        <v>1</v>
      </c>
      <c r="G13" s="483">
        <v>2</v>
      </c>
      <c r="H13" s="483">
        <v>1</v>
      </c>
      <c r="I13" s="483">
        <v>0</v>
      </c>
      <c r="J13" s="483">
        <v>2</v>
      </c>
      <c r="K13" s="483">
        <v>9</v>
      </c>
      <c r="L13" s="253">
        <f t="shared" si="0"/>
        <v>27</v>
      </c>
      <c r="M13" s="164">
        <v>7</v>
      </c>
      <c r="N13" s="134">
        <v>3</v>
      </c>
      <c r="O13" s="134">
        <v>4</v>
      </c>
      <c r="P13" s="134">
        <v>4</v>
      </c>
      <c r="Q13" s="134">
        <v>1</v>
      </c>
      <c r="R13" s="134">
        <v>1</v>
      </c>
      <c r="S13" s="134">
        <v>0</v>
      </c>
      <c r="T13" s="134">
        <v>0</v>
      </c>
      <c r="U13" s="134">
        <v>2</v>
      </c>
      <c r="V13" s="134">
        <v>7</v>
      </c>
      <c r="W13" s="182">
        <f t="shared" si="1"/>
        <v>29</v>
      </c>
      <c r="X13" s="482">
        <v>3</v>
      </c>
      <c r="Y13" s="483">
        <v>3</v>
      </c>
      <c r="Z13" s="483">
        <v>2</v>
      </c>
      <c r="AA13" s="483">
        <v>3</v>
      </c>
      <c r="AB13" s="483">
        <v>4</v>
      </c>
      <c r="AC13" s="483">
        <v>1</v>
      </c>
      <c r="AD13" s="483">
        <v>0</v>
      </c>
      <c r="AE13" s="483">
        <v>0</v>
      </c>
      <c r="AF13" s="483">
        <v>1</v>
      </c>
      <c r="AG13" s="483">
        <v>4</v>
      </c>
      <c r="AH13" s="253">
        <f t="shared" si="2"/>
        <v>21</v>
      </c>
      <c r="AI13" s="164">
        <v>6</v>
      </c>
      <c r="AJ13" s="134">
        <v>1</v>
      </c>
      <c r="AK13" s="134">
        <v>0</v>
      </c>
      <c r="AL13" s="134">
        <v>3</v>
      </c>
      <c r="AM13" s="134">
        <v>0</v>
      </c>
      <c r="AN13" s="134">
        <v>2</v>
      </c>
      <c r="AO13" s="134">
        <v>0</v>
      </c>
      <c r="AP13" s="134">
        <v>1</v>
      </c>
      <c r="AQ13" s="134">
        <v>1</v>
      </c>
      <c r="AR13" s="134">
        <v>2</v>
      </c>
      <c r="AS13" s="182">
        <f t="shared" si="3"/>
        <v>16</v>
      </c>
      <c r="AT13" s="482">
        <v>8</v>
      </c>
      <c r="AU13" s="483">
        <v>4</v>
      </c>
      <c r="AV13" s="483">
        <v>3</v>
      </c>
      <c r="AW13" s="483">
        <v>1</v>
      </c>
      <c r="AX13" s="483">
        <v>0</v>
      </c>
      <c r="AY13" s="483">
        <v>2</v>
      </c>
      <c r="AZ13" s="483">
        <v>0</v>
      </c>
      <c r="BA13" s="483">
        <v>0</v>
      </c>
      <c r="BB13" s="483">
        <v>0</v>
      </c>
      <c r="BC13" s="483">
        <v>0</v>
      </c>
      <c r="BD13" s="253">
        <f t="shared" si="4"/>
        <v>18</v>
      </c>
      <c r="BE13" s="164">
        <v>10</v>
      </c>
      <c r="BF13" s="134">
        <v>7</v>
      </c>
      <c r="BG13" s="134">
        <v>1</v>
      </c>
      <c r="BH13" s="134">
        <v>2</v>
      </c>
      <c r="BI13" s="134">
        <v>1</v>
      </c>
      <c r="BJ13" s="134">
        <v>0</v>
      </c>
      <c r="BK13" s="134">
        <v>0</v>
      </c>
      <c r="BL13" s="134">
        <v>0</v>
      </c>
      <c r="BM13" s="134">
        <v>2</v>
      </c>
      <c r="BN13" s="134">
        <v>1</v>
      </c>
      <c r="BO13" s="182">
        <f t="shared" si="5"/>
        <v>24</v>
      </c>
      <c r="BP13" s="482">
        <v>6</v>
      </c>
      <c r="BQ13" s="483">
        <v>7</v>
      </c>
      <c r="BR13" s="483">
        <v>2</v>
      </c>
      <c r="BS13" s="483">
        <v>3</v>
      </c>
      <c r="BT13" s="483">
        <v>2</v>
      </c>
      <c r="BU13" s="483">
        <v>2</v>
      </c>
      <c r="BV13" s="483">
        <v>0</v>
      </c>
      <c r="BW13" s="483">
        <v>0</v>
      </c>
      <c r="BX13" s="483">
        <v>0</v>
      </c>
      <c r="BY13" s="483">
        <v>5</v>
      </c>
      <c r="BZ13" s="253">
        <f t="shared" si="6"/>
        <v>27</v>
      </c>
      <c r="CA13" s="164">
        <v>6</v>
      </c>
      <c r="CB13" s="134">
        <v>7</v>
      </c>
      <c r="CC13" s="134">
        <v>0</v>
      </c>
      <c r="CD13" s="134">
        <v>3</v>
      </c>
      <c r="CE13" s="134">
        <v>3</v>
      </c>
      <c r="CF13" s="134">
        <v>1</v>
      </c>
      <c r="CG13" s="134">
        <v>0</v>
      </c>
      <c r="CH13" s="134">
        <v>0</v>
      </c>
      <c r="CI13" s="134">
        <v>1</v>
      </c>
      <c r="CJ13" s="134">
        <v>5</v>
      </c>
      <c r="CK13" s="182">
        <f t="shared" si="7"/>
        <v>26</v>
      </c>
    </row>
    <row r="14" spans="1:89" ht="18" customHeight="1">
      <c r="A14" s="87" t="s">
        <v>14</v>
      </c>
      <c r="B14" s="166">
        <v>25</v>
      </c>
      <c r="C14" s="167">
        <v>11</v>
      </c>
      <c r="D14" s="168">
        <v>2</v>
      </c>
      <c r="E14" s="167">
        <v>2</v>
      </c>
      <c r="F14" s="168">
        <v>3</v>
      </c>
      <c r="G14" s="168">
        <v>0</v>
      </c>
      <c r="H14" s="168">
        <v>0</v>
      </c>
      <c r="I14" s="168">
        <v>0</v>
      </c>
      <c r="J14" s="168">
        <v>1</v>
      </c>
      <c r="K14" s="168">
        <v>12</v>
      </c>
      <c r="L14" s="183">
        <f t="shared" si="0"/>
        <v>56</v>
      </c>
      <c r="M14" s="166">
        <v>17</v>
      </c>
      <c r="N14" s="167">
        <v>8</v>
      </c>
      <c r="O14" s="168">
        <v>6</v>
      </c>
      <c r="P14" s="167">
        <v>3</v>
      </c>
      <c r="Q14" s="168">
        <v>5</v>
      </c>
      <c r="R14" s="168">
        <v>2</v>
      </c>
      <c r="S14" s="168">
        <v>1</v>
      </c>
      <c r="T14" s="168">
        <v>1</v>
      </c>
      <c r="U14" s="168">
        <v>0</v>
      </c>
      <c r="V14" s="168">
        <v>13</v>
      </c>
      <c r="W14" s="184">
        <f t="shared" si="1"/>
        <v>56</v>
      </c>
      <c r="X14" s="166">
        <v>16</v>
      </c>
      <c r="Y14" s="167">
        <v>14</v>
      </c>
      <c r="Z14" s="168">
        <v>1</v>
      </c>
      <c r="AA14" s="167">
        <v>2</v>
      </c>
      <c r="AB14" s="168">
        <v>3</v>
      </c>
      <c r="AC14" s="168">
        <v>5</v>
      </c>
      <c r="AD14" s="168">
        <v>0</v>
      </c>
      <c r="AE14" s="168">
        <v>0</v>
      </c>
      <c r="AF14" s="168">
        <v>1</v>
      </c>
      <c r="AG14" s="168">
        <v>13</v>
      </c>
      <c r="AH14" s="183">
        <f t="shared" si="2"/>
        <v>55</v>
      </c>
      <c r="AI14" s="166">
        <v>19</v>
      </c>
      <c r="AJ14" s="167">
        <v>10</v>
      </c>
      <c r="AK14" s="168">
        <v>9</v>
      </c>
      <c r="AL14" s="167">
        <v>5</v>
      </c>
      <c r="AM14" s="168">
        <v>7</v>
      </c>
      <c r="AN14" s="168">
        <v>1</v>
      </c>
      <c r="AO14" s="168">
        <v>2</v>
      </c>
      <c r="AP14" s="168">
        <v>1</v>
      </c>
      <c r="AQ14" s="168">
        <v>1</v>
      </c>
      <c r="AR14" s="168">
        <v>9</v>
      </c>
      <c r="AS14" s="184">
        <f t="shared" si="3"/>
        <v>64</v>
      </c>
      <c r="AT14" s="166">
        <v>17</v>
      </c>
      <c r="AU14" s="167">
        <v>9</v>
      </c>
      <c r="AV14" s="168">
        <v>6</v>
      </c>
      <c r="AW14" s="167">
        <v>4</v>
      </c>
      <c r="AX14" s="168">
        <v>3</v>
      </c>
      <c r="AY14" s="168">
        <v>1</v>
      </c>
      <c r="AZ14" s="168">
        <v>0</v>
      </c>
      <c r="BA14" s="168">
        <v>1</v>
      </c>
      <c r="BB14" s="168">
        <v>2</v>
      </c>
      <c r="BC14" s="168">
        <v>8</v>
      </c>
      <c r="BD14" s="183">
        <f t="shared" si="4"/>
        <v>51</v>
      </c>
      <c r="BE14" s="166">
        <v>18</v>
      </c>
      <c r="BF14" s="167">
        <v>12</v>
      </c>
      <c r="BG14" s="168">
        <v>5</v>
      </c>
      <c r="BH14" s="167">
        <v>4</v>
      </c>
      <c r="BI14" s="168">
        <v>3</v>
      </c>
      <c r="BJ14" s="168">
        <v>1</v>
      </c>
      <c r="BK14" s="168">
        <v>0</v>
      </c>
      <c r="BL14" s="168">
        <v>0</v>
      </c>
      <c r="BM14" s="168">
        <v>2</v>
      </c>
      <c r="BN14" s="168">
        <v>6</v>
      </c>
      <c r="BO14" s="184">
        <f t="shared" si="5"/>
        <v>51</v>
      </c>
      <c r="BP14" s="166">
        <v>18</v>
      </c>
      <c r="BQ14" s="167">
        <v>10</v>
      </c>
      <c r="BR14" s="168">
        <v>4</v>
      </c>
      <c r="BS14" s="167">
        <v>5</v>
      </c>
      <c r="BT14" s="168">
        <v>3</v>
      </c>
      <c r="BU14" s="168">
        <v>0</v>
      </c>
      <c r="BV14" s="168">
        <v>1</v>
      </c>
      <c r="BW14" s="168">
        <v>0</v>
      </c>
      <c r="BX14" s="168">
        <v>4</v>
      </c>
      <c r="BY14" s="168">
        <v>11</v>
      </c>
      <c r="BZ14" s="183">
        <f t="shared" si="6"/>
        <v>56</v>
      </c>
      <c r="CA14" s="166">
        <v>18</v>
      </c>
      <c r="CB14" s="167">
        <v>8</v>
      </c>
      <c r="CC14" s="168">
        <v>5</v>
      </c>
      <c r="CD14" s="167">
        <v>5</v>
      </c>
      <c r="CE14" s="168">
        <v>1</v>
      </c>
      <c r="CF14" s="168">
        <v>1</v>
      </c>
      <c r="CG14" s="168">
        <v>1</v>
      </c>
      <c r="CH14" s="168">
        <v>0</v>
      </c>
      <c r="CI14" s="168">
        <v>1</v>
      </c>
      <c r="CJ14" s="168">
        <v>12</v>
      </c>
      <c r="CK14" s="184">
        <f t="shared" si="7"/>
        <v>52</v>
      </c>
    </row>
    <row r="15" spans="1:89" ht="18" customHeight="1">
      <c r="A15" s="88" t="s">
        <v>15</v>
      </c>
      <c r="B15" s="482">
        <v>2</v>
      </c>
      <c r="C15" s="483">
        <v>0</v>
      </c>
      <c r="D15" s="483">
        <v>0</v>
      </c>
      <c r="E15" s="483">
        <v>1</v>
      </c>
      <c r="F15" s="483">
        <v>0</v>
      </c>
      <c r="G15" s="483">
        <v>0</v>
      </c>
      <c r="H15" s="483">
        <v>0</v>
      </c>
      <c r="I15" s="483">
        <v>0</v>
      </c>
      <c r="J15" s="483">
        <v>2</v>
      </c>
      <c r="K15" s="483">
        <v>6</v>
      </c>
      <c r="L15" s="253">
        <f t="shared" si="0"/>
        <v>11</v>
      </c>
      <c r="M15" s="164">
        <v>5</v>
      </c>
      <c r="N15" s="134">
        <v>1</v>
      </c>
      <c r="O15" s="134">
        <v>1</v>
      </c>
      <c r="P15" s="134">
        <v>2</v>
      </c>
      <c r="Q15" s="134">
        <v>2</v>
      </c>
      <c r="R15" s="134">
        <v>1</v>
      </c>
      <c r="S15" s="134">
        <v>0</v>
      </c>
      <c r="T15" s="134">
        <v>0</v>
      </c>
      <c r="U15" s="134">
        <v>0</v>
      </c>
      <c r="V15" s="134">
        <v>2</v>
      </c>
      <c r="W15" s="182">
        <f t="shared" si="1"/>
        <v>14</v>
      </c>
      <c r="X15" s="482">
        <v>4</v>
      </c>
      <c r="Y15" s="483">
        <v>2</v>
      </c>
      <c r="Z15" s="483">
        <v>0</v>
      </c>
      <c r="AA15" s="483">
        <v>1</v>
      </c>
      <c r="AB15" s="483">
        <v>1</v>
      </c>
      <c r="AC15" s="483">
        <v>1</v>
      </c>
      <c r="AD15" s="483">
        <v>0</v>
      </c>
      <c r="AE15" s="483">
        <v>0</v>
      </c>
      <c r="AF15" s="483">
        <v>3</v>
      </c>
      <c r="AG15" s="483">
        <v>1</v>
      </c>
      <c r="AH15" s="253">
        <f t="shared" si="2"/>
        <v>13</v>
      </c>
      <c r="AI15" s="164">
        <v>4</v>
      </c>
      <c r="AJ15" s="134">
        <v>4</v>
      </c>
      <c r="AK15" s="134">
        <v>1</v>
      </c>
      <c r="AL15" s="134">
        <v>2</v>
      </c>
      <c r="AM15" s="134">
        <v>1</v>
      </c>
      <c r="AN15" s="134">
        <v>0</v>
      </c>
      <c r="AO15" s="134">
        <v>0</v>
      </c>
      <c r="AP15" s="134">
        <v>0</v>
      </c>
      <c r="AQ15" s="134">
        <v>1</v>
      </c>
      <c r="AR15" s="134">
        <v>1</v>
      </c>
      <c r="AS15" s="182">
        <f t="shared" si="3"/>
        <v>14</v>
      </c>
      <c r="AT15" s="482">
        <v>3</v>
      </c>
      <c r="AU15" s="483">
        <v>1</v>
      </c>
      <c r="AV15" s="483">
        <v>1</v>
      </c>
      <c r="AW15" s="483">
        <v>2</v>
      </c>
      <c r="AX15" s="483">
        <v>2</v>
      </c>
      <c r="AY15" s="483">
        <v>0</v>
      </c>
      <c r="AZ15" s="483">
        <v>0</v>
      </c>
      <c r="BA15" s="483">
        <v>0</v>
      </c>
      <c r="BB15" s="483">
        <v>1</v>
      </c>
      <c r="BC15" s="483">
        <v>3</v>
      </c>
      <c r="BD15" s="253">
        <f t="shared" si="4"/>
        <v>13</v>
      </c>
      <c r="BE15" s="164">
        <v>3</v>
      </c>
      <c r="BF15" s="134">
        <v>3</v>
      </c>
      <c r="BG15" s="134">
        <v>0</v>
      </c>
      <c r="BH15" s="134">
        <v>0</v>
      </c>
      <c r="BI15" s="134">
        <v>1</v>
      </c>
      <c r="BJ15" s="134">
        <v>0</v>
      </c>
      <c r="BK15" s="134">
        <v>0</v>
      </c>
      <c r="BL15" s="134">
        <v>0</v>
      </c>
      <c r="BM15" s="134">
        <v>0</v>
      </c>
      <c r="BN15" s="134">
        <v>5</v>
      </c>
      <c r="BO15" s="182">
        <f t="shared" si="5"/>
        <v>12</v>
      </c>
      <c r="BP15" s="482">
        <v>3</v>
      </c>
      <c r="BQ15" s="483">
        <v>3</v>
      </c>
      <c r="BR15" s="483">
        <v>1</v>
      </c>
      <c r="BS15" s="483">
        <v>0</v>
      </c>
      <c r="BT15" s="483">
        <v>0</v>
      </c>
      <c r="BU15" s="483">
        <v>0</v>
      </c>
      <c r="BV15" s="483">
        <v>0</v>
      </c>
      <c r="BW15" s="483">
        <v>0</v>
      </c>
      <c r="BX15" s="483">
        <v>0</v>
      </c>
      <c r="BY15" s="483">
        <v>2</v>
      </c>
      <c r="BZ15" s="253">
        <f t="shared" si="6"/>
        <v>9</v>
      </c>
      <c r="CA15" s="164">
        <v>1</v>
      </c>
      <c r="CB15" s="134">
        <v>6</v>
      </c>
      <c r="CC15" s="134">
        <v>0</v>
      </c>
      <c r="CD15" s="134">
        <v>2</v>
      </c>
      <c r="CE15" s="134">
        <v>0</v>
      </c>
      <c r="CF15" s="134">
        <v>0</v>
      </c>
      <c r="CG15" s="134">
        <v>0</v>
      </c>
      <c r="CH15" s="134">
        <v>0</v>
      </c>
      <c r="CI15" s="134">
        <v>1</v>
      </c>
      <c r="CJ15" s="134">
        <v>2</v>
      </c>
      <c r="CK15" s="182">
        <f t="shared" si="7"/>
        <v>12</v>
      </c>
    </row>
    <row r="16" spans="1:89" ht="18" customHeight="1">
      <c r="A16" s="90" t="s">
        <v>16</v>
      </c>
      <c r="B16" s="166">
        <v>10</v>
      </c>
      <c r="C16" s="168">
        <v>5</v>
      </c>
      <c r="D16" s="168">
        <v>3</v>
      </c>
      <c r="E16" s="168">
        <v>3</v>
      </c>
      <c r="F16" s="168">
        <v>5</v>
      </c>
      <c r="G16" s="168">
        <v>1</v>
      </c>
      <c r="H16" s="168">
        <v>0</v>
      </c>
      <c r="I16" s="168">
        <v>0</v>
      </c>
      <c r="J16" s="168">
        <v>1</v>
      </c>
      <c r="K16" s="168">
        <v>7</v>
      </c>
      <c r="L16" s="184">
        <f t="shared" si="0"/>
        <v>35</v>
      </c>
      <c r="M16" s="166">
        <v>7</v>
      </c>
      <c r="N16" s="167">
        <v>5</v>
      </c>
      <c r="O16" s="168">
        <v>0</v>
      </c>
      <c r="P16" s="167">
        <v>0</v>
      </c>
      <c r="Q16" s="168">
        <v>2</v>
      </c>
      <c r="R16" s="168">
        <v>0</v>
      </c>
      <c r="S16" s="168">
        <v>0</v>
      </c>
      <c r="T16" s="168">
        <v>2</v>
      </c>
      <c r="U16" s="168">
        <v>0</v>
      </c>
      <c r="V16" s="168">
        <v>6</v>
      </c>
      <c r="W16" s="184">
        <f t="shared" si="1"/>
        <v>22</v>
      </c>
      <c r="X16" s="166">
        <v>6</v>
      </c>
      <c r="Y16" s="168">
        <v>9</v>
      </c>
      <c r="Z16" s="168">
        <v>4</v>
      </c>
      <c r="AA16" s="168">
        <v>0</v>
      </c>
      <c r="AB16" s="168">
        <v>0</v>
      </c>
      <c r="AC16" s="168">
        <v>1</v>
      </c>
      <c r="AD16" s="168">
        <v>0</v>
      </c>
      <c r="AE16" s="168">
        <v>1</v>
      </c>
      <c r="AF16" s="168">
        <v>2</v>
      </c>
      <c r="AG16" s="168">
        <v>8</v>
      </c>
      <c r="AH16" s="184">
        <f t="shared" si="2"/>
        <v>31</v>
      </c>
      <c r="AI16" s="166">
        <v>12</v>
      </c>
      <c r="AJ16" s="167">
        <v>9</v>
      </c>
      <c r="AK16" s="168">
        <v>2</v>
      </c>
      <c r="AL16" s="167">
        <v>2</v>
      </c>
      <c r="AM16" s="168">
        <v>2</v>
      </c>
      <c r="AN16" s="168">
        <v>1</v>
      </c>
      <c r="AO16" s="168">
        <v>0</v>
      </c>
      <c r="AP16" s="168">
        <v>0</v>
      </c>
      <c r="AQ16" s="168">
        <v>0</v>
      </c>
      <c r="AR16" s="168">
        <v>2</v>
      </c>
      <c r="AS16" s="184">
        <f t="shared" si="3"/>
        <v>30</v>
      </c>
      <c r="AT16" s="166">
        <v>6</v>
      </c>
      <c r="AU16" s="168">
        <v>7</v>
      </c>
      <c r="AV16" s="168">
        <v>0</v>
      </c>
      <c r="AW16" s="168">
        <v>2</v>
      </c>
      <c r="AX16" s="168">
        <v>1</v>
      </c>
      <c r="AY16" s="168">
        <v>1</v>
      </c>
      <c r="AZ16" s="168">
        <v>0</v>
      </c>
      <c r="BA16" s="168">
        <v>0</v>
      </c>
      <c r="BB16" s="168">
        <v>0</v>
      </c>
      <c r="BC16" s="168">
        <v>3</v>
      </c>
      <c r="BD16" s="184">
        <f t="shared" si="4"/>
        <v>20</v>
      </c>
      <c r="BE16" s="166">
        <v>3</v>
      </c>
      <c r="BF16" s="167">
        <v>6</v>
      </c>
      <c r="BG16" s="168">
        <v>5</v>
      </c>
      <c r="BH16" s="167">
        <v>0</v>
      </c>
      <c r="BI16" s="168">
        <v>0</v>
      </c>
      <c r="BJ16" s="168">
        <v>2</v>
      </c>
      <c r="BK16" s="168">
        <v>0</v>
      </c>
      <c r="BL16" s="168">
        <v>0</v>
      </c>
      <c r="BM16" s="168">
        <v>0</v>
      </c>
      <c r="BN16" s="168">
        <v>8</v>
      </c>
      <c r="BO16" s="184">
        <f t="shared" si="5"/>
        <v>24</v>
      </c>
      <c r="BP16" s="166">
        <v>9</v>
      </c>
      <c r="BQ16" s="168">
        <v>6</v>
      </c>
      <c r="BR16" s="168">
        <v>1</v>
      </c>
      <c r="BS16" s="168">
        <v>2</v>
      </c>
      <c r="BT16" s="168">
        <v>1</v>
      </c>
      <c r="BU16" s="168">
        <v>4</v>
      </c>
      <c r="BV16" s="168">
        <v>1</v>
      </c>
      <c r="BW16" s="168">
        <v>0</v>
      </c>
      <c r="BX16" s="168">
        <v>0</v>
      </c>
      <c r="BY16" s="168">
        <v>5</v>
      </c>
      <c r="BZ16" s="184">
        <f t="shared" si="6"/>
        <v>29</v>
      </c>
      <c r="CA16" s="166">
        <v>4</v>
      </c>
      <c r="CB16" s="167">
        <v>10</v>
      </c>
      <c r="CC16" s="168">
        <v>1</v>
      </c>
      <c r="CD16" s="167">
        <v>2</v>
      </c>
      <c r="CE16" s="168">
        <v>2</v>
      </c>
      <c r="CF16" s="168">
        <v>1</v>
      </c>
      <c r="CG16" s="168">
        <v>0</v>
      </c>
      <c r="CH16" s="168">
        <v>0</v>
      </c>
      <c r="CI16" s="168">
        <v>1</v>
      </c>
      <c r="CJ16" s="168">
        <v>4</v>
      </c>
      <c r="CK16" s="184">
        <f t="shared" si="7"/>
        <v>25</v>
      </c>
    </row>
    <row r="17" spans="1:89" ht="18" customHeight="1">
      <c r="A17" s="88" t="s">
        <v>17</v>
      </c>
      <c r="B17" s="482">
        <v>53</v>
      </c>
      <c r="C17" s="483">
        <v>34</v>
      </c>
      <c r="D17" s="483">
        <v>23</v>
      </c>
      <c r="E17" s="483">
        <v>14</v>
      </c>
      <c r="F17" s="483">
        <v>15</v>
      </c>
      <c r="G17" s="483">
        <v>17</v>
      </c>
      <c r="H17" s="483">
        <v>0</v>
      </c>
      <c r="I17" s="483">
        <v>0</v>
      </c>
      <c r="J17" s="483">
        <v>6</v>
      </c>
      <c r="K17" s="483">
        <v>35</v>
      </c>
      <c r="L17" s="253">
        <f t="shared" si="0"/>
        <v>197</v>
      </c>
      <c r="M17" s="164">
        <v>37</v>
      </c>
      <c r="N17" s="134">
        <v>35</v>
      </c>
      <c r="O17" s="134">
        <v>12</v>
      </c>
      <c r="P17" s="134">
        <v>7</v>
      </c>
      <c r="Q17" s="134">
        <v>14</v>
      </c>
      <c r="R17" s="134">
        <v>14</v>
      </c>
      <c r="S17" s="134">
        <v>0</v>
      </c>
      <c r="T17" s="134">
        <v>4</v>
      </c>
      <c r="U17" s="134">
        <v>4</v>
      </c>
      <c r="V17" s="134">
        <v>25</v>
      </c>
      <c r="W17" s="182">
        <f t="shared" si="1"/>
        <v>152</v>
      </c>
      <c r="X17" s="482">
        <v>49</v>
      </c>
      <c r="Y17" s="483">
        <v>45</v>
      </c>
      <c r="Z17" s="483">
        <v>17</v>
      </c>
      <c r="AA17" s="483">
        <v>10</v>
      </c>
      <c r="AB17" s="483">
        <v>10</v>
      </c>
      <c r="AC17" s="483">
        <v>19</v>
      </c>
      <c r="AD17" s="483">
        <v>0</v>
      </c>
      <c r="AE17" s="483">
        <v>5</v>
      </c>
      <c r="AF17" s="483">
        <v>2</v>
      </c>
      <c r="AG17" s="483">
        <v>31</v>
      </c>
      <c r="AH17" s="253">
        <f t="shared" si="2"/>
        <v>188</v>
      </c>
      <c r="AI17" s="164">
        <v>39</v>
      </c>
      <c r="AJ17" s="134">
        <v>36</v>
      </c>
      <c r="AK17" s="134">
        <v>9</v>
      </c>
      <c r="AL17" s="134">
        <v>11</v>
      </c>
      <c r="AM17" s="134">
        <v>6</v>
      </c>
      <c r="AN17" s="134">
        <v>16</v>
      </c>
      <c r="AO17" s="134">
        <v>0</v>
      </c>
      <c r="AP17" s="134">
        <v>5</v>
      </c>
      <c r="AQ17" s="134">
        <v>10</v>
      </c>
      <c r="AR17" s="134">
        <v>33</v>
      </c>
      <c r="AS17" s="182">
        <f t="shared" si="3"/>
        <v>165</v>
      </c>
      <c r="AT17" s="482">
        <v>34</v>
      </c>
      <c r="AU17" s="483">
        <v>30</v>
      </c>
      <c r="AV17" s="483">
        <v>20</v>
      </c>
      <c r="AW17" s="483">
        <v>4</v>
      </c>
      <c r="AX17" s="483">
        <v>5</v>
      </c>
      <c r="AY17" s="483">
        <v>9</v>
      </c>
      <c r="AZ17" s="483">
        <v>3</v>
      </c>
      <c r="BA17" s="483">
        <v>1</v>
      </c>
      <c r="BB17" s="483">
        <v>11</v>
      </c>
      <c r="BC17" s="483">
        <v>21</v>
      </c>
      <c r="BD17" s="253">
        <f t="shared" si="4"/>
        <v>138</v>
      </c>
      <c r="BE17" s="164">
        <v>42</v>
      </c>
      <c r="BF17" s="134">
        <v>25</v>
      </c>
      <c r="BG17" s="134">
        <v>14</v>
      </c>
      <c r="BH17" s="134">
        <v>11</v>
      </c>
      <c r="BI17" s="134">
        <v>2</v>
      </c>
      <c r="BJ17" s="134">
        <v>7</v>
      </c>
      <c r="BK17" s="134">
        <v>0</v>
      </c>
      <c r="BL17" s="134">
        <v>0</v>
      </c>
      <c r="BM17" s="134">
        <v>6</v>
      </c>
      <c r="BN17" s="134">
        <v>30</v>
      </c>
      <c r="BO17" s="182">
        <f t="shared" si="5"/>
        <v>137</v>
      </c>
      <c r="BP17" s="482">
        <v>40</v>
      </c>
      <c r="BQ17" s="483">
        <v>36</v>
      </c>
      <c r="BR17" s="483">
        <v>14</v>
      </c>
      <c r="BS17" s="483">
        <v>10</v>
      </c>
      <c r="BT17" s="483">
        <v>8</v>
      </c>
      <c r="BU17" s="483">
        <v>10</v>
      </c>
      <c r="BV17" s="483">
        <v>0</v>
      </c>
      <c r="BW17" s="483">
        <v>1</v>
      </c>
      <c r="BX17" s="483">
        <v>5</v>
      </c>
      <c r="BY17" s="483">
        <v>36</v>
      </c>
      <c r="BZ17" s="253">
        <f t="shared" si="6"/>
        <v>160</v>
      </c>
      <c r="CA17" s="164">
        <v>42</v>
      </c>
      <c r="CB17" s="134">
        <v>27</v>
      </c>
      <c r="CC17" s="134">
        <v>17</v>
      </c>
      <c r="CD17" s="134">
        <v>9</v>
      </c>
      <c r="CE17" s="134">
        <v>1</v>
      </c>
      <c r="CF17" s="134">
        <v>9</v>
      </c>
      <c r="CG17" s="134">
        <v>0</v>
      </c>
      <c r="CH17" s="134">
        <v>0</v>
      </c>
      <c r="CI17" s="134">
        <v>4</v>
      </c>
      <c r="CJ17" s="134">
        <v>29</v>
      </c>
      <c r="CK17" s="182">
        <f t="shared" si="7"/>
        <v>138</v>
      </c>
    </row>
    <row r="18" spans="1:89" ht="18" customHeight="1">
      <c r="A18" s="90" t="s">
        <v>18</v>
      </c>
      <c r="B18" s="166">
        <v>106</v>
      </c>
      <c r="C18" s="168">
        <v>56</v>
      </c>
      <c r="D18" s="168">
        <v>30</v>
      </c>
      <c r="E18" s="168">
        <v>15</v>
      </c>
      <c r="F18" s="168">
        <v>20</v>
      </c>
      <c r="G18" s="168">
        <v>8</v>
      </c>
      <c r="H18" s="168">
        <v>5</v>
      </c>
      <c r="I18" s="168">
        <v>4</v>
      </c>
      <c r="J18" s="168">
        <v>16</v>
      </c>
      <c r="K18" s="168">
        <v>35</v>
      </c>
      <c r="L18" s="184">
        <f t="shared" si="0"/>
        <v>295</v>
      </c>
      <c r="M18" s="166">
        <v>97</v>
      </c>
      <c r="N18" s="167">
        <v>69</v>
      </c>
      <c r="O18" s="168">
        <v>29</v>
      </c>
      <c r="P18" s="167">
        <v>13</v>
      </c>
      <c r="Q18" s="168">
        <v>35</v>
      </c>
      <c r="R18" s="168">
        <v>10</v>
      </c>
      <c r="S18" s="168">
        <v>2</v>
      </c>
      <c r="T18" s="168">
        <v>2</v>
      </c>
      <c r="U18" s="168">
        <v>20</v>
      </c>
      <c r="V18" s="168">
        <v>46</v>
      </c>
      <c r="W18" s="184">
        <f t="shared" si="1"/>
        <v>323</v>
      </c>
      <c r="X18" s="166">
        <v>93</v>
      </c>
      <c r="Y18" s="168">
        <v>47</v>
      </c>
      <c r="Z18" s="168">
        <v>29</v>
      </c>
      <c r="AA18" s="168">
        <v>17</v>
      </c>
      <c r="AB18" s="168">
        <v>13</v>
      </c>
      <c r="AC18" s="168">
        <v>9</v>
      </c>
      <c r="AD18" s="168">
        <v>4</v>
      </c>
      <c r="AE18" s="168">
        <v>5</v>
      </c>
      <c r="AF18" s="168">
        <v>11</v>
      </c>
      <c r="AG18" s="168">
        <v>43</v>
      </c>
      <c r="AH18" s="184">
        <f t="shared" si="2"/>
        <v>271</v>
      </c>
      <c r="AI18" s="166">
        <v>104</v>
      </c>
      <c r="AJ18" s="167">
        <v>78</v>
      </c>
      <c r="AK18" s="168">
        <v>28</v>
      </c>
      <c r="AL18" s="167">
        <v>15</v>
      </c>
      <c r="AM18" s="168">
        <v>13</v>
      </c>
      <c r="AN18" s="168">
        <v>9</v>
      </c>
      <c r="AO18" s="168">
        <v>5</v>
      </c>
      <c r="AP18" s="168">
        <v>12</v>
      </c>
      <c r="AQ18" s="168">
        <v>13</v>
      </c>
      <c r="AR18" s="168">
        <v>67</v>
      </c>
      <c r="AS18" s="184">
        <f t="shared" si="3"/>
        <v>344</v>
      </c>
      <c r="AT18" s="166">
        <v>82</v>
      </c>
      <c r="AU18" s="168">
        <v>48</v>
      </c>
      <c r="AV18" s="168">
        <v>24</v>
      </c>
      <c r="AW18" s="168">
        <v>12</v>
      </c>
      <c r="AX18" s="168">
        <v>17</v>
      </c>
      <c r="AY18" s="168">
        <v>10</v>
      </c>
      <c r="AZ18" s="168">
        <v>1</v>
      </c>
      <c r="BA18" s="168">
        <v>6</v>
      </c>
      <c r="BB18" s="168">
        <v>11</v>
      </c>
      <c r="BC18" s="168">
        <v>43</v>
      </c>
      <c r="BD18" s="184">
        <f t="shared" si="4"/>
        <v>254</v>
      </c>
      <c r="BE18" s="166">
        <v>90</v>
      </c>
      <c r="BF18" s="167">
        <v>51</v>
      </c>
      <c r="BG18" s="168">
        <v>32</v>
      </c>
      <c r="BH18" s="167">
        <v>13</v>
      </c>
      <c r="BI18" s="168">
        <v>17</v>
      </c>
      <c r="BJ18" s="168">
        <v>4</v>
      </c>
      <c r="BK18" s="168">
        <v>1</v>
      </c>
      <c r="BL18" s="168">
        <v>4</v>
      </c>
      <c r="BM18" s="168">
        <v>8</v>
      </c>
      <c r="BN18" s="168">
        <v>47</v>
      </c>
      <c r="BO18" s="184">
        <f t="shared" si="5"/>
        <v>267</v>
      </c>
      <c r="BP18" s="166">
        <v>90</v>
      </c>
      <c r="BQ18" s="168">
        <v>77</v>
      </c>
      <c r="BR18" s="168">
        <v>23</v>
      </c>
      <c r="BS18" s="168">
        <v>13</v>
      </c>
      <c r="BT18" s="168">
        <v>22</v>
      </c>
      <c r="BU18" s="168">
        <v>2</v>
      </c>
      <c r="BV18" s="168">
        <v>3</v>
      </c>
      <c r="BW18" s="168">
        <v>4</v>
      </c>
      <c r="BX18" s="168">
        <v>9</v>
      </c>
      <c r="BY18" s="168">
        <v>52</v>
      </c>
      <c r="BZ18" s="184">
        <f t="shared" si="6"/>
        <v>295</v>
      </c>
      <c r="CA18" s="166">
        <v>62</v>
      </c>
      <c r="CB18" s="167">
        <v>58</v>
      </c>
      <c r="CC18" s="168">
        <v>18</v>
      </c>
      <c r="CD18" s="167">
        <v>20</v>
      </c>
      <c r="CE18" s="168">
        <v>24</v>
      </c>
      <c r="CF18" s="168">
        <v>2</v>
      </c>
      <c r="CG18" s="168">
        <v>0</v>
      </c>
      <c r="CH18" s="168">
        <v>2</v>
      </c>
      <c r="CI18" s="168">
        <v>16</v>
      </c>
      <c r="CJ18" s="168">
        <v>49</v>
      </c>
      <c r="CK18" s="184">
        <f t="shared" si="7"/>
        <v>251</v>
      </c>
    </row>
    <row r="19" spans="1:89" ht="18" customHeight="1">
      <c r="A19" s="88" t="s">
        <v>19</v>
      </c>
      <c r="B19" s="482">
        <v>4</v>
      </c>
      <c r="C19" s="483">
        <v>2</v>
      </c>
      <c r="D19" s="483">
        <v>0</v>
      </c>
      <c r="E19" s="483">
        <v>0</v>
      </c>
      <c r="F19" s="483">
        <v>0</v>
      </c>
      <c r="G19" s="483">
        <v>0</v>
      </c>
      <c r="H19" s="483">
        <v>0</v>
      </c>
      <c r="I19" s="483">
        <v>0</v>
      </c>
      <c r="J19" s="483">
        <v>0</v>
      </c>
      <c r="K19" s="483">
        <v>0</v>
      </c>
      <c r="L19" s="253">
        <f t="shared" si="0"/>
        <v>6</v>
      </c>
      <c r="M19" s="164">
        <v>1</v>
      </c>
      <c r="N19" s="134">
        <v>2</v>
      </c>
      <c r="O19" s="134">
        <v>1</v>
      </c>
      <c r="P19" s="134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0</v>
      </c>
      <c r="V19" s="134">
        <v>1</v>
      </c>
      <c r="W19" s="182">
        <f t="shared" si="1"/>
        <v>5</v>
      </c>
      <c r="X19" s="482">
        <v>2</v>
      </c>
      <c r="Y19" s="483">
        <v>2</v>
      </c>
      <c r="Z19" s="483">
        <v>0</v>
      </c>
      <c r="AA19" s="483">
        <v>1</v>
      </c>
      <c r="AB19" s="483">
        <v>0</v>
      </c>
      <c r="AC19" s="483">
        <v>1</v>
      </c>
      <c r="AD19" s="483">
        <v>0</v>
      </c>
      <c r="AE19" s="483">
        <v>0</v>
      </c>
      <c r="AF19" s="483">
        <v>2</v>
      </c>
      <c r="AG19" s="483">
        <v>1</v>
      </c>
      <c r="AH19" s="253">
        <f t="shared" si="2"/>
        <v>9</v>
      </c>
      <c r="AI19" s="164">
        <v>0</v>
      </c>
      <c r="AJ19" s="134">
        <v>2</v>
      </c>
      <c r="AK19" s="134">
        <v>2</v>
      </c>
      <c r="AL19" s="134">
        <v>1</v>
      </c>
      <c r="AM19" s="134">
        <v>1</v>
      </c>
      <c r="AN19" s="134">
        <v>0</v>
      </c>
      <c r="AO19" s="134">
        <v>0</v>
      </c>
      <c r="AP19" s="134">
        <v>0</v>
      </c>
      <c r="AQ19" s="134">
        <v>0</v>
      </c>
      <c r="AR19" s="134">
        <v>2</v>
      </c>
      <c r="AS19" s="182">
        <f t="shared" si="3"/>
        <v>8</v>
      </c>
      <c r="AT19" s="482">
        <v>2</v>
      </c>
      <c r="AU19" s="483">
        <v>1</v>
      </c>
      <c r="AV19" s="483">
        <v>0</v>
      </c>
      <c r="AW19" s="483">
        <v>0</v>
      </c>
      <c r="AX19" s="483">
        <v>0</v>
      </c>
      <c r="AY19" s="483">
        <v>1</v>
      </c>
      <c r="AZ19" s="483">
        <v>0</v>
      </c>
      <c r="BA19" s="483">
        <v>0</v>
      </c>
      <c r="BB19" s="483">
        <v>0</v>
      </c>
      <c r="BC19" s="483">
        <v>2</v>
      </c>
      <c r="BD19" s="253">
        <f t="shared" si="4"/>
        <v>6</v>
      </c>
      <c r="BE19" s="164">
        <v>2</v>
      </c>
      <c r="BF19" s="134">
        <v>1</v>
      </c>
      <c r="BG19" s="134">
        <v>1</v>
      </c>
      <c r="BH19" s="134">
        <v>0</v>
      </c>
      <c r="BI19" s="134">
        <v>0</v>
      </c>
      <c r="BJ19" s="134">
        <v>0</v>
      </c>
      <c r="BK19" s="134">
        <v>0</v>
      </c>
      <c r="BL19" s="134">
        <v>0</v>
      </c>
      <c r="BM19" s="134">
        <v>0</v>
      </c>
      <c r="BN19" s="134">
        <v>3</v>
      </c>
      <c r="BO19" s="182">
        <f t="shared" si="5"/>
        <v>7</v>
      </c>
      <c r="BP19" s="482">
        <v>8</v>
      </c>
      <c r="BQ19" s="483">
        <v>1</v>
      </c>
      <c r="BR19" s="483">
        <v>1</v>
      </c>
      <c r="BS19" s="483">
        <v>0</v>
      </c>
      <c r="BT19" s="483">
        <v>1</v>
      </c>
      <c r="BU19" s="483">
        <v>0</v>
      </c>
      <c r="BV19" s="483">
        <v>0</v>
      </c>
      <c r="BW19" s="483">
        <v>0</v>
      </c>
      <c r="BX19" s="483">
        <v>0</v>
      </c>
      <c r="BY19" s="483">
        <v>2</v>
      </c>
      <c r="BZ19" s="253">
        <f t="shared" si="6"/>
        <v>13</v>
      </c>
      <c r="CA19" s="164">
        <v>4</v>
      </c>
      <c r="CB19" s="134">
        <v>2</v>
      </c>
      <c r="CC19" s="134">
        <v>1</v>
      </c>
      <c r="CD19" s="134">
        <v>0</v>
      </c>
      <c r="CE19" s="134">
        <v>0</v>
      </c>
      <c r="CF19" s="134">
        <v>0</v>
      </c>
      <c r="CG19" s="134">
        <v>0</v>
      </c>
      <c r="CH19" s="134">
        <v>0</v>
      </c>
      <c r="CI19" s="134">
        <v>1</v>
      </c>
      <c r="CJ19" s="134">
        <v>2</v>
      </c>
      <c r="CK19" s="182">
        <f t="shared" si="7"/>
        <v>10</v>
      </c>
    </row>
    <row r="20" spans="1:89" ht="18" customHeight="1">
      <c r="A20" s="90" t="s">
        <v>20</v>
      </c>
      <c r="B20" s="166">
        <v>7</v>
      </c>
      <c r="C20" s="168">
        <v>12</v>
      </c>
      <c r="D20" s="168">
        <v>0</v>
      </c>
      <c r="E20" s="168">
        <v>4</v>
      </c>
      <c r="F20" s="168">
        <v>1</v>
      </c>
      <c r="G20" s="168">
        <v>3</v>
      </c>
      <c r="H20" s="168">
        <v>0</v>
      </c>
      <c r="I20" s="168">
        <v>0</v>
      </c>
      <c r="J20" s="168">
        <v>0</v>
      </c>
      <c r="K20" s="168">
        <v>8</v>
      </c>
      <c r="L20" s="184">
        <f t="shared" si="0"/>
        <v>35</v>
      </c>
      <c r="M20" s="166">
        <v>6</v>
      </c>
      <c r="N20" s="167">
        <v>6</v>
      </c>
      <c r="O20" s="168">
        <v>3</v>
      </c>
      <c r="P20" s="167">
        <v>5</v>
      </c>
      <c r="Q20" s="168">
        <v>2</v>
      </c>
      <c r="R20" s="168">
        <v>1</v>
      </c>
      <c r="S20" s="168">
        <v>0</v>
      </c>
      <c r="T20" s="168">
        <v>0</v>
      </c>
      <c r="U20" s="168">
        <v>0</v>
      </c>
      <c r="V20" s="168">
        <v>13</v>
      </c>
      <c r="W20" s="184">
        <f t="shared" si="1"/>
        <v>36</v>
      </c>
      <c r="X20" s="166">
        <v>10</v>
      </c>
      <c r="Y20" s="168">
        <v>3</v>
      </c>
      <c r="Z20" s="168">
        <v>4</v>
      </c>
      <c r="AA20" s="168">
        <v>1</v>
      </c>
      <c r="AB20" s="168">
        <v>3</v>
      </c>
      <c r="AC20" s="168">
        <v>2</v>
      </c>
      <c r="AD20" s="168">
        <v>2</v>
      </c>
      <c r="AE20" s="168">
        <v>2</v>
      </c>
      <c r="AF20" s="168">
        <v>1</v>
      </c>
      <c r="AG20" s="168">
        <v>10</v>
      </c>
      <c r="AH20" s="184">
        <f t="shared" si="2"/>
        <v>38</v>
      </c>
      <c r="AI20" s="166">
        <v>8</v>
      </c>
      <c r="AJ20" s="167">
        <v>11</v>
      </c>
      <c r="AK20" s="168">
        <v>2</v>
      </c>
      <c r="AL20" s="167">
        <v>1</v>
      </c>
      <c r="AM20" s="168">
        <v>1</v>
      </c>
      <c r="AN20" s="168">
        <v>1</v>
      </c>
      <c r="AO20" s="168">
        <v>0</v>
      </c>
      <c r="AP20" s="168">
        <v>2</v>
      </c>
      <c r="AQ20" s="168">
        <v>2</v>
      </c>
      <c r="AR20" s="168">
        <v>4</v>
      </c>
      <c r="AS20" s="184">
        <f t="shared" si="3"/>
        <v>32</v>
      </c>
      <c r="AT20" s="166">
        <v>4</v>
      </c>
      <c r="AU20" s="168">
        <v>10</v>
      </c>
      <c r="AV20" s="168">
        <v>2</v>
      </c>
      <c r="AW20" s="168">
        <v>3</v>
      </c>
      <c r="AX20" s="168">
        <v>0</v>
      </c>
      <c r="AY20" s="168">
        <v>0</v>
      </c>
      <c r="AZ20" s="168">
        <v>0</v>
      </c>
      <c r="BA20" s="168">
        <v>1</v>
      </c>
      <c r="BB20" s="168">
        <v>0</v>
      </c>
      <c r="BC20" s="168">
        <v>3</v>
      </c>
      <c r="BD20" s="184">
        <f t="shared" si="4"/>
        <v>23</v>
      </c>
      <c r="BE20" s="166">
        <v>9</v>
      </c>
      <c r="BF20" s="167">
        <v>10</v>
      </c>
      <c r="BG20" s="168">
        <v>2</v>
      </c>
      <c r="BH20" s="167">
        <v>3</v>
      </c>
      <c r="BI20" s="168">
        <v>1</v>
      </c>
      <c r="BJ20" s="168">
        <v>0</v>
      </c>
      <c r="BK20" s="168">
        <v>0</v>
      </c>
      <c r="BL20" s="168">
        <v>0</v>
      </c>
      <c r="BM20" s="168">
        <v>1</v>
      </c>
      <c r="BN20" s="168">
        <v>6</v>
      </c>
      <c r="BO20" s="184">
        <f t="shared" si="5"/>
        <v>32</v>
      </c>
      <c r="BP20" s="166">
        <v>5</v>
      </c>
      <c r="BQ20" s="168">
        <v>9</v>
      </c>
      <c r="BR20" s="168">
        <v>1</v>
      </c>
      <c r="BS20" s="168">
        <v>1</v>
      </c>
      <c r="BT20" s="168">
        <v>1</v>
      </c>
      <c r="BU20" s="168">
        <v>2</v>
      </c>
      <c r="BV20" s="168">
        <v>0</v>
      </c>
      <c r="BW20" s="168">
        <v>0</v>
      </c>
      <c r="BX20" s="168">
        <v>1</v>
      </c>
      <c r="BY20" s="168">
        <v>7</v>
      </c>
      <c r="BZ20" s="184">
        <f t="shared" si="6"/>
        <v>27</v>
      </c>
      <c r="CA20" s="166">
        <v>5</v>
      </c>
      <c r="CB20" s="167">
        <v>5</v>
      </c>
      <c r="CC20" s="168">
        <v>2</v>
      </c>
      <c r="CD20" s="167">
        <v>3</v>
      </c>
      <c r="CE20" s="168">
        <v>2</v>
      </c>
      <c r="CF20" s="168">
        <v>2</v>
      </c>
      <c r="CG20" s="168">
        <v>0</v>
      </c>
      <c r="CH20" s="168">
        <v>0</v>
      </c>
      <c r="CI20" s="168">
        <v>0</v>
      </c>
      <c r="CJ20" s="168">
        <v>2</v>
      </c>
      <c r="CK20" s="184">
        <f t="shared" si="7"/>
        <v>21</v>
      </c>
    </row>
    <row r="21" spans="1:89" ht="18" customHeight="1">
      <c r="A21" s="88" t="s">
        <v>21</v>
      </c>
      <c r="B21" s="482">
        <v>7</v>
      </c>
      <c r="C21" s="483">
        <v>7</v>
      </c>
      <c r="D21" s="483">
        <v>5</v>
      </c>
      <c r="E21" s="483">
        <v>8</v>
      </c>
      <c r="F21" s="483">
        <v>1</v>
      </c>
      <c r="G21" s="483">
        <v>1</v>
      </c>
      <c r="H21" s="483">
        <v>1</v>
      </c>
      <c r="I21" s="483">
        <v>0</v>
      </c>
      <c r="J21" s="483">
        <v>3</v>
      </c>
      <c r="K21" s="483">
        <v>6</v>
      </c>
      <c r="L21" s="253">
        <f t="shared" si="0"/>
        <v>39</v>
      </c>
      <c r="M21" s="164">
        <v>10</v>
      </c>
      <c r="N21" s="134">
        <v>11</v>
      </c>
      <c r="O21" s="134">
        <v>4</v>
      </c>
      <c r="P21" s="134">
        <v>3</v>
      </c>
      <c r="Q21" s="134">
        <v>1</v>
      </c>
      <c r="R21" s="134">
        <v>1</v>
      </c>
      <c r="S21" s="134">
        <v>0</v>
      </c>
      <c r="T21" s="134">
        <v>0</v>
      </c>
      <c r="U21" s="134">
        <v>1</v>
      </c>
      <c r="V21" s="134">
        <v>6</v>
      </c>
      <c r="W21" s="182">
        <f t="shared" si="1"/>
        <v>37</v>
      </c>
      <c r="X21" s="482">
        <v>8</v>
      </c>
      <c r="Y21" s="483">
        <v>6</v>
      </c>
      <c r="Z21" s="483">
        <v>1</v>
      </c>
      <c r="AA21" s="483">
        <v>7</v>
      </c>
      <c r="AB21" s="483">
        <v>0</v>
      </c>
      <c r="AC21" s="483">
        <v>3</v>
      </c>
      <c r="AD21" s="483">
        <v>0</v>
      </c>
      <c r="AE21" s="483">
        <v>1</v>
      </c>
      <c r="AF21" s="483">
        <v>3</v>
      </c>
      <c r="AG21" s="483">
        <v>5</v>
      </c>
      <c r="AH21" s="253">
        <f t="shared" si="2"/>
        <v>34</v>
      </c>
      <c r="AI21" s="164">
        <v>11</v>
      </c>
      <c r="AJ21" s="134">
        <v>5</v>
      </c>
      <c r="AK21" s="134">
        <v>3</v>
      </c>
      <c r="AL21" s="134">
        <v>1</v>
      </c>
      <c r="AM21" s="134">
        <v>3</v>
      </c>
      <c r="AN21" s="134">
        <v>2</v>
      </c>
      <c r="AO21" s="134">
        <v>2</v>
      </c>
      <c r="AP21" s="134">
        <v>0</v>
      </c>
      <c r="AQ21" s="134">
        <v>1</v>
      </c>
      <c r="AR21" s="134">
        <v>6</v>
      </c>
      <c r="AS21" s="182">
        <f t="shared" si="3"/>
        <v>34</v>
      </c>
      <c r="AT21" s="482">
        <v>11</v>
      </c>
      <c r="AU21" s="483">
        <v>8</v>
      </c>
      <c r="AV21" s="483">
        <v>6</v>
      </c>
      <c r="AW21" s="483">
        <v>3</v>
      </c>
      <c r="AX21" s="483">
        <v>0</v>
      </c>
      <c r="AY21" s="483">
        <v>1</v>
      </c>
      <c r="AZ21" s="483">
        <v>0</v>
      </c>
      <c r="BA21" s="483">
        <v>0</v>
      </c>
      <c r="BB21" s="483">
        <v>0</v>
      </c>
      <c r="BC21" s="483">
        <v>13</v>
      </c>
      <c r="BD21" s="253">
        <f t="shared" si="4"/>
        <v>42</v>
      </c>
      <c r="BE21" s="164">
        <v>6</v>
      </c>
      <c r="BF21" s="134">
        <v>12</v>
      </c>
      <c r="BG21" s="134">
        <v>5</v>
      </c>
      <c r="BH21" s="134">
        <v>3</v>
      </c>
      <c r="BI21" s="134">
        <v>2</v>
      </c>
      <c r="BJ21" s="134">
        <v>0</v>
      </c>
      <c r="BK21" s="134">
        <v>0</v>
      </c>
      <c r="BL21" s="134">
        <v>1</v>
      </c>
      <c r="BM21" s="134">
        <v>1</v>
      </c>
      <c r="BN21" s="134">
        <v>5</v>
      </c>
      <c r="BO21" s="182">
        <f t="shared" si="5"/>
        <v>35</v>
      </c>
      <c r="BP21" s="482">
        <v>7</v>
      </c>
      <c r="BQ21" s="483">
        <v>8</v>
      </c>
      <c r="BR21" s="483">
        <v>1</v>
      </c>
      <c r="BS21" s="483">
        <v>2</v>
      </c>
      <c r="BT21" s="483">
        <v>1</v>
      </c>
      <c r="BU21" s="483">
        <v>0</v>
      </c>
      <c r="BV21" s="483">
        <v>0</v>
      </c>
      <c r="BW21" s="483">
        <v>0</v>
      </c>
      <c r="BX21" s="483">
        <v>2</v>
      </c>
      <c r="BY21" s="483">
        <v>10</v>
      </c>
      <c r="BZ21" s="253">
        <f t="shared" si="6"/>
        <v>31</v>
      </c>
      <c r="CA21" s="164">
        <v>11</v>
      </c>
      <c r="CB21" s="134">
        <v>8</v>
      </c>
      <c r="CC21" s="134">
        <v>6</v>
      </c>
      <c r="CD21" s="134">
        <v>2</v>
      </c>
      <c r="CE21" s="134">
        <v>1</v>
      </c>
      <c r="CF21" s="134">
        <v>3</v>
      </c>
      <c r="CG21" s="134">
        <v>0</v>
      </c>
      <c r="CH21" s="134">
        <v>0</v>
      </c>
      <c r="CI21" s="134">
        <v>3</v>
      </c>
      <c r="CJ21" s="134">
        <v>8</v>
      </c>
      <c r="CK21" s="182">
        <f t="shared" si="7"/>
        <v>42</v>
      </c>
    </row>
    <row r="22" spans="1:89" ht="18" customHeight="1">
      <c r="A22" s="11" t="s">
        <v>22</v>
      </c>
      <c r="B22" s="166">
        <v>5</v>
      </c>
      <c r="C22" s="168">
        <v>3</v>
      </c>
      <c r="D22" s="168">
        <v>4</v>
      </c>
      <c r="E22" s="168">
        <v>2</v>
      </c>
      <c r="F22" s="168">
        <v>2</v>
      </c>
      <c r="G22" s="168">
        <v>2</v>
      </c>
      <c r="H22" s="168">
        <v>0</v>
      </c>
      <c r="I22" s="168">
        <v>0</v>
      </c>
      <c r="J22" s="168">
        <v>0</v>
      </c>
      <c r="K22" s="168">
        <v>10</v>
      </c>
      <c r="L22" s="184">
        <f t="shared" si="0"/>
        <v>28</v>
      </c>
      <c r="M22" s="166">
        <v>2</v>
      </c>
      <c r="N22" s="167">
        <v>1</v>
      </c>
      <c r="O22" s="168">
        <v>4</v>
      </c>
      <c r="P22" s="167">
        <v>1</v>
      </c>
      <c r="Q22" s="168">
        <v>3</v>
      </c>
      <c r="R22" s="168">
        <v>2</v>
      </c>
      <c r="S22" s="168">
        <v>1</v>
      </c>
      <c r="T22" s="168">
        <v>0</v>
      </c>
      <c r="U22" s="168">
        <v>0</v>
      </c>
      <c r="V22" s="168">
        <v>7</v>
      </c>
      <c r="W22" s="184">
        <f t="shared" si="1"/>
        <v>21</v>
      </c>
      <c r="X22" s="166">
        <v>4</v>
      </c>
      <c r="Y22" s="168">
        <v>7</v>
      </c>
      <c r="Z22" s="168">
        <v>6</v>
      </c>
      <c r="AA22" s="168">
        <v>2</v>
      </c>
      <c r="AB22" s="168">
        <v>2</v>
      </c>
      <c r="AC22" s="168">
        <v>1</v>
      </c>
      <c r="AD22" s="168">
        <v>0</v>
      </c>
      <c r="AE22" s="168">
        <v>0</v>
      </c>
      <c r="AF22" s="168">
        <v>0</v>
      </c>
      <c r="AG22" s="168">
        <v>11</v>
      </c>
      <c r="AH22" s="184">
        <f t="shared" si="2"/>
        <v>33</v>
      </c>
      <c r="AI22" s="166">
        <v>4</v>
      </c>
      <c r="AJ22" s="167">
        <v>4</v>
      </c>
      <c r="AK22" s="168">
        <v>3</v>
      </c>
      <c r="AL22" s="167">
        <v>1</v>
      </c>
      <c r="AM22" s="168">
        <v>2</v>
      </c>
      <c r="AN22" s="168">
        <v>2</v>
      </c>
      <c r="AO22" s="168">
        <v>0</v>
      </c>
      <c r="AP22" s="168">
        <v>0</v>
      </c>
      <c r="AQ22" s="168">
        <v>1</v>
      </c>
      <c r="AR22" s="168">
        <v>7</v>
      </c>
      <c r="AS22" s="184">
        <f t="shared" si="3"/>
        <v>24</v>
      </c>
      <c r="AT22" s="166">
        <v>5</v>
      </c>
      <c r="AU22" s="168">
        <v>5</v>
      </c>
      <c r="AV22" s="168">
        <v>2</v>
      </c>
      <c r="AW22" s="168">
        <v>3</v>
      </c>
      <c r="AX22" s="168">
        <v>0</v>
      </c>
      <c r="AY22" s="168">
        <v>0</v>
      </c>
      <c r="AZ22" s="168">
        <v>0</v>
      </c>
      <c r="BA22" s="168">
        <v>1</v>
      </c>
      <c r="BB22" s="168">
        <v>1</v>
      </c>
      <c r="BC22" s="168">
        <v>6</v>
      </c>
      <c r="BD22" s="184">
        <f t="shared" si="4"/>
        <v>23</v>
      </c>
      <c r="BE22" s="166">
        <v>8</v>
      </c>
      <c r="BF22" s="167">
        <v>4</v>
      </c>
      <c r="BG22" s="168">
        <v>1</v>
      </c>
      <c r="BH22" s="167">
        <v>3</v>
      </c>
      <c r="BI22" s="168">
        <v>4</v>
      </c>
      <c r="BJ22" s="168">
        <v>0</v>
      </c>
      <c r="BK22" s="168">
        <v>0</v>
      </c>
      <c r="BL22" s="168">
        <v>0</v>
      </c>
      <c r="BM22" s="168">
        <v>0</v>
      </c>
      <c r="BN22" s="168">
        <v>9</v>
      </c>
      <c r="BO22" s="184">
        <f t="shared" si="5"/>
        <v>29</v>
      </c>
      <c r="BP22" s="166">
        <v>9</v>
      </c>
      <c r="BQ22" s="168">
        <v>3</v>
      </c>
      <c r="BR22" s="168">
        <v>4</v>
      </c>
      <c r="BS22" s="168">
        <v>5</v>
      </c>
      <c r="BT22" s="168">
        <v>0</v>
      </c>
      <c r="BU22" s="168">
        <v>0</v>
      </c>
      <c r="BV22" s="168">
        <v>0</v>
      </c>
      <c r="BW22" s="168">
        <v>1</v>
      </c>
      <c r="BX22" s="168">
        <v>2</v>
      </c>
      <c r="BY22" s="168">
        <v>19</v>
      </c>
      <c r="BZ22" s="184">
        <f t="shared" si="6"/>
        <v>43</v>
      </c>
      <c r="CA22" s="166">
        <v>6</v>
      </c>
      <c r="CB22" s="167">
        <v>4</v>
      </c>
      <c r="CC22" s="168">
        <v>1</v>
      </c>
      <c r="CD22" s="167">
        <v>7</v>
      </c>
      <c r="CE22" s="168">
        <v>1</v>
      </c>
      <c r="CF22" s="168">
        <v>2</v>
      </c>
      <c r="CG22" s="168">
        <v>0</v>
      </c>
      <c r="CH22" s="168">
        <v>0</v>
      </c>
      <c r="CI22" s="168">
        <v>3</v>
      </c>
      <c r="CJ22" s="168">
        <v>6</v>
      </c>
      <c r="CK22" s="184">
        <f t="shared" si="7"/>
        <v>30</v>
      </c>
    </row>
    <row r="23" spans="1:89" ht="18" customHeight="1">
      <c r="A23" s="88" t="s">
        <v>23</v>
      </c>
      <c r="B23" s="482">
        <v>5</v>
      </c>
      <c r="C23" s="483">
        <v>1</v>
      </c>
      <c r="D23" s="483">
        <v>1</v>
      </c>
      <c r="E23" s="483">
        <v>3</v>
      </c>
      <c r="F23" s="483">
        <v>2</v>
      </c>
      <c r="G23" s="483">
        <v>2</v>
      </c>
      <c r="H23" s="483">
        <v>0</v>
      </c>
      <c r="I23" s="483">
        <v>0</v>
      </c>
      <c r="J23" s="483">
        <v>1</v>
      </c>
      <c r="K23" s="483">
        <v>4</v>
      </c>
      <c r="L23" s="253">
        <f t="shared" si="0"/>
        <v>19</v>
      </c>
      <c r="M23" s="164">
        <v>3</v>
      </c>
      <c r="N23" s="134">
        <v>6</v>
      </c>
      <c r="O23" s="134">
        <v>1</v>
      </c>
      <c r="P23" s="134">
        <v>1</v>
      </c>
      <c r="Q23" s="134">
        <v>2</v>
      </c>
      <c r="R23" s="134">
        <v>0</v>
      </c>
      <c r="S23" s="134">
        <v>0</v>
      </c>
      <c r="T23" s="134">
        <v>0</v>
      </c>
      <c r="U23" s="134">
        <v>0</v>
      </c>
      <c r="V23" s="134">
        <v>3</v>
      </c>
      <c r="W23" s="182">
        <f t="shared" si="1"/>
        <v>16</v>
      </c>
      <c r="X23" s="482">
        <v>3</v>
      </c>
      <c r="Y23" s="483">
        <v>7</v>
      </c>
      <c r="Z23" s="483">
        <v>0</v>
      </c>
      <c r="AA23" s="483">
        <v>1</v>
      </c>
      <c r="AB23" s="483">
        <v>3</v>
      </c>
      <c r="AC23" s="483">
        <v>3</v>
      </c>
      <c r="AD23" s="483">
        <v>0</v>
      </c>
      <c r="AE23" s="483">
        <v>1</v>
      </c>
      <c r="AF23" s="483">
        <v>0</v>
      </c>
      <c r="AG23" s="483">
        <v>6</v>
      </c>
      <c r="AH23" s="253">
        <f t="shared" si="2"/>
        <v>24</v>
      </c>
      <c r="AI23" s="164">
        <v>3</v>
      </c>
      <c r="AJ23" s="134">
        <v>2</v>
      </c>
      <c r="AK23" s="134">
        <v>5</v>
      </c>
      <c r="AL23" s="134">
        <v>2</v>
      </c>
      <c r="AM23" s="134">
        <v>0</v>
      </c>
      <c r="AN23" s="134">
        <v>0</v>
      </c>
      <c r="AO23" s="134">
        <v>0</v>
      </c>
      <c r="AP23" s="134">
        <v>0</v>
      </c>
      <c r="AQ23" s="134">
        <v>1</v>
      </c>
      <c r="AR23" s="134">
        <v>4</v>
      </c>
      <c r="AS23" s="182">
        <f t="shared" si="3"/>
        <v>17</v>
      </c>
      <c r="AT23" s="482">
        <v>3</v>
      </c>
      <c r="AU23" s="483">
        <v>3</v>
      </c>
      <c r="AV23" s="483">
        <v>2</v>
      </c>
      <c r="AW23" s="483">
        <v>2</v>
      </c>
      <c r="AX23" s="483">
        <v>1</v>
      </c>
      <c r="AY23" s="483">
        <v>2</v>
      </c>
      <c r="AZ23" s="483">
        <v>0</v>
      </c>
      <c r="BA23" s="483">
        <v>0</v>
      </c>
      <c r="BB23" s="483">
        <v>0</v>
      </c>
      <c r="BC23" s="483">
        <v>2</v>
      </c>
      <c r="BD23" s="253">
        <f t="shared" si="4"/>
        <v>15</v>
      </c>
      <c r="BE23" s="164">
        <v>4</v>
      </c>
      <c r="BF23" s="134">
        <v>3</v>
      </c>
      <c r="BG23" s="134">
        <v>0</v>
      </c>
      <c r="BH23" s="134">
        <v>3</v>
      </c>
      <c r="BI23" s="134">
        <v>2</v>
      </c>
      <c r="BJ23" s="134">
        <v>1</v>
      </c>
      <c r="BK23" s="134">
        <v>0</v>
      </c>
      <c r="BL23" s="134">
        <v>0</v>
      </c>
      <c r="BM23" s="134">
        <v>0</v>
      </c>
      <c r="BN23" s="134">
        <v>7</v>
      </c>
      <c r="BO23" s="182">
        <f t="shared" si="5"/>
        <v>20</v>
      </c>
      <c r="BP23" s="482">
        <v>6</v>
      </c>
      <c r="BQ23" s="483">
        <v>4</v>
      </c>
      <c r="BR23" s="483">
        <v>4</v>
      </c>
      <c r="BS23" s="483">
        <v>2</v>
      </c>
      <c r="BT23" s="483">
        <v>1</v>
      </c>
      <c r="BU23" s="483">
        <v>2</v>
      </c>
      <c r="BV23" s="483">
        <v>0</v>
      </c>
      <c r="BW23" s="483">
        <v>0</v>
      </c>
      <c r="BX23" s="483">
        <v>1</v>
      </c>
      <c r="BY23" s="483">
        <v>3</v>
      </c>
      <c r="BZ23" s="253">
        <f t="shared" si="6"/>
        <v>23</v>
      </c>
      <c r="CA23" s="164">
        <v>3</v>
      </c>
      <c r="CB23" s="134">
        <v>3</v>
      </c>
      <c r="CC23" s="134">
        <v>1</v>
      </c>
      <c r="CD23" s="134">
        <v>0</v>
      </c>
      <c r="CE23" s="134">
        <v>2</v>
      </c>
      <c r="CF23" s="134">
        <v>5</v>
      </c>
      <c r="CG23" s="134">
        <v>0</v>
      </c>
      <c r="CH23" s="134">
        <v>0</v>
      </c>
      <c r="CI23" s="134">
        <v>0</v>
      </c>
      <c r="CJ23" s="134">
        <v>3</v>
      </c>
      <c r="CK23" s="182">
        <f t="shared" si="7"/>
        <v>17</v>
      </c>
    </row>
    <row r="24" spans="1:89" ht="18" customHeight="1">
      <c r="A24" s="11" t="s">
        <v>24</v>
      </c>
      <c r="B24" s="166">
        <v>3</v>
      </c>
      <c r="C24" s="168">
        <v>0</v>
      </c>
      <c r="D24" s="168">
        <v>0</v>
      </c>
      <c r="E24" s="168">
        <v>0</v>
      </c>
      <c r="F24" s="168">
        <v>1</v>
      </c>
      <c r="G24" s="168">
        <v>1</v>
      </c>
      <c r="H24" s="168">
        <v>0</v>
      </c>
      <c r="I24" s="168">
        <v>0</v>
      </c>
      <c r="J24" s="168">
        <v>0</v>
      </c>
      <c r="K24" s="168">
        <v>1</v>
      </c>
      <c r="L24" s="184">
        <f t="shared" si="0"/>
        <v>6</v>
      </c>
      <c r="M24" s="166">
        <v>2</v>
      </c>
      <c r="N24" s="167">
        <v>0</v>
      </c>
      <c r="O24" s="168">
        <v>0</v>
      </c>
      <c r="P24" s="167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1</v>
      </c>
      <c r="W24" s="184">
        <f t="shared" si="1"/>
        <v>3</v>
      </c>
      <c r="X24" s="166">
        <v>1</v>
      </c>
      <c r="Y24" s="168">
        <v>2</v>
      </c>
      <c r="Z24" s="168">
        <v>1</v>
      </c>
      <c r="AA24" s="168">
        <v>1</v>
      </c>
      <c r="AB24" s="168">
        <v>1</v>
      </c>
      <c r="AC24" s="168">
        <v>2</v>
      </c>
      <c r="AD24" s="168">
        <v>0</v>
      </c>
      <c r="AE24" s="168">
        <v>0</v>
      </c>
      <c r="AF24" s="168">
        <v>0</v>
      </c>
      <c r="AG24" s="168">
        <v>3</v>
      </c>
      <c r="AH24" s="184">
        <f t="shared" si="2"/>
        <v>11</v>
      </c>
      <c r="AI24" s="166">
        <v>0</v>
      </c>
      <c r="AJ24" s="167">
        <v>0</v>
      </c>
      <c r="AK24" s="168">
        <v>1</v>
      </c>
      <c r="AL24" s="167">
        <v>0</v>
      </c>
      <c r="AM24" s="168">
        <v>1</v>
      </c>
      <c r="AN24" s="168">
        <v>0</v>
      </c>
      <c r="AO24" s="168">
        <v>0</v>
      </c>
      <c r="AP24" s="168">
        <v>0</v>
      </c>
      <c r="AQ24" s="168">
        <v>0</v>
      </c>
      <c r="AR24" s="168">
        <v>0</v>
      </c>
      <c r="AS24" s="184">
        <f t="shared" si="3"/>
        <v>2</v>
      </c>
      <c r="AT24" s="166">
        <v>1</v>
      </c>
      <c r="AU24" s="168">
        <v>1</v>
      </c>
      <c r="AV24" s="168">
        <v>0</v>
      </c>
      <c r="AW24" s="168">
        <v>0</v>
      </c>
      <c r="AX24" s="168">
        <v>2</v>
      </c>
      <c r="AY24" s="168">
        <v>0</v>
      </c>
      <c r="AZ24" s="168">
        <v>0</v>
      </c>
      <c r="BA24" s="168">
        <v>0</v>
      </c>
      <c r="BB24" s="168">
        <v>0</v>
      </c>
      <c r="BC24" s="168">
        <v>1</v>
      </c>
      <c r="BD24" s="184">
        <f t="shared" si="4"/>
        <v>5</v>
      </c>
      <c r="BE24" s="166">
        <v>1</v>
      </c>
      <c r="BF24" s="167">
        <v>0</v>
      </c>
      <c r="BG24" s="168">
        <v>0</v>
      </c>
      <c r="BH24" s="167">
        <v>0</v>
      </c>
      <c r="BI24" s="168">
        <v>0</v>
      </c>
      <c r="BJ24" s="168">
        <v>2</v>
      </c>
      <c r="BK24" s="168">
        <v>0</v>
      </c>
      <c r="BL24" s="168">
        <v>0</v>
      </c>
      <c r="BM24" s="168">
        <v>0</v>
      </c>
      <c r="BN24" s="168">
        <v>0</v>
      </c>
      <c r="BO24" s="184">
        <f t="shared" si="5"/>
        <v>3</v>
      </c>
      <c r="BP24" s="166">
        <v>3</v>
      </c>
      <c r="BQ24" s="168">
        <v>0</v>
      </c>
      <c r="BR24" s="168">
        <v>2</v>
      </c>
      <c r="BS24" s="168">
        <v>0</v>
      </c>
      <c r="BT24" s="168">
        <v>1</v>
      </c>
      <c r="BU24" s="168">
        <v>0</v>
      </c>
      <c r="BV24" s="168">
        <v>2</v>
      </c>
      <c r="BW24" s="168">
        <v>0</v>
      </c>
      <c r="BX24" s="168">
        <v>0</v>
      </c>
      <c r="BY24" s="168">
        <v>5</v>
      </c>
      <c r="BZ24" s="184">
        <f t="shared" si="6"/>
        <v>13</v>
      </c>
      <c r="CA24" s="166">
        <v>0</v>
      </c>
      <c r="CB24" s="167">
        <v>1</v>
      </c>
      <c r="CC24" s="168">
        <v>0</v>
      </c>
      <c r="CD24" s="167">
        <v>1</v>
      </c>
      <c r="CE24" s="168">
        <v>0</v>
      </c>
      <c r="CF24" s="168">
        <v>1</v>
      </c>
      <c r="CG24" s="168">
        <v>0</v>
      </c>
      <c r="CH24" s="168">
        <v>1</v>
      </c>
      <c r="CI24" s="168">
        <v>0</v>
      </c>
      <c r="CJ24" s="168">
        <v>2</v>
      </c>
      <c r="CK24" s="184">
        <f t="shared" si="7"/>
        <v>6</v>
      </c>
    </row>
    <row r="25" spans="1:89" ht="18" customHeight="1">
      <c r="A25" s="88" t="s">
        <v>25</v>
      </c>
      <c r="B25" s="482">
        <v>37</v>
      </c>
      <c r="C25" s="483">
        <v>18</v>
      </c>
      <c r="D25" s="483">
        <v>3</v>
      </c>
      <c r="E25" s="483">
        <v>1</v>
      </c>
      <c r="F25" s="483">
        <v>1</v>
      </c>
      <c r="G25" s="483">
        <v>4</v>
      </c>
      <c r="H25" s="483">
        <v>0</v>
      </c>
      <c r="I25" s="483">
        <v>0</v>
      </c>
      <c r="J25" s="483">
        <v>3</v>
      </c>
      <c r="K25" s="483">
        <v>17</v>
      </c>
      <c r="L25" s="253">
        <f t="shared" si="0"/>
        <v>84</v>
      </c>
      <c r="M25" s="164">
        <v>16</v>
      </c>
      <c r="N25" s="134">
        <v>22</v>
      </c>
      <c r="O25" s="134">
        <v>5</v>
      </c>
      <c r="P25" s="134">
        <v>4</v>
      </c>
      <c r="Q25" s="134">
        <v>10</v>
      </c>
      <c r="R25" s="134">
        <v>3</v>
      </c>
      <c r="S25" s="134">
        <v>0</v>
      </c>
      <c r="T25" s="134">
        <v>2</v>
      </c>
      <c r="U25" s="134">
        <v>6</v>
      </c>
      <c r="V25" s="134">
        <v>15</v>
      </c>
      <c r="W25" s="182">
        <f t="shared" si="1"/>
        <v>83</v>
      </c>
      <c r="X25" s="482">
        <v>26</v>
      </c>
      <c r="Y25" s="483">
        <v>12</v>
      </c>
      <c r="Z25" s="483">
        <v>6</v>
      </c>
      <c r="AA25" s="483">
        <v>2</v>
      </c>
      <c r="AB25" s="483">
        <v>7</v>
      </c>
      <c r="AC25" s="483">
        <v>0</v>
      </c>
      <c r="AD25" s="483">
        <v>1</v>
      </c>
      <c r="AE25" s="483">
        <v>0</v>
      </c>
      <c r="AF25" s="483">
        <v>3</v>
      </c>
      <c r="AG25" s="483">
        <v>8</v>
      </c>
      <c r="AH25" s="253">
        <f t="shared" si="2"/>
        <v>65</v>
      </c>
      <c r="AI25" s="164">
        <v>23</v>
      </c>
      <c r="AJ25" s="134">
        <v>16</v>
      </c>
      <c r="AK25" s="134">
        <v>4</v>
      </c>
      <c r="AL25" s="134">
        <v>2</v>
      </c>
      <c r="AM25" s="134">
        <v>3</v>
      </c>
      <c r="AN25" s="134">
        <v>2</v>
      </c>
      <c r="AO25" s="134">
        <v>0</v>
      </c>
      <c r="AP25" s="134">
        <v>0</v>
      </c>
      <c r="AQ25" s="134">
        <v>2</v>
      </c>
      <c r="AR25" s="134">
        <v>18</v>
      </c>
      <c r="AS25" s="182">
        <f t="shared" si="3"/>
        <v>70</v>
      </c>
      <c r="AT25" s="482">
        <v>18</v>
      </c>
      <c r="AU25" s="483">
        <v>11</v>
      </c>
      <c r="AV25" s="483">
        <v>5</v>
      </c>
      <c r="AW25" s="483">
        <v>3</v>
      </c>
      <c r="AX25" s="483">
        <v>5</v>
      </c>
      <c r="AY25" s="483">
        <v>0</v>
      </c>
      <c r="AZ25" s="483">
        <v>1</v>
      </c>
      <c r="BA25" s="483">
        <v>0</v>
      </c>
      <c r="BB25" s="483">
        <v>1</v>
      </c>
      <c r="BC25" s="483">
        <v>20</v>
      </c>
      <c r="BD25" s="253">
        <f t="shared" si="4"/>
        <v>64</v>
      </c>
      <c r="BE25" s="164">
        <v>26</v>
      </c>
      <c r="BF25" s="134">
        <v>12</v>
      </c>
      <c r="BG25" s="134">
        <v>5</v>
      </c>
      <c r="BH25" s="134">
        <v>4</v>
      </c>
      <c r="BI25" s="134">
        <v>5</v>
      </c>
      <c r="BJ25" s="134">
        <v>2</v>
      </c>
      <c r="BK25" s="134">
        <v>0</v>
      </c>
      <c r="BL25" s="134">
        <v>0</v>
      </c>
      <c r="BM25" s="134">
        <v>2</v>
      </c>
      <c r="BN25" s="134">
        <v>14</v>
      </c>
      <c r="BO25" s="182">
        <f t="shared" si="5"/>
        <v>70</v>
      </c>
      <c r="BP25" s="482">
        <v>19</v>
      </c>
      <c r="BQ25" s="483">
        <v>11</v>
      </c>
      <c r="BR25" s="483">
        <v>2</v>
      </c>
      <c r="BS25" s="483">
        <v>1</v>
      </c>
      <c r="BT25" s="483">
        <v>0</v>
      </c>
      <c r="BU25" s="483">
        <v>2</v>
      </c>
      <c r="BV25" s="483">
        <v>0</v>
      </c>
      <c r="BW25" s="483">
        <v>0</v>
      </c>
      <c r="BX25" s="483">
        <v>2</v>
      </c>
      <c r="BY25" s="483">
        <v>11</v>
      </c>
      <c r="BZ25" s="253">
        <f t="shared" si="6"/>
        <v>48</v>
      </c>
      <c r="CA25" s="164">
        <v>14</v>
      </c>
      <c r="CB25" s="134">
        <v>9</v>
      </c>
      <c r="CC25" s="134">
        <v>4</v>
      </c>
      <c r="CD25" s="134">
        <v>1</v>
      </c>
      <c r="CE25" s="134">
        <v>0</v>
      </c>
      <c r="CF25" s="134">
        <v>1</v>
      </c>
      <c r="CG25" s="134">
        <v>0</v>
      </c>
      <c r="CH25" s="134">
        <v>0</v>
      </c>
      <c r="CI25" s="134">
        <v>2</v>
      </c>
      <c r="CJ25" s="134">
        <v>7</v>
      </c>
      <c r="CK25" s="182">
        <f t="shared" si="7"/>
        <v>38</v>
      </c>
    </row>
    <row r="26" spans="1:89" ht="18" customHeight="1">
      <c r="A26" s="90" t="s">
        <v>26</v>
      </c>
      <c r="B26" s="171">
        <v>0</v>
      </c>
      <c r="C26" s="172">
        <v>1</v>
      </c>
      <c r="D26" s="172">
        <v>0</v>
      </c>
      <c r="E26" s="172">
        <v>0</v>
      </c>
      <c r="F26" s="172">
        <v>1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85">
        <f t="shared" si="0"/>
        <v>2</v>
      </c>
      <c r="M26" s="166">
        <v>0</v>
      </c>
      <c r="N26" s="167">
        <v>1</v>
      </c>
      <c r="O26" s="168">
        <v>0</v>
      </c>
      <c r="P26" s="167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84">
        <f t="shared" si="1"/>
        <v>1</v>
      </c>
      <c r="X26" s="171">
        <v>0</v>
      </c>
      <c r="Y26" s="172">
        <v>0</v>
      </c>
      <c r="Z26" s="172">
        <v>0</v>
      </c>
      <c r="AA26" s="172">
        <v>0</v>
      </c>
      <c r="AB26" s="172">
        <v>0</v>
      </c>
      <c r="AC26" s="172">
        <v>0</v>
      </c>
      <c r="AD26" s="172">
        <v>0</v>
      </c>
      <c r="AE26" s="172">
        <v>0</v>
      </c>
      <c r="AF26" s="172">
        <v>0</v>
      </c>
      <c r="AG26" s="172">
        <v>0</v>
      </c>
      <c r="AH26" s="185">
        <f t="shared" si="2"/>
        <v>0</v>
      </c>
      <c r="AI26" s="166">
        <v>1</v>
      </c>
      <c r="AJ26" s="167">
        <v>0</v>
      </c>
      <c r="AK26" s="168">
        <v>0</v>
      </c>
      <c r="AL26" s="167">
        <v>0</v>
      </c>
      <c r="AM26" s="168">
        <v>0</v>
      </c>
      <c r="AN26" s="168">
        <v>0</v>
      </c>
      <c r="AO26" s="168">
        <v>0</v>
      </c>
      <c r="AP26" s="168">
        <v>0</v>
      </c>
      <c r="AQ26" s="168">
        <v>0</v>
      </c>
      <c r="AR26" s="168">
        <v>0</v>
      </c>
      <c r="AS26" s="184">
        <f t="shared" si="3"/>
        <v>1</v>
      </c>
      <c r="AT26" s="171">
        <v>0</v>
      </c>
      <c r="AU26" s="172">
        <v>0</v>
      </c>
      <c r="AV26" s="172">
        <v>0</v>
      </c>
      <c r="AW26" s="172">
        <v>0</v>
      </c>
      <c r="AX26" s="172">
        <v>0</v>
      </c>
      <c r="AY26" s="172">
        <v>0</v>
      </c>
      <c r="AZ26" s="172">
        <v>0</v>
      </c>
      <c r="BA26" s="172">
        <v>0</v>
      </c>
      <c r="BB26" s="172">
        <v>0</v>
      </c>
      <c r="BC26" s="172">
        <v>1</v>
      </c>
      <c r="BD26" s="185">
        <f t="shared" si="4"/>
        <v>1</v>
      </c>
      <c r="BE26" s="166">
        <v>0</v>
      </c>
      <c r="BF26" s="167">
        <v>0</v>
      </c>
      <c r="BG26" s="168">
        <v>0</v>
      </c>
      <c r="BH26" s="167">
        <v>0</v>
      </c>
      <c r="BI26" s="168">
        <v>0</v>
      </c>
      <c r="BJ26" s="168">
        <v>0</v>
      </c>
      <c r="BK26" s="168">
        <v>0</v>
      </c>
      <c r="BL26" s="168">
        <v>0</v>
      </c>
      <c r="BM26" s="168">
        <v>0</v>
      </c>
      <c r="BN26" s="168">
        <v>0</v>
      </c>
      <c r="BO26" s="184">
        <f t="shared" si="5"/>
        <v>0</v>
      </c>
      <c r="BP26" s="171">
        <v>1</v>
      </c>
      <c r="BQ26" s="172">
        <v>0</v>
      </c>
      <c r="BR26" s="172">
        <v>0</v>
      </c>
      <c r="BS26" s="172">
        <v>0</v>
      </c>
      <c r="BT26" s="172">
        <v>0</v>
      </c>
      <c r="BU26" s="172">
        <v>0</v>
      </c>
      <c r="BV26" s="172">
        <v>0</v>
      </c>
      <c r="BW26" s="172">
        <v>0</v>
      </c>
      <c r="BX26" s="172">
        <v>0</v>
      </c>
      <c r="BY26" s="172">
        <v>0</v>
      </c>
      <c r="BZ26" s="185">
        <f t="shared" si="6"/>
        <v>1</v>
      </c>
      <c r="CA26" s="166">
        <v>0</v>
      </c>
      <c r="CB26" s="167">
        <v>0</v>
      </c>
      <c r="CC26" s="168">
        <v>0</v>
      </c>
      <c r="CD26" s="167">
        <v>0</v>
      </c>
      <c r="CE26" s="168">
        <v>0</v>
      </c>
      <c r="CF26" s="168">
        <v>0</v>
      </c>
      <c r="CG26" s="168">
        <v>0</v>
      </c>
      <c r="CH26" s="168">
        <v>0</v>
      </c>
      <c r="CI26" s="168">
        <v>0</v>
      </c>
      <c r="CJ26" s="168">
        <v>0</v>
      </c>
      <c r="CK26" s="184">
        <f t="shared" si="7"/>
        <v>0</v>
      </c>
    </row>
    <row r="27" spans="1:89" ht="24.95" customHeight="1">
      <c r="A27" s="91" t="s">
        <v>36</v>
      </c>
      <c r="B27" s="480">
        <f>+SUM(B8:B26)</f>
        <v>339</v>
      </c>
      <c r="C27" s="481">
        <f t="shared" ref="C27:K27" si="8">+SUM(C8:C26)</f>
        <v>193</v>
      </c>
      <c r="D27" s="481">
        <f t="shared" si="8"/>
        <v>108</v>
      </c>
      <c r="E27" s="481">
        <f t="shared" si="8"/>
        <v>87</v>
      </c>
      <c r="F27" s="481">
        <f t="shared" si="8"/>
        <v>82</v>
      </c>
      <c r="G27" s="481">
        <f t="shared" si="8"/>
        <v>57</v>
      </c>
      <c r="H27" s="481">
        <f t="shared" si="8"/>
        <v>8</v>
      </c>
      <c r="I27" s="481">
        <f t="shared" si="8"/>
        <v>6</v>
      </c>
      <c r="J27" s="481">
        <f t="shared" si="8"/>
        <v>45</v>
      </c>
      <c r="K27" s="481">
        <f t="shared" si="8"/>
        <v>204</v>
      </c>
      <c r="L27" s="50">
        <f t="shared" si="0"/>
        <v>1129</v>
      </c>
      <c r="M27" s="23">
        <f t="shared" ref="M27:V27" si="9">+SUM(M8:M26)</f>
        <v>273</v>
      </c>
      <c r="N27" s="24">
        <f t="shared" si="9"/>
        <v>219</v>
      </c>
      <c r="O27" s="24">
        <f t="shared" si="9"/>
        <v>94</v>
      </c>
      <c r="P27" s="24">
        <f t="shared" si="9"/>
        <v>65</v>
      </c>
      <c r="Q27" s="24">
        <f t="shared" si="9"/>
        <v>97</v>
      </c>
      <c r="R27" s="24">
        <f t="shared" si="9"/>
        <v>50</v>
      </c>
      <c r="S27" s="24">
        <f t="shared" si="9"/>
        <v>6</v>
      </c>
      <c r="T27" s="24">
        <f t="shared" si="9"/>
        <v>13</v>
      </c>
      <c r="U27" s="24">
        <f t="shared" si="9"/>
        <v>46</v>
      </c>
      <c r="V27" s="24">
        <f t="shared" si="9"/>
        <v>192</v>
      </c>
      <c r="W27" s="25">
        <f>+SUM(M27:V27)</f>
        <v>1055</v>
      </c>
      <c r="X27" s="480">
        <f t="shared" ref="X27:AG27" si="10">+SUM(X8:X26)</f>
        <v>293</v>
      </c>
      <c r="Y27" s="481">
        <f t="shared" si="10"/>
        <v>206</v>
      </c>
      <c r="Z27" s="481">
        <f t="shared" si="10"/>
        <v>98</v>
      </c>
      <c r="AA27" s="481">
        <f t="shared" si="10"/>
        <v>63</v>
      </c>
      <c r="AB27" s="481">
        <f t="shared" si="10"/>
        <v>58</v>
      </c>
      <c r="AC27" s="481">
        <f t="shared" si="10"/>
        <v>69</v>
      </c>
      <c r="AD27" s="481">
        <f t="shared" si="10"/>
        <v>10</v>
      </c>
      <c r="AE27" s="481">
        <f t="shared" si="10"/>
        <v>16</v>
      </c>
      <c r="AF27" s="481">
        <f t="shared" si="10"/>
        <v>40</v>
      </c>
      <c r="AG27" s="481">
        <f t="shared" si="10"/>
        <v>188</v>
      </c>
      <c r="AH27" s="50">
        <f t="shared" si="2"/>
        <v>1041</v>
      </c>
      <c r="AI27" s="23">
        <f t="shared" ref="AI27:AR27" si="11">+SUM(AI8:AI26)</f>
        <v>307</v>
      </c>
      <c r="AJ27" s="24">
        <f t="shared" si="11"/>
        <v>234</v>
      </c>
      <c r="AK27" s="24">
        <f t="shared" si="11"/>
        <v>90</v>
      </c>
      <c r="AL27" s="24">
        <f t="shared" si="11"/>
        <v>59</v>
      </c>
      <c r="AM27" s="24">
        <f t="shared" si="11"/>
        <v>48</v>
      </c>
      <c r="AN27" s="24">
        <f t="shared" si="11"/>
        <v>42</v>
      </c>
      <c r="AO27" s="24">
        <f t="shared" si="11"/>
        <v>10</v>
      </c>
      <c r="AP27" s="24">
        <f t="shared" si="11"/>
        <v>25</v>
      </c>
      <c r="AQ27" s="24">
        <f t="shared" si="11"/>
        <v>43</v>
      </c>
      <c r="AR27" s="24">
        <f t="shared" si="11"/>
        <v>194</v>
      </c>
      <c r="AS27" s="25">
        <f t="shared" si="3"/>
        <v>1052</v>
      </c>
      <c r="AT27" s="480">
        <f t="shared" ref="AT27:BC27" si="12">+SUM(AT8:AT26)</f>
        <v>249</v>
      </c>
      <c r="AU27" s="481">
        <f t="shared" si="12"/>
        <v>187</v>
      </c>
      <c r="AV27" s="481">
        <f t="shared" si="12"/>
        <v>91</v>
      </c>
      <c r="AW27" s="481">
        <f t="shared" si="12"/>
        <v>62</v>
      </c>
      <c r="AX27" s="481">
        <f t="shared" si="12"/>
        <v>50</v>
      </c>
      <c r="AY27" s="481">
        <f t="shared" si="12"/>
        <v>42</v>
      </c>
      <c r="AZ27" s="481">
        <f t="shared" si="12"/>
        <v>7</v>
      </c>
      <c r="BA27" s="481">
        <f t="shared" si="12"/>
        <v>13</v>
      </c>
      <c r="BB27" s="481">
        <f t="shared" si="12"/>
        <v>32</v>
      </c>
      <c r="BC27" s="481">
        <f t="shared" si="12"/>
        <v>177</v>
      </c>
      <c r="BD27" s="50">
        <f t="shared" si="4"/>
        <v>910</v>
      </c>
      <c r="BE27" s="23">
        <f>+SUM(BE8:BE26)</f>
        <v>278</v>
      </c>
      <c r="BF27" s="24">
        <f t="shared" ref="BF27:BN27" si="13">+SUM(BF8:BF26)</f>
        <v>198</v>
      </c>
      <c r="BG27" s="24">
        <f t="shared" si="13"/>
        <v>89</v>
      </c>
      <c r="BH27" s="24">
        <f t="shared" si="13"/>
        <v>66</v>
      </c>
      <c r="BI27" s="24">
        <f t="shared" si="13"/>
        <v>45</v>
      </c>
      <c r="BJ27" s="24">
        <f t="shared" si="13"/>
        <v>36</v>
      </c>
      <c r="BK27" s="24">
        <f t="shared" si="13"/>
        <v>1</v>
      </c>
      <c r="BL27" s="24">
        <f t="shared" si="13"/>
        <v>6</v>
      </c>
      <c r="BM27" s="24">
        <f t="shared" si="13"/>
        <v>33</v>
      </c>
      <c r="BN27" s="24">
        <f t="shared" si="13"/>
        <v>189</v>
      </c>
      <c r="BO27" s="25">
        <f t="shared" si="5"/>
        <v>941</v>
      </c>
      <c r="BP27" s="480">
        <f t="shared" ref="BP27:CJ27" si="14">+SUM(BP8:BP26)</f>
        <v>301</v>
      </c>
      <c r="BQ27" s="481">
        <f t="shared" si="14"/>
        <v>231</v>
      </c>
      <c r="BR27" s="481">
        <f t="shared" si="14"/>
        <v>82</v>
      </c>
      <c r="BS27" s="481">
        <f t="shared" si="14"/>
        <v>66</v>
      </c>
      <c r="BT27" s="481">
        <f t="shared" si="14"/>
        <v>49</v>
      </c>
      <c r="BU27" s="481">
        <f t="shared" si="14"/>
        <v>37</v>
      </c>
      <c r="BV27" s="481">
        <f t="shared" si="14"/>
        <v>8</v>
      </c>
      <c r="BW27" s="481">
        <f t="shared" si="14"/>
        <v>7</v>
      </c>
      <c r="BX27" s="481">
        <f t="shared" si="14"/>
        <v>33</v>
      </c>
      <c r="BY27" s="481">
        <f t="shared" si="14"/>
        <v>225</v>
      </c>
      <c r="BZ27" s="50">
        <f t="shared" si="6"/>
        <v>1039</v>
      </c>
      <c r="CA27" s="23">
        <f t="shared" si="14"/>
        <v>236</v>
      </c>
      <c r="CB27" s="24">
        <f t="shared" si="14"/>
        <v>214</v>
      </c>
      <c r="CC27" s="24">
        <f t="shared" si="14"/>
        <v>75</v>
      </c>
      <c r="CD27" s="24">
        <f t="shared" si="14"/>
        <v>80</v>
      </c>
      <c r="CE27" s="24">
        <f t="shared" si="14"/>
        <v>44</v>
      </c>
      <c r="CF27" s="24">
        <f t="shared" si="14"/>
        <v>34</v>
      </c>
      <c r="CG27" s="24">
        <f t="shared" si="14"/>
        <v>1</v>
      </c>
      <c r="CH27" s="24">
        <f t="shared" si="14"/>
        <v>3</v>
      </c>
      <c r="CI27" s="24">
        <f t="shared" si="14"/>
        <v>45</v>
      </c>
      <c r="CJ27" s="24">
        <f t="shared" si="14"/>
        <v>168</v>
      </c>
      <c r="CK27" s="25">
        <f t="shared" si="7"/>
        <v>900</v>
      </c>
    </row>
    <row r="28" spans="1:89" ht="6" customHeight="1">
      <c r="B28" s="152"/>
      <c r="D28" s="152"/>
      <c r="F28" s="152"/>
      <c r="L28" s="117"/>
      <c r="M28" s="92"/>
      <c r="O28" s="92"/>
      <c r="Q28" s="92"/>
      <c r="W28" s="117"/>
      <c r="X28" s="152"/>
      <c r="Z28" s="152"/>
      <c r="AB28" s="152"/>
      <c r="AH28" s="117"/>
      <c r="AI28" s="92"/>
      <c r="AK28" s="92"/>
      <c r="AM28" s="92"/>
      <c r="AS28" s="117"/>
      <c r="AT28" s="117"/>
      <c r="AV28" s="92"/>
      <c r="AX28" s="92"/>
      <c r="AZ28" s="92"/>
      <c r="BC28" s="117"/>
      <c r="BE28" s="92"/>
      <c r="BG28" s="92"/>
      <c r="BI28" s="92"/>
      <c r="BO28" s="117"/>
      <c r="BP28" s="117"/>
      <c r="BR28" s="92"/>
      <c r="BT28" s="92"/>
      <c r="BV28" s="92"/>
      <c r="BY28" s="117"/>
      <c r="CA28" s="92"/>
      <c r="CC28" s="92"/>
      <c r="CE28" s="92"/>
      <c r="CK28" s="117"/>
    </row>
    <row r="29" spans="1:89" s="384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408"/>
      <c r="AE29" s="408"/>
      <c r="AF29" s="408"/>
      <c r="AG29" s="408"/>
      <c r="AH29" s="408"/>
      <c r="AI29" s="408"/>
      <c r="AJ29" s="408"/>
      <c r="AK29" s="408"/>
      <c r="AL29" s="408"/>
      <c r="AM29" s="408"/>
      <c r="AN29" s="408"/>
      <c r="AO29" s="408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  <c r="BA29" s="408"/>
      <c r="BB29" s="408"/>
      <c r="BC29" s="408"/>
      <c r="BE29" s="408"/>
      <c r="BF29" s="408"/>
      <c r="BG29" s="408"/>
      <c r="BH29" s="408"/>
      <c r="BI29" s="408"/>
      <c r="BJ29" s="408"/>
      <c r="BK29" s="408"/>
      <c r="BL29" s="408"/>
      <c r="BM29" s="408"/>
      <c r="BN29" s="408"/>
      <c r="BO29" s="408"/>
      <c r="BP29" s="408"/>
      <c r="BQ29" s="408"/>
      <c r="BR29" s="408"/>
      <c r="BS29" s="408"/>
      <c r="BT29" s="408"/>
      <c r="BU29" s="408"/>
      <c r="BV29" s="408"/>
      <c r="BW29" s="408"/>
      <c r="BX29" s="408"/>
      <c r="BY29" s="408"/>
      <c r="CA29" s="408"/>
      <c r="CB29" s="408"/>
      <c r="CC29" s="408"/>
      <c r="CD29" s="408"/>
      <c r="CE29" s="408"/>
      <c r="CF29" s="408"/>
      <c r="CG29" s="408"/>
      <c r="CH29" s="408"/>
      <c r="CI29" s="408"/>
      <c r="CJ29" s="408"/>
      <c r="CK29" s="408"/>
    </row>
    <row r="30" spans="1:89" s="384" customFormat="1" ht="10.5" customHeight="1">
      <c r="A30" s="664" t="s">
        <v>560</v>
      </c>
      <c r="B30" s="451"/>
      <c r="C30" s="420"/>
      <c r="D30" s="420"/>
      <c r="E30" s="420"/>
      <c r="F30" s="420"/>
      <c r="G30" s="420"/>
      <c r="H30" s="420"/>
      <c r="I30" s="420"/>
      <c r="J30" s="420"/>
      <c r="K30" s="420"/>
      <c r="L30" s="408"/>
      <c r="M30" s="418"/>
      <c r="N30" s="408"/>
      <c r="O30" s="408"/>
      <c r="P30" s="408"/>
      <c r="Q30" s="408"/>
      <c r="R30" s="408"/>
      <c r="S30" s="408"/>
      <c r="T30" s="408"/>
      <c r="U30" s="408"/>
      <c r="V30" s="408"/>
      <c r="W30" s="408"/>
      <c r="X30" s="451"/>
      <c r="Y30" s="420"/>
      <c r="Z30" s="420"/>
      <c r="AA30" s="420"/>
      <c r="AB30" s="420"/>
      <c r="AC30" s="420"/>
      <c r="AD30" s="420"/>
      <c r="AE30" s="420"/>
      <c r="AF30" s="420"/>
      <c r="AG30" s="420"/>
      <c r="AH30" s="408"/>
      <c r="AI30" s="418"/>
      <c r="AJ30" s="408"/>
      <c r="AK30" s="408"/>
      <c r="AL30" s="408"/>
      <c r="AM30" s="408"/>
      <c r="AN30" s="408"/>
      <c r="AO30" s="408"/>
      <c r="AP30" s="408"/>
      <c r="AQ30" s="408"/>
      <c r="AR30" s="408"/>
      <c r="AS30" s="408"/>
      <c r="AT30" s="408"/>
      <c r="AU30" s="408"/>
      <c r="AV30" s="418"/>
      <c r="AW30" s="408"/>
      <c r="AX30" s="408"/>
      <c r="AY30" s="408"/>
      <c r="AZ30" s="408"/>
      <c r="BA30" s="408"/>
      <c r="BB30" s="408"/>
      <c r="BC30" s="408"/>
      <c r="BE30" s="418"/>
      <c r="BF30" s="408"/>
      <c r="BG30" s="408"/>
      <c r="BH30" s="408"/>
      <c r="BI30" s="408"/>
      <c r="BJ30" s="408"/>
      <c r="BK30" s="408"/>
      <c r="BL30" s="408"/>
      <c r="BM30" s="408"/>
      <c r="BN30" s="408"/>
      <c r="BO30" s="408"/>
      <c r="BP30" s="408"/>
      <c r="BQ30" s="408"/>
      <c r="BR30" s="418"/>
      <c r="BS30" s="408"/>
      <c r="BT30" s="408"/>
      <c r="BU30" s="408"/>
      <c r="BV30" s="408"/>
      <c r="BW30" s="408"/>
      <c r="BX30" s="408"/>
      <c r="BY30" s="408"/>
      <c r="CA30" s="418"/>
      <c r="CB30" s="408"/>
      <c r="CC30" s="408"/>
      <c r="CD30" s="408"/>
      <c r="CE30" s="408"/>
      <c r="CF30" s="408"/>
      <c r="CG30" s="408"/>
      <c r="CH30" s="408"/>
      <c r="CI30" s="408"/>
      <c r="CJ30" s="408"/>
      <c r="CK30" s="408"/>
    </row>
    <row r="31" spans="1:89" s="384" customFormat="1" ht="12" customHeight="1">
      <c r="A31" s="419" t="s">
        <v>230</v>
      </c>
      <c r="B31" s="451"/>
      <c r="C31" s="420"/>
      <c r="D31" s="420"/>
      <c r="E31" s="420"/>
      <c r="F31" s="420"/>
      <c r="G31" s="420"/>
      <c r="H31" s="420"/>
      <c r="I31" s="420"/>
      <c r="J31" s="420"/>
      <c r="K31" s="420"/>
      <c r="L31" s="408"/>
      <c r="M31" s="41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451"/>
      <c r="Y31" s="420"/>
      <c r="Z31" s="420"/>
      <c r="AA31" s="420"/>
      <c r="AB31" s="420"/>
      <c r="AC31" s="420"/>
      <c r="AD31" s="420"/>
      <c r="AE31" s="420"/>
      <c r="AF31" s="420"/>
      <c r="AG31" s="420"/>
      <c r="AH31" s="408"/>
      <c r="AI31" s="418"/>
      <c r="AJ31" s="408"/>
      <c r="AK31" s="408"/>
      <c r="AL31" s="408"/>
      <c r="AM31" s="408"/>
      <c r="AN31" s="408"/>
      <c r="AO31" s="408"/>
      <c r="AP31" s="408"/>
      <c r="AQ31" s="408"/>
      <c r="AR31" s="408"/>
      <c r="AS31" s="408"/>
      <c r="AT31" s="408"/>
      <c r="AU31" s="408"/>
      <c r="AV31" s="418"/>
      <c r="AW31" s="408"/>
      <c r="AX31" s="408"/>
      <c r="AY31" s="408"/>
      <c r="AZ31" s="408"/>
      <c r="BA31" s="408"/>
      <c r="BB31" s="408"/>
      <c r="BC31" s="408"/>
      <c r="BE31" s="418"/>
      <c r="BF31" s="408"/>
      <c r="BG31" s="408"/>
      <c r="BH31" s="408"/>
      <c r="BI31" s="408"/>
      <c r="BJ31" s="408"/>
      <c r="BK31" s="408"/>
      <c r="BL31" s="408"/>
      <c r="BM31" s="408"/>
      <c r="BN31" s="408"/>
      <c r="BO31" s="408"/>
      <c r="BP31" s="408"/>
      <c r="BQ31" s="408"/>
      <c r="BR31" s="418"/>
      <c r="BS31" s="408"/>
      <c r="BT31" s="408"/>
      <c r="BU31" s="408"/>
      <c r="BV31" s="408"/>
      <c r="BW31" s="408"/>
      <c r="BX31" s="408"/>
      <c r="BY31" s="408"/>
      <c r="CA31" s="418"/>
      <c r="CB31" s="408"/>
      <c r="CC31" s="408"/>
      <c r="CD31" s="408"/>
      <c r="CE31" s="408"/>
      <c r="CF31" s="408"/>
      <c r="CG31" s="408"/>
      <c r="CH31" s="408"/>
      <c r="CI31" s="408"/>
      <c r="CJ31" s="408"/>
      <c r="CK31" s="408"/>
    </row>
    <row r="32" spans="1:89" s="384" customFormat="1" ht="12" customHeight="1">
      <c r="A32" s="420" t="s">
        <v>65</v>
      </c>
      <c r="B32" s="451"/>
      <c r="C32" s="420"/>
      <c r="D32" s="420"/>
      <c r="E32" s="420"/>
      <c r="F32" s="420"/>
      <c r="G32" s="420"/>
      <c r="H32" s="420"/>
      <c r="I32" s="420"/>
      <c r="J32" s="420"/>
      <c r="K32" s="420"/>
      <c r="L32" s="408"/>
      <c r="M32" s="41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51"/>
      <c r="Y32" s="420"/>
      <c r="Z32" s="420"/>
      <c r="AA32" s="420"/>
      <c r="AB32" s="420"/>
      <c r="AC32" s="420"/>
      <c r="AD32" s="420"/>
      <c r="AE32" s="420"/>
      <c r="AF32" s="420"/>
      <c r="AG32" s="420"/>
      <c r="AH32" s="408"/>
      <c r="AI32" s="418"/>
      <c r="AJ32" s="408"/>
      <c r="AK32" s="408"/>
      <c r="AL32" s="408"/>
      <c r="AM32" s="408"/>
      <c r="AN32" s="408"/>
      <c r="AO32" s="408"/>
      <c r="AP32" s="408"/>
      <c r="AQ32" s="408"/>
      <c r="AR32" s="408"/>
      <c r="AS32" s="408"/>
      <c r="AT32" s="408"/>
      <c r="AU32" s="408"/>
      <c r="AV32" s="418"/>
      <c r="AW32" s="408"/>
      <c r="AX32" s="408"/>
      <c r="AY32" s="408"/>
      <c r="AZ32" s="408"/>
      <c r="BA32" s="408"/>
      <c r="BB32" s="408"/>
      <c r="BC32" s="408"/>
      <c r="BE32" s="418"/>
      <c r="BF32" s="408"/>
      <c r="BG32" s="408"/>
      <c r="BH32" s="408"/>
      <c r="BI32" s="408"/>
      <c r="BJ32" s="408"/>
      <c r="BK32" s="408"/>
      <c r="BL32" s="408"/>
      <c r="BM32" s="408"/>
      <c r="BN32" s="408"/>
      <c r="BO32" s="408"/>
      <c r="BP32" s="408"/>
      <c r="BQ32" s="408"/>
      <c r="BR32" s="418"/>
      <c r="BS32" s="408"/>
      <c r="BT32" s="408"/>
      <c r="BU32" s="408"/>
      <c r="BV32" s="408"/>
      <c r="BW32" s="408"/>
      <c r="BX32" s="408"/>
      <c r="BY32" s="408"/>
      <c r="CA32" s="418"/>
      <c r="CB32" s="408"/>
      <c r="CC32" s="408"/>
      <c r="CD32" s="408"/>
      <c r="CE32" s="408"/>
      <c r="CF32" s="408"/>
      <c r="CG32" s="408"/>
      <c r="CH32" s="408"/>
      <c r="CI32" s="408"/>
      <c r="CJ32" s="408"/>
      <c r="CK32" s="408"/>
    </row>
    <row r="33" spans="1:89" s="384" customFormat="1" ht="12" customHeight="1">
      <c r="A33" s="420" t="s">
        <v>66</v>
      </c>
      <c r="B33" s="451"/>
      <c r="C33" s="420"/>
      <c r="D33" s="420"/>
      <c r="E33" s="420"/>
      <c r="F33" s="420"/>
      <c r="G33" s="420"/>
      <c r="H33" s="420"/>
      <c r="I33" s="420"/>
      <c r="J33" s="420"/>
      <c r="K33" s="420"/>
      <c r="L33" s="408"/>
      <c r="M33" s="41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51"/>
      <c r="Y33" s="420"/>
      <c r="Z33" s="420"/>
      <c r="AA33" s="420"/>
      <c r="AB33" s="420"/>
      <c r="AC33" s="420"/>
      <c r="AD33" s="420"/>
      <c r="AE33" s="420"/>
      <c r="AF33" s="420"/>
      <c r="AG33" s="420"/>
      <c r="AH33" s="408"/>
      <c r="AI33" s="418"/>
      <c r="AJ33" s="408"/>
      <c r="AK33" s="408"/>
      <c r="AL33" s="408"/>
      <c r="AM33" s="408"/>
      <c r="AN33" s="408"/>
      <c r="AO33" s="408"/>
      <c r="AP33" s="408"/>
      <c r="AQ33" s="408"/>
      <c r="AR33" s="408"/>
      <c r="AS33" s="408"/>
      <c r="AT33" s="408"/>
      <c r="AU33" s="408"/>
      <c r="AV33" s="418"/>
      <c r="AW33" s="408"/>
      <c r="AX33" s="408"/>
      <c r="AY33" s="408"/>
      <c r="AZ33" s="408"/>
      <c r="BA33" s="408"/>
      <c r="BB33" s="408"/>
      <c r="BC33" s="408"/>
      <c r="BE33" s="418"/>
      <c r="BF33" s="408"/>
      <c r="BG33" s="408"/>
      <c r="BH33" s="408"/>
      <c r="BI33" s="408"/>
      <c r="BJ33" s="408"/>
      <c r="BK33" s="408"/>
      <c r="BL33" s="408"/>
      <c r="BM33" s="408"/>
      <c r="BN33" s="408"/>
      <c r="BO33" s="408"/>
      <c r="BP33" s="408"/>
      <c r="BQ33" s="408"/>
      <c r="BR33" s="418"/>
      <c r="BS33" s="408"/>
      <c r="BT33" s="408"/>
      <c r="BU33" s="408"/>
      <c r="BV33" s="408"/>
      <c r="BW33" s="408"/>
      <c r="BX33" s="408"/>
      <c r="BY33" s="408"/>
      <c r="CA33" s="418"/>
      <c r="CB33" s="408"/>
      <c r="CC33" s="408"/>
      <c r="CD33" s="408"/>
      <c r="CE33" s="408"/>
      <c r="CF33" s="408"/>
      <c r="CG33" s="408"/>
      <c r="CH33" s="408"/>
      <c r="CI33" s="408"/>
      <c r="CJ33" s="408"/>
      <c r="CK33" s="408"/>
    </row>
    <row r="34" spans="1:89" s="408" customFormat="1" ht="12" customHeight="1">
      <c r="A34" s="420" t="s">
        <v>229</v>
      </c>
      <c r="B34" s="451"/>
      <c r="C34" s="420"/>
      <c r="D34" s="420"/>
      <c r="E34" s="420"/>
      <c r="F34" s="420"/>
      <c r="G34" s="420"/>
      <c r="H34" s="420"/>
      <c r="I34" s="420"/>
      <c r="J34" s="420"/>
      <c r="K34" s="420"/>
      <c r="M34" s="418"/>
      <c r="X34" s="451"/>
      <c r="Y34" s="420"/>
      <c r="Z34" s="420"/>
      <c r="AA34" s="420"/>
      <c r="AB34" s="420"/>
      <c r="AC34" s="420"/>
      <c r="AD34" s="420"/>
      <c r="AE34" s="420"/>
      <c r="AF34" s="420"/>
      <c r="AG34" s="420"/>
      <c r="AI34" s="418"/>
      <c r="AV34" s="418"/>
      <c r="AZ34" s="421"/>
      <c r="BE34" s="418"/>
      <c r="BR34" s="418"/>
      <c r="BV34" s="421"/>
      <c r="CA34" s="418"/>
    </row>
    <row r="35" spans="1:89" s="384" customFormat="1" ht="12" customHeight="1">
      <c r="A35" s="420" t="s">
        <v>68</v>
      </c>
      <c r="B35" s="451"/>
      <c r="C35" s="420"/>
      <c r="D35" s="420"/>
      <c r="E35" s="420"/>
      <c r="F35" s="420"/>
      <c r="G35" s="420"/>
      <c r="H35" s="420"/>
      <c r="I35" s="420"/>
      <c r="J35" s="420"/>
      <c r="K35" s="420"/>
      <c r="L35" s="408"/>
      <c r="M35" s="41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51"/>
      <c r="Y35" s="420"/>
      <c r="Z35" s="420"/>
      <c r="AA35" s="420"/>
      <c r="AB35" s="420"/>
      <c r="AC35" s="420"/>
      <c r="AD35" s="420"/>
      <c r="AE35" s="420"/>
      <c r="AF35" s="420"/>
      <c r="AG35" s="420"/>
      <c r="AH35" s="408"/>
      <c r="AI35" s="418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8"/>
      <c r="AU35" s="408"/>
      <c r="AV35" s="418"/>
      <c r="AW35" s="408"/>
      <c r="AX35" s="408"/>
      <c r="AY35" s="408"/>
      <c r="AZ35" s="408"/>
      <c r="BA35" s="408"/>
      <c r="BB35" s="408"/>
      <c r="BC35" s="408"/>
      <c r="BE35" s="418"/>
      <c r="BF35" s="408"/>
      <c r="BG35" s="408"/>
      <c r="BH35" s="408"/>
      <c r="BI35" s="408"/>
      <c r="BJ35" s="408"/>
      <c r="BK35" s="408"/>
      <c r="BL35" s="408"/>
      <c r="BM35" s="408"/>
      <c r="BN35" s="408"/>
      <c r="BO35" s="408"/>
      <c r="BP35" s="408"/>
      <c r="BQ35" s="408"/>
      <c r="BR35" s="418"/>
      <c r="BS35" s="408"/>
      <c r="BT35" s="408"/>
      <c r="BU35" s="408"/>
      <c r="BV35" s="408"/>
      <c r="BW35" s="408"/>
      <c r="BX35" s="408"/>
      <c r="BY35" s="408"/>
      <c r="CA35" s="418"/>
      <c r="CB35" s="408"/>
      <c r="CC35" s="408"/>
      <c r="CD35" s="408"/>
      <c r="CE35" s="408"/>
      <c r="CF35" s="408"/>
      <c r="CG35" s="408"/>
      <c r="CH35" s="408"/>
      <c r="CI35" s="408"/>
      <c r="CJ35" s="408"/>
      <c r="CK35" s="408"/>
    </row>
    <row r="36" spans="1:89" s="384" customFormat="1" ht="12" customHeight="1">
      <c r="A36" s="420" t="s">
        <v>69</v>
      </c>
      <c r="B36" s="451"/>
      <c r="C36" s="420"/>
      <c r="D36" s="420"/>
      <c r="E36" s="420"/>
      <c r="F36" s="420"/>
      <c r="G36" s="420"/>
      <c r="H36" s="420"/>
      <c r="I36" s="420"/>
      <c r="J36" s="420"/>
      <c r="K36" s="420"/>
      <c r="L36" s="408"/>
      <c r="M36" s="418"/>
      <c r="N36" s="408"/>
      <c r="O36" s="408"/>
      <c r="P36" s="408"/>
      <c r="Q36" s="408"/>
      <c r="R36" s="408"/>
      <c r="S36" s="408"/>
      <c r="T36" s="408"/>
      <c r="U36" s="408"/>
      <c r="V36" s="408"/>
      <c r="W36" s="408"/>
      <c r="X36" s="451"/>
      <c r="Y36" s="420"/>
      <c r="Z36" s="420"/>
      <c r="AA36" s="420"/>
      <c r="AB36" s="420"/>
      <c r="AC36" s="420"/>
      <c r="AD36" s="420"/>
      <c r="AE36" s="420"/>
      <c r="AF36" s="420"/>
      <c r="AG36" s="420"/>
      <c r="AH36" s="408"/>
      <c r="AI36" s="418"/>
      <c r="AJ36" s="408"/>
      <c r="AK36" s="408"/>
      <c r="AL36" s="408"/>
      <c r="AM36" s="408"/>
      <c r="AN36" s="408"/>
      <c r="AO36" s="408"/>
      <c r="AP36" s="408"/>
      <c r="AQ36" s="408"/>
      <c r="AR36" s="408"/>
      <c r="AS36" s="408"/>
      <c r="AT36" s="408"/>
      <c r="AU36" s="408"/>
      <c r="AV36" s="418"/>
      <c r="AW36" s="408"/>
      <c r="AX36" s="408"/>
      <c r="AY36" s="408"/>
      <c r="AZ36" s="408"/>
      <c r="BA36" s="408"/>
      <c r="BB36" s="408"/>
      <c r="BC36" s="408"/>
      <c r="BE36" s="418"/>
      <c r="BF36" s="408"/>
      <c r="BG36" s="408"/>
      <c r="BH36" s="408"/>
      <c r="BI36" s="408"/>
      <c r="BJ36" s="408"/>
      <c r="BK36" s="408"/>
      <c r="BL36" s="408"/>
      <c r="BM36" s="408"/>
      <c r="BN36" s="408"/>
      <c r="BO36" s="408"/>
      <c r="BP36" s="408"/>
      <c r="BQ36" s="408"/>
      <c r="BR36" s="418"/>
      <c r="BS36" s="408"/>
      <c r="BT36" s="408"/>
      <c r="BU36" s="408"/>
      <c r="BV36" s="408"/>
      <c r="BW36" s="408"/>
      <c r="BX36" s="408"/>
      <c r="BY36" s="408"/>
      <c r="CA36" s="418"/>
      <c r="CB36" s="408"/>
      <c r="CC36" s="408"/>
      <c r="CD36" s="408"/>
      <c r="CE36" s="408"/>
      <c r="CF36" s="408"/>
      <c r="CG36" s="408"/>
      <c r="CH36" s="408"/>
      <c r="CI36" s="408"/>
      <c r="CJ36" s="408"/>
      <c r="CK36" s="408"/>
    </row>
    <row r="37" spans="1:89" s="384" customFormat="1" ht="12" customHeight="1">
      <c r="A37" s="420" t="s">
        <v>70</v>
      </c>
      <c r="B37" s="451"/>
      <c r="C37" s="420"/>
      <c r="D37" s="420"/>
      <c r="E37" s="420"/>
      <c r="F37" s="420"/>
      <c r="G37" s="420"/>
      <c r="H37" s="420"/>
      <c r="I37" s="420"/>
      <c r="J37" s="420"/>
      <c r="K37" s="420"/>
      <c r="L37" s="408"/>
      <c r="M37" s="41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51"/>
      <c r="Y37" s="420"/>
      <c r="Z37" s="420"/>
      <c r="AA37" s="420"/>
      <c r="AB37" s="420"/>
      <c r="AC37" s="420"/>
      <c r="AD37" s="420"/>
      <c r="AE37" s="420"/>
      <c r="AF37" s="420"/>
      <c r="AG37" s="420"/>
      <c r="AH37" s="408"/>
      <c r="AI37" s="418"/>
      <c r="AJ37" s="408"/>
      <c r="AK37" s="408"/>
      <c r="AL37" s="408"/>
      <c r="AM37" s="408"/>
      <c r="AN37" s="408"/>
      <c r="AO37" s="408"/>
      <c r="AP37" s="408"/>
      <c r="AQ37" s="408"/>
      <c r="AR37" s="408"/>
      <c r="AS37" s="408"/>
      <c r="AT37" s="408"/>
      <c r="AU37" s="408"/>
      <c r="AV37" s="418"/>
      <c r="AW37" s="408"/>
      <c r="AX37" s="408"/>
      <c r="AY37" s="408"/>
      <c r="AZ37" s="408"/>
      <c r="BA37" s="408"/>
      <c r="BB37" s="408"/>
      <c r="BC37" s="408"/>
      <c r="BE37" s="418"/>
      <c r="BF37" s="408"/>
      <c r="BG37" s="408"/>
      <c r="BH37" s="408"/>
      <c r="BI37" s="408"/>
      <c r="BJ37" s="408"/>
      <c r="BK37" s="408"/>
      <c r="BL37" s="408"/>
      <c r="BM37" s="408"/>
      <c r="BN37" s="408"/>
      <c r="BO37" s="408"/>
      <c r="BP37" s="408"/>
      <c r="BQ37" s="408"/>
      <c r="BR37" s="418"/>
      <c r="BS37" s="408"/>
      <c r="BT37" s="408"/>
      <c r="BU37" s="408"/>
      <c r="BV37" s="408"/>
      <c r="BW37" s="408"/>
      <c r="BX37" s="408"/>
      <c r="BY37" s="408"/>
      <c r="CA37" s="418"/>
      <c r="CB37" s="408"/>
      <c r="CC37" s="408"/>
      <c r="CD37" s="408"/>
      <c r="CE37" s="408"/>
      <c r="CF37" s="408"/>
      <c r="CG37" s="408"/>
      <c r="CH37" s="408"/>
      <c r="CI37" s="408"/>
      <c r="CJ37" s="408"/>
      <c r="CK37" s="408"/>
    </row>
    <row r="38" spans="1:89" s="384" customFormat="1" ht="12" customHeight="1">
      <c r="A38" s="420" t="s">
        <v>71</v>
      </c>
      <c r="B38" s="451"/>
      <c r="C38" s="420"/>
      <c r="D38" s="420"/>
      <c r="E38" s="420"/>
      <c r="F38" s="420"/>
      <c r="G38" s="420"/>
      <c r="H38" s="420"/>
      <c r="I38" s="420"/>
      <c r="J38" s="420"/>
      <c r="K38" s="420"/>
      <c r="L38" s="408"/>
      <c r="M38" s="41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51"/>
      <c r="Y38" s="420"/>
      <c r="Z38" s="420"/>
      <c r="AA38" s="420"/>
      <c r="AB38" s="420"/>
      <c r="AC38" s="420"/>
      <c r="AD38" s="420"/>
      <c r="AE38" s="420"/>
      <c r="AF38" s="420"/>
      <c r="AG38" s="420"/>
      <c r="AH38" s="408"/>
      <c r="AI38" s="418"/>
      <c r="AJ38" s="408"/>
      <c r="AK38" s="408"/>
      <c r="AL38" s="408"/>
      <c r="AM38" s="408"/>
      <c r="AN38" s="408"/>
      <c r="AO38" s="408"/>
      <c r="AP38" s="408"/>
      <c r="AQ38" s="408"/>
      <c r="AR38" s="408"/>
      <c r="AS38" s="408"/>
      <c r="AT38" s="408"/>
      <c r="AU38" s="408"/>
      <c r="AV38" s="418"/>
      <c r="AW38" s="408"/>
      <c r="AX38" s="408"/>
      <c r="AY38" s="408"/>
      <c r="AZ38" s="408"/>
      <c r="BA38" s="408"/>
      <c r="BB38" s="408"/>
      <c r="BC38" s="408"/>
      <c r="BE38" s="418"/>
      <c r="BF38" s="408"/>
      <c r="BG38" s="408"/>
      <c r="BH38" s="408"/>
      <c r="BI38" s="408"/>
      <c r="BJ38" s="408"/>
      <c r="BK38" s="408"/>
      <c r="BL38" s="408"/>
      <c r="BM38" s="408"/>
      <c r="BN38" s="408"/>
      <c r="BO38" s="408"/>
      <c r="BP38" s="408"/>
      <c r="BQ38" s="408"/>
      <c r="BR38" s="418"/>
      <c r="BS38" s="408"/>
      <c r="BT38" s="408"/>
      <c r="BU38" s="408"/>
      <c r="BV38" s="408"/>
      <c r="BW38" s="408"/>
      <c r="BX38" s="408"/>
      <c r="BY38" s="408"/>
      <c r="CA38" s="418"/>
      <c r="CB38" s="408"/>
      <c r="CC38" s="408"/>
      <c r="CD38" s="408"/>
      <c r="CE38" s="408"/>
      <c r="CF38" s="408"/>
      <c r="CG38" s="408"/>
      <c r="CH38" s="408"/>
      <c r="CI38" s="408"/>
      <c r="CJ38" s="408"/>
      <c r="CK38" s="408"/>
    </row>
    <row r="39" spans="1:89" s="384" customFormat="1" ht="12" customHeight="1">
      <c r="A39" s="420" t="s">
        <v>540</v>
      </c>
      <c r="B39" s="451"/>
      <c r="C39" s="420"/>
      <c r="D39" s="420"/>
      <c r="E39" s="420"/>
      <c r="F39" s="420"/>
      <c r="G39" s="420"/>
      <c r="H39" s="420"/>
      <c r="I39" s="420"/>
      <c r="J39" s="420"/>
      <c r="K39" s="420"/>
      <c r="L39" s="408"/>
      <c r="M39" s="41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51"/>
      <c r="Y39" s="420"/>
      <c r="Z39" s="420"/>
      <c r="AA39" s="420"/>
      <c r="AB39" s="420"/>
      <c r="AC39" s="420"/>
      <c r="AD39" s="420"/>
      <c r="AE39" s="420"/>
      <c r="AF39" s="420"/>
      <c r="AG39" s="420"/>
      <c r="AH39" s="408"/>
      <c r="AI39" s="418"/>
      <c r="AJ39" s="408"/>
      <c r="AK39" s="408"/>
      <c r="AL39" s="408"/>
      <c r="AM39" s="408"/>
      <c r="AN39" s="408"/>
      <c r="AO39" s="408"/>
      <c r="AP39" s="408"/>
      <c r="AQ39" s="408"/>
      <c r="AR39" s="408"/>
      <c r="AS39" s="408"/>
      <c r="AT39" s="408"/>
      <c r="AU39" s="408"/>
      <c r="AV39" s="418"/>
      <c r="AW39" s="408"/>
      <c r="AX39" s="408"/>
      <c r="AY39" s="408"/>
      <c r="AZ39" s="408"/>
      <c r="BA39" s="408"/>
      <c r="BB39" s="408"/>
      <c r="BC39" s="408"/>
      <c r="BE39" s="418"/>
      <c r="BF39" s="408"/>
      <c r="BG39" s="408"/>
      <c r="BH39" s="408"/>
      <c r="BI39" s="408"/>
      <c r="BJ39" s="408"/>
      <c r="BK39" s="408"/>
      <c r="BL39" s="408"/>
      <c r="BM39" s="408"/>
      <c r="BN39" s="408"/>
      <c r="BO39" s="408"/>
      <c r="BP39" s="408"/>
      <c r="BQ39" s="408"/>
      <c r="BR39" s="418"/>
      <c r="BS39" s="408"/>
      <c r="BT39" s="408"/>
      <c r="BU39" s="408"/>
      <c r="BV39" s="408"/>
      <c r="BW39" s="408"/>
      <c r="BX39" s="408"/>
      <c r="BY39" s="408"/>
      <c r="CA39" s="418"/>
      <c r="CB39" s="408"/>
      <c r="CC39" s="408"/>
      <c r="CD39" s="408"/>
      <c r="CE39" s="408"/>
      <c r="CF39" s="408"/>
      <c r="CG39" s="408"/>
      <c r="CH39" s="408"/>
      <c r="CI39" s="408"/>
      <c r="CJ39" s="408"/>
      <c r="CK39" s="408"/>
    </row>
    <row r="40" spans="1:89" s="384" customFormat="1" ht="12" customHeight="1">
      <c r="A40" s="420" t="s">
        <v>541</v>
      </c>
      <c r="B40" s="451"/>
      <c r="C40" s="420"/>
      <c r="D40" s="420"/>
      <c r="E40" s="420"/>
      <c r="F40" s="420"/>
      <c r="G40" s="420"/>
      <c r="H40" s="420"/>
      <c r="I40" s="420"/>
      <c r="J40" s="420"/>
      <c r="K40" s="420"/>
      <c r="L40" s="408"/>
      <c r="M40" s="418"/>
      <c r="N40" s="408"/>
      <c r="O40" s="408"/>
      <c r="P40" s="408"/>
      <c r="Q40" s="408"/>
      <c r="R40" s="408"/>
      <c r="S40" s="408"/>
      <c r="T40" s="408"/>
      <c r="U40" s="408"/>
      <c r="V40" s="408"/>
      <c r="W40" s="408"/>
      <c r="X40" s="451"/>
      <c r="Y40" s="420"/>
      <c r="Z40" s="420"/>
      <c r="AA40" s="420"/>
      <c r="AB40" s="420"/>
      <c r="AC40" s="420"/>
      <c r="AD40" s="420"/>
      <c r="AE40" s="420"/>
      <c r="AF40" s="420"/>
      <c r="AG40" s="420"/>
      <c r="AH40" s="408"/>
      <c r="AI40" s="418"/>
      <c r="AJ40" s="408"/>
      <c r="AK40" s="408"/>
      <c r="AL40" s="408"/>
      <c r="AM40" s="408"/>
      <c r="AN40" s="408"/>
      <c r="AO40" s="408"/>
      <c r="AP40" s="408"/>
      <c r="AQ40" s="408"/>
      <c r="AR40" s="408"/>
      <c r="AS40" s="408"/>
      <c r="AT40" s="408"/>
      <c r="AU40" s="408"/>
      <c r="AV40" s="418"/>
      <c r="AW40" s="408"/>
      <c r="AX40" s="408"/>
      <c r="AY40" s="408"/>
      <c r="AZ40" s="408"/>
      <c r="BA40" s="408"/>
      <c r="BB40" s="408"/>
      <c r="BC40" s="408"/>
      <c r="BE40" s="418"/>
      <c r="BF40" s="408"/>
      <c r="BG40" s="408"/>
      <c r="BH40" s="408"/>
      <c r="BI40" s="408"/>
      <c r="BJ40" s="408"/>
      <c r="BK40" s="408"/>
      <c r="BL40" s="408"/>
      <c r="BM40" s="408"/>
      <c r="BN40" s="408"/>
      <c r="BO40" s="408"/>
      <c r="BP40" s="408"/>
      <c r="BQ40" s="408"/>
      <c r="BR40" s="418"/>
      <c r="BS40" s="408"/>
      <c r="BT40" s="408"/>
      <c r="BU40" s="408"/>
      <c r="BV40" s="408"/>
      <c r="BW40" s="408"/>
      <c r="BX40" s="408"/>
      <c r="BY40" s="408"/>
      <c r="CA40" s="418"/>
      <c r="CB40" s="408"/>
      <c r="CC40" s="408"/>
      <c r="CD40" s="408"/>
      <c r="CE40" s="408"/>
      <c r="CF40" s="408"/>
      <c r="CG40" s="408"/>
      <c r="CH40" s="408"/>
      <c r="CI40" s="408"/>
      <c r="CJ40" s="408"/>
      <c r="CK40" s="408"/>
    </row>
    <row r="41" spans="1:89" s="384" customFormat="1" ht="12" customHeight="1">
      <c r="A41" s="420" t="s">
        <v>74</v>
      </c>
      <c r="B41" s="451"/>
      <c r="C41" s="420"/>
      <c r="D41" s="420"/>
      <c r="E41" s="420"/>
      <c r="F41" s="420"/>
      <c r="G41" s="420"/>
      <c r="H41" s="420"/>
      <c r="I41" s="420"/>
      <c r="J41" s="420"/>
      <c r="K41" s="420"/>
      <c r="L41" s="408"/>
      <c r="M41" s="41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51"/>
      <c r="Y41" s="420"/>
      <c r="Z41" s="420"/>
      <c r="AA41" s="420"/>
      <c r="AB41" s="420"/>
      <c r="AC41" s="420"/>
      <c r="AD41" s="420"/>
      <c r="AE41" s="420"/>
      <c r="AF41" s="420"/>
      <c r="AG41" s="420"/>
      <c r="AH41" s="408"/>
      <c r="AI41" s="418"/>
      <c r="AJ41" s="408"/>
      <c r="AK41" s="408"/>
      <c r="AL41" s="408"/>
      <c r="AM41" s="408"/>
      <c r="AN41" s="408"/>
      <c r="AO41" s="408"/>
      <c r="AP41" s="408"/>
      <c r="AQ41" s="408"/>
      <c r="AR41" s="408"/>
      <c r="AS41" s="408"/>
      <c r="AT41" s="408"/>
      <c r="AU41" s="408"/>
      <c r="AV41" s="418"/>
      <c r="AW41" s="408"/>
      <c r="AX41" s="408"/>
      <c r="AY41" s="408"/>
      <c r="AZ41" s="408"/>
      <c r="BA41" s="408"/>
      <c r="BB41" s="408"/>
      <c r="BC41" s="408"/>
      <c r="BE41" s="418"/>
      <c r="BF41" s="408"/>
      <c r="BG41" s="408"/>
      <c r="BH41" s="408"/>
      <c r="BI41" s="408"/>
      <c r="BJ41" s="408"/>
      <c r="BK41" s="408"/>
      <c r="BL41" s="408"/>
      <c r="BM41" s="408"/>
      <c r="BN41" s="408"/>
      <c r="BO41" s="408"/>
      <c r="BP41" s="408"/>
      <c r="BQ41" s="408"/>
      <c r="BR41" s="418"/>
      <c r="BS41" s="408"/>
      <c r="BT41" s="408"/>
      <c r="BU41" s="408"/>
      <c r="BV41" s="408"/>
      <c r="BW41" s="408"/>
      <c r="BX41" s="408"/>
      <c r="BY41" s="408"/>
      <c r="CA41" s="418"/>
      <c r="CB41" s="408"/>
      <c r="CC41" s="408"/>
      <c r="CD41" s="408"/>
      <c r="CE41" s="408"/>
      <c r="CF41" s="408"/>
      <c r="CG41" s="408"/>
      <c r="CH41" s="408"/>
      <c r="CI41" s="408"/>
      <c r="CJ41" s="408"/>
      <c r="CK41" s="408"/>
    </row>
    <row r="42" spans="1:89" ht="6" customHeight="1"/>
  </sheetData>
  <mergeCells count="15">
    <mergeCell ref="CA6:CK6"/>
    <mergeCell ref="B5:CK5"/>
    <mergeCell ref="BP6:BZ6"/>
    <mergeCell ref="BE6:BO6"/>
    <mergeCell ref="A29:AC29"/>
    <mergeCell ref="M6:W6"/>
    <mergeCell ref="X6:AH6"/>
    <mergeCell ref="B6:L6"/>
    <mergeCell ref="A1:BD1"/>
    <mergeCell ref="A2:BD2"/>
    <mergeCell ref="A3:BD3"/>
    <mergeCell ref="AI6:AS6"/>
    <mergeCell ref="AT6:BD6"/>
    <mergeCell ref="A4:B4"/>
    <mergeCell ref="A5:A7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Y23"/>
  <sheetViews>
    <sheetView showGridLines="0" zoomScaleNormal="100" workbookViewId="0">
      <pane xSplit="1" ySplit="7" topLeftCell="B8" activePane="bottomRight" state="frozen"/>
      <selection activeCell="BH19" sqref="BH19"/>
      <selection pane="topRight" activeCell="BH19" sqref="BH19"/>
      <selection pane="bottomLeft" activeCell="BH19" sqref="BH19"/>
      <selection pane="bottomRight" activeCell="F26" sqref="F26"/>
    </sheetView>
  </sheetViews>
  <sheetFormatPr baseColWidth="10" defaultColWidth="11.42578125" defaultRowHeight="18" customHeight="1"/>
  <cols>
    <col min="1" max="1" width="40.7109375" style="97" customWidth="1"/>
    <col min="2" max="2" width="5.7109375" style="121" customWidth="1"/>
    <col min="3" max="4" width="5.7109375" style="97" customWidth="1"/>
    <col min="5" max="5" width="5.7109375" style="120" customWidth="1"/>
    <col min="6" max="7" width="5.7109375" style="97" customWidth="1"/>
    <col min="8" max="8" width="5.7109375" style="121" customWidth="1"/>
    <col min="9" max="10" width="5.7109375" style="97" customWidth="1"/>
    <col min="11" max="11" width="5.7109375" style="120" customWidth="1"/>
    <col min="12" max="13" width="5.7109375" style="97" customWidth="1"/>
    <col min="14" max="14" width="5.7109375" style="121" customWidth="1"/>
    <col min="15" max="16" width="5.7109375" style="97" customWidth="1"/>
    <col min="17" max="17" width="5.7109375" style="120" customWidth="1"/>
    <col min="18" max="19" width="5.7109375" style="97" customWidth="1"/>
    <col min="20" max="20" width="5.7109375" style="121" customWidth="1"/>
    <col min="21" max="22" width="5.7109375" style="97" customWidth="1"/>
    <col min="23" max="23" width="5.7109375" style="120" customWidth="1"/>
    <col min="24" max="25" width="5.7109375" style="97" customWidth="1"/>
    <col min="26" max="16384" width="11.42578125" style="95"/>
  </cols>
  <sheetData>
    <row r="1" spans="1:25" s="264" customFormat="1" ht="18" customHeight="1">
      <c r="A1" s="825" t="s">
        <v>474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</row>
    <row r="2" spans="1:25" s="264" customFormat="1" ht="18" customHeight="1">
      <c r="A2" s="825" t="s">
        <v>75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</row>
    <row r="3" spans="1:25" s="264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</row>
    <row r="4" spans="1:25" ht="3.95" customHeight="1">
      <c r="A4" s="845"/>
      <c r="B4" s="845"/>
      <c r="C4" s="96"/>
      <c r="D4" s="96"/>
      <c r="E4" s="98"/>
      <c r="F4" s="96"/>
      <c r="G4" s="96"/>
      <c r="H4" s="95"/>
      <c r="I4" s="96"/>
      <c r="J4" s="96"/>
      <c r="K4" s="98"/>
      <c r="L4" s="96"/>
      <c r="M4" s="96"/>
      <c r="N4" s="95"/>
      <c r="O4" s="96"/>
      <c r="P4" s="96"/>
      <c r="Q4" s="98"/>
      <c r="R4" s="96"/>
      <c r="S4" s="96"/>
      <c r="T4" s="95"/>
      <c r="U4" s="96"/>
      <c r="V4" s="96"/>
      <c r="W4" s="98"/>
      <c r="X4" s="96"/>
      <c r="Y4" s="96"/>
    </row>
    <row r="5" spans="1:25" ht="18" customHeight="1">
      <c r="A5" s="846" t="s">
        <v>63</v>
      </c>
      <c r="B5" s="828" t="s">
        <v>269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29"/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0"/>
    </row>
    <row r="6" spans="1:25" ht="18" customHeight="1">
      <c r="A6" s="847"/>
      <c r="B6" s="849">
        <v>2015</v>
      </c>
      <c r="C6" s="813"/>
      <c r="D6" s="814"/>
      <c r="E6" s="804">
        <v>2016</v>
      </c>
      <c r="F6" s="804"/>
      <c r="G6" s="804"/>
      <c r="H6" s="849">
        <v>2017</v>
      </c>
      <c r="I6" s="813"/>
      <c r="J6" s="814"/>
      <c r="K6" s="804">
        <v>2018</v>
      </c>
      <c r="L6" s="804"/>
      <c r="M6" s="804"/>
      <c r="N6" s="849">
        <v>2019</v>
      </c>
      <c r="O6" s="813"/>
      <c r="P6" s="814"/>
      <c r="Q6" s="803">
        <v>2020</v>
      </c>
      <c r="R6" s="831"/>
      <c r="S6" s="850"/>
      <c r="T6" s="849">
        <v>2021</v>
      </c>
      <c r="U6" s="813"/>
      <c r="V6" s="814"/>
      <c r="W6" s="803">
        <v>2022</v>
      </c>
      <c r="X6" s="831"/>
      <c r="Y6" s="850"/>
    </row>
    <row r="7" spans="1:25" ht="18" customHeight="1">
      <c r="A7" s="848"/>
      <c r="B7" s="372" t="s">
        <v>6</v>
      </c>
      <c r="C7" s="375" t="s">
        <v>33</v>
      </c>
      <c r="D7" s="376" t="s">
        <v>7</v>
      </c>
      <c r="E7" s="10" t="s">
        <v>6</v>
      </c>
      <c r="F7" s="78" t="s">
        <v>33</v>
      </c>
      <c r="G7" s="9" t="s">
        <v>7</v>
      </c>
      <c r="H7" s="372" t="s">
        <v>6</v>
      </c>
      <c r="I7" s="375" t="s">
        <v>33</v>
      </c>
      <c r="J7" s="376" t="s">
        <v>7</v>
      </c>
      <c r="K7" s="79" t="s">
        <v>6</v>
      </c>
      <c r="L7" s="81" t="s">
        <v>33</v>
      </c>
      <c r="M7" s="82" t="s">
        <v>7</v>
      </c>
      <c r="N7" s="372" t="s">
        <v>6</v>
      </c>
      <c r="O7" s="375" t="s">
        <v>33</v>
      </c>
      <c r="P7" s="378" t="s">
        <v>7</v>
      </c>
      <c r="Q7" s="587" t="s">
        <v>6</v>
      </c>
      <c r="R7" s="596" t="s">
        <v>33</v>
      </c>
      <c r="S7" s="599" t="s">
        <v>7</v>
      </c>
      <c r="T7" s="675" t="s">
        <v>6</v>
      </c>
      <c r="U7" s="682" t="s">
        <v>33</v>
      </c>
      <c r="V7" s="685" t="s">
        <v>7</v>
      </c>
      <c r="W7" s="761" t="s">
        <v>6</v>
      </c>
      <c r="X7" s="763" t="s">
        <v>33</v>
      </c>
      <c r="Y7" s="765" t="s">
        <v>7</v>
      </c>
    </row>
    <row r="8" spans="1:25" ht="30" customHeight="1">
      <c r="A8" s="124" t="s">
        <v>65</v>
      </c>
      <c r="B8" s="100">
        <v>173</v>
      </c>
      <c r="C8" s="125">
        <f t="shared" ref="C8:C18" si="0">B8/$B$19*100</f>
        <v>33.269230769230766</v>
      </c>
      <c r="D8" s="125">
        <f>B8/116181*1000</f>
        <v>1.4890558697205223</v>
      </c>
      <c r="E8" s="100">
        <v>118</v>
      </c>
      <c r="F8" s="125">
        <f t="shared" ref="F8:F18" si="1">E8/$E$19*100</f>
        <v>25.267665952890795</v>
      </c>
      <c r="G8" s="126">
        <f>E8/111146*1000</f>
        <v>1.0616666366760839</v>
      </c>
      <c r="H8" s="100">
        <v>152</v>
      </c>
      <c r="I8" s="125">
        <f t="shared" ref="I8:I18" si="2">H8/$H$19*100</f>
        <v>36.19047619047619</v>
      </c>
      <c r="J8" s="125">
        <f>H8/115895*1000</f>
        <v>1.3115319901635101</v>
      </c>
      <c r="K8" s="100">
        <v>125</v>
      </c>
      <c r="L8" s="125">
        <f t="shared" ref="L8:L18" si="3">K8/$K$19*100</f>
        <v>29.411764705882355</v>
      </c>
      <c r="M8" s="126">
        <f>K8/111642*1000</f>
        <v>1.1196503108149263</v>
      </c>
      <c r="N8" s="100">
        <v>132</v>
      </c>
      <c r="O8" s="125">
        <f t="shared" ref="O8:O18" si="4">N8/$N$19*100</f>
        <v>33.165829145728644</v>
      </c>
      <c r="P8" s="126">
        <f>N8/107911*1000</f>
        <v>1.2232302545616294</v>
      </c>
      <c r="Q8" s="100">
        <v>125</v>
      </c>
      <c r="R8" s="125">
        <f>Q8/$Q$19*100</f>
        <v>39.556962025316459</v>
      </c>
      <c r="S8" s="126">
        <f>Q8/102722*1000</f>
        <v>1.2168766184459026</v>
      </c>
      <c r="T8" s="100">
        <v>129</v>
      </c>
      <c r="U8" s="125">
        <f>T8/$T$19*100</f>
        <v>34.864864864864863</v>
      </c>
      <c r="V8" s="126">
        <f>T8/103766*1000</f>
        <v>1.2431817743769635</v>
      </c>
      <c r="W8" s="100">
        <v>83</v>
      </c>
      <c r="X8" s="125">
        <f>W8/$W$19*100</f>
        <v>22.311827956989248</v>
      </c>
      <c r="Y8" s="126">
        <f>W8/98305*1000</f>
        <v>0.84431107268195926</v>
      </c>
    </row>
    <row r="9" spans="1:25" ht="18" customHeight="1">
      <c r="A9" s="127" t="s">
        <v>76</v>
      </c>
      <c r="B9" s="108">
        <v>45</v>
      </c>
      <c r="C9" s="109">
        <f t="shared" si="0"/>
        <v>8.6538461538461533</v>
      </c>
      <c r="D9" s="109">
        <f>B9/116181*1000</f>
        <v>0.3873266713145867</v>
      </c>
      <c r="E9" s="113">
        <v>57</v>
      </c>
      <c r="F9" s="114">
        <f t="shared" si="1"/>
        <v>12.205567451820128</v>
      </c>
      <c r="G9" s="116">
        <f t="shared" ref="G9:G19" si="5">E9/111146*1000</f>
        <v>0.51283896856387101</v>
      </c>
      <c r="H9" s="108">
        <v>32</v>
      </c>
      <c r="I9" s="109">
        <f t="shared" si="2"/>
        <v>7.6190476190476195</v>
      </c>
      <c r="J9" s="109">
        <f t="shared" ref="J9:J18" si="6">H9/115895*1000</f>
        <v>0.27611199792916002</v>
      </c>
      <c r="K9" s="113">
        <v>37</v>
      </c>
      <c r="L9" s="114">
        <f t="shared" si="3"/>
        <v>8.7058823529411757</v>
      </c>
      <c r="M9" s="116">
        <f t="shared" ref="M9:M19" si="7">K9/111642*1000</f>
        <v>0.33141649200121814</v>
      </c>
      <c r="N9" s="108">
        <v>40</v>
      </c>
      <c r="O9" s="109">
        <f t="shared" si="4"/>
        <v>10.050251256281408</v>
      </c>
      <c r="P9" s="111">
        <f t="shared" ref="P9:P19" si="8">N9/107911*1000</f>
        <v>0.3706758347156453</v>
      </c>
      <c r="Q9" s="113">
        <v>16</v>
      </c>
      <c r="R9" s="114">
        <f t="shared" ref="R9:R18" si="9">Q9/$Q$19*100</f>
        <v>5.0632911392405067</v>
      </c>
      <c r="S9" s="116">
        <f t="shared" ref="S9:S19" si="10">Q9/102722*1000</f>
        <v>0.15576020716107553</v>
      </c>
      <c r="T9" s="108">
        <v>24</v>
      </c>
      <c r="U9" s="109">
        <f t="shared" ref="U9:U18" si="11">T9/$T$19*100</f>
        <v>6.4864864864864868</v>
      </c>
      <c r="V9" s="111">
        <f t="shared" ref="V9:V18" si="12">T9/103766*1000</f>
        <v>0.23128963244222578</v>
      </c>
      <c r="W9" s="113">
        <v>51</v>
      </c>
      <c r="X9" s="114">
        <f t="shared" ref="X9:X18" si="13">W9/$W$19*100</f>
        <v>13.709677419354838</v>
      </c>
      <c r="Y9" s="116">
        <f t="shared" ref="Y9:Y18" si="14">W9/98305*1000</f>
        <v>0.51879355068409549</v>
      </c>
    </row>
    <row r="10" spans="1:25" ht="28.5" customHeight="1">
      <c r="A10" s="124" t="s">
        <v>77</v>
      </c>
      <c r="B10" s="99">
        <v>35</v>
      </c>
      <c r="C10" s="106">
        <f t="shared" si="0"/>
        <v>6.7307692307692308</v>
      </c>
      <c r="D10" s="106">
        <f>B10/116181*1000</f>
        <v>0.30125407768912305</v>
      </c>
      <c r="E10" s="99">
        <v>42</v>
      </c>
      <c r="F10" s="106">
        <f t="shared" si="1"/>
        <v>8.9935760171306214</v>
      </c>
      <c r="G10" s="107">
        <f t="shared" si="5"/>
        <v>0.3778813452575891</v>
      </c>
      <c r="H10" s="99">
        <v>24</v>
      </c>
      <c r="I10" s="106">
        <f t="shared" si="2"/>
        <v>5.7142857142857144</v>
      </c>
      <c r="J10" s="106">
        <f t="shared" si="6"/>
        <v>0.20708399844687</v>
      </c>
      <c r="K10" s="99">
        <v>36</v>
      </c>
      <c r="L10" s="106">
        <f t="shared" si="3"/>
        <v>8.4705882352941178</v>
      </c>
      <c r="M10" s="107">
        <f t="shared" si="7"/>
        <v>0.32245928951469877</v>
      </c>
      <c r="N10" s="99">
        <v>24</v>
      </c>
      <c r="O10" s="106">
        <f t="shared" si="4"/>
        <v>6.0301507537688437</v>
      </c>
      <c r="P10" s="107">
        <f t="shared" si="8"/>
        <v>0.22240550082938718</v>
      </c>
      <c r="Q10" s="99">
        <v>22</v>
      </c>
      <c r="R10" s="106">
        <f t="shared" si="9"/>
        <v>6.962025316455696</v>
      </c>
      <c r="S10" s="107">
        <f t="shared" si="10"/>
        <v>0.21417028484647882</v>
      </c>
      <c r="T10" s="99">
        <v>19</v>
      </c>
      <c r="U10" s="106">
        <f t="shared" si="11"/>
        <v>5.1351351351351351</v>
      </c>
      <c r="V10" s="107">
        <f t="shared" si="12"/>
        <v>0.1831042923500954</v>
      </c>
      <c r="W10" s="99">
        <v>11</v>
      </c>
      <c r="X10" s="106">
        <f t="shared" si="13"/>
        <v>2.956989247311828</v>
      </c>
      <c r="Y10" s="107">
        <f t="shared" si="14"/>
        <v>0.11189664818676569</v>
      </c>
    </row>
    <row r="11" spans="1:25" ht="28.5" customHeight="1">
      <c r="A11" s="127" t="s">
        <v>78</v>
      </c>
      <c r="B11" s="108">
        <v>28</v>
      </c>
      <c r="C11" s="109">
        <f t="shared" si="0"/>
        <v>5.384615384615385</v>
      </c>
      <c r="D11" s="109">
        <f>B11/116181*1000</f>
        <v>0.24100326215129841</v>
      </c>
      <c r="E11" s="113">
        <v>24</v>
      </c>
      <c r="F11" s="114">
        <f t="shared" si="1"/>
        <v>5.1391862955032117</v>
      </c>
      <c r="G11" s="116">
        <f t="shared" si="5"/>
        <v>0.21593219729005092</v>
      </c>
      <c r="H11" s="108">
        <v>26</v>
      </c>
      <c r="I11" s="109">
        <f t="shared" si="2"/>
        <v>6.1904761904761907</v>
      </c>
      <c r="J11" s="109">
        <f t="shared" si="6"/>
        <v>0.2243409983174425</v>
      </c>
      <c r="K11" s="113">
        <v>22</v>
      </c>
      <c r="L11" s="114">
        <f t="shared" si="3"/>
        <v>5.1764705882352944</v>
      </c>
      <c r="M11" s="116">
        <f t="shared" si="7"/>
        <v>0.19705845470342703</v>
      </c>
      <c r="N11" s="108">
        <v>14</v>
      </c>
      <c r="O11" s="109">
        <f t="shared" si="4"/>
        <v>3.5175879396984926</v>
      </c>
      <c r="P11" s="111">
        <f t="shared" si="8"/>
        <v>0.12973654215047586</v>
      </c>
      <c r="Q11" s="113">
        <v>11</v>
      </c>
      <c r="R11" s="114">
        <f t="shared" si="9"/>
        <v>3.481012658227848</v>
      </c>
      <c r="S11" s="116">
        <f t="shared" si="10"/>
        <v>0.10708514242323941</v>
      </c>
      <c r="T11" s="108">
        <v>18</v>
      </c>
      <c r="U11" s="109">
        <f t="shared" si="11"/>
        <v>4.8648648648648649</v>
      </c>
      <c r="V11" s="111">
        <f t="shared" si="12"/>
        <v>0.17346722433166933</v>
      </c>
      <c r="W11" s="113">
        <v>15</v>
      </c>
      <c r="X11" s="114">
        <f t="shared" si="13"/>
        <v>4.032258064516129</v>
      </c>
      <c r="Y11" s="116">
        <f t="shared" si="14"/>
        <v>0.15258633843649866</v>
      </c>
    </row>
    <row r="12" spans="1:25" ht="28.5" customHeight="1">
      <c r="A12" s="124" t="s">
        <v>79</v>
      </c>
      <c r="B12" s="99">
        <v>25</v>
      </c>
      <c r="C12" s="106">
        <f t="shared" si="0"/>
        <v>4.8076923076923084</v>
      </c>
      <c r="D12" s="106">
        <f t="shared" ref="D12:D17" si="15">B12/116181*1000</f>
        <v>0.21518148406365931</v>
      </c>
      <c r="E12" s="99">
        <v>22</v>
      </c>
      <c r="F12" s="106">
        <f t="shared" si="1"/>
        <v>4.7109207708779444</v>
      </c>
      <c r="G12" s="107">
        <f t="shared" si="5"/>
        <v>0.19793784751588001</v>
      </c>
      <c r="H12" s="99">
        <v>19</v>
      </c>
      <c r="I12" s="106">
        <f t="shared" si="2"/>
        <v>4.5238095238095237</v>
      </c>
      <c r="J12" s="106">
        <f t="shared" si="6"/>
        <v>0.16394149877043876</v>
      </c>
      <c r="K12" s="99">
        <v>15</v>
      </c>
      <c r="L12" s="106">
        <f t="shared" si="3"/>
        <v>3.5294117647058822</v>
      </c>
      <c r="M12" s="107">
        <f t="shared" si="7"/>
        <v>0.13435803729779117</v>
      </c>
      <c r="N12" s="99">
        <v>16</v>
      </c>
      <c r="O12" s="106">
        <f t="shared" si="4"/>
        <v>4.0201005025125625</v>
      </c>
      <c r="P12" s="107">
        <f t="shared" si="8"/>
        <v>0.14827033388625813</v>
      </c>
      <c r="Q12" s="99">
        <v>18</v>
      </c>
      <c r="R12" s="106">
        <f t="shared" si="9"/>
        <v>5.6962025316455698</v>
      </c>
      <c r="S12" s="107">
        <f t="shared" si="10"/>
        <v>0.17523023305620994</v>
      </c>
      <c r="T12" s="99">
        <v>20</v>
      </c>
      <c r="U12" s="106">
        <f t="shared" si="11"/>
        <v>5.4054054054054053</v>
      </c>
      <c r="V12" s="107">
        <f t="shared" si="12"/>
        <v>0.19274136036852146</v>
      </c>
      <c r="W12" s="99">
        <v>10</v>
      </c>
      <c r="X12" s="106">
        <f t="shared" si="13"/>
        <v>2.6881720430107525</v>
      </c>
      <c r="Y12" s="107">
        <f t="shared" si="14"/>
        <v>0.10172422562433243</v>
      </c>
    </row>
    <row r="13" spans="1:25" ht="18" customHeight="1">
      <c r="A13" s="127" t="s">
        <v>80</v>
      </c>
      <c r="B13" s="108">
        <v>18</v>
      </c>
      <c r="C13" s="109">
        <f t="shared" si="0"/>
        <v>3.4615384615384617</v>
      </c>
      <c r="D13" s="109">
        <f t="shared" si="15"/>
        <v>0.1549306685258347</v>
      </c>
      <c r="E13" s="113">
        <v>15</v>
      </c>
      <c r="F13" s="114">
        <f t="shared" si="1"/>
        <v>3.2119914346895073</v>
      </c>
      <c r="G13" s="116">
        <f t="shared" si="5"/>
        <v>0.13495762330628183</v>
      </c>
      <c r="H13" s="108">
        <v>15</v>
      </c>
      <c r="I13" s="109">
        <f t="shared" si="2"/>
        <v>3.5714285714285712</v>
      </c>
      <c r="J13" s="109">
        <f t="shared" si="6"/>
        <v>0.12942749902929376</v>
      </c>
      <c r="K13" s="113">
        <v>18</v>
      </c>
      <c r="L13" s="114">
        <f t="shared" si="3"/>
        <v>4.2352941176470589</v>
      </c>
      <c r="M13" s="116">
        <f t="shared" si="7"/>
        <v>0.16122964475734938</v>
      </c>
      <c r="N13" s="108">
        <v>15</v>
      </c>
      <c r="O13" s="109">
        <f t="shared" si="4"/>
        <v>3.7688442211055273</v>
      </c>
      <c r="P13" s="111">
        <f t="shared" si="8"/>
        <v>0.13900343801836698</v>
      </c>
      <c r="Q13" s="113">
        <v>14</v>
      </c>
      <c r="R13" s="114">
        <f t="shared" si="9"/>
        <v>4.4303797468354427</v>
      </c>
      <c r="S13" s="116">
        <f t="shared" si="10"/>
        <v>0.13629018126594106</v>
      </c>
      <c r="T13" s="108">
        <v>13</v>
      </c>
      <c r="U13" s="109">
        <f t="shared" si="11"/>
        <v>3.5135135135135136</v>
      </c>
      <c r="V13" s="111">
        <f t="shared" si="12"/>
        <v>0.12528188423953895</v>
      </c>
      <c r="W13" s="113">
        <v>11</v>
      </c>
      <c r="X13" s="114">
        <f t="shared" si="13"/>
        <v>2.956989247311828</v>
      </c>
      <c r="Y13" s="116">
        <f t="shared" si="14"/>
        <v>0.11189664818676569</v>
      </c>
    </row>
    <row r="14" spans="1:25" ht="18" customHeight="1">
      <c r="A14" s="124" t="s">
        <v>81</v>
      </c>
      <c r="B14" s="99">
        <v>4</v>
      </c>
      <c r="C14" s="106">
        <f t="shared" si="0"/>
        <v>0.76923076923076927</v>
      </c>
      <c r="D14" s="106">
        <f t="shared" si="15"/>
        <v>3.4429037450185489E-2</v>
      </c>
      <c r="E14" s="99">
        <v>8</v>
      </c>
      <c r="F14" s="106">
        <f t="shared" si="1"/>
        <v>1.7130620985010707</v>
      </c>
      <c r="G14" s="107">
        <f t="shared" si="5"/>
        <v>7.1977399096683645E-2</v>
      </c>
      <c r="H14" s="99">
        <v>6</v>
      </c>
      <c r="I14" s="106">
        <f t="shared" si="2"/>
        <v>1.4285714285714286</v>
      </c>
      <c r="J14" s="106">
        <f t="shared" si="6"/>
        <v>5.1770999611717501E-2</v>
      </c>
      <c r="K14" s="99">
        <v>8</v>
      </c>
      <c r="L14" s="106">
        <f t="shared" si="3"/>
        <v>1.8823529411764703</v>
      </c>
      <c r="M14" s="107">
        <f t="shared" si="7"/>
        <v>7.1657619892155286E-2</v>
      </c>
      <c r="N14" s="99">
        <v>1</v>
      </c>
      <c r="O14" s="106">
        <f t="shared" si="4"/>
        <v>0.25125628140703515</v>
      </c>
      <c r="P14" s="107">
        <f t="shared" si="8"/>
        <v>9.2668958678911329E-3</v>
      </c>
      <c r="Q14" s="99">
        <v>4</v>
      </c>
      <c r="R14" s="106">
        <f t="shared" si="9"/>
        <v>1.2658227848101267</v>
      </c>
      <c r="S14" s="107">
        <f t="shared" si="10"/>
        <v>3.8940051790268881E-2</v>
      </c>
      <c r="T14" s="99">
        <v>5</v>
      </c>
      <c r="U14" s="106">
        <f t="shared" si="11"/>
        <v>1.3513513513513513</v>
      </c>
      <c r="V14" s="107">
        <f t="shared" si="12"/>
        <v>4.8185340092130366E-2</v>
      </c>
      <c r="W14" s="99">
        <v>3</v>
      </c>
      <c r="X14" s="106">
        <f t="shared" si="13"/>
        <v>0.80645161290322576</v>
      </c>
      <c r="Y14" s="107">
        <f t="shared" si="14"/>
        <v>3.0517267687299732E-2</v>
      </c>
    </row>
    <row r="15" spans="1:25" ht="18" customHeight="1">
      <c r="A15" s="127" t="s">
        <v>82</v>
      </c>
      <c r="B15" s="108">
        <v>3</v>
      </c>
      <c r="C15" s="109">
        <f t="shared" si="0"/>
        <v>0.57692307692307698</v>
      </c>
      <c r="D15" s="109">
        <f t="shared" si="15"/>
        <v>2.5821778087639115E-2</v>
      </c>
      <c r="E15" s="113">
        <v>1</v>
      </c>
      <c r="F15" s="114">
        <f t="shared" si="1"/>
        <v>0.21413276231263384</v>
      </c>
      <c r="G15" s="116">
        <f t="shared" si="5"/>
        <v>8.9971748870854556E-3</v>
      </c>
      <c r="H15" s="108">
        <v>2</v>
      </c>
      <c r="I15" s="109">
        <f t="shared" si="2"/>
        <v>0.47619047619047622</v>
      </c>
      <c r="J15" s="109">
        <f t="shared" si="6"/>
        <v>1.7256999870572502E-2</v>
      </c>
      <c r="K15" s="113">
        <v>3</v>
      </c>
      <c r="L15" s="114">
        <f t="shared" si="3"/>
        <v>0.70588235294117652</v>
      </c>
      <c r="M15" s="116">
        <f t="shared" si="7"/>
        <v>2.687160745955823E-2</v>
      </c>
      <c r="N15" s="108">
        <v>3</v>
      </c>
      <c r="O15" s="109">
        <f t="shared" si="4"/>
        <v>0.75376884422110546</v>
      </c>
      <c r="P15" s="111">
        <f t="shared" si="8"/>
        <v>2.7800687603673397E-2</v>
      </c>
      <c r="Q15" s="113">
        <v>3</v>
      </c>
      <c r="R15" s="114">
        <f t="shared" si="9"/>
        <v>0.949367088607595</v>
      </c>
      <c r="S15" s="116">
        <f t="shared" si="10"/>
        <v>2.9205038842701661E-2</v>
      </c>
      <c r="T15" s="108">
        <v>1</v>
      </c>
      <c r="U15" s="109">
        <f t="shared" si="11"/>
        <v>0.27027027027027029</v>
      </c>
      <c r="V15" s="111">
        <f t="shared" si="12"/>
        <v>9.6370680184260735E-3</v>
      </c>
      <c r="W15" s="113">
        <v>1</v>
      </c>
      <c r="X15" s="114">
        <f t="shared" si="13"/>
        <v>0.26881720430107531</v>
      </c>
      <c r="Y15" s="116">
        <f t="shared" si="14"/>
        <v>1.0172422562433243E-2</v>
      </c>
    </row>
    <row r="16" spans="1:25" ht="18" customHeight="1">
      <c r="A16" s="124" t="s">
        <v>83</v>
      </c>
      <c r="B16" s="99">
        <v>0</v>
      </c>
      <c r="C16" s="106">
        <f t="shared" si="0"/>
        <v>0</v>
      </c>
      <c r="D16" s="106">
        <f>B16/116181*1000</f>
        <v>0</v>
      </c>
      <c r="E16" s="99">
        <v>0</v>
      </c>
      <c r="F16" s="106">
        <f t="shared" si="1"/>
        <v>0</v>
      </c>
      <c r="G16" s="107">
        <f>E16/111146*1000</f>
        <v>0</v>
      </c>
      <c r="H16" s="99">
        <v>0</v>
      </c>
      <c r="I16" s="106">
        <f t="shared" si="2"/>
        <v>0</v>
      </c>
      <c r="J16" s="106">
        <f>H16/115895*1000</f>
        <v>0</v>
      </c>
      <c r="K16" s="99">
        <v>0</v>
      </c>
      <c r="L16" s="106">
        <f t="shared" si="3"/>
        <v>0</v>
      </c>
      <c r="M16" s="107">
        <f>K16/111642*1000</f>
        <v>0</v>
      </c>
      <c r="N16" s="99">
        <v>0</v>
      </c>
      <c r="O16" s="106">
        <f t="shared" si="4"/>
        <v>0</v>
      </c>
      <c r="P16" s="107">
        <f>N16/107911*1000</f>
        <v>0</v>
      </c>
      <c r="Q16" s="99">
        <v>0</v>
      </c>
      <c r="R16" s="106">
        <f t="shared" si="9"/>
        <v>0</v>
      </c>
      <c r="S16" s="107">
        <f t="shared" si="10"/>
        <v>0</v>
      </c>
      <c r="T16" s="99">
        <v>0</v>
      </c>
      <c r="U16" s="106">
        <f t="shared" si="11"/>
        <v>0</v>
      </c>
      <c r="V16" s="107">
        <f t="shared" si="12"/>
        <v>0</v>
      </c>
      <c r="W16" s="99">
        <v>0</v>
      </c>
      <c r="X16" s="106">
        <f t="shared" si="13"/>
        <v>0</v>
      </c>
      <c r="Y16" s="107">
        <f t="shared" si="14"/>
        <v>0</v>
      </c>
    </row>
    <row r="17" spans="1:25" ht="36.75" customHeight="1">
      <c r="A17" s="127" t="s">
        <v>84</v>
      </c>
      <c r="B17" s="108">
        <v>29</v>
      </c>
      <c r="C17" s="109">
        <f t="shared" si="0"/>
        <v>5.5769230769230775</v>
      </c>
      <c r="D17" s="109">
        <f t="shared" si="15"/>
        <v>0.2496105215138448</v>
      </c>
      <c r="E17" s="113">
        <v>25</v>
      </c>
      <c r="F17" s="114">
        <f t="shared" si="1"/>
        <v>5.3533190578158463</v>
      </c>
      <c r="G17" s="116">
        <f t="shared" si="5"/>
        <v>0.22492937217713638</v>
      </c>
      <c r="H17" s="108">
        <v>14</v>
      </c>
      <c r="I17" s="109">
        <f t="shared" si="2"/>
        <v>3.3333333333333335</v>
      </c>
      <c r="J17" s="109">
        <f t="shared" si="6"/>
        <v>0.12079899909400751</v>
      </c>
      <c r="K17" s="113">
        <v>23</v>
      </c>
      <c r="L17" s="114">
        <f t="shared" si="3"/>
        <v>5.4117647058823524</v>
      </c>
      <c r="M17" s="116">
        <f t="shared" si="7"/>
        <v>0.20601565718994644</v>
      </c>
      <c r="N17" s="108">
        <v>23</v>
      </c>
      <c r="O17" s="109">
        <f t="shared" si="4"/>
        <v>5.7788944723618094</v>
      </c>
      <c r="P17" s="111">
        <f t="shared" si="8"/>
        <v>0.21313860496149606</v>
      </c>
      <c r="Q17" s="113">
        <v>13</v>
      </c>
      <c r="R17" s="114">
        <f t="shared" si="9"/>
        <v>4.1139240506329111</v>
      </c>
      <c r="S17" s="116">
        <f t="shared" si="10"/>
        <v>0.12655516831837388</v>
      </c>
      <c r="T17" s="108">
        <v>27</v>
      </c>
      <c r="U17" s="109">
        <f t="shared" si="11"/>
        <v>7.2972972972972974</v>
      </c>
      <c r="V17" s="111">
        <f t="shared" si="12"/>
        <v>0.26020083649750403</v>
      </c>
      <c r="W17" s="113">
        <v>23</v>
      </c>
      <c r="X17" s="114">
        <f t="shared" si="13"/>
        <v>6.182795698924731</v>
      </c>
      <c r="Y17" s="116">
        <f t="shared" si="14"/>
        <v>0.2339657189359646</v>
      </c>
    </row>
    <row r="18" spans="1:25" ht="18" customHeight="1">
      <c r="A18" s="124" t="s">
        <v>85</v>
      </c>
      <c r="B18" s="99">
        <v>160</v>
      </c>
      <c r="C18" s="106">
        <f t="shared" si="0"/>
        <v>30.76923076923077</v>
      </c>
      <c r="D18" s="106">
        <f>B18/116181*1000</f>
        <v>1.3771614980074194</v>
      </c>
      <c r="E18" s="99">
        <v>155</v>
      </c>
      <c r="F18" s="106">
        <f t="shared" si="1"/>
        <v>33.190578158458244</v>
      </c>
      <c r="G18" s="107">
        <f t="shared" si="5"/>
        <v>1.3945621074982455</v>
      </c>
      <c r="H18" s="99">
        <v>130</v>
      </c>
      <c r="I18" s="106">
        <f t="shared" si="2"/>
        <v>30.952380952380953</v>
      </c>
      <c r="J18" s="106">
        <f t="shared" si="6"/>
        <v>1.1217049915872126</v>
      </c>
      <c r="K18" s="99">
        <v>138</v>
      </c>
      <c r="L18" s="106">
        <f t="shared" si="3"/>
        <v>32.470588235294116</v>
      </c>
      <c r="M18" s="107">
        <f t="shared" si="7"/>
        <v>1.2360939431396785</v>
      </c>
      <c r="N18" s="99">
        <v>130</v>
      </c>
      <c r="O18" s="106">
        <f t="shared" si="4"/>
        <v>32.663316582914575</v>
      </c>
      <c r="P18" s="107">
        <f t="shared" si="8"/>
        <v>1.2046964628258472</v>
      </c>
      <c r="Q18" s="99">
        <v>90</v>
      </c>
      <c r="R18" s="106">
        <f t="shared" si="9"/>
        <v>28.481012658227851</v>
      </c>
      <c r="S18" s="107">
        <f t="shared" si="10"/>
        <v>0.87615116528104986</v>
      </c>
      <c r="T18" s="99">
        <v>114</v>
      </c>
      <c r="U18" s="106">
        <f t="shared" si="11"/>
        <v>30.810810810810814</v>
      </c>
      <c r="V18" s="107">
        <f t="shared" si="12"/>
        <v>1.0986257541005724</v>
      </c>
      <c r="W18" s="99">
        <v>164</v>
      </c>
      <c r="X18" s="106">
        <f t="shared" si="13"/>
        <v>44.086021505376344</v>
      </c>
      <c r="Y18" s="107">
        <f t="shared" si="14"/>
        <v>1.6682773002390519</v>
      </c>
    </row>
    <row r="19" spans="1:25" ht="24.95" customHeight="1">
      <c r="A19" s="91" t="s">
        <v>36</v>
      </c>
      <c r="B19" s="66">
        <f>SUM(B8:B18)</f>
        <v>520</v>
      </c>
      <c r="C19" s="67">
        <f>+SUM(C8:C18)</f>
        <v>100</v>
      </c>
      <c r="D19" s="67">
        <f>B19/116181*1000</f>
        <v>4.4757748685241125</v>
      </c>
      <c r="E19" s="4">
        <f>SUM(E8:E18)</f>
        <v>467</v>
      </c>
      <c r="F19" s="130">
        <f>+SUM(F8:F18)</f>
        <v>100</v>
      </c>
      <c r="G19" s="131">
        <f t="shared" si="5"/>
        <v>4.2016806722689077</v>
      </c>
      <c r="H19" s="66">
        <f>SUM(H8:H18)</f>
        <v>420</v>
      </c>
      <c r="I19" s="67">
        <f>+SUM(I8:I18)</f>
        <v>100</v>
      </c>
      <c r="J19" s="67">
        <f>H19/115895*1000</f>
        <v>3.6239699728202255</v>
      </c>
      <c r="K19" s="4">
        <f>SUM(K8:K18)</f>
        <v>425</v>
      </c>
      <c r="L19" s="130">
        <f>+SUM(L8:L18)</f>
        <v>100</v>
      </c>
      <c r="M19" s="131">
        <f t="shared" si="7"/>
        <v>3.8068110567707492</v>
      </c>
      <c r="N19" s="66">
        <f>SUM(N8:N18)</f>
        <v>398</v>
      </c>
      <c r="O19" s="67">
        <f>+SUM(O8:O18)</f>
        <v>100</v>
      </c>
      <c r="P19" s="67">
        <f t="shared" si="8"/>
        <v>3.6882245554206707</v>
      </c>
      <c r="Q19" s="4">
        <f>SUM(Q8:Q18)</f>
        <v>316</v>
      </c>
      <c r="R19" s="130">
        <f>+SUM(R8:R18)</f>
        <v>100.00000000000001</v>
      </c>
      <c r="S19" s="131">
        <f t="shared" si="10"/>
        <v>3.0762640914312414</v>
      </c>
      <c r="T19" s="66">
        <f>SUM(T8:T18)</f>
        <v>370</v>
      </c>
      <c r="U19" s="67">
        <f>+SUM(U8:U18)</f>
        <v>100</v>
      </c>
      <c r="V19" s="67">
        <f>T19/103766*1000</f>
        <v>3.5657151668176477</v>
      </c>
      <c r="W19" s="4">
        <v>372</v>
      </c>
      <c r="X19" s="130">
        <f>+SUM(X8:X18)</f>
        <v>100</v>
      </c>
      <c r="Y19" s="131">
        <f>W19/98305*1000</f>
        <v>3.784141193225167</v>
      </c>
    </row>
    <row r="20" spans="1:25" ht="6.75" customHeight="1">
      <c r="B20" s="92"/>
      <c r="C20" s="92"/>
      <c r="D20" s="120"/>
      <c r="F20" s="120"/>
      <c r="G20" s="117"/>
      <c r="H20" s="92"/>
      <c r="I20" s="92"/>
      <c r="J20" s="120"/>
      <c r="L20" s="120"/>
      <c r="M20" s="117"/>
      <c r="N20" s="92"/>
      <c r="O20" s="92"/>
      <c r="P20" s="120"/>
      <c r="R20" s="120"/>
      <c r="S20" s="117"/>
      <c r="T20" s="92"/>
      <c r="U20" s="92"/>
      <c r="V20" s="120"/>
      <c r="X20" s="120"/>
      <c r="Y20" s="117"/>
    </row>
    <row r="21" spans="1:25" s="402" customFormat="1" ht="12" customHeight="1">
      <c r="A21" s="815" t="s">
        <v>520</v>
      </c>
      <c r="B21" s="815"/>
      <c r="C21" s="815"/>
      <c r="D21" s="815"/>
      <c r="E21" s="815"/>
      <c r="F21" s="815"/>
      <c r="G21" s="815"/>
      <c r="H21" s="815"/>
      <c r="I21" s="815"/>
      <c r="M21" s="401"/>
      <c r="S21" s="401"/>
      <c r="Y21" s="401"/>
    </row>
    <row r="22" spans="1:25" s="402" customFormat="1" ht="12" customHeight="1">
      <c r="A22" s="664" t="s">
        <v>560</v>
      </c>
      <c r="B22" s="649"/>
      <c r="C22" s="649"/>
      <c r="D22" s="649"/>
      <c r="E22" s="649"/>
      <c r="F22" s="649"/>
      <c r="G22" s="649"/>
      <c r="H22" s="649"/>
      <c r="I22" s="649"/>
      <c r="M22" s="401"/>
      <c r="S22" s="401"/>
      <c r="Y22" s="401"/>
    </row>
    <row r="23" spans="1:25" s="402" customFormat="1" ht="12" customHeight="1">
      <c r="A23" s="410" t="s">
        <v>28</v>
      </c>
      <c r="B23" s="407"/>
      <c r="C23" s="401"/>
      <c r="D23" s="401"/>
      <c r="E23" s="408"/>
      <c r="F23" s="401"/>
      <c r="G23" s="401"/>
      <c r="H23" s="407"/>
      <c r="I23" s="401"/>
      <c r="J23" s="401"/>
      <c r="K23" s="408"/>
      <c r="L23" s="401"/>
      <c r="M23" s="401"/>
      <c r="N23" s="407"/>
      <c r="O23" s="401"/>
      <c r="P23" s="401"/>
      <c r="Q23" s="408"/>
      <c r="R23" s="401"/>
      <c r="S23" s="401"/>
      <c r="T23" s="407"/>
      <c r="U23" s="401"/>
      <c r="V23" s="401"/>
      <c r="W23" s="408"/>
      <c r="X23" s="401"/>
      <c r="Y23" s="401"/>
    </row>
  </sheetData>
  <mergeCells count="15">
    <mergeCell ref="W6:Y6"/>
    <mergeCell ref="B5:Y5"/>
    <mergeCell ref="T6:V6"/>
    <mergeCell ref="Q6:S6"/>
    <mergeCell ref="A21:I21"/>
    <mergeCell ref="A1:P1"/>
    <mergeCell ref="A2:P2"/>
    <mergeCell ref="A3:P3"/>
    <mergeCell ref="A4:B4"/>
    <mergeCell ref="A5:A7"/>
    <mergeCell ref="B6:D6"/>
    <mergeCell ref="E6:G6"/>
    <mergeCell ref="H6:J6"/>
    <mergeCell ref="K6:M6"/>
    <mergeCell ref="N6:P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CS42"/>
  <sheetViews>
    <sheetView showGridLines="0" workbookViewId="0">
      <pane xSplit="1" ySplit="7" topLeftCell="B14" activePane="bottomRight" state="frozen"/>
      <selection activeCell="BH19" sqref="BH19"/>
      <selection pane="topRight" activeCell="BH19" sqref="BH19"/>
      <selection pane="bottomLeft" activeCell="BH19" sqref="BH19"/>
      <selection pane="bottomRight" activeCell="X39" sqref="X39"/>
    </sheetView>
  </sheetViews>
  <sheetFormatPr baseColWidth="10" defaultColWidth="11.42578125" defaultRowHeight="18" customHeight="1"/>
  <cols>
    <col min="1" max="1" width="18.7109375" style="174" customWidth="1"/>
    <col min="2" max="2" width="3.7109375" style="188" customWidth="1"/>
    <col min="3" max="12" width="3.7109375" style="120" customWidth="1"/>
    <col min="13" max="13" width="4.85546875" style="187" customWidth="1"/>
    <col min="14" max="14" width="3.7109375" style="188" customWidth="1"/>
    <col min="15" max="24" width="3.7109375" style="120" customWidth="1"/>
    <col min="25" max="25" width="4.85546875" style="187" customWidth="1"/>
    <col min="26" max="26" width="3.7109375" style="188" customWidth="1"/>
    <col min="27" max="36" width="3.7109375" style="120" customWidth="1"/>
    <col min="37" max="37" width="4.85546875" style="187" customWidth="1"/>
    <col min="38" max="38" width="3.7109375" style="188" customWidth="1"/>
    <col min="39" max="48" width="3.7109375" style="120" customWidth="1"/>
    <col min="49" max="49" width="4.85546875" style="187" customWidth="1"/>
    <col min="50" max="51" width="3.7109375" style="120" customWidth="1"/>
    <col min="52" max="52" width="3.7109375" style="188" customWidth="1"/>
    <col min="53" max="59" width="3.7109375" style="120" customWidth="1"/>
    <col min="60" max="60" width="4" style="120" customWidth="1"/>
    <col min="61" max="61" width="4.85546875" style="177" customWidth="1"/>
    <col min="62" max="62" width="3.7109375" style="188" customWidth="1"/>
    <col min="63" max="72" width="3.7109375" style="120" customWidth="1"/>
    <col min="73" max="73" width="4.85546875" style="187" customWidth="1"/>
    <col min="74" max="75" width="3.7109375" style="120" customWidth="1"/>
    <col min="76" max="76" width="3.7109375" style="188" customWidth="1"/>
    <col min="77" max="83" width="3.7109375" style="120" customWidth="1"/>
    <col min="84" max="84" width="4" style="120" customWidth="1"/>
    <col min="85" max="85" width="4.85546875" style="177" customWidth="1"/>
    <col min="86" max="86" width="3.7109375" style="188" customWidth="1"/>
    <col min="87" max="96" width="3.7109375" style="120" customWidth="1"/>
    <col min="97" max="97" width="4.85546875" style="187" customWidth="1"/>
    <col min="98" max="169" width="6.28515625" style="178" customWidth="1"/>
    <col min="170" max="16384" width="11.42578125" style="178"/>
  </cols>
  <sheetData>
    <row r="1" spans="1:97" s="633" customFormat="1" ht="18" customHeight="1">
      <c r="A1" s="825" t="s">
        <v>382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825"/>
      <c r="X1" s="825"/>
      <c r="Y1" s="825"/>
      <c r="Z1" s="825"/>
      <c r="AA1" s="825"/>
      <c r="AB1" s="825"/>
      <c r="AC1" s="825"/>
      <c r="AD1" s="825"/>
      <c r="AE1" s="825"/>
      <c r="AF1" s="825"/>
      <c r="AG1" s="825"/>
      <c r="AH1" s="825"/>
      <c r="AI1" s="825"/>
      <c r="AJ1" s="825"/>
      <c r="AK1" s="825"/>
      <c r="AL1" s="825"/>
      <c r="AM1" s="825"/>
      <c r="AN1" s="825"/>
      <c r="AO1" s="825"/>
      <c r="AP1" s="825"/>
      <c r="AQ1" s="825"/>
      <c r="AR1" s="825"/>
      <c r="AS1" s="825"/>
      <c r="AT1" s="825"/>
      <c r="AU1" s="825"/>
      <c r="AV1" s="825"/>
      <c r="AW1" s="825"/>
      <c r="AX1" s="825"/>
      <c r="AY1" s="825"/>
      <c r="AZ1" s="825"/>
      <c r="BA1" s="825"/>
      <c r="BB1" s="825"/>
      <c r="BC1" s="825"/>
      <c r="BD1" s="825"/>
      <c r="BE1" s="825"/>
      <c r="BF1" s="825"/>
      <c r="BG1" s="825"/>
      <c r="BH1" s="825"/>
      <c r="BI1" s="825"/>
    </row>
    <row r="2" spans="1:97" s="633" customFormat="1" ht="18" customHeight="1">
      <c r="A2" s="825" t="s">
        <v>396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825"/>
      <c r="AM2" s="825"/>
      <c r="AN2" s="825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825"/>
      <c r="BB2" s="825"/>
      <c r="BC2" s="825"/>
      <c r="BD2" s="825"/>
      <c r="BE2" s="825"/>
      <c r="BF2" s="825"/>
      <c r="BG2" s="825"/>
      <c r="BH2" s="825"/>
      <c r="BI2" s="825"/>
    </row>
    <row r="3" spans="1:97" s="633" customFormat="1" ht="18" customHeight="1">
      <c r="A3" s="826" t="s">
        <v>613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  <c r="O3" s="826"/>
      <c r="P3" s="826"/>
      <c r="Q3" s="826"/>
      <c r="R3" s="826"/>
      <c r="S3" s="826"/>
      <c r="T3" s="826"/>
      <c r="U3" s="826"/>
      <c r="V3" s="826"/>
      <c r="W3" s="826"/>
      <c r="X3" s="826"/>
      <c r="Y3" s="826"/>
      <c r="Z3" s="826"/>
      <c r="AA3" s="826"/>
      <c r="AB3" s="826"/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6"/>
      <c r="AS3" s="826"/>
      <c r="AT3" s="826"/>
      <c r="AU3" s="826"/>
      <c r="AV3" s="826"/>
      <c r="AW3" s="826"/>
      <c r="AX3" s="826"/>
      <c r="AY3" s="826"/>
      <c r="AZ3" s="826"/>
      <c r="BA3" s="826"/>
      <c r="BB3" s="826"/>
      <c r="BC3" s="826"/>
      <c r="BD3" s="826"/>
      <c r="BE3" s="826"/>
      <c r="BF3" s="826"/>
      <c r="BG3" s="826"/>
      <c r="BH3" s="826"/>
      <c r="BI3" s="826"/>
    </row>
    <row r="4" spans="1:97" ht="3.95" customHeight="1">
      <c r="A4" s="827"/>
      <c r="B4" s="827"/>
      <c r="C4" s="98"/>
      <c r="D4" s="98"/>
      <c r="E4" s="98"/>
      <c r="F4" s="98"/>
      <c r="G4" s="98"/>
      <c r="H4" s="98"/>
      <c r="I4" s="98"/>
      <c r="J4" s="98"/>
      <c r="K4" s="98"/>
      <c r="L4" s="98"/>
      <c r="M4" s="179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179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179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179"/>
      <c r="AX4" s="98"/>
      <c r="AZ4" s="120"/>
      <c r="BA4" s="98"/>
      <c r="BB4" s="98"/>
      <c r="BC4" s="98"/>
      <c r="BD4" s="98"/>
      <c r="BE4" s="98"/>
      <c r="BF4" s="98"/>
      <c r="BG4" s="98"/>
      <c r="BH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179"/>
      <c r="BV4" s="98"/>
      <c r="BX4" s="120"/>
      <c r="BY4" s="98"/>
      <c r="BZ4" s="98"/>
      <c r="CA4" s="98"/>
      <c r="CB4" s="98"/>
      <c r="CC4" s="98"/>
      <c r="CD4" s="98"/>
      <c r="CE4" s="98"/>
      <c r="CF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179"/>
    </row>
    <row r="5" spans="1:97" ht="18" customHeight="1">
      <c r="A5" s="846" t="s">
        <v>0</v>
      </c>
      <c r="B5" s="852" t="s">
        <v>528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853"/>
      <c r="AO5" s="853"/>
      <c r="AP5" s="853"/>
      <c r="AQ5" s="853"/>
      <c r="AR5" s="853"/>
      <c r="AS5" s="853"/>
      <c r="AT5" s="853"/>
      <c r="AU5" s="853"/>
      <c r="AV5" s="853"/>
      <c r="AW5" s="853"/>
      <c r="AX5" s="853"/>
      <c r="AY5" s="853"/>
      <c r="AZ5" s="853"/>
      <c r="BA5" s="853"/>
      <c r="BB5" s="853"/>
      <c r="BC5" s="853"/>
      <c r="BD5" s="853"/>
      <c r="BE5" s="853"/>
      <c r="BF5" s="853"/>
      <c r="BG5" s="853"/>
      <c r="BH5" s="853"/>
      <c r="BI5" s="853"/>
      <c r="BJ5" s="853"/>
      <c r="BK5" s="853"/>
      <c r="BL5" s="853"/>
      <c r="BM5" s="853"/>
      <c r="BN5" s="853"/>
      <c r="BO5" s="853"/>
      <c r="BP5" s="853"/>
      <c r="BQ5" s="853"/>
      <c r="BR5" s="853"/>
      <c r="BS5" s="853"/>
      <c r="BT5" s="853"/>
      <c r="BU5" s="853"/>
      <c r="BV5" s="853"/>
      <c r="BW5" s="853"/>
      <c r="BX5" s="853"/>
      <c r="BY5" s="853"/>
      <c r="BZ5" s="853"/>
      <c r="CA5" s="853"/>
      <c r="CB5" s="853"/>
      <c r="CC5" s="853"/>
      <c r="CD5" s="853"/>
      <c r="CE5" s="853"/>
      <c r="CF5" s="853"/>
      <c r="CG5" s="853"/>
      <c r="CH5" s="853"/>
      <c r="CI5" s="853"/>
      <c r="CJ5" s="853"/>
      <c r="CK5" s="853"/>
      <c r="CL5" s="853"/>
      <c r="CM5" s="853"/>
      <c r="CN5" s="853"/>
      <c r="CO5" s="853"/>
      <c r="CP5" s="853"/>
      <c r="CQ5" s="853"/>
      <c r="CR5" s="853"/>
      <c r="CS5" s="854"/>
    </row>
    <row r="6" spans="1:97" ht="18" customHeight="1">
      <c r="A6" s="847"/>
      <c r="B6" s="812">
        <v>2015</v>
      </c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51"/>
      <c r="N6" s="803">
        <v>2016</v>
      </c>
      <c r="O6" s="831"/>
      <c r="P6" s="831"/>
      <c r="Q6" s="831"/>
      <c r="R6" s="831"/>
      <c r="S6" s="831"/>
      <c r="T6" s="831"/>
      <c r="U6" s="831"/>
      <c r="V6" s="831"/>
      <c r="W6" s="831"/>
      <c r="X6" s="831"/>
      <c r="Y6" s="850"/>
      <c r="Z6" s="812">
        <v>2017</v>
      </c>
      <c r="AA6" s="836"/>
      <c r="AB6" s="836"/>
      <c r="AC6" s="836"/>
      <c r="AD6" s="836"/>
      <c r="AE6" s="836"/>
      <c r="AF6" s="836"/>
      <c r="AG6" s="836"/>
      <c r="AH6" s="836"/>
      <c r="AI6" s="836"/>
      <c r="AJ6" s="836"/>
      <c r="AK6" s="851"/>
      <c r="AL6" s="803">
        <v>2018</v>
      </c>
      <c r="AM6" s="831"/>
      <c r="AN6" s="831"/>
      <c r="AO6" s="831"/>
      <c r="AP6" s="831"/>
      <c r="AQ6" s="831"/>
      <c r="AR6" s="831"/>
      <c r="AS6" s="831"/>
      <c r="AT6" s="831"/>
      <c r="AU6" s="831"/>
      <c r="AV6" s="831"/>
      <c r="AW6" s="850"/>
      <c r="AX6" s="812">
        <v>2019</v>
      </c>
      <c r="AY6" s="836"/>
      <c r="AZ6" s="836"/>
      <c r="BA6" s="836"/>
      <c r="BB6" s="836"/>
      <c r="BC6" s="836"/>
      <c r="BD6" s="836"/>
      <c r="BE6" s="836"/>
      <c r="BF6" s="836"/>
      <c r="BG6" s="836"/>
      <c r="BH6" s="836"/>
      <c r="BI6" s="851"/>
      <c r="BJ6" s="803">
        <v>2020</v>
      </c>
      <c r="BK6" s="831"/>
      <c r="BL6" s="831"/>
      <c r="BM6" s="831"/>
      <c r="BN6" s="831"/>
      <c r="BO6" s="831"/>
      <c r="BP6" s="831"/>
      <c r="BQ6" s="831"/>
      <c r="BR6" s="831"/>
      <c r="BS6" s="831"/>
      <c r="BT6" s="831"/>
      <c r="BU6" s="850"/>
      <c r="BV6" s="812">
        <v>2021</v>
      </c>
      <c r="BW6" s="836"/>
      <c r="BX6" s="836"/>
      <c r="BY6" s="836"/>
      <c r="BZ6" s="836"/>
      <c r="CA6" s="836"/>
      <c r="CB6" s="836"/>
      <c r="CC6" s="836"/>
      <c r="CD6" s="836"/>
      <c r="CE6" s="836"/>
      <c r="CF6" s="836"/>
      <c r="CG6" s="851"/>
      <c r="CH6" s="803">
        <v>2022</v>
      </c>
      <c r="CI6" s="831"/>
      <c r="CJ6" s="831"/>
      <c r="CK6" s="831"/>
      <c r="CL6" s="831"/>
      <c r="CM6" s="831"/>
      <c r="CN6" s="831"/>
      <c r="CO6" s="831"/>
      <c r="CP6" s="831"/>
      <c r="CQ6" s="831"/>
      <c r="CR6" s="831"/>
      <c r="CS6" s="850"/>
    </row>
    <row r="7" spans="1:97" ht="18" customHeight="1">
      <c r="A7" s="848"/>
      <c r="B7" s="478">
        <v>1</v>
      </c>
      <c r="C7" s="479">
        <v>2</v>
      </c>
      <c r="D7" s="479">
        <v>3</v>
      </c>
      <c r="E7" s="479">
        <v>4</v>
      </c>
      <c r="F7" s="479">
        <v>5</v>
      </c>
      <c r="G7" s="479">
        <v>6</v>
      </c>
      <c r="H7" s="479">
        <v>7</v>
      </c>
      <c r="I7" s="479">
        <v>8</v>
      </c>
      <c r="J7" s="479">
        <v>9</v>
      </c>
      <c r="K7" s="479">
        <v>10</v>
      </c>
      <c r="L7" s="479">
        <v>11</v>
      </c>
      <c r="M7" s="377" t="s">
        <v>34</v>
      </c>
      <c r="N7" s="21">
        <v>1</v>
      </c>
      <c r="O7" s="22">
        <v>2</v>
      </c>
      <c r="P7" s="22">
        <v>3</v>
      </c>
      <c r="Q7" s="22">
        <v>4</v>
      </c>
      <c r="R7" s="22">
        <v>5</v>
      </c>
      <c r="S7" s="22">
        <v>6</v>
      </c>
      <c r="T7" s="22">
        <v>7</v>
      </c>
      <c r="U7" s="22">
        <v>8</v>
      </c>
      <c r="V7" s="22">
        <v>9</v>
      </c>
      <c r="W7" s="22">
        <v>10</v>
      </c>
      <c r="X7" s="22">
        <v>11</v>
      </c>
      <c r="Y7" s="27" t="s">
        <v>34</v>
      </c>
      <c r="Z7" s="478">
        <v>1</v>
      </c>
      <c r="AA7" s="479">
        <v>2</v>
      </c>
      <c r="AB7" s="479">
        <v>3</v>
      </c>
      <c r="AC7" s="479">
        <v>4</v>
      </c>
      <c r="AD7" s="479">
        <v>5</v>
      </c>
      <c r="AE7" s="479">
        <v>6</v>
      </c>
      <c r="AF7" s="479">
        <v>7</v>
      </c>
      <c r="AG7" s="479">
        <v>8</v>
      </c>
      <c r="AH7" s="479">
        <v>9</v>
      </c>
      <c r="AI7" s="479">
        <v>10</v>
      </c>
      <c r="AJ7" s="479">
        <v>11</v>
      </c>
      <c r="AK7" s="377" t="s">
        <v>34</v>
      </c>
      <c r="AL7" s="21">
        <v>1</v>
      </c>
      <c r="AM7" s="22">
        <v>2</v>
      </c>
      <c r="AN7" s="22">
        <v>3</v>
      </c>
      <c r="AO7" s="22">
        <v>4</v>
      </c>
      <c r="AP7" s="22">
        <v>5</v>
      </c>
      <c r="AQ7" s="22">
        <v>6</v>
      </c>
      <c r="AR7" s="22">
        <v>7</v>
      </c>
      <c r="AS7" s="22">
        <v>8</v>
      </c>
      <c r="AT7" s="22">
        <v>9</v>
      </c>
      <c r="AU7" s="22">
        <v>10</v>
      </c>
      <c r="AV7" s="22">
        <v>11</v>
      </c>
      <c r="AW7" s="27" t="s">
        <v>34</v>
      </c>
      <c r="AX7" s="478">
        <v>1</v>
      </c>
      <c r="AY7" s="479">
        <v>2</v>
      </c>
      <c r="AZ7" s="479">
        <v>3</v>
      </c>
      <c r="BA7" s="479">
        <v>4</v>
      </c>
      <c r="BB7" s="479">
        <v>5</v>
      </c>
      <c r="BC7" s="479">
        <v>6</v>
      </c>
      <c r="BD7" s="479">
        <v>7</v>
      </c>
      <c r="BE7" s="479">
        <v>8</v>
      </c>
      <c r="BF7" s="479">
        <v>9</v>
      </c>
      <c r="BG7" s="479">
        <v>10</v>
      </c>
      <c r="BH7" s="479">
        <v>11</v>
      </c>
      <c r="BI7" s="377" t="s">
        <v>34</v>
      </c>
      <c r="BJ7" s="21">
        <v>1</v>
      </c>
      <c r="BK7" s="22">
        <v>2</v>
      </c>
      <c r="BL7" s="22">
        <v>3</v>
      </c>
      <c r="BM7" s="22">
        <v>4</v>
      </c>
      <c r="BN7" s="22">
        <v>5</v>
      </c>
      <c r="BO7" s="22">
        <v>6</v>
      </c>
      <c r="BP7" s="22">
        <v>7</v>
      </c>
      <c r="BQ7" s="22">
        <v>8</v>
      </c>
      <c r="BR7" s="22">
        <v>9</v>
      </c>
      <c r="BS7" s="22">
        <v>10</v>
      </c>
      <c r="BT7" s="22">
        <v>11</v>
      </c>
      <c r="BU7" s="605" t="s">
        <v>34</v>
      </c>
      <c r="BV7" s="478">
        <v>1</v>
      </c>
      <c r="BW7" s="479">
        <v>2</v>
      </c>
      <c r="BX7" s="479">
        <v>3</v>
      </c>
      <c r="BY7" s="479">
        <v>4</v>
      </c>
      <c r="BZ7" s="479">
        <v>5</v>
      </c>
      <c r="CA7" s="479">
        <v>6</v>
      </c>
      <c r="CB7" s="479">
        <v>7</v>
      </c>
      <c r="CC7" s="479">
        <v>8</v>
      </c>
      <c r="CD7" s="479">
        <v>9</v>
      </c>
      <c r="CE7" s="479">
        <v>10</v>
      </c>
      <c r="CF7" s="479">
        <v>11</v>
      </c>
      <c r="CG7" s="687" t="s">
        <v>34</v>
      </c>
      <c r="CH7" s="766">
        <v>1</v>
      </c>
      <c r="CI7" s="767">
        <v>2</v>
      </c>
      <c r="CJ7" s="767">
        <v>3</v>
      </c>
      <c r="CK7" s="767">
        <v>4</v>
      </c>
      <c r="CL7" s="767">
        <v>5</v>
      </c>
      <c r="CM7" s="767">
        <v>6</v>
      </c>
      <c r="CN7" s="767">
        <v>7</v>
      </c>
      <c r="CO7" s="767">
        <v>8</v>
      </c>
      <c r="CP7" s="767">
        <v>9</v>
      </c>
      <c r="CQ7" s="767">
        <v>10</v>
      </c>
      <c r="CR7" s="767">
        <v>11</v>
      </c>
      <c r="CS7" s="769" t="s">
        <v>34</v>
      </c>
    </row>
    <row r="8" spans="1:97" ht="18" customHeight="1">
      <c r="A8" s="87" t="s">
        <v>8</v>
      </c>
      <c r="B8" s="156">
        <v>1</v>
      </c>
      <c r="C8" s="157">
        <v>1</v>
      </c>
      <c r="D8" s="158">
        <v>3</v>
      </c>
      <c r="E8" s="157">
        <v>0</v>
      </c>
      <c r="F8" s="158">
        <v>0</v>
      </c>
      <c r="G8" s="158">
        <v>2</v>
      </c>
      <c r="H8" s="158">
        <v>0</v>
      </c>
      <c r="I8" s="158">
        <v>0</v>
      </c>
      <c r="J8" s="158">
        <v>0</v>
      </c>
      <c r="K8" s="158">
        <v>1</v>
      </c>
      <c r="L8" s="158">
        <v>6</v>
      </c>
      <c r="M8" s="180">
        <f>+SUM(B8:L8)</f>
        <v>14</v>
      </c>
      <c r="N8" s="156">
        <v>3</v>
      </c>
      <c r="O8" s="157">
        <v>3</v>
      </c>
      <c r="P8" s="158">
        <v>2</v>
      </c>
      <c r="Q8" s="157">
        <v>1</v>
      </c>
      <c r="R8" s="158">
        <v>1</v>
      </c>
      <c r="S8" s="158">
        <v>3</v>
      </c>
      <c r="T8" s="158">
        <v>0</v>
      </c>
      <c r="U8" s="158">
        <v>0</v>
      </c>
      <c r="V8" s="158">
        <v>0</v>
      </c>
      <c r="W8" s="158">
        <v>4</v>
      </c>
      <c r="X8" s="158">
        <v>11</v>
      </c>
      <c r="Y8" s="181">
        <f>+SUM(N8:X8)</f>
        <v>28</v>
      </c>
      <c r="Z8" s="156">
        <v>7</v>
      </c>
      <c r="AA8" s="157">
        <v>0</v>
      </c>
      <c r="AB8" s="158">
        <v>3</v>
      </c>
      <c r="AC8" s="157">
        <v>0</v>
      </c>
      <c r="AD8" s="158">
        <v>1</v>
      </c>
      <c r="AE8" s="158">
        <v>2</v>
      </c>
      <c r="AF8" s="158">
        <v>0</v>
      </c>
      <c r="AG8" s="158">
        <v>0</v>
      </c>
      <c r="AH8" s="158">
        <v>0</v>
      </c>
      <c r="AI8" s="158">
        <v>0</v>
      </c>
      <c r="AJ8" s="158">
        <v>4</v>
      </c>
      <c r="AK8" s="180">
        <f>+SUM(Z8:AJ8)</f>
        <v>17</v>
      </c>
      <c r="AL8" s="156">
        <v>2</v>
      </c>
      <c r="AM8" s="157">
        <v>1</v>
      </c>
      <c r="AN8" s="158">
        <v>4</v>
      </c>
      <c r="AO8" s="157">
        <v>2</v>
      </c>
      <c r="AP8" s="158">
        <v>0</v>
      </c>
      <c r="AQ8" s="158">
        <v>0</v>
      </c>
      <c r="AR8" s="158">
        <v>1</v>
      </c>
      <c r="AS8" s="158">
        <v>0</v>
      </c>
      <c r="AT8" s="158">
        <v>0</v>
      </c>
      <c r="AU8" s="158">
        <v>1</v>
      </c>
      <c r="AV8" s="158">
        <v>7</v>
      </c>
      <c r="AW8" s="181">
        <f>+SUM(AL8:AV8)</f>
        <v>18</v>
      </c>
      <c r="AX8" s="156">
        <v>4</v>
      </c>
      <c r="AY8" s="157">
        <v>1</v>
      </c>
      <c r="AZ8" s="158">
        <v>1</v>
      </c>
      <c r="BA8" s="157">
        <v>1</v>
      </c>
      <c r="BB8" s="158">
        <v>0</v>
      </c>
      <c r="BC8" s="158">
        <v>2</v>
      </c>
      <c r="BD8" s="158">
        <v>0</v>
      </c>
      <c r="BE8" s="158">
        <v>0</v>
      </c>
      <c r="BF8" s="158">
        <v>0</v>
      </c>
      <c r="BG8" s="158">
        <v>0</v>
      </c>
      <c r="BH8" s="158">
        <v>4</v>
      </c>
      <c r="BI8" s="180">
        <f>+SUM(AX8:BH8)</f>
        <v>13</v>
      </c>
      <c r="BJ8" s="156">
        <v>5</v>
      </c>
      <c r="BK8" s="157">
        <v>1</v>
      </c>
      <c r="BL8" s="158">
        <v>0</v>
      </c>
      <c r="BM8" s="157">
        <v>0</v>
      </c>
      <c r="BN8" s="158">
        <v>0</v>
      </c>
      <c r="BO8" s="158">
        <v>1</v>
      </c>
      <c r="BP8" s="158">
        <v>0</v>
      </c>
      <c r="BQ8" s="158">
        <v>0</v>
      </c>
      <c r="BR8" s="158">
        <v>0</v>
      </c>
      <c r="BS8" s="158">
        <v>0</v>
      </c>
      <c r="BT8" s="158">
        <v>1</v>
      </c>
      <c r="BU8" s="181">
        <f>+SUM(BJ8:BT8)</f>
        <v>8</v>
      </c>
      <c r="BV8" s="156">
        <v>8</v>
      </c>
      <c r="BW8" s="157">
        <v>1</v>
      </c>
      <c r="BX8" s="158">
        <v>3</v>
      </c>
      <c r="BY8" s="157">
        <v>2</v>
      </c>
      <c r="BZ8" s="158">
        <v>0</v>
      </c>
      <c r="CA8" s="158">
        <v>0</v>
      </c>
      <c r="CB8" s="158">
        <v>0</v>
      </c>
      <c r="CC8" s="158">
        <v>0</v>
      </c>
      <c r="CD8" s="158">
        <v>0</v>
      </c>
      <c r="CE8" s="158">
        <v>1</v>
      </c>
      <c r="CF8" s="158">
        <v>8</v>
      </c>
      <c r="CG8" s="180">
        <f>+SUM(BV8:CF8)</f>
        <v>23</v>
      </c>
      <c r="CH8" s="156">
        <v>3</v>
      </c>
      <c r="CI8" s="157">
        <v>1</v>
      </c>
      <c r="CJ8" s="158">
        <v>0</v>
      </c>
      <c r="CK8" s="157">
        <v>0</v>
      </c>
      <c r="CL8" s="158">
        <v>1</v>
      </c>
      <c r="CM8" s="158">
        <v>0</v>
      </c>
      <c r="CN8" s="158">
        <v>0</v>
      </c>
      <c r="CO8" s="158">
        <v>0</v>
      </c>
      <c r="CP8" s="158">
        <v>0</v>
      </c>
      <c r="CQ8" s="158">
        <v>2</v>
      </c>
      <c r="CR8" s="158">
        <v>4</v>
      </c>
      <c r="CS8" s="181">
        <f>+SUM(CH8:CR8)</f>
        <v>11</v>
      </c>
    </row>
    <row r="9" spans="1:97" ht="18" customHeight="1">
      <c r="A9" s="88" t="s">
        <v>9</v>
      </c>
      <c r="B9" s="482">
        <v>12</v>
      </c>
      <c r="C9" s="483">
        <v>4</v>
      </c>
      <c r="D9" s="483">
        <v>1</v>
      </c>
      <c r="E9" s="483">
        <v>0</v>
      </c>
      <c r="F9" s="483">
        <v>0</v>
      </c>
      <c r="G9" s="483">
        <v>0</v>
      </c>
      <c r="H9" s="483">
        <v>0</v>
      </c>
      <c r="I9" s="483">
        <v>0</v>
      </c>
      <c r="J9" s="483">
        <v>0</v>
      </c>
      <c r="K9" s="483">
        <v>0</v>
      </c>
      <c r="L9" s="483">
        <v>8</v>
      </c>
      <c r="M9" s="253">
        <f t="shared" ref="M9:M27" si="0">+SUM(B9:L9)</f>
        <v>25</v>
      </c>
      <c r="N9" s="164">
        <v>12</v>
      </c>
      <c r="O9" s="134">
        <v>6</v>
      </c>
      <c r="P9" s="134">
        <v>0</v>
      </c>
      <c r="Q9" s="134">
        <v>0</v>
      </c>
      <c r="R9" s="134">
        <v>1</v>
      </c>
      <c r="S9" s="134">
        <v>0</v>
      </c>
      <c r="T9" s="134">
        <v>1</v>
      </c>
      <c r="U9" s="134">
        <v>0</v>
      </c>
      <c r="V9" s="134">
        <v>0</v>
      </c>
      <c r="W9" s="134">
        <v>1</v>
      </c>
      <c r="X9" s="134">
        <v>4</v>
      </c>
      <c r="Y9" s="182">
        <f t="shared" ref="Y9:Y27" si="1">+SUM(N9:X9)</f>
        <v>25</v>
      </c>
      <c r="Z9" s="482">
        <v>11</v>
      </c>
      <c r="AA9" s="483">
        <v>4</v>
      </c>
      <c r="AB9" s="483">
        <v>0</v>
      </c>
      <c r="AC9" s="483">
        <v>2</v>
      </c>
      <c r="AD9" s="483">
        <v>3</v>
      </c>
      <c r="AE9" s="483">
        <v>1</v>
      </c>
      <c r="AF9" s="483">
        <v>0</v>
      </c>
      <c r="AG9" s="483">
        <v>0</v>
      </c>
      <c r="AH9" s="483">
        <v>0</v>
      </c>
      <c r="AI9" s="483">
        <v>0</v>
      </c>
      <c r="AJ9" s="483">
        <v>8</v>
      </c>
      <c r="AK9" s="253">
        <f t="shared" ref="AK9:AK27" si="2">+SUM(Z9:AJ9)</f>
        <v>29</v>
      </c>
      <c r="AL9" s="164">
        <v>7</v>
      </c>
      <c r="AM9" s="134">
        <v>1</v>
      </c>
      <c r="AN9" s="134">
        <v>1</v>
      </c>
      <c r="AO9" s="134">
        <v>0</v>
      </c>
      <c r="AP9" s="134">
        <v>2</v>
      </c>
      <c r="AQ9" s="134">
        <v>0</v>
      </c>
      <c r="AR9" s="134">
        <v>0</v>
      </c>
      <c r="AS9" s="134">
        <v>0</v>
      </c>
      <c r="AT9" s="134">
        <v>0</v>
      </c>
      <c r="AU9" s="134">
        <v>2</v>
      </c>
      <c r="AV9" s="134">
        <v>5</v>
      </c>
      <c r="AW9" s="182">
        <f t="shared" ref="AW9:AW27" si="3">+SUM(AL9:AV9)</f>
        <v>18</v>
      </c>
      <c r="AX9" s="482">
        <v>6</v>
      </c>
      <c r="AY9" s="483">
        <v>1</v>
      </c>
      <c r="AZ9" s="483">
        <v>3</v>
      </c>
      <c r="BA9" s="483">
        <v>2</v>
      </c>
      <c r="BB9" s="483">
        <v>0</v>
      </c>
      <c r="BC9" s="483">
        <v>1</v>
      </c>
      <c r="BD9" s="483">
        <v>0</v>
      </c>
      <c r="BE9" s="483">
        <v>0</v>
      </c>
      <c r="BF9" s="483">
        <v>0</v>
      </c>
      <c r="BG9" s="483">
        <v>1</v>
      </c>
      <c r="BH9" s="483">
        <v>6</v>
      </c>
      <c r="BI9" s="253">
        <f t="shared" ref="BI9:BI27" si="4">+SUM(AX9:BH9)</f>
        <v>20</v>
      </c>
      <c r="BJ9" s="164">
        <v>6</v>
      </c>
      <c r="BK9" s="134">
        <v>2</v>
      </c>
      <c r="BL9" s="134">
        <v>1</v>
      </c>
      <c r="BM9" s="134">
        <v>0</v>
      </c>
      <c r="BN9" s="134">
        <v>0</v>
      </c>
      <c r="BO9" s="134">
        <v>0</v>
      </c>
      <c r="BP9" s="134">
        <v>0</v>
      </c>
      <c r="BQ9" s="134">
        <v>1</v>
      </c>
      <c r="BR9" s="134">
        <v>0</v>
      </c>
      <c r="BS9" s="134">
        <v>1</v>
      </c>
      <c r="BT9" s="134">
        <v>6</v>
      </c>
      <c r="BU9" s="182">
        <f t="shared" ref="BU9:BU27" si="5">+SUM(BJ9:BT9)</f>
        <v>17</v>
      </c>
      <c r="BV9" s="482">
        <v>5</v>
      </c>
      <c r="BW9" s="483">
        <v>0</v>
      </c>
      <c r="BX9" s="483">
        <v>0</v>
      </c>
      <c r="BY9" s="483">
        <v>1</v>
      </c>
      <c r="BZ9" s="483">
        <v>2</v>
      </c>
      <c r="CA9" s="483">
        <v>0</v>
      </c>
      <c r="CB9" s="483">
        <v>0</v>
      </c>
      <c r="CC9" s="483">
        <v>0</v>
      </c>
      <c r="CD9" s="483">
        <v>0</v>
      </c>
      <c r="CE9" s="483">
        <v>1</v>
      </c>
      <c r="CF9" s="483">
        <v>6</v>
      </c>
      <c r="CG9" s="253">
        <f t="shared" ref="CG9:CG27" si="6">+SUM(BV9:CF9)</f>
        <v>15</v>
      </c>
      <c r="CH9" s="164">
        <v>8</v>
      </c>
      <c r="CI9" s="134">
        <v>3</v>
      </c>
      <c r="CJ9" s="134">
        <v>1</v>
      </c>
      <c r="CK9" s="134">
        <v>0</v>
      </c>
      <c r="CL9" s="134">
        <v>0</v>
      </c>
      <c r="CM9" s="134">
        <v>1</v>
      </c>
      <c r="CN9" s="134">
        <v>0</v>
      </c>
      <c r="CO9" s="134">
        <v>0</v>
      </c>
      <c r="CP9" s="134">
        <v>0</v>
      </c>
      <c r="CQ9" s="134">
        <v>1</v>
      </c>
      <c r="CR9" s="134">
        <v>12</v>
      </c>
      <c r="CS9" s="182">
        <f t="shared" ref="CS9:CS27" si="7">+SUM(CH9:CR9)</f>
        <v>26</v>
      </c>
    </row>
    <row r="10" spans="1:97" ht="18" customHeight="1">
      <c r="A10" s="87" t="s">
        <v>10</v>
      </c>
      <c r="B10" s="166">
        <v>4</v>
      </c>
      <c r="C10" s="167">
        <v>1</v>
      </c>
      <c r="D10" s="168">
        <v>0</v>
      </c>
      <c r="E10" s="167">
        <v>2</v>
      </c>
      <c r="F10" s="168">
        <v>1</v>
      </c>
      <c r="G10" s="168">
        <v>1</v>
      </c>
      <c r="H10" s="168">
        <v>0</v>
      </c>
      <c r="I10" s="168">
        <v>0</v>
      </c>
      <c r="J10" s="168">
        <v>0</v>
      </c>
      <c r="K10" s="168">
        <v>0</v>
      </c>
      <c r="L10" s="168">
        <v>10</v>
      </c>
      <c r="M10" s="183">
        <f t="shared" si="0"/>
        <v>19</v>
      </c>
      <c r="N10" s="166">
        <v>12</v>
      </c>
      <c r="O10" s="167">
        <v>2</v>
      </c>
      <c r="P10" s="168">
        <v>0</v>
      </c>
      <c r="Q10" s="167">
        <v>3</v>
      </c>
      <c r="R10" s="168">
        <v>2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6</v>
      </c>
      <c r="Y10" s="184">
        <f t="shared" si="1"/>
        <v>25</v>
      </c>
      <c r="Z10" s="166">
        <v>3</v>
      </c>
      <c r="AA10" s="167">
        <v>2</v>
      </c>
      <c r="AB10" s="168">
        <v>0</v>
      </c>
      <c r="AC10" s="167">
        <v>0</v>
      </c>
      <c r="AD10" s="168">
        <v>0</v>
      </c>
      <c r="AE10" s="168">
        <v>0</v>
      </c>
      <c r="AF10" s="168">
        <v>0</v>
      </c>
      <c r="AG10" s="168">
        <v>0</v>
      </c>
      <c r="AH10" s="168">
        <v>0</v>
      </c>
      <c r="AI10" s="168">
        <v>0</v>
      </c>
      <c r="AJ10" s="168">
        <v>2</v>
      </c>
      <c r="AK10" s="183">
        <f t="shared" si="2"/>
        <v>7</v>
      </c>
      <c r="AL10" s="166">
        <v>4</v>
      </c>
      <c r="AM10" s="167">
        <v>1</v>
      </c>
      <c r="AN10" s="168">
        <v>0</v>
      </c>
      <c r="AO10" s="167">
        <v>0</v>
      </c>
      <c r="AP10" s="168">
        <v>0</v>
      </c>
      <c r="AQ10" s="168">
        <v>0</v>
      </c>
      <c r="AR10" s="168">
        <v>0</v>
      </c>
      <c r="AS10" s="168">
        <v>0</v>
      </c>
      <c r="AT10" s="168">
        <v>0</v>
      </c>
      <c r="AU10" s="168">
        <v>0</v>
      </c>
      <c r="AV10" s="168">
        <v>6</v>
      </c>
      <c r="AW10" s="184">
        <f t="shared" si="3"/>
        <v>11</v>
      </c>
      <c r="AX10" s="166">
        <v>4</v>
      </c>
      <c r="AY10" s="167">
        <v>3</v>
      </c>
      <c r="AZ10" s="168">
        <v>0</v>
      </c>
      <c r="BA10" s="167">
        <v>2</v>
      </c>
      <c r="BB10" s="168">
        <v>0</v>
      </c>
      <c r="BC10" s="168">
        <v>0</v>
      </c>
      <c r="BD10" s="168">
        <v>0</v>
      </c>
      <c r="BE10" s="168">
        <v>0</v>
      </c>
      <c r="BF10" s="168">
        <v>0</v>
      </c>
      <c r="BG10" s="168">
        <v>0</v>
      </c>
      <c r="BH10" s="168">
        <v>1</v>
      </c>
      <c r="BI10" s="183">
        <f t="shared" si="4"/>
        <v>10</v>
      </c>
      <c r="BJ10" s="166">
        <v>3</v>
      </c>
      <c r="BK10" s="167">
        <v>0</v>
      </c>
      <c r="BL10" s="168">
        <v>0</v>
      </c>
      <c r="BM10" s="167">
        <v>0</v>
      </c>
      <c r="BN10" s="168">
        <v>2</v>
      </c>
      <c r="BO10" s="168">
        <v>0</v>
      </c>
      <c r="BP10" s="168">
        <v>1</v>
      </c>
      <c r="BQ10" s="168">
        <v>0</v>
      </c>
      <c r="BR10" s="168">
        <v>0</v>
      </c>
      <c r="BS10" s="168">
        <v>1</v>
      </c>
      <c r="BT10" s="168">
        <v>5</v>
      </c>
      <c r="BU10" s="184">
        <f t="shared" si="5"/>
        <v>12</v>
      </c>
      <c r="BV10" s="166">
        <v>7</v>
      </c>
      <c r="BW10" s="167">
        <v>1</v>
      </c>
      <c r="BX10" s="168">
        <v>0</v>
      </c>
      <c r="BY10" s="167">
        <v>1</v>
      </c>
      <c r="BZ10" s="168">
        <v>0</v>
      </c>
      <c r="CA10" s="168">
        <v>0</v>
      </c>
      <c r="CB10" s="168">
        <v>1</v>
      </c>
      <c r="CC10" s="168">
        <v>0</v>
      </c>
      <c r="CD10" s="168">
        <v>0</v>
      </c>
      <c r="CE10" s="168">
        <v>1</v>
      </c>
      <c r="CF10" s="168">
        <v>2</v>
      </c>
      <c r="CG10" s="183">
        <f t="shared" si="6"/>
        <v>13</v>
      </c>
      <c r="CH10" s="166">
        <v>2</v>
      </c>
      <c r="CI10" s="167">
        <v>1</v>
      </c>
      <c r="CJ10" s="168">
        <v>0</v>
      </c>
      <c r="CK10" s="167">
        <v>0</v>
      </c>
      <c r="CL10" s="168">
        <v>0</v>
      </c>
      <c r="CM10" s="168">
        <v>1</v>
      </c>
      <c r="CN10" s="168">
        <v>0</v>
      </c>
      <c r="CO10" s="168">
        <v>0</v>
      </c>
      <c r="CP10" s="168">
        <v>0</v>
      </c>
      <c r="CQ10" s="168">
        <v>0</v>
      </c>
      <c r="CR10" s="168">
        <v>8</v>
      </c>
      <c r="CS10" s="184">
        <f t="shared" si="7"/>
        <v>12</v>
      </c>
    </row>
    <row r="11" spans="1:97" ht="18" customHeight="1">
      <c r="A11" s="88" t="s">
        <v>11</v>
      </c>
      <c r="B11" s="482">
        <v>4</v>
      </c>
      <c r="C11" s="483">
        <v>0</v>
      </c>
      <c r="D11" s="483">
        <v>2</v>
      </c>
      <c r="E11" s="483">
        <v>0</v>
      </c>
      <c r="F11" s="483">
        <v>0</v>
      </c>
      <c r="G11" s="483">
        <v>0</v>
      </c>
      <c r="H11" s="483">
        <v>0</v>
      </c>
      <c r="I11" s="483">
        <v>0</v>
      </c>
      <c r="J11" s="483">
        <v>0</v>
      </c>
      <c r="K11" s="483">
        <v>0</v>
      </c>
      <c r="L11" s="483">
        <v>3</v>
      </c>
      <c r="M11" s="253">
        <f t="shared" si="0"/>
        <v>9</v>
      </c>
      <c r="N11" s="164">
        <v>1</v>
      </c>
      <c r="O11" s="134">
        <v>1</v>
      </c>
      <c r="P11" s="134">
        <v>0</v>
      </c>
      <c r="Q11" s="134">
        <v>1</v>
      </c>
      <c r="R11" s="134">
        <v>0</v>
      </c>
      <c r="S11" s="134">
        <v>0</v>
      </c>
      <c r="T11" s="134">
        <v>1</v>
      </c>
      <c r="U11" s="134">
        <v>0</v>
      </c>
      <c r="V11" s="134">
        <v>0</v>
      </c>
      <c r="W11" s="134">
        <v>1</v>
      </c>
      <c r="X11" s="134">
        <v>7</v>
      </c>
      <c r="Y11" s="182">
        <f t="shared" si="1"/>
        <v>12</v>
      </c>
      <c r="Z11" s="482">
        <v>3</v>
      </c>
      <c r="AA11" s="483">
        <v>0</v>
      </c>
      <c r="AB11" s="483">
        <v>2</v>
      </c>
      <c r="AC11" s="483">
        <v>1</v>
      </c>
      <c r="AD11" s="483">
        <v>1</v>
      </c>
      <c r="AE11" s="483">
        <v>0</v>
      </c>
      <c r="AF11" s="483">
        <v>0</v>
      </c>
      <c r="AG11" s="483">
        <v>0</v>
      </c>
      <c r="AH11" s="483">
        <v>0</v>
      </c>
      <c r="AI11" s="483">
        <v>1</v>
      </c>
      <c r="AJ11" s="483">
        <v>2</v>
      </c>
      <c r="AK11" s="253">
        <f t="shared" si="2"/>
        <v>10</v>
      </c>
      <c r="AL11" s="164">
        <v>3</v>
      </c>
      <c r="AM11" s="134">
        <v>1</v>
      </c>
      <c r="AN11" s="134">
        <v>4</v>
      </c>
      <c r="AO11" s="134">
        <v>2</v>
      </c>
      <c r="AP11" s="134">
        <v>0</v>
      </c>
      <c r="AQ11" s="134">
        <v>0</v>
      </c>
      <c r="AR11" s="134">
        <v>0</v>
      </c>
      <c r="AS11" s="134">
        <v>0</v>
      </c>
      <c r="AT11" s="134">
        <v>0</v>
      </c>
      <c r="AU11" s="134">
        <v>0</v>
      </c>
      <c r="AV11" s="134">
        <v>6</v>
      </c>
      <c r="AW11" s="182">
        <f t="shared" si="3"/>
        <v>16</v>
      </c>
      <c r="AX11" s="482">
        <v>2</v>
      </c>
      <c r="AY11" s="483">
        <v>2</v>
      </c>
      <c r="AZ11" s="483">
        <v>0</v>
      </c>
      <c r="BA11" s="483">
        <v>1</v>
      </c>
      <c r="BB11" s="483">
        <v>1</v>
      </c>
      <c r="BC11" s="483">
        <v>0</v>
      </c>
      <c r="BD11" s="483">
        <v>0</v>
      </c>
      <c r="BE11" s="483">
        <v>0</v>
      </c>
      <c r="BF11" s="483">
        <v>0</v>
      </c>
      <c r="BG11" s="483">
        <v>1</v>
      </c>
      <c r="BH11" s="483">
        <v>3</v>
      </c>
      <c r="BI11" s="253">
        <f t="shared" si="4"/>
        <v>10</v>
      </c>
      <c r="BJ11" s="164">
        <v>4</v>
      </c>
      <c r="BK11" s="134">
        <v>1</v>
      </c>
      <c r="BL11" s="134">
        <v>0</v>
      </c>
      <c r="BM11" s="134">
        <v>0</v>
      </c>
      <c r="BN11" s="134">
        <v>1</v>
      </c>
      <c r="BO11" s="134">
        <v>0</v>
      </c>
      <c r="BP11" s="134">
        <v>0</v>
      </c>
      <c r="BQ11" s="134">
        <v>0</v>
      </c>
      <c r="BR11" s="134">
        <v>0</v>
      </c>
      <c r="BS11" s="134">
        <v>2</v>
      </c>
      <c r="BT11" s="134">
        <v>4</v>
      </c>
      <c r="BU11" s="182">
        <f t="shared" si="5"/>
        <v>12</v>
      </c>
      <c r="BV11" s="482">
        <v>4</v>
      </c>
      <c r="BW11" s="483">
        <v>1</v>
      </c>
      <c r="BX11" s="483">
        <v>1</v>
      </c>
      <c r="BY11" s="483">
        <v>0</v>
      </c>
      <c r="BZ11" s="483">
        <v>0</v>
      </c>
      <c r="CA11" s="483">
        <v>1</v>
      </c>
      <c r="CB11" s="483">
        <v>0</v>
      </c>
      <c r="CC11" s="483">
        <v>0</v>
      </c>
      <c r="CD11" s="483">
        <v>0</v>
      </c>
      <c r="CE11" s="483">
        <v>2</v>
      </c>
      <c r="CF11" s="483">
        <v>0</v>
      </c>
      <c r="CG11" s="253">
        <f t="shared" si="6"/>
        <v>9</v>
      </c>
      <c r="CH11" s="164">
        <v>1</v>
      </c>
      <c r="CI11" s="134">
        <v>3</v>
      </c>
      <c r="CJ11" s="134">
        <v>0</v>
      </c>
      <c r="CK11" s="134">
        <v>0</v>
      </c>
      <c r="CL11" s="134">
        <v>0</v>
      </c>
      <c r="CM11" s="134">
        <v>0</v>
      </c>
      <c r="CN11" s="134">
        <v>0</v>
      </c>
      <c r="CO11" s="134">
        <v>0</v>
      </c>
      <c r="CP11" s="134">
        <v>0</v>
      </c>
      <c r="CQ11" s="134">
        <v>0</v>
      </c>
      <c r="CR11" s="134">
        <v>6</v>
      </c>
      <c r="CS11" s="182">
        <f t="shared" si="7"/>
        <v>10</v>
      </c>
    </row>
    <row r="12" spans="1:97" ht="18" customHeight="1">
      <c r="A12" s="87" t="s">
        <v>12</v>
      </c>
      <c r="B12" s="166">
        <v>7</v>
      </c>
      <c r="C12" s="167">
        <v>5</v>
      </c>
      <c r="D12" s="168">
        <v>5</v>
      </c>
      <c r="E12" s="167">
        <v>3</v>
      </c>
      <c r="F12" s="168">
        <v>2</v>
      </c>
      <c r="G12" s="168">
        <v>0</v>
      </c>
      <c r="H12" s="168">
        <v>1</v>
      </c>
      <c r="I12" s="168">
        <v>0</v>
      </c>
      <c r="J12" s="168">
        <v>0</v>
      </c>
      <c r="K12" s="168">
        <v>1</v>
      </c>
      <c r="L12" s="168">
        <v>11</v>
      </c>
      <c r="M12" s="183">
        <f t="shared" si="0"/>
        <v>35</v>
      </c>
      <c r="N12" s="166">
        <v>10</v>
      </c>
      <c r="O12" s="167">
        <v>9</v>
      </c>
      <c r="P12" s="168">
        <v>4</v>
      </c>
      <c r="Q12" s="167">
        <v>2</v>
      </c>
      <c r="R12" s="168">
        <v>0</v>
      </c>
      <c r="S12" s="168">
        <v>2</v>
      </c>
      <c r="T12" s="168">
        <v>0</v>
      </c>
      <c r="U12" s="168">
        <v>0</v>
      </c>
      <c r="V12" s="168">
        <v>0</v>
      </c>
      <c r="W12" s="168">
        <v>1</v>
      </c>
      <c r="X12" s="168">
        <v>11</v>
      </c>
      <c r="Y12" s="184">
        <f t="shared" si="1"/>
        <v>39</v>
      </c>
      <c r="Z12" s="166">
        <v>11</v>
      </c>
      <c r="AA12" s="167">
        <v>3</v>
      </c>
      <c r="AB12" s="168">
        <v>1</v>
      </c>
      <c r="AC12" s="167">
        <v>1</v>
      </c>
      <c r="AD12" s="168">
        <v>0</v>
      </c>
      <c r="AE12" s="168">
        <v>1</v>
      </c>
      <c r="AF12" s="168">
        <v>0</v>
      </c>
      <c r="AG12" s="168">
        <v>0</v>
      </c>
      <c r="AH12" s="168">
        <v>0</v>
      </c>
      <c r="AI12" s="168">
        <v>2</v>
      </c>
      <c r="AJ12" s="168">
        <v>14</v>
      </c>
      <c r="AK12" s="183">
        <f t="shared" si="2"/>
        <v>33</v>
      </c>
      <c r="AL12" s="166">
        <v>10</v>
      </c>
      <c r="AM12" s="167">
        <v>6</v>
      </c>
      <c r="AN12" s="168">
        <v>5</v>
      </c>
      <c r="AO12" s="167">
        <v>4</v>
      </c>
      <c r="AP12" s="168">
        <v>1</v>
      </c>
      <c r="AQ12" s="168">
        <v>3</v>
      </c>
      <c r="AR12" s="168">
        <v>1</v>
      </c>
      <c r="AS12" s="168">
        <v>2</v>
      </c>
      <c r="AT12" s="168">
        <v>0</v>
      </c>
      <c r="AU12" s="168">
        <v>4</v>
      </c>
      <c r="AV12" s="168">
        <v>8</v>
      </c>
      <c r="AW12" s="184">
        <f t="shared" si="3"/>
        <v>44</v>
      </c>
      <c r="AX12" s="166">
        <v>4</v>
      </c>
      <c r="AY12" s="167">
        <v>6</v>
      </c>
      <c r="AZ12" s="168">
        <v>5</v>
      </c>
      <c r="BA12" s="167">
        <v>0</v>
      </c>
      <c r="BB12" s="168">
        <v>1</v>
      </c>
      <c r="BC12" s="168">
        <v>0</v>
      </c>
      <c r="BD12" s="168">
        <v>0</v>
      </c>
      <c r="BE12" s="168">
        <v>1</v>
      </c>
      <c r="BF12" s="168">
        <v>0</v>
      </c>
      <c r="BG12" s="168">
        <v>2</v>
      </c>
      <c r="BH12" s="168">
        <v>7</v>
      </c>
      <c r="BI12" s="183">
        <f t="shared" si="4"/>
        <v>26</v>
      </c>
      <c r="BJ12" s="166">
        <v>4</v>
      </c>
      <c r="BK12" s="167">
        <v>2</v>
      </c>
      <c r="BL12" s="168">
        <v>5</v>
      </c>
      <c r="BM12" s="167">
        <v>2</v>
      </c>
      <c r="BN12" s="168">
        <v>1</v>
      </c>
      <c r="BO12" s="168">
        <v>1</v>
      </c>
      <c r="BP12" s="168">
        <v>0</v>
      </c>
      <c r="BQ12" s="168">
        <v>0</v>
      </c>
      <c r="BR12" s="168">
        <v>0</v>
      </c>
      <c r="BS12" s="168">
        <v>0</v>
      </c>
      <c r="BT12" s="168">
        <v>6</v>
      </c>
      <c r="BU12" s="184">
        <f t="shared" si="5"/>
        <v>21</v>
      </c>
      <c r="BV12" s="166">
        <v>8</v>
      </c>
      <c r="BW12" s="167">
        <v>2</v>
      </c>
      <c r="BX12" s="168">
        <v>2</v>
      </c>
      <c r="BY12" s="167">
        <v>1</v>
      </c>
      <c r="BZ12" s="168">
        <v>2</v>
      </c>
      <c r="CA12" s="168">
        <v>0</v>
      </c>
      <c r="CB12" s="168">
        <v>1</v>
      </c>
      <c r="CC12" s="168">
        <v>0</v>
      </c>
      <c r="CD12" s="168">
        <v>0</v>
      </c>
      <c r="CE12" s="168">
        <v>1</v>
      </c>
      <c r="CF12" s="168">
        <v>13</v>
      </c>
      <c r="CG12" s="183">
        <f t="shared" si="6"/>
        <v>30</v>
      </c>
      <c r="CH12" s="166">
        <v>12</v>
      </c>
      <c r="CI12" s="167">
        <v>10</v>
      </c>
      <c r="CJ12" s="168">
        <v>0</v>
      </c>
      <c r="CK12" s="167">
        <v>5</v>
      </c>
      <c r="CL12" s="168">
        <v>1</v>
      </c>
      <c r="CM12" s="168">
        <v>3</v>
      </c>
      <c r="CN12" s="168">
        <v>1</v>
      </c>
      <c r="CO12" s="168">
        <v>1</v>
      </c>
      <c r="CP12" s="168">
        <v>0</v>
      </c>
      <c r="CQ12" s="168">
        <v>0</v>
      </c>
      <c r="CR12" s="168">
        <v>17</v>
      </c>
      <c r="CS12" s="184">
        <f t="shared" si="7"/>
        <v>50</v>
      </c>
    </row>
    <row r="13" spans="1:97" ht="18" customHeight="1">
      <c r="A13" s="88" t="s">
        <v>13</v>
      </c>
      <c r="B13" s="482">
        <v>4</v>
      </c>
      <c r="C13" s="483">
        <v>4</v>
      </c>
      <c r="D13" s="483">
        <v>0</v>
      </c>
      <c r="E13" s="483">
        <v>0</v>
      </c>
      <c r="F13" s="483">
        <v>0</v>
      </c>
      <c r="G13" s="483">
        <v>0</v>
      </c>
      <c r="H13" s="483">
        <v>1</v>
      </c>
      <c r="I13" s="483">
        <v>0</v>
      </c>
      <c r="J13" s="483">
        <v>0</v>
      </c>
      <c r="K13" s="483">
        <v>0</v>
      </c>
      <c r="L13" s="483">
        <v>2</v>
      </c>
      <c r="M13" s="253">
        <f t="shared" si="0"/>
        <v>11</v>
      </c>
      <c r="N13" s="164">
        <v>2</v>
      </c>
      <c r="O13" s="134">
        <v>0</v>
      </c>
      <c r="P13" s="134">
        <v>0</v>
      </c>
      <c r="Q13" s="134">
        <v>0</v>
      </c>
      <c r="R13" s="134">
        <v>2</v>
      </c>
      <c r="S13" s="134">
        <v>0</v>
      </c>
      <c r="T13" s="134">
        <v>0</v>
      </c>
      <c r="U13" s="134">
        <v>0</v>
      </c>
      <c r="V13" s="134">
        <v>0</v>
      </c>
      <c r="W13" s="134">
        <v>1</v>
      </c>
      <c r="X13" s="134">
        <v>0</v>
      </c>
      <c r="Y13" s="182">
        <f t="shared" si="1"/>
        <v>5</v>
      </c>
      <c r="Z13" s="482">
        <v>3</v>
      </c>
      <c r="AA13" s="483">
        <v>0</v>
      </c>
      <c r="AB13" s="483">
        <v>2</v>
      </c>
      <c r="AC13" s="483">
        <v>2</v>
      </c>
      <c r="AD13" s="483">
        <v>1</v>
      </c>
      <c r="AE13" s="483">
        <v>0</v>
      </c>
      <c r="AF13" s="483">
        <v>0</v>
      </c>
      <c r="AG13" s="483">
        <v>0</v>
      </c>
      <c r="AH13" s="483">
        <v>0</v>
      </c>
      <c r="AI13" s="483">
        <v>1</v>
      </c>
      <c r="AJ13" s="483">
        <v>2</v>
      </c>
      <c r="AK13" s="253">
        <f t="shared" si="2"/>
        <v>11</v>
      </c>
      <c r="AL13" s="164">
        <v>4</v>
      </c>
      <c r="AM13" s="134">
        <v>3</v>
      </c>
      <c r="AN13" s="134">
        <v>1</v>
      </c>
      <c r="AO13" s="134">
        <v>0</v>
      </c>
      <c r="AP13" s="134">
        <v>0</v>
      </c>
      <c r="AQ13" s="134">
        <v>2</v>
      </c>
      <c r="AR13" s="134">
        <v>0</v>
      </c>
      <c r="AS13" s="134">
        <v>0</v>
      </c>
      <c r="AT13" s="134">
        <v>0</v>
      </c>
      <c r="AU13" s="134">
        <v>0</v>
      </c>
      <c r="AV13" s="134">
        <v>6</v>
      </c>
      <c r="AW13" s="182">
        <f t="shared" si="3"/>
        <v>16</v>
      </c>
      <c r="AX13" s="482">
        <v>6</v>
      </c>
      <c r="AY13" s="483">
        <v>0</v>
      </c>
      <c r="AZ13" s="483">
        <v>0</v>
      </c>
      <c r="BA13" s="483">
        <v>0</v>
      </c>
      <c r="BB13" s="483">
        <v>0</v>
      </c>
      <c r="BC13" s="483">
        <v>2</v>
      </c>
      <c r="BD13" s="483">
        <v>0</v>
      </c>
      <c r="BE13" s="483">
        <v>0</v>
      </c>
      <c r="BF13" s="483">
        <v>0</v>
      </c>
      <c r="BG13" s="483">
        <v>1</v>
      </c>
      <c r="BH13" s="483">
        <v>6</v>
      </c>
      <c r="BI13" s="253">
        <f t="shared" si="4"/>
        <v>15</v>
      </c>
      <c r="BJ13" s="164">
        <v>6</v>
      </c>
      <c r="BK13" s="134">
        <v>1</v>
      </c>
      <c r="BL13" s="134">
        <v>0</v>
      </c>
      <c r="BM13" s="134">
        <v>2</v>
      </c>
      <c r="BN13" s="134">
        <v>0</v>
      </c>
      <c r="BO13" s="134">
        <v>0</v>
      </c>
      <c r="BP13" s="134">
        <v>0</v>
      </c>
      <c r="BQ13" s="134">
        <v>0</v>
      </c>
      <c r="BR13" s="134">
        <v>0</v>
      </c>
      <c r="BS13" s="134">
        <v>0</v>
      </c>
      <c r="BT13" s="134">
        <v>3</v>
      </c>
      <c r="BU13" s="182">
        <f t="shared" si="5"/>
        <v>12</v>
      </c>
      <c r="BV13" s="482">
        <v>2</v>
      </c>
      <c r="BW13" s="483">
        <v>1</v>
      </c>
      <c r="BX13" s="483">
        <v>1</v>
      </c>
      <c r="BY13" s="483">
        <v>0</v>
      </c>
      <c r="BZ13" s="483">
        <v>0</v>
      </c>
      <c r="CA13" s="483">
        <v>1</v>
      </c>
      <c r="CB13" s="483">
        <v>0</v>
      </c>
      <c r="CC13" s="483">
        <v>0</v>
      </c>
      <c r="CD13" s="483">
        <v>0</v>
      </c>
      <c r="CE13" s="483">
        <v>1</v>
      </c>
      <c r="CF13" s="483">
        <v>2</v>
      </c>
      <c r="CG13" s="253">
        <f t="shared" si="6"/>
        <v>8</v>
      </c>
      <c r="CH13" s="164">
        <v>3</v>
      </c>
      <c r="CI13" s="134">
        <v>1</v>
      </c>
      <c r="CJ13" s="134">
        <v>1</v>
      </c>
      <c r="CK13" s="134">
        <v>1</v>
      </c>
      <c r="CL13" s="134">
        <v>0</v>
      </c>
      <c r="CM13" s="134">
        <v>0</v>
      </c>
      <c r="CN13" s="134">
        <v>0</v>
      </c>
      <c r="CO13" s="134">
        <v>0</v>
      </c>
      <c r="CP13" s="134">
        <v>0</v>
      </c>
      <c r="CQ13" s="134">
        <v>0</v>
      </c>
      <c r="CR13" s="134">
        <v>1</v>
      </c>
      <c r="CS13" s="182">
        <f t="shared" si="7"/>
        <v>7</v>
      </c>
    </row>
    <row r="14" spans="1:97" ht="18" customHeight="1">
      <c r="A14" s="87" t="s">
        <v>14</v>
      </c>
      <c r="B14" s="166">
        <v>11</v>
      </c>
      <c r="C14" s="167">
        <v>3</v>
      </c>
      <c r="D14" s="168">
        <v>2</v>
      </c>
      <c r="E14" s="167">
        <v>2</v>
      </c>
      <c r="F14" s="168">
        <v>1</v>
      </c>
      <c r="G14" s="168">
        <v>0</v>
      </c>
      <c r="H14" s="168">
        <v>0</v>
      </c>
      <c r="I14" s="168">
        <v>0</v>
      </c>
      <c r="J14" s="168">
        <v>0</v>
      </c>
      <c r="K14" s="168">
        <v>2</v>
      </c>
      <c r="L14" s="168">
        <v>7</v>
      </c>
      <c r="M14" s="183">
        <f t="shared" si="0"/>
        <v>28</v>
      </c>
      <c r="N14" s="166">
        <v>10</v>
      </c>
      <c r="O14" s="167">
        <v>5</v>
      </c>
      <c r="P14" s="168">
        <v>2</v>
      </c>
      <c r="Q14" s="167">
        <v>0</v>
      </c>
      <c r="R14" s="168">
        <v>0</v>
      </c>
      <c r="S14" s="168">
        <v>0</v>
      </c>
      <c r="T14" s="168">
        <v>0</v>
      </c>
      <c r="U14" s="168">
        <v>0</v>
      </c>
      <c r="V14" s="168">
        <v>0</v>
      </c>
      <c r="W14" s="168">
        <v>2</v>
      </c>
      <c r="X14" s="168">
        <v>7</v>
      </c>
      <c r="Y14" s="184">
        <f t="shared" si="1"/>
        <v>26</v>
      </c>
      <c r="Z14" s="166">
        <v>11</v>
      </c>
      <c r="AA14" s="167">
        <v>1</v>
      </c>
      <c r="AB14" s="168">
        <v>2</v>
      </c>
      <c r="AC14" s="167">
        <v>4</v>
      </c>
      <c r="AD14" s="168">
        <v>0</v>
      </c>
      <c r="AE14" s="168">
        <v>0</v>
      </c>
      <c r="AF14" s="168">
        <v>0</v>
      </c>
      <c r="AG14" s="168">
        <v>0</v>
      </c>
      <c r="AH14" s="168">
        <v>0</v>
      </c>
      <c r="AI14" s="168">
        <v>0</v>
      </c>
      <c r="AJ14" s="168">
        <v>7</v>
      </c>
      <c r="AK14" s="183">
        <f t="shared" si="2"/>
        <v>25</v>
      </c>
      <c r="AL14" s="166">
        <v>7</v>
      </c>
      <c r="AM14" s="167">
        <v>5</v>
      </c>
      <c r="AN14" s="168">
        <v>2</v>
      </c>
      <c r="AO14" s="167">
        <v>1</v>
      </c>
      <c r="AP14" s="168">
        <v>1</v>
      </c>
      <c r="AQ14" s="168">
        <v>0</v>
      </c>
      <c r="AR14" s="168">
        <v>0</v>
      </c>
      <c r="AS14" s="168">
        <v>0</v>
      </c>
      <c r="AT14" s="168">
        <v>0</v>
      </c>
      <c r="AU14" s="168">
        <v>1</v>
      </c>
      <c r="AV14" s="168">
        <v>15</v>
      </c>
      <c r="AW14" s="184">
        <f t="shared" si="3"/>
        <v>32</v>
      </c>
      <c r="AX14" s="166">
        <v>11</v>
      </c>
      <c r="AY14" s="167">
        <v>7</v>
      </c>
      <c r="AZ14" s="168">
        <v>1</v>
      </c>
      <c r="BA14" s="167">
        <v>0</v>
      </c>
      <c r="BB14" s="168">
        <v>0</v>
      </c>
      <c r="BC14" s="168">
        <v>1</v>
      </c>
      <c r="BD14" s="168">
        <v>0</v>
      </c>
      <c r="BE14" s="168">
        <v>0</v>
      </c>
      <c r="BF14" s="168">
        <v>0</v>
      </c>
      <c r="BG14" s="168">
        <v>0</v>
      </c>
      <c r="BH14" s="168">
        <v>15</v>
      </c>
      <c r="BI14" s="183">
        <f t="shared" si="4"/>
        <v>35</v>
      </c>
      <c r="BJ14" s="166">
        <v>7</v>
      </c>
      <c r="BK14" s="167">
        <v>0</v>
      </c>
      <c r="BL14" s="168">
        <v>2</v>
      </c>
      <c r="BM14" s="167">
        <v>0</v>
      </c>
      <c r="BN14" s="168">
        <v>0</v>
      </c>
      <c r="BO14" s="168">
        <v>1</v>
      </c>
      <c r="BP14" s="168">
        <v>0</v>
      </c>
      <c r="BQ14" s="168">
        <v>0</v>
      </c>
      <c r="BR14" s="168">
        <v>0</v>
      </c>
      <c r="BS14" s="168">
        <v>2</v>
      </c>
      <c r="BT14" s="168">
        <v>9</v>
      </c>
      <c r="BU14" s="184">
        <f t="shared" si="5"/>
        <v>21</v>
      </c>
      <c r="BV14" s="166">
        <v>8</v>
      </c>
      <c r="BW14" s="167">
        <v>0</v>
      </c>
      <c r="BX14" s="168">
        <v>4</v>
      </c>
      <c r="BY14" s="167">
        <v>1</v>
      </c>
      <c r="BZ14" s="168">
        <v>1</v>
      </c>
      <c r="CA14" s="168">
        <v>0</v>
      </c>
      <c r="CB14" s="168">
        <v>1</v>
      </c>
      <c r="CC14" s="168">
        <v>0</v>
      </c>
      <c r="CD14" s="168">
        <v>0</v>
      </c>
      <c r="CE14" s="168">
        <v>3</v>
      </c>
      <c r="CF14" s="168">
        <v>7</v>
      </c>
      <c r="CG14" s="183">
        <f t="shared" si="6"/>
        <v>25</v>
      </c>
      <c r="CH14" s="166">
        <v>5</v>
      </c>
      <c r="CI14" s="167">
        <v>2</v>
      </c>
      <c r="CJ14" s="168">
        <v>2</v>
      </c>
      <c r="CK14" s="167">
        <v>2</v>
      </c>
      <c r="CL14" s="168">
        <v>1</v>
      </c>
      <c r="CM14" s="168">
        <v>0</v>
      </c>
      <c r="CN14" s="168">
        <v>0</v>
      </c>
      <c r="CO14" s="168">
        <v>0</v>
      </c>
      <c r="CP14" s="168">
        <v>0</v>
      </c>
      <c r="CQ14" s="168">
        <v>0</v>
      </c>
      <c r="CR14" s="168">
        <v>13</v>
      </c>
      <c r="CS14" s="184">
        <f t="shared" si="7"/>
        <v>25</v>
      </c>
    </row>
    <row r="15" spans="1:97" ht="18" customHeight="1">
      <c r="A15" s="88" t="s">
        <v>15</v>
      </c>
      <c r="B15" s="482">
        <v>5</v>
      </c>
      <c r="C15" s="483">
        <v>0</v>
      </c>
      <c r="D15" s="483">
        <v>0</v>
      </c>
      <c r="E15" s="483">
        <v>0</v>
      </c>
      <c r="F15" s="483">
        <v>1</v>
      </c>
      <c r="G15" s="483">
        <v>0</v>
      </c>
      <c r="H15" s="483">
        <v>0</v>
      </c>
      <c r="I15" s="483">
        <v>0</v>
      </c>
      <c r="J15" s="483">
        <v>0</v>
      </c>
      <c r="K15" s="483">
        <v>0</v>
      </c>
      <c r="L15" s="483">
        <v>1</v>
      </c>
      <c r="M15" s="253">
        <f t="shared" si="0"/>
        <v>7</v>
      </c>
      <c r="N15" s="164">
        <v>4</v>
      </c>
      <c r="O15" s="134">
        <v>0</v>
      </c>
      <c r="P15" s="134">
        <v>1</v>
      </c>
      <c r="Q15" s="134">
        <v>2</v>
      </c>
      <c r="R15" s="134">
        <v>1</v>
      </c>
      <c r="S15" s="134">
        <v>0</v>
      </c>
      <c r="T15" s="134">
        <v>1</v>
      </c>
      <c r="U15" s="134">
        <v>0</v>
      </c>
      <c r="V15" s="134">
        <v>0</v>
      </c>
      <c r="W15" s="134">
        <v>0</v>
      </c>
      <c r="X15" s="134">
        <v>2</v>
      </c>
      <c r="Y15" s="182">
        <f t="shared" si="1"/>
        <v>11</v>
      </c>
      <c r="Z15" s="482">
        <v>4</v>
      </c>
      <c r="AA15" s="483">
        <v>0</v>
      </c>
      <c r="AB15" s="483">
        <v>1</v>
      </c>
      <c r="AC15" s="483">
        <v>0</v>
      </c>
      <c r="AD15" s="483">
        <v>0</v>
      </c>
      <c r="AE15" s="483">
        <v>0</v>
      </c>
      <c r="AF15" s="483">
        <v>0</v>
      </c>
      <c r="AG15" s="483">
        <v>0</v>
      </c>
      <c r="AH15" s="483">
        <v>0</v>
      </c>
      <c r="AI15" s="483">
        <v>0</v>
      </c>
      <c r="AJ15" s="483">
        <v>1</v>
      </c>
      <c r="AK15" s="253">
        <f t="shared" si="2"/>
        <v>6</v>
      </c>
      <c r="AL15" s="164">
        <v>2</v>
      </c>
      <c r="AM15" s="134">
        <v>0</v>
      </c>
      <c r="AN15" s="134">
        <v>0</v>
      </c>
      <c r="AO15" s="134">
        <v>1</v>
      </c>
      <c r="AP15" s="134">
        <v>0</v>
      </c>
      <c r="AQ15" s="134">
        <v>0</v>
      </c>
      <c r="AR15" s="134">
        <v>0</v>
      </c>
      <c r="AS15" s="134">
        <v>0</v>
      </c>
      <c r="AT15" s="134">
        <v>0</v>
      </c>
      <c r="AU15" s="134">
        <v>0</v>
      </c>
      <c r="AV15" s="134">
        <v>2</v>
      </c>
      <c r="AW15" s="182">
        <f t="shared" si="3"/>
        <v>5</v>
      </c>
      <c r="AX15" s="482">
        <v>2</v>
      </c>
      <c r="AY15" s="483">
        <v>0</v>
      </c>
      <c r="AZ15" s="483">
        <v>0</v>
      </c>
      <c r="BA15" s="483">
        <v>0</v>
      </c>
      <c r="BB15" s="483">
        <v>1</v>
      </c>
      <c r="BC15" s="483">
        <v>0</v>
      </c>
      <c r="BD15" s="483">
        <v>0</v>
      </c>
      <c r="BE15" s="483">
        <v>0</v>
      </c>
      <c r="BF15" s="483">
        <v>0</v>
      </c>
      <c r="BG15" s="483">
        <v>0</v>
      </c>
      <c r="BH15" s="483">
        <v>2</v>
      </c>
      <c r="BI15" s="253">
        <f t="shared" si="4"/>
        <v>5</v>
      </c>
      <c r="BJ15" s="164">
        <v>1</v>
      </c>
      <c r="BK15" s="134">
        <v>0</v>
      </c>
      <c r="BL15" s="134">
        <v>0</v>
      </c>
      <c r="BM15" s="134">
        <v>0</v>
      </c>
      <c r="BN15" s="134">
        <v>0</v>
      </c>
      <c r="BO15" s="134">
        <v>0</v>
      </c>
      <c r="BP15" s="134">
        <v>0</v>
      </c>
      <c r="BQ15" s="134">
        <v>0</v>
      </c>
      <c r="BR15" s="134">
        <v>0</v>
      </c>
      <c r="BS15" s="134">
        <v>0</v>
      </c>
      <c r="BT15" s="134">
        <v>0</v>
      </c>
      <c r="BU15" s="182">
        <f t="shared" si="5"/>
        <v>1</v>
      </c>
      <c r="BV15" s="482">
        <v>1</v>
      </c>
      <c r="BW15" s="483">
        <v>0</v>
      </c>
      <c r="BX15" s="483">
        <v>0</v>
      </c>
      <c r="BY15" s="483">
        <v>0</v>
      </c>
      <c r="BZ15" s="483">
        <v>0</v>
      </c>
      <c r="CA15" s="483">
        <v>0</v>
      </c>
      <c r="CB15" s="483">
        <v>0</v>
      </c>
      <c r="CC15" s="483">
        <v>0</v>
      </c>
      <c r="CD15" s="483">
        <v>0</v>
      </c>
      <c r="CE15" s="483">
        <v>0</v>
      </c>
      <c r="CF15" s="483">
        <v>3</v>
      </c>
      <c r="CG15" s="253">
        <f t="shared" si="6"/>
        <v>4</v>
      </c>
      <c r="CH15" s="164">
        <v>5</v>
      </c>
      <c r="CI15" s="134">
        <v>0</v>
      </c>
      <c r="CJ15" s="134">
        <v>0</v>
      </c>
      <c r="CK15" s="134">
        <v>1</v>
      </c>
      <c r="CL15" s="134">
        <v>0</v>
      </c>
      <c r="CM15" s="134">
        <v>0</v>
      </c>
      <c r="CN15" s="134">
        <v>0</v>
      </c>
      <c r="CO15" s="134">
        <v>0</v>
      </c>
      <c r="CP15" s="134">
        <v>0</v>
      </c>
      <c r="CQ15" s="134">
        <v>1</v>
      </c>
      <c r="CR15" s="134">
        <v>5</v>
      </c>
      <c r="CS15" s="182">
        <f t="shared" si="7"/>
        <v>12</v>
      </c>
    </row>
    <row r="16" spans="1:97" ht="18" customHeight="1">
      <c r="A16" s="90" t="s">
        <v>16</v>
      </c>
      <c r="B16" s="166">
        <v>7</v>
      </c>
      <c r="C16" s="168">
        <v>1</v>
      </c>
      <c r="D16" s="168">
        <v>0</v>
      </c>
      <c r="E16" s="168">
        <v>1</v>
      </c>
      <c r="F16" s="168">
        <v>0</v>
      </c>
      <c r="G16" s="168">
        <v>0</v>
      </c>
      <c r="H16" s="168">
        <v>0</v>
      </c>
      <c r="I16" s="168">
        <v>1</v>
      </c>
      <c r="J16" s="168">
        <v>0</v>
      </c>
      <c r="K16" s="168">
        <v>0</v>
      </c>
      <c r="L16" s="168">
        <v>6</v>
      </c>
      <c r="M16" s="184">
        <f t="shared" si="0"/>
        <v>16</v>
      </c>
      <c r="N16" s="166">
        <v>1</v>
      </c>
      <c r="O16" s="167">
        <v>0</v>
      </c>
      <c r="P16" s="168">
        <v>2</v>
      </c>
      <c r="Q16" s="167">
        <v>1</v>
      </c>
      <c r="R16" s="168">
        <v>0</v>
      </c>
      <c r="S16" s="168">
        <v>0</v>
      </c>
      <c r="T16" s="168">
        <v>1</v>
      </c>
      <c r="U16" s="168">
        <v>0</v>
      </c>
      <c r="V16" s="168">
        <v>0</v>
      </c>
      <c r="W16" s="168">
        <v>1</v>
      </c>
      <c r="X16" s="168">
        <v>7</v>
      </c>
      <c r="Y16" s="184">
        <f t="shared" si="1"/>
        <v>13</v>
      </c>
      <c r="Z16" s="166">
        <v>7</v>
      </c>
      <c r="AA16" s="168">
        <v>0</v>
      </c>
      <c r="AB16" s="168">
        <v>0</v>
      </c>
      <c r="AC16" s="168">
        <v>0</v>
      </c>
      <c r="AD16" s="168">
        <v>0</v>
      </c>
      <c r="AE16" s="168">
        <v>0</v>
      </c>
      <c r="AF16" s="168">
        <v>0</v>
      </c>
      <c r="AG16" s="168">
        <v>0</v>
      </c>
      <c r="AH16" s="168">
        <v>0</v>
      </c>
      <c r="AI16" s="168">
        <v>1</v>
      </c>
      <c r="AJ16" s="168">
        <v>3</v>
      </c>
      <c r="AK16" s="184">
        <f t="shared" si="2"/>
        <v>11</v>
      </c>
      <c r="AL16" s="166">
        <v>3</v>
      </c>
      <c r="AM16" s="167">
        <v>2</v>
      </c>
      <c r="AN16" s="168">
        <v>0</v>
      </c>
      <c r="AO16" s="167">
        <v>1</v>
      </c>
      <c r="AP16" s="168">
        <v>0</v>
      </c>
      <c r="AQ16" s="168">
        <v>1</v>
      </c>
      <c r="AR16" s="168">
        <v>0</v>
      </c>
      <c r="AS16" s="168">
        <v>0</v>
      </c>
      <c r="AT16" s="168">
        <v>0</v>
      </c>
      <c r="AU16" s="168">
        <v>0</v>
      </c>
      <c r="AV16" s="168">
        <v>5</v>
      </c>
      <c r="AW16" s="184">
        <f t="shared" si="3"/>
        <v>12</v>
      </c>
      <c r="AX16" s="166">
        <v>2</v>
      </c>
      <c r="AY16" s="168">
        <v>2</v>
      </c>
      <c r="AZ16" s="168">
        <v>0</v>
      </c>
      <c r="BA16" s="168">
        <v>0</v>
      </c>
      <c r="BB16" s="168">
        <v>0</v>
      </c>
      <c r="BC16" s="168">
        <v>0</v>
      </c>
      <c r="BD16" s="168">
        <v>0</v>
      </c>
      <c r="BE16" s="168">
        <v>0</v>
      </c>
      <c r="BF16" s="168">
        <v>0</v>
      </c>
      <c r="BG16" s="168">
        <v>2</v>
      </c>
      <c r="BH16" s="168">
        <v>2</v>
      </c>
      <c r="BI16" s="184">
        <f t="shared" si="4"/>
        <v>8</v>
      </c>
      <c r="BJ16" s="166">
        <v>4</v>
      </c>
      <c r="BK16" s="167">
        <v>0</v>
      </c>
      <c r="BL16" s="168">
        <v>0</v>
      </c>
      <c r="BM16" s="167">
        <v>0</v>
      </c>
      <c r="BN16" s="168">
        <v>1</v>
      </c>
      <c r="BO16" s="168">
        <v>0</v>
      </c>
      <c r="BP16" s="168">
        <v>0</v>
      </c>
      <c r="BQ16" s="168">
        <v>0</v>
      </c>
      <c r="BR16" s="168">
        <v>0</v>
      </c>
      <c r="BS16" s="168">
        <v>0</v>
      </c>
      <c r="BT16" s="168">
        <v>3</v>
      </c>
      <c r="BU16" s="184">
        <f t="shared" si="5"/>
        <v>8</v>
      </c>
      <c r="BV16" s="166">
        <v>5</v>
      </c>
      <c r="BW16" s="168">
        <v>0</v>
      </c>
      <c r="BX16" s="168">
        <v>1</v>
      </c>
      <c r="BY16" s="168">
        <v>1</v>
      </c>
      <c r="BZ16" s="168">
        <v>0</v>
      </c>
      <c r="CA16" s="168">
        <v>1</v>
      </c>
      <c r="CB16" s="168">
        <v>0</v>
      </c>
      <c r="CC16" s="168">
        <v>0</v>
      </c>
      <c r="CD16" s="168">
        <v>0</v>
      </c>
      <c r="CE16" s="168">
        <v>0</v>
      </c>
      <c r="CF16" s="168">
        <v>3</v>
      </c>
      <c r="CG16" s="184">
        <f t="shared" si="6"/>
        <v>11</v>
      </c>
      <c r="CH16" s="166">
        <v>3</v>
      </c>
      <c r="CI16" s="167">
        <v>1</v>
      </c>
      <c r="CJ16" s="168">
        <v>0</v>
      </c>
      <c r="CK16" s="167">
        <v>0</v>
      </c>
      <c r="CL16" s="168">
        <v>1</v>
      </c>
      <c r="CM16" s="168">
        <v>0</v>
      </c>
      <c r="CN16" s="168">
        <v>0</v>
      </c>
      <c r="CO16" s="168">
        <v>0</v>
      </c>
      <c r="CP16" s="168">
        <v>0</v>
      </c>
      <c r="CQ16" s="168">
        <v>1</v>
      </c>
      <c r="CR16" s="168">
        <v>3</v>
      </c>
      <c r="CS16" s="184">
        <f t="shared" si="7"/>
        <v>9</v>
      </c>
    </row>
    <row r="17" spans="1:97" ht="18" customHeight="1">
      <c r="A17" s="88" t="s">
        <v>17</v>
      </c>
      <c r="B17" s="482">
        <v>28</v>
      </c>
      <c r="C17" s="483">
        <v>8</v>
      </c>
      <c r="D17" s="483">
        <v>10</v>
      </c>
      <c r="E17" s="483">
        <v>6</v>
      </c>
      <c r="F17" s="483">
        <v>5</v>
      </c>
      <c r="G17" s="483">
        <v>6</v>
      </c>
      <c r="H17" s="483">
        <v>1</v>
      </c>
      <c r="I17" s="483">
        <v>0</v>
      </c>
      <c r="J17" s="483">
        <v>0</v>
      </c>
      <c r="K17" s="483">
        <v>4</v>
      </c>
      <c r="L17" s="483">
        <v>25</v>
      </c>
      <c r="M17" s="253">
        <f t="shared" si="0"/>
        <v>93</v>
      </c>
      <c r="N17" s="164">
        <v>19</v>
      </c>
      <c r="O17" s="134">
        <v>12</v>
      </c>
      <c r="P17" s="134">
        <v>14</v>
      </c>
      <c r="Q17" s="134">
        <v>4</v>
      </c>
      <c r="R17" s="134">
        <v>3</v>
      </c>
      <c r="S17" s="134">
        <v>4</v>
      </c>
      <c r="T17" s="134">
        <v>2</v>
      </c>
      <c r="U17" s="134">
        <v>0</v>
      </c>
      <c r="V17" s="134">
        <v>0</v>
      </c>
      <c r="W17" s="134">
        <v>3</v>
      </c>
      <c r="X17" s="134">
        <v>25</v>
      </c>
      <c r="Y17" s="182">
        <f t="shared" si="1"/>
        <v>86</v>
      </c>
      <c r="Z17" s="482">
        <v>21</v>
      </c>
      <c r="AA17" s="483">
        <v>2</v>
      </c>
      <c r="AB17" s="483">
        <v>2</v>
      </c>
      <c r="AC17" s="483">
        <v>5</v>
      </c>
      <c r="AD17" s="483">
        <v>2</v>
      </c>
      <c r="AE17" s="483">
        <v>4</v>
      </c>
      <c r="AF17" s="483">
        <v>2</v>
      </c>
      <c r="AG17" s="483">
        <v>0</v>
      </c>
      <c r="AH17" s="483">
        <v>0</v>
      </c>
      <c r="AI17" s="483">
        <v>2</v>
      </c>
      <c r="AJ17" s="483">
        <v>25</v>
      </c>
      <c r="AK17" s="253">
        <f t="shared" si="2"/>
        <v>65</v>
      </c>
      <c r="AL17" s="164">
        <v>14</v>
      </c>
      <c r="AM17" s="134">
        <v>0</v>
      </c>
      <c r="AN17" s="134">
        <v>9</v>
      </c>
      <c r="AO17" s="134">
        <v>2</v>
      </c>
      <c r="AP17" s="134">
        <v>1</v>
      </c>
      <c r="AQ17" s="134">
        <v>2</v>
      </c>
      <c r="AR17" s="134">
        <v>3</v>
      </c>
      <c r="AS17" s="134">
        <v>0</v>
      </c>
      <c r="AT17" s="134">
        <v>0</v>
      </c>
      <c r="AU17" s="134">
        <v>3</v>
      </c>
      <c r="AV17" s="134">
        <v>18</v>
      </c>
      <c r="AW17" s="182">
        <f t="shared" si="3"/>
        <v>52</v>
      </c>
      <c r="AX17" s="482">
        <v>18</v>
      </c>
      <c r="AY17" s="483">
        <v>5</v>
      </c>
      <c r="AZ17" s="483">
        <v>7</v>
      </c>
      <c r="BA17" s="483">
        <v>3</v>
      </c>
      <c r="BB17" s="483">
        <v>0</v>
      </c>
      <c r="BC17" s="483">
        <v>8</v>
      </c>
      <c r="BD17" s="483">
        <v>0</v>
      </c>
      <c r="BE17" s="483">
        <v>1</v>
      </c>
      <c r="BF17" s="483">
        <v>0</v>
      </c>
      <c r="BG17" s="483">
        <v>2</v>
      </c>
      <c r="BH17" s="483">
        <v>23</v>
      </c>
      <c r="BI17" s="253">
        <f t="shared" si="4"/>
        <v>67</v>
      </c>
      <c r="BJ17" s="164">
        <v>13</v>
      </c>
      <c r="BK17" s="134">
        <v>1</v>
      </c>
      <c r="BL17" s="134">
        <v>6</v>
      </c>
      <c r="BM17" s="134">
        <v>1</v>
      </c>
      <c r="BN17" s="134">
        <v>1</v>
      </c>
      <c r="BO17" s="134">
        <v>4</v>
      </c>
      <c r="BP17" s="134">
        <v>1</v>
      </c>
      <c r="BQ17" s="134">
        <v>0</v>
      </c>
      <c r="BR17" s="134">
        <v>0</v>
      </c>
      <c r="BS17" s="134">
        <v>1</v>
      </c>
      <c r="BT17" s="134">
        <v>17</v>
      </c>
      <c r="BU17" s="182">
        <f t="shared" si="5"/>
        <v>45</v>
      </c>
      <c r="BV17" s="482">
        <v>17</v>
      </c>
      <c r="BW17" s="483">
        <v>5</v>
      </c>
      <c r="BX17" s="483">
        <v>1</v>
      </c>
      <c r="BY17" s="483">
        <v>2</v>
      </c>
      <c r="BZ17" s="483">
        <v>3</v>
      </c>
      <c r="CA17" s="483">
        <v>2</v>
      </c>
      <c r="CB17" s="483">
        <v>0</v>
      </c>
      <c r="CC17" s="483">
        <v>0</v>
      </c>
      <c r="CD17" s="483">
        <v>0</v>
      </c>
      <c r="CE17" s="483">
        <v>2</v>
      </c>
      <c r="CF17" s="483">
        <v>15</v>
      </c>
      <c r="CG17" s="253">
        <f t="shared" si="6"/>
        <v>47</v>
      </c>
      <c r="CH17" s="164">
        <v>9</v>
      </c>
      <c r="CI17" s="134">
        <v>7</v>
      </c>
      <c r="CJ17" s="134">
        <v>4</v>
      </c>
      <c r="CK17" s="134">
        <v>0</v>
      </c>
      <c r="CL17" s="134">
        <v>2</v>
      </c>
      <c r="CM17" s="134">
        <v>2</v>
      </c>
      <c r="CN17" s="134">
        <v>0</v>
      </c>
      <c r="CO17" s="134">
        <v>0</v>
      </c>
      <c r="CP17" s="134">
        <v>0</v>
      </c>
      <c r="CQ17" s="134">
        <v>2</v>
      </c>
      <c r="CR17" s="134">
        <v>22</v>
      </c>
      <c r="CS17" s="182">
        <f t="shared" si="7"/>
        <v>48</v>
      </c>
    </row>
    <row r="18" spans="1:97" ht="18" customHeight="1">
      <c r="A18" s="90" t="s">
        <v>18</v>
      </c>
      <c r="B18" s="166">
        <v>62</v>
      </c>
      <c r="C18" s="168">
        <v>6</v>
      </c>
      <c r="D18" s="168">
        <v>7</v>
      </c>
      <c r="E18" s="168">
        <v>10</v>
      </c>
      <c r="F18" s="168">
        <v>10</v>
      </c>
      <c r="G18" s="168">
        <v>3</v>
      </c>
      <c r="H18" s="168">
        <v>0</v>
      </c>
      <c r="I18" s="168">
        <v>1</v>
      </c>
      <c r="J18" s="168">
        <v>0</v>
      </c>
      <c r="K18" s="168">
        <v>9</v>
      </c>
      <c r="L18" s="168">
        <v>43</v>
      </c>
      <c r="M18" s="184">
        <f t="shared" si="0"/>
        <v>151</v>
      </c>
      <c r="N18" s="166">
        <v>33</v>
      </c>
      <c r="O18" s="167">
        <v>7</v>
      </c>
      <c r="P18" s="168">
        <v>7</v>
      </c>
      <c r="Q18" s="167">
        <v>6</v>
      </c>
      <c r="R18" s="168">
        <v>9</v>
      </c>
      <c r="S18" s="168">
        <v>1</v>
      </c>
      <c r="T18" s="168">
        <v>0</v>
      </c>
      <c r="U18" s="168">
        <v>0</v>
      </c>
      <c r="V18" s="168">
        <v>0</v>
      </c>
      <c r="W18" s="168">
        <v>9</v>
      </c>
      <c r="X18" s="168">
        <v>35</v>
      </c>
      <c r="Y18" s="184">
        <f t="shared" si="1"/>
        <v>107</v>
      </c>
      <c r="Z18" s="166">
        <v>50</v>
      </c>
      <c r="AA18" s="168">
        <v>12</v>
      </c>
      <c r="AB18" s="168">
        <v>5</v>
      </c>
      <c r="AC18" s="168">
        <v>2</v>
      </c>
      <c r="AD18" s="168">
        <v>10</v>
      </c>
      <c r="AE18" s="168">
        <v>4</v>
      </c>
      <c r="AF18" s="168">
        <v>2</v>
      </c>
      <c r="AG18" s="168">
        <v>2</v>
      </c>
      <c r="AH18" s="168">
        <v>0</v>
      </c>
      <c r="AI18" s="168">
        <v>3</v>
      </c>
      <c r="AJ18" s="168">
        <v>35</v>
      </c>
      <c r="AK18" s="184">
        <f t="shared" si="2"/>
        <v>125</v>
      </c>
      <c r="AL18" s="166">
        <v>40</v>
      </c>
      <c r="AM18" s="167">
        <v>5</v>
      </c>
      <c r="AN18" s="168">
        <v>3</v>
      </c>
      <c r="AO18" s="167">
        <v>4</v>
      </c>
      <c r="AP18" s="168">
        <v>6</v>
      </c>
      <c r="AQ18" s="168">
        <v>3</v>
      </c>
      <c r="AR18" s="168">
        <v>2</v>
      </c>
      <c r="AS18" s="168">
        <v>1</v>
      </c>
      <c r="AT18" s="168">
        <v>0</v>
      </c>
      <c r="AU18" s="168">
        <v>10</v>
      </c>
      <c r="AV18" s="168">
        <v>34</v>
      </c>
      <c r="AW18" s="184">
        <f t="shared" si="3"/>
        <v>108</v>
      </c>
      <c r="AX18" s="166">
        <v>44</v>
      </c>
      <c r="AY18" s="168">
        <v>6</v>
      </c>
      <c r="AZ18" s="168">
        <v>0</v>
      </c>
      <c r="BA18" s="168">
        <v>3</v>
      </c>
      <c r="BB18" s="168">
        <v>9</v>
      </c>
      <c r="BC18" s="168">
        <v>0</v>
      </c>
      <c r="BD18" s="168">
        <v>1</v>
      </c>
      <c r="BE18" s="168">
        <v>1</v>
      </c>
      <c r="BF18" s="168">
        <v>0</v>
      </c>
      <c r="BG18" s="168">
        <v>10</v>
      </c>
      <c r="BH18" s="168">
        <v>31</v>
      </c>
      <c r="BI18" s="184">
        <f t="shared" si="4"/>
        <v>105</v>
      </c>
      <c r="BJ18" s="166">
        <v>51</v>
      </c>
      <c r="BK18" s="167">
        <v>3</v>
      </c>
      <c r="BL18" s="168">
        <v>2</v>
      </c>
      <c r="BM18" s="167">
        <v>6</v>
      </c>
      <c r="BN18" s="168">
        <v>7</v>
      </c>
      <c r="BO18" s="168">
        <v>1</v>
      </c>
      <c r="BP18" s="168">
        <v>0</v>
      </c>
      <c r="BQ18" s="168">
        <v>0</v>
      </c>
      <c r="BR18" s="168">
        <v>0</v>
      </c>
      <c r="BS18" s="168">
        <v>4</v>
      </c>
      <c r="BT18" s="168">
        <v>16</v>
      </c>
      <c r="BU18" s="184">
        <f t="shared" si="5"/>
        <v>90</v>
      </c>
      <c r="BV18" s="166">
        <v>37</v>
      </c>
      <c r="BW18" s="168">
        <v>6</v>
      </c>
      <c r="BX18" s="168">
        <v>0</v>
      </c>
      <c r="BY18" s="168">
        <v>5</v>
      </c>
      <c r="BZ18" s="168">
        <v>7</v>
      </c>
      <c r="CA18" s="168">
        <v>1</v>
      </c>
      <c r="CB18" s="168">
        <v>1</v>
      </c>
      <c r="CC18" s="168">
        <v>1</v>
      </c>
      <c r="CD18" s="168">
        <v>0</v>
      </c>
      <c r="CE18" s="168">
        <v>8</v>
      </c>
      <c r="CF18" s="168">
        <v>25</v>
      </c>
      <c r="CG18" s="184">
        <f t="shared" si="6"/>
        <v>91</v>
      </c>
      <c r="CH18" s="166">
        <v>19</v>
      </c>
      <c r="CI18" s="167">
        <v>11</v>
      </c>
      <c r="CJ18" s="168">
        <v>2</v>
      </c>
      <c r="CK18" s="167">
        <v>2</v>
      </c>
      <c r="CL18" s="168">
        <v>3</v>
      </c>
      <c r="CM18" s="168">
        <v>0</v>
      </c>
      <c r="CN18" s="168">
        <v>0</v>
      </c>
      <c r="CO18" s="168">
        <v>0</v>
      </c>
      <c r="CP18" s="168">
        <v>0</v>
      </c>
      <c r="CQ18" s="168">
        <v>5</v>
      </c>
      <c r="CR18" s="168">
        <v>43</v>
      </c>
      <c r="CS18" s="184">
        <f t="shared" si="7"/>
        <v>85</v>
      </c>
    </row>
    <row r="19" spans="1:97" ht="18" customHeight="1">
      <c r="A19" s="88" t="s">
        <v>19</v>
      </c>
      <c r="B19" s="482">
        <v>1</v>
      </c>
      <c r="C19" s="483">
        <v>2</v>
      </c>
      <c r="D19" s="483">
        <v>0</v>
      </c>
      <c r="E19" s="483">
        <v>0</v>
      </c>
      <c r="F19" s="483">
        <v>1</v>
      </c>
      <c r="G19" s="483">
        <v>0</v>
      </c>
      <c r="H19" s="483">
        <v>0</v>
      </c>
      <c r="I19" s="483">
        <v>0</v>
      </c>
      <c r="J19" s="483">
        <v>0</v>
      </c>
      <c r="K19" s="483">
        <v>1</v>
      </c>
      <c r="L19" s="483">
        <v>1</v>
      </c>
      <c r="M19" s="253">
        <f t="shared" si="0"/>
        <v>6</v>
      </c>
      <c r="N19" s="164">
        <v>1</v>
      </c>
      <c r="O19" s="134">
        <v>1</v>
      </c>
      <c r="P19" s="134">
        <v>0</v>
      </c>
      <c r="Q19" s="134">
        <v>0</v>
      </c>
      <c r="R19" s="134">
        <v>0</v>
      </c>
      <c r="S19" s="134">
        <v>0</v>
      </c>
      <c r="T19" s="134">
        <v>0</v>
      </c>
      <c r="U19" s="134">
        <v>1</v>
      </c>
      <c r="V19" s="134">
        <v>0</v>
      </c>
      <c r="W19" s="134">
        <v>0</v>
      </c>
      <c r="X19" s="134">
        <v>2</v>
      </c>
      <c r="Y19" s="182">
        <f t="shared" si="1"/>
        <v>5</v>
      </c>
      <c r="Z19" s="482">
        <v>0</v>
      </c>
      <c r="AA19" s="483">
        <v>0</v>
      </c>
      <c r="AB19" s="483">
        <v>0</v>
      </c>
      <c r="AC19" s="483">
        <v>0</v>
      </c>
      <c r="AD19" s="483">
        <v>0</v>
      </c>
      <c r="AE19" s="483">
        <v>0</v>
      </c>
      <c r="AF19" s="483">
        <v>0</v>
      </c>
      <c r="AG19" s="483">
        <v>0</v>
      </c>
      <c r="AH19" s="483">
        <v>0</v>
      </c>
      <c r="AI19" s="483">
        <v>0</v>
      </c>
      <c r="AJ19" s="483">
        <v>1</v>
      </c>
      <c r="AK19" s="253">
        <f t="shared" si="2"/>
        <v>1</v>
      </c>
      <c r="AL19" s="164">
        <v>1</v>
      </c>
      <c r="AM19" s="134">
        <v>0</v>
      </c>
      <c r="AN19" s="134">
        <v>0</v>
      </c>
      <c r="AO19" s="134">
        <v>0</v>
      </c>
      <c r="AP19" s="134">
        <v>0</v>
      </c>
      <c r="AQ19" s="134">
        <v>0</v>
      </c>
      <c r="AR19" s="134">
        <v>0</v>
      </c>
      <c r="AS19" s="134">
        <v>0</v>
      </c>
      <c r="AT19" s="134">
        <v>0</v>
      </c>
      <c r="AU19" s="134">
        <v>0</v>
      </c>
      <c r="AV19" s="134">
        <v>0</v>
      </c>
      <c r="AW19" s="182">
        <f t="shared" si="3"/>
        <v>1</v>
      </c>
      <c r="AX19" s="482">
        <v>0</v>
      </c>
      <c r="AY19" s="483">
        <v>0</v>
      </c>
      <c r="AZ19" s="483">
        <v>0</v>
      </c>
      <c r="BA19" s="483">
        <v>0</v>
      </c>
      <c r="BB19" s="483">
        <v>0</v>
      </c>
      <c r="BC19" s="483">
        <v>0</v>
      </c>
      <c r="BD19" s="483">
        <v>0</v>
      </c>
      <c r="BE19" s="483">
        <v>0</v>
      </c>
      <c r="BF19" s="483">
        <v>0</v>
      </c>
      <c r="BG19" s="483">
        <v>0</v>
      </c>
      <c r="BH19" s="483">
        <v>1</v>
      </c>
      <c r="BI19" s="253">
        <f t="shared" si="4"/>
        <v>1</v>
      </c>
      <c r="BJ19" s="164">
        <v>0</v>
      </c>
      <c r="BK19" s="134">
        <v>0</v>
      </c>
      <c r="BL19" s="134">
        <v>0</v>
      </c>
      <c r="BM19" s="134">
        <v>0</v>
      </c>
      <c r="BN19" s="134">
        <v>0</v>
      </c>
      <c r="BO19" s="134">
        <v>0</v>
      </c>
      <c r="BP19" s="134">
        <v>0</v>
      </c>
      <c r="BQ19" s="134">
        <v>1</v>
      </c>
      <c r="BR19" s="134">
        <v>0</v>
      </c>
      <c r="BS19" s="134">
        <v>0</v>
      </c>
      <c r="BT19" s="134">
        <v>0</v>
      </c>
      <c r="BU19" s="182">
        <f t="shared" si="5"/>
        <v>1</v>
      </c>
      <c r="BV19" s="482">
        <v>1</v>
      </c>
      <c r="BW19" s="483">
        <v>0</v>
      </c>
      <c r="BX19" s="483">
        <v>0</v>
      </c>
      <c r="BY19" s="483">
        <v>0</v>
      </c>
      <c r="BZ19" s="483">
        <v>0</v>
      </c>
      <c r="CA19" s="483">
        <v>1</v>
      </c>
      <c r="CB19" s="483">
        <v>0</v>
      </c>
      <c r="CC19" s="483">
        <v>0</v>
      </c>
      <c r="CD19" s="483">
        <v>0</v>
      </c>
      <c r="CE19" s="483">
        <v>1</v>
      </c>
      <c r="CF19" s="483">
        <v>0</v>
      </c>
      <c r="CG19" s="253">
        <f t="shared" si="6"/>
        <v>3</v>
      </c>
      <c r="CH19" s="164">
        <v>0</v>
      </c>
      <c r="CI19" s="134">
        <v>1</v>
      </c>
      <c r="CJ19" s="134">
        <v>0</v>
      </c>
      <c r="CK19" s="134">
        <v>0</v>
      </c>
      <c r="CL19" s="134">
        <v>0</v>
      </c>
      <c r="CM19" s="134">
        <v>0</v>
      </c>
      <c r="CN19" s="134">
        <v>0</v>
      </c>
      <c r="CO19" s="134">
        <v>0</v>
      </c>
      <c r="CP19" s="134">
        <v>0</v>
      </c>
      <c r="CQ19" s="134">
        <v>0</v>
      </c>
      <c r="CR19" s="134">
        <v>0</v>
      </c>
      <c r="CS19" s="182">
        <f t="shared" si="7"/>
        <v>1</v>
      </c>
    </row>
    <row r="20" spans="1:97" ht="18" customHeight="1">
      <c r="A20" s="90" t="s">
        <v>20</v>
      </c>
      <c r="B20" s="166">
        <v>4</v>
      </c>
      <c r="C20" s="168">
        <v>1</v>
      </c>
      <c r="D20" s="168">
        <v>0</v>
      </c>
      <c r="E20" s="168">
        <v>0</v>
      </c>
      <c r="F20" s="168">
        <v>0</v>
      </c>
      <c r="G20" s="168">
        <v>2</v>
      </c>
      <c r="H20" s="168">
        <v>0</v>
      </c>
      <c r="I20" s="168">
        <v>0</v>
      </c>
      <c r="J20" s="168">
        <v>0</v>
      </c>
      <c r="K20" s="168">
        <v>1</v>
      </c>
      <c r="L20" s="168">
        <v>7</v>
      </c>
      <c r="M20" s="184">
        <f t="shared" si="0"/>
        <v>15</v>
      </c>
      <c r="N20" s="166">
        <v>1</v>
      </c>
      <c r="O20" s="167">
        <v>2</v>
      </c>
      <c r="P20" s="168">
        <v>0</v>
      </c>
      <c r="Q20" s="167">
        <v>0</v>
      </c>
      <c r="R20" s="168">
        <v>0</v>
      </c>
      <c r="S20" s="168">
        <v>2</v>
      </c>
      <c r="T20" s="168">
        <v>2</v>
      </c>
      <c r="U20" s="168">
        <v>0</v>
      </c>
      <c r="V20" s="168">
        <v>0</v>
      </c>
      <c r="W20" s="168">
        <v>0</v>
      </c>
      <c r="X20" s="168">
        <v>8</v>
      </c>
      <c r="Y20" s="184">
        <f t="shared" si="1"/>
        <v>15</v>
      </c>
      <c r="Z20" s="166">
        <v>1</v>
      </c>
      <c r="AA20" s="168">
        <v>2</v>
      </c>
      <c r="AB20" s="168">
        <v>2</v>
      </c>
      <c r="AC20" s="168">
        <v>1</v>
      </c>
      <c r="AD20" s="168">
        <v>0</v>
      </c>
      <c r="AE20" s="168">
        <v>2</v>
      </c>
      <c r="AF20" s="168">
        <v>0</v>
      </c>
      <c r="AG20" s="168">
        <v>0</v>
      </c>
      <c r="AH20" s="168">
        <v>0</v>
      </c>
      <c r="AI20" s="168">
        <v>0</v>
      </c>
      <c r="AJ20" s="168">
        <v>3</v>
      </c>
      <c r="AK20" s="184">
        <f t="shared" si="2"/>
        <v>11</v>
      </c>
      <c r="AL20" s="166">
        <v>5</v>
      </c>
      <c r="AM20" s="167">
        <v>4</v>
      </c>
      <c r="AN20" s="168">
        <v>2</v>
      </c>
      <c r="AO20" s="167">
        <v>0</v>
      </c>
      <c r="AP20" s="168">
        <v>1</v>
      </c>
      <c r="AQ20" s="168">
        <v>1</v>
      </c>
      <c r="AR20" s="168">
        <v>0</v>
      </c>
      <c r="AS20" s="168">
        <v>0</v>
      </c>
      <c r="AT20" s="168">
        <v>0</v>
      </c>
      <c r="AU20" s="168">
        <v>0</v>
      </c>
      <c r="AV20" s="168">
        <v>4</v>
      </c>
      <c r="AW20" s="184">
        <f t="shared" si="3"/>
        <v>17</v>
      </c>
      <c r="AX20" s="166">
        <v>4</v>
      </c>
      <c r="AY20" s="168">
        <v>1</v>
      </c>
      <c r="AZ20" s="168">
        <v>2</v>
      </c>
      <c r="BA20" s="168">
        <v>0</v>
      </c>
      <c r="BB20" s="168">
        <v>0</v>
      </c>
      <c r="BC20" s="168">
        <v>0</v>
      </c>
      <c r="BD20" s="168">
        <v>0</v>
      </c>
      <c r="BE20" s="168">
        <v>0</v>
      </c>
      <c r="BF20" s="168">
        <v>0</v>
      </c>
      <c r="BG20" s="168">
        <v>0</v>
      </c>
      <c r="BH20" s="168">
        <v>7</v>
      </c>
      <c r="BI20" s="184">
        <f t="shared" si="4"/>
        <v>14</v>
      </c>
      <c r="BJ20" s="166">
        <v>2</v>
      </c>
      <c r="BK20" s="167">
        <v>2</v>
      </c>
      <c r="BL20" s="168">
        <v>0</v>
      </c>
      <c r="BM20" s="167">
        <v>0</v>
      </c>
      <c r="BN20" s="168">
        <v>0</v>
      </c>
      <c r="BO20" s="168">
        <v>2</v>
      </c>
      <c r="BP20" s="168">
        <v>1</v>
      </c>
      <c r="BQ20" s="168">
        <v>0</v>
      </c>
      <c r="BR20" s="168">
        <v>0</v>
      </c>
      <c r="BS20" s="168">
        <v>1</v>
      </c>
      <c r="BT20" s="168">
        <v>3</v>
      </c>
      <c r="BU20" s="184">
        <f t="shared" si="5"/>
        <v>11</v>
      </c>
      <c r="BV20" s="166">
        <v>8</v>
      </c>
      <c r="BW20" s="168">
        <v>3</v>
      </c>
      <c r="BX20" s="168">
        <v>1</v>
      </c>
      <c r="BY20" s="168">
        <v>0</v>
      </c>
      <c r="BZ20" s="168">
        <v>0</v>
      </c>
      <c r="CA20" s="168">
        <v>1</v>
      </c>
      <c r="CB20" s="168">
        <v>0</v>
      </c>
      <c r="CC20" s="168">
        <v>0</v>
      </c>
      <c r="CD20" s="168">
        <v>0</v>
      </c>
      <c r="CE20" s="168">
        <v>0</v>
      </c>
      <c r="CF20" s="168">
        <v>8</v>
      </c>
      <c r="CG20" s="184">
        <f t="shared" si="6"/>
        <v>21</v>
      </c>
      <c r="CH20" s="166">
        <v>1</v>
      </c>
      <c r="CI20" s="167">
        <v>2</v>
      </c>
      <c r="CJ20" s="168">
        <v>0</v>
      </c>
      <c r="CK20" s="167">
        <v>0</v>
      </c>
      <c r="CL20" s="168">
        <v>0</v>
      </c>
      <c r="CM20" s="168">
        <v>1</v>
      </c>
      <c r="CN20" s="168">
        <v>0</v>
      </c>
      <c r="CO20" s="168">
        <v>0</v>
      </c>
      <c r="CP20" s="168">
        <v>0</v>
      </c>
      <c r="CQ20" s="168">
        <v>2</v>
      </c>
      <c r="CR20" s="168">
        <v>4</v>
      </c>
      <c r="CS20" s="184">
        <f t="shared" si="7"/>
        <v>10</v>
      </c>
    </row>
    <row r="21" spans="1:97" ht="18" customHeight="1">
      <c r="A21" s="88" t="s">
        <v>21</v>
      </c>
      <c r="B21" s="482">
        <v>5</v>
      </c>
      <c r="C21" s="483">
        <v>3</v>
      </c>
      <c r="D21" s="483">
        <v>0</v>
      </c>
      <c r="E21" s="483">
        <v>0</v>
      </c>
      <c r="F21" s="483">
        <v>1</v>
      </c>
      <c r="G21" s="483">
        <v>2</v>
      </c>
      <c r="H21" s="483">
        <v>0</v>
      </c>
      <c r="I21" s="483">
        <v>0</v>
      </c>
      <c r="J21" s="483">
        <v>0</v>
      </c>
      <c r="K21" s="483">
        <v>0</v>
      </c>
      <c r="L21" s="483">
        <v>6</v>
      </c>
      <c r="M21" s="253">
        <f t="shared" si="0"/>
        <v>17</v>
      </c>
      <c r="N21" s="164">
        <v>1</v>
      </c>
      <c r="O21" s="134">
        <v>3</v>
      </c>
      <c r="P21" s="134">
        <v>1</v>
      </c>
      <c r="Q21" s="134">
        <v>0</v>
      </c>
      <c r="R21" s="134">
        <v>1</v>
      </c>
      <c r="S21" s="134">
        <v>2</v>
      </c>
      <c r="T21" s="134">
        <v>0</v>
      </c>
      <c r="U21" s="134">
        <v>0</v>
      </c>
      <c r="V21" s="134">
        <v>0</v>
      </c>
      <c r="W21" s="134">
        <v>0</v>
      </c>
      <c r="X21" s="134">
        <v>3</v>
      </c>
      <c r="Y21" s="182">
        <f t="shared" si="1"/>
        <v>11</v>
      </c>
      <c r="Z21" s="482">
        <v>7</v>
      </c>
      <c r="AA21" s="483">
        <v>2</v>
      </c>
      <c r="AB21" s="483">
        <v>0</v>
      </c>
      <c r="AC21" s="483">
        <v>1</v>
      </c>
      <c r="AD21" s="483">
        <v>0</v>
      </c>
      <c r="AE21" s="483">
        <v>0</v>
      </c>
      <c r="AF21" s="483">
        <v>1</v>
      </c>
      <c r="AG21" s="483">
        <v>0</v>
      </c>
      <c r="AH21" s="483">
        <v>0</v>
      </c>
      <c r="AI21" s="483">
        <v>0</v>
      </c>
      <c r="AJ21" s="483">
        <v>4</v>
      </c>
      <c r="AK21" s="253">
        <f t="shared" si="2"/>
        <v>15</v>
      </c>
      <c r="AL21" s="164">
        <v>5</v>
      </c>
      <c r="AM21" s="134">
        <v>2</v>
      </c>
      <c r="AN21" s="134">
        <v>0</v>
      </c>
      <c r="AO21" s="134">
        <v>2</v>
      </c>
      <c r="AP21" s="134">
        <v>1</v>
      </c>
      <c r="AQ21" s="134">
        <v>1</v>
      </c>
      <c r="AR21" s="134">
        <v>0</v>
      </c>
      <c r="AS21" s="134">
        <v>0</v>
      </c>
      <c r="AT21" s="134">
        <v>0</v>
      </c>
      <c r="AU21" s="134">
        <v>0</v>
      </c>
      <c r="AV21" s="134">
        <v>2</v>
      </c>
      <c r="AW21" s="182">
        <f t="shared" si="3"/>
        <v>13</v>
      </c>
      <c r="AX21" s="482">
        <v>4</v>
      </c>
      <c r="AY21" s="483">
        <v>1</v>
      </c>
      <c r="AZ21" s="483">
        <v>1</v>
      </c>
      <c r="BA21" s="483">
        <v>2</v>
      </c>
      <c r="BB21" s="483">
        <v>0</v>
      </c>
      <c r="BC21" s="483">
        <v>0</v>
      </c>
      <c r="BD21" s="483">
        <v>0</v>
      </c>
      <c r="BE21" s="483">
        <v>0</v>
      </c>
      <c r="BF21" s="483">
        <v>0</v>
      </c>
      <c r="BG21" s="483">
        <v>0</v>
      </c>
      <c r="BH21" s="483">
        <v>3</v>
      </c>
      <c r="BI21" s="253">
        <f t="shared" si="4"/>
        <v>11</v>
      </c>
      <c r="BJ21" s="164">
        <v>4</v>
      </c>
      <c r="BK21" s="134">
        <v>1</v>
      </c>
      <c r="BL21" s="134">
        <v>3</v>
      </c>
      <c r="BM21" s="134">
        <v>0</v>
      </c>
      <c r="BN21" s="134">
        <v>1</v>
      </c>
      <c r="BO21" s="134">
        <v>2</v>
      </c>
      <c r="BP21" s="134">
        <v>0</v>
      </c>
      <c r="BQ21" s="134">
        <v>0</v>
      </c>
      <c r="BR21" s="134">
        <v>0</v>
      </c>
      <c r="BS21" s="134">
        <v>1</v>
      </c>
      <c r="BT21" s="134">
        <v>3</v>
      </c>
      <c r="BU21" s="182">
        <f t="shared" si="5"/>
        <v>15</v>
      </c>
      <c r="BV21" s="482">
        <v>2</v>
      </c>
      <c r="BW21" s="483">
        <v>2</v>
      </c>
      <c r="BX21" s="483">
        <v>0</v>
      </c>
      <c r="BY21" s="483">
        <v>1</v>
      </c>
      <c r="BZ21" s="483">
        <v>0</v>
      </c>
      <c r="CA21" s="483">
        <v>1</v>
      </c>
      <c r="CB21" s="483">
        <v>1</v>
      </c>
      <c r="CC21" s="483">
        <v>0</v>
      </c>
      <c r="CD21" s="483">
        <v>0</v>
      </c>
      <c r="CE21" s="483">
        <v>2</v>
      </c>
      <c r="CF21" s="483">
        <v>10</v>
      </c>
      <c r="CG21" s="253">
        <f t="shared" si="6"/>
        <v>19</v>
      </c>
      <c r="CH21" s="164">
        <v>5</v>
      </c>
      <c r="CI21" s="134">
        <v>3</v>
      </c>
      <c r="CJ21" s="134">
        <v>1</v>
      </c>
      <c r="CK21" s="134">
        <v>1</v>
      </c>
      <c r="CL21" s="134">
        <v>0</v>
      </c>
      <c r="CM21" s="134">
        <v>1</v>
      </c>
      <c r="CN21" s="134">
        <v>0</v>
      </c>
      <c r="CO21" s="134">
        <v>0</v>
      </c>
      <c r="CP21" s="134">
        <v>0</v>
      </c>
      <c r="CQ21" s="134">
        <v>3</v>
      </c>
      <c r="CR21" s="134">
        <v>5</v>
      </c>
      <c r="CS21" s="182">
        <f t="shared" si="7"/>
        <v>19</v>
      </c>
    </row>
    <row r="22" spans="1:97" ht="18" customHeight="1">
      <c r="A22" s="11" t="s">
        <v>22</v>
      </c>
      <c r="B22" s="166">
        <v>3</v>
      </c>
      <c r="C22" s="168">
        <v>2</v>
      </c>
      <c r="D22" s="168">
        <v>3</v>
      </c>
      <c r="E22" s="168">
        <v>2</v>
      </c>
      <c r="F22" s="168">
        <v>0</v>
      </c>
      <c r="G22" s="168">
        <v>1</v>
      </c>
      <c r="H22" s="168">
        <v>0</v>
      </c>
      <c r="I22" s="168">
        <v>0</v>
      </c>
      <c r="J22" s="168">
        <v>0</v>
      </c>
      <c r="K22" s="168">
        <v>4</v>
      </c>
      <c r="L22" s="168">
        <v>1</v>
      </c>
      <c r="M22" s="184">
        <f t="shared" si="0"/>
        <v>16</v>
      </c>
      <c r="N22" s="166">
        <v>3</v>
      </c>
      <c r="O22" s="167">
        <v>1</v>
      </c>
      <c r="P22" s="168">
        <v>3</v>
      </c>
      <c r="Q22" s="167">
        <v>2</v>
      </c>
      <c r="R22" s="168">
        <v>1</v>
      </c>
      <c r="S22" s="168">
        <v>1</v>
      </c>
      <c r="T22" s="168">
        <v>0</v>
      </c>
      <c r="U22" s="168">
        <v>0</v>
      </c>
      <c r="V22" s="168">
        <v>0</v>
      </c>
      <c r="W22" s="168">
        <v>0</v>
      </c>
      <c r="X22" s="168">
        <v>5</v>
      </c>
      <c r="Y22" s="184">
        <f t="shared" si="1"/>
        <v>16</v>
      </c>
      <c r="Z22" s="166">
        <v>2</v>
      </c>
      <c r="AA22" s="168">
        <v>2</v>
      </c>
      <c r="AB22" s="168">
        <v>2</v>
      </c>
      <c r="AC22" s="168">
        <v>3</v>
      </c>
      <c r="AD22" s="168">
        <v>0</v>
      </c>
      <c r="AE22" s="168">
        <v>1</v>
      </c>
      <c r="AF22" s="168">
        <v>0</v>
      </c>
      <c r="AG22" s="168">
        <v>0</v>
      </c>
      <c r="AH22" s="168">
        <v>0</v>
      </c>
      <c r="AI22" s="168">
        <v>1</v>
      </c>
      <c r="AJ22" s="168">
        <v>7</v>
      </c>
      <c r="AK22" s="184">
        <f t="shared" si="2"/>
        <v>18</v>
      </c>
      <c r="AL22" s="166">
        <v>0</v>
      </c>
      <c r="AM22" s="167">
        <v>1</v>
      </c>
      <c r="AN22" s="168">
        <v>1</v>
      </c>
      <c r="AO22" s="167">
        <v>0</v>
      </c>
      <c r="AP22" s="168">
        <v>1</v>
      </c>
      <c r="AQ22" s="168">
        <v>0</v>
      </c>
      <c r="AR22" s="168">
        <v>0</v>
      </c>
      <c r="AS22" s="168">
        <v>0</v>
      </c>
      <c r="AT22" s="168">
        <v>0</v>
      </c>
      <c r="AU22" s="168">
        <v>1</v>
      </c>
      <c r="AV22" s="168">
        <v>2</v>
      </c>
      <c r="AW22" s="184">
        <f t="shared" si="3"/>
        <v>6</v>
      </c>
      <c r="AX22" s="166">
        <v>3</v>
      </c>
      <c r="AY22" s="168">
        <v>2</v>
      </c>
      <c r="AZ22" s="168">
        <v>3</v>
      </c>
      <c r="BA22" s="168">
        <v>0</v>
      </c>
      <c r="BB22" s="168">
        <v>0</v>
      </c>
      <c r="BC22" s="168">
        <v>0</v>
      </c>
      <c r="BD22" s="168">
        <v>0</v>
      </c>
      <c r="BE22" s="168">
        <v>0</v>
      </c>
      <c r="BF22" s="168">
        <v>0</v>
      </c>
      <c r="BG22" s="168">
        <v>1</v>
      </c>
      <c r="BH22" s="168">
        <v>4</v>
      </c>
      <c r="BI22" s="184">
        <f t="shared" si="4"/>
        <v>13</v>
      </c>
      <c r="BJ22" s="166">
        <v>2</v>
      </c>
      <c r="BK22" s="167">
        <v>0</v>
      </c>
      <c r="BL22" s="168">
        <v>2</v>
      </c>
      <c r="BM22" s="167">
        <v>0</v>
      </c>
      <c r="BN22" s="168">
        <v>1</v>
      </c>
      <c r="BO22" s="168">
        <v>1</v>
      </c>
      <c r="BP22" s="168">
        <v>1</v>
      </c>
      <c r="BQ22" s="168">
        <v>0</v>
      </c>
      <c r="BR22" s="168">
        <v>0</v>
      </c>
      <c r="BS22" s="168">
        <v>0</v>
      </c>
      <c r="BT22" s="168">
        <v>3</v>
      </c>
      <c r="BU22" s="184">
        <f t="shared" si="5"/>
        <v>10</v>
      </c>
      <c r="BV22" s="166">
        <v>3</v>
      </c>
      <c r="BW22" s="168">
        <v>1</v>
      </c>
      <c r="BX22" s="168">
        <v>3</v>
      </c>
      <c r="BY22" s="168">
        <v>1</v>
      </c>
      <c r="BZ22" s="168">
        <v>0</v>
      </c>
      <c r="CA22" s="168">
        <v>2</v>
      </c>
      <c r="CB22" s="168">
        <v>0</v>
      </c>
      <c r="CC22" s="168">
        <v>0</v>
      </c>
      <c r="CD22" s="168">
        <v>0</v>
      </c>
      <c r="CE22" s="168">
        <v>0</v>
      </c>
      <c r="CF22" s="168">
        <v>3</v>
      </c>
      <c r="CG22" s="184">
        <f t="shared" si="6"/>
        <v>13</v>
      </c>
      <c r="CH22" s="166">
        <v>1</v>
      </c>
      <c r="CI22" s="167">
        <v>1</v>
      </c>
      <c r="CJ22" s="168">
        <v>0</v>
      </c>
      <c r="CK22" s="167">
        <v>0</v>
      </c>
      <c r="CL22" s="168">
        <v>0</v>
      </c>
      <c r="CM22" s="168">
        <v>1</v>
      </c>
      <c r="CN22" s="168">
        <v>0</v>
      </c>
      <c r="CO22" s="168">
        <v>0</v>
      </c>
      <c r="CP22" s="168">
        <v>0</v>
      </c>
      <c r="CQ22" s="168">
        <v>2</v>
      </c>
      <c r="CR22" s="168">
        <v>4</v>
      </c>
      <c r="CS22" s="184">
        <f t="shared" si="7"/>
        <v>9</v>
      </c>
    </row>
    <row r="23" spans="1:97" ht="18" customHeight="1">
      <c r="A23" s="88" t="s">
        <v>23</v>
      </c>
      <c r="B23" s="482">
        <v>2</v>
      </c>
      <c r="C23" s="483">
        <v>3</v>
      </c>
      <c r="D23" s="483">
        <v>0</v>
      </c>
      <c r="E23" s="483">
        <v>1</v>
      </c>
      <c r="F23" s="483">
        <v>0</v>
      </c>
      <c r="G23" s="483">
        <v>1</v>
      </c>
      <c r="H23" s="483">
        <v>0</v>
      </c>
      <c r="I23" s="483">
        <v>0</v>
      </c>
      <c r="J23" s="483">
        <v>0</v>
      </c>
      <c r="K23" s="483">
        <v>1</v>
      </c>
      <c r="L23" s="483">
        <v>6</v>
      </c>
      <c r="M23" s="253">
        <f t="shared" si="0"/>
        <v>14</v>
      </c>
      <c r="N23" s="164">
        <v>2</v>
      </c>
      <c r="O23" s="134">
        <v>1</v>
      </c>
      <c r="P23" s="134">
        <v>5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W23" s="134">
        <v>0</v>
      </c>
      <c r="X23" s="134">
        <v>8</v>
      </c>
      <c r="Y23" s="182">
        <f t="shared" si="1"/>
        <v>16</v>
      </c>
      <c r="Z23" s="482">
        <v>1</v>
      </c>
      <c r="AA23" s="483">
        <v>1</v>
      </c>
      <c r="AB23" s="483">
        <v>0</v>
      </c>
      <c r="AC23" s="483">
        <v>2</v>
      </c>
      <c r="AD23" s="483">
        <v>0</v>
      </c>
      <c r="AE23" s="483">
        <v>0</v>
      </c>
      <c r="AF23" s="483">
        <v>0</v>
      </c>
      <c r="AG23" s="483">
        <v>0</v>
      </c>
      <c r="AH23" s="483">
        <v>0</v>
      </c>
      <c r="AI23" s="483">
        <v>0</v>
      </c>
      <c r="AJ23" s="483">
        <v>5</v>
      </c>
      <c r="AK23" s="253">
        <f t="shared" si="2"/>
        <v>9</v>
      </c>
      <c r="AL23" s="164">
        <v>3</v>
      </c>
      <c r="AM23" s="134">
        <v>2</v>
      </c>
      <c r="AN23" s="134">
        <v>2</v>
      </c>
      <c r="AO23" s="134">
        <v>1</v>
      </c>
      <c r="AP23" s="134">
        <v>1</v>
      </c>
      <c r="AQ23" s="134">
        <v>3</v>
      </c>
      <c r="AR23" s="134">
        <v>0</v>
      </c>
      <c r="AS23" s="134">
        <v>0</v>
      </c>
      <c r="AT23" s="134">
        <v>0</v>
      </c>
      <c r="AU23" s="134">
        <v>0</v>
      </c>
      <c r="AV23" s="134">
        <v>6</v>
      </c>
      <c r="AW23" s="182">
        <f t="shared" si="3"/>
        <v>18</v>
      </c>
      <c r="AX23" s="482">
        <v>2</v>
      </c>
      <c r="AY23" s="483">
        <v>0</v>
      </c>
      <c r="AZ23" s="483">
        <v>0</v>
      </c>
      <c r="BA23" s="483">
        <v>0</v>
      </c>
      <c r="BB23" s="483">
        <v>1</v>
      </c>
      <c r="BC23" s="483">
        <v>0</v>
      </c>
      <c r="BD23" s="483">
        <v>0</v>
      </c>
      <c r="BE23" s="483">
        <v>0</v>
      </c>
      <c r="BF23" s="483">
        <v>0</v>
      </c>
      <c r="BG23" s="483">
        <v>0</v>
      </c>
      <c r="BH23" s="483">
        <v>5</v>
      </c>
      <c r="BI23" s="253">
        <f t="shared" si="4"/>
        <v>8</v>
      </c>
      <c r="BJ23" s="164">
        <v>0</v>
      </c>
      <c r="BK23" s="134">
        <v>2</v>
      </c>
      <c r="BL23" s="134">
        <v>0</v>
      </c>
      <c r="BM23" s="134">
        <v>0</v>
      </c>
      <c r="BN23" s="134">
        <v>0</v>
      </c>
      <c r="BO23" s="134">
        <v>0</v>
      </c>
      <c r="BP23" s="134">
        <v>0</v>
      </c>
      <c r="BQ23" s="134">
        <v>0</v>
      </c>
      <c r="BR23" s="134">
        <v>0</v>
      </c>
      <c r="BS23" s="134">
        <v>0</v>
      </c>
      <c r="BT23" s="134">
        <v>1</v>
      </c>
      <c r="BU23" s="182">
        <f t="shared" si="5"/>
        <v>3</v>
      </c>
      <c r="BV23" s="482">
        <v>6</v>
      </c>
      <c r="BW23" s="483">
        <v>0</v>
      </c>
      <c r="BX23" s="483">
        <v>1</v>
      </c>
      <c r="BY23" s="483">
        <v>0</v>
      </c>
      <c r="BZ23" s="483">
        <v>0</v>
      </c>
      <c r="CA23" s="483">
        <v>1</v>
      </c>
      <c r="CB23" s="483">
        <v>0</v>
      </c>
      <c r="CC23" s="483">
        <v>0</v>
      </c>
      <c r="CD23" s="483">
        <v>0</v>
      </c>
      <c r="CE23" s="483">
        <v>1</v>
      </c>
      <c r="CF23" s="483">
        <v>6</v>
      </c>
      <c r="CG23" s="253">
        <f t="shared" si="6"/>
        <v>15</v>
      </c>
      <c r="CH23" s="164">
        <v>3</v>
      </c>
      <c r="CI23" s="134">
        <v>4</v>
      </c>
      <c r="CJ23" s="134">
        <v>0</v>
      </c>
      <c r="CK23" s="134">
        <v>1</v>
      </c>
      <c r="CL23" s="134">
        <v>0</v>
      </c>
      <c r="CM23" s="134">
        <v>1</v>
      </c>
      <c r="CN23" s="134">
        <v>1</v>
      </c>
      <c r="CO23" s="134">
        <v>0</v>
      </c>
      <c r="CP23" s="134">
        <v>0</v>
      </c>
      <c r="CQ23" s="134">
        <v>0</v>
      </c>
      <c r="CR23" s="134">
        <v>7</v>
      </c>
      <c r="CS23" s="182">
        <f t="shared" si="7"/>
        <v>17</v>
      </c>
    </row>
    <row r="24" spans="1:97" ht="18" customHeight="1">
      <c r="A24" s="11" t="s">
        <v>24</v>
      </c>
      <c r="B24" s="166">
        <v>0</v>
      </c>
      <c r="C24" s="168">
        <v>0</v>
      </c>
      <c r="D24" s="168">
        <v>0</v>
      </c>
      <c r="E24" s="168">
        <v>0</v>
      </c>
      <c r="F24" s="168">
        <v>0</v>
      </c>
      <c r="G24" s="168">
        <v>0</v>
      </c>
      <c r="H24" s="168">
        <v>0</v>
      </c>
      <c r="I24" s="168">
        <v>0</v>
      </c>
      <c r="J24" s="168">
        <v>0</v>
      </c>
      <c r="K24" s="168">
        <v>0</v>
      </c>
      <c r="L24" s="168">
        <v>1</v>
      </c>
      <c r="M24" s="184">
        <f t="shared" si="0"/>
        <v>1</v>
      </c>
      <c r="N24" s="166">
        <v>0</v>
      </c>
      <c r="O24" s="167">
        <v>0</v>
      </c>
      <c r="P24" s="168">
        <v>0</v>
      </c>
      <c r="Q24" s="167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1</v>
      </c>
      <c r="Y24" s="184">
        <f t="shared" si="1"/>
        <v>1</v>
      </c>
      <c r="Z24" s="166">
        <v>0</v>
      </c>
      <c r="AA24" s="168">
        <v>0</v>
      </c>
      <c r="AB24" s="168">
        <v>0</v>
      </c>
      <c r="AC24" s="168">
        <v>0</v>
      </c>
      <c r="AD24" s="168">
        <v>0</v>
      </c>
      <c r="AE24" s="168">
        <v>0</v>
      </c>
      <c r="AF24" s="168">
        <v>0</v>
      </c>
      <c r="AG24" s="168">
        <v>0</v>
      </c>
      <c r="AH24" s="168">
        <v>0</v>
      </c>
      <c r="AI24" s="168">
        <v>0</v>
      </c>
      <c r="AJ24" s="168">
        <v>1</v>
      </c>
      <c r="AK24" s="184">
        <f t="shared" si="2"/>
        <v>1</v>
      </c>
      <c r="AL24" s="166">
        <v>1</v>
      </c>
      <c r="AM24" s="167">
        <v>0</v>
      </c>
      <c r="AN24" s="168">
        <v>0</v>
      </c>
      <c r="AO24" s="167">
        <v>1</v>
      </c>
      <c r="AP24" s="168">
        <v>0</v>
      </c>
      <c r="AQ24" s="168">
        <v>1</v>
      </c>
      <c r="AR24" s="168">
        <v>0</v>
      </c>
      <c r="AS24" s="168">
        <v>0</v>
      </c>
      <c r="AT24" s="168">
        <v>0</v>
      </c>
      <c r="AU24" s="168">
        <v>0</v>
      </c>
      <c r="AV24" s="168">
        <v>1</v>
      </c>
      <c r="AW24" s="184">
        <f t="shared" si="3"/>
        <v>4</v>
      </c>
      <c r="AX24" s="166">
        <v>0</v>
      </c>
      <c r="AY24" s="168">
        <v>0</v>
      </c>
      <c r="AZ24" s="168">
        <v>0</v>
      </c>
      <c r="BA24" s="168">
        <v>0</v>
      </c>
      <c r="BB24" s="168">
        <v>0</v>
      </c>
      <c r="BC24" s="168">
        <v>0</v>
      </c>
      <c r="BD24" s="168">
        <v>0</v>
      </c>
      <c r="BE24" s="168">
        <v>0</v>
      </c>
      <c r="BF24" s="168">
        <v>0</v>
      </c>
      <c r="BG24" s="168">
        <v>0</v>
      </c>
      <c r="BH24" s="168">
        <v>1</v>
      </c>
      <c r="BI24" s="184">
        <f t="shared" si="4"/>
        <v>1</v>
      </c>
      <c r="BJ24" s="166">
        <v>2</v>
      </c>
      <c r="BK24" s="167">
        <v>0</v>
      </c>
      <c r="BL24" s="168">
        <v>1</v>
      </c>
      <c r="BM24" s="167">
        <v>0</v>
      </c>
      <c r="BN24" s="168">
        <v>0</v>
      </c>
      <c r="BO24" s="168">
        <v>0</v>
      </c>
      <c r="BP24" s="168">
        <v>0</v>
      </c>
      <c r="BQ24" s="168">
        <v>0</v>
      </c>
      <c r="BR24" s="168">
        <v>0</v>
      </c>
      <c r="BS24" s="168">
        <v>0</v>
      </c>
      <c r="BT24" s="168">
        <v>2</v>
      </c>
      <c r="BU24" s="184">
        <f t="shared" si="5"/>
        <v>5</v>
      </c>
      <c r="BV24" s="166">
        <v>0</v>
      </c>
      <c r="BW24" s="168">
        <v>0</v>
      </c>
      <c r="BX24" s="168">
        <v>0</v>
      </c>
      <c r="BY24" s="168">
        <v>0</v>
      </c>
      <c r="BZ24" s="168">
        <v>1</v>
      </c>
      <c r="CA24" s="168">
        <v>1</v>
      </c>
      <c r="CB24" s="168">
        <v>0</v>
      </c>
      <c r="CC24" s="168">
        <v>0</v>
      </c>
      <c r="CD24" s="168">
        <v>0</v>
      </c>
      <c r="CE24" s="168">
        <v>0</v>
      </c>
      <c r="CF24" s="168">
        <v>0</v>
      </c>
      <c r="CG24" s="184">
        <f t="shared" si="6"/>
        <v>2</v>
      </c>
      <c r="CH24" s="166">
        <v>0</v>
      </c>
      <c r="CI24" s="167">
        <v>0</v>
      </c>
      <c r="CJ24" s="168">
        <v>0</v>
      </c>
      <c r="CK24" s="167">
        <v>0</v>
      </c>
      <c r="CL24" s="168">
        <v>0</v>
      </c>
      <c r="CM24" s="168">
        <v>0</v>
      </c>
      <c r="CN24" s="168">
        <v>0</v>
      </c>
      <c r="CO24" s="168">
        <v>0</v>
      </c>
      <c r="CP24" s="168">
        <v>0</v>
      </c>
      <c r="CQ24" s="168">
        <v>1</v>
      </c>
      <c r="CR24" s="168">
        <v>1</v>
      </c>
      <c r="CS24" s="184">
        <f t="shared" si="7"/>
        <v>2</v>
      </c>
    </row>
    <row r="25" spans="1:97" ht="18" customHeight="1">
      <c r="A25" s="88" t="s">
        <v>25</v>
      </c>
      <c r="B25" s="482">
        <v>12</v>
      </c>
      <c r="C25" s="483">
        <v>1</v>
      </c>
      <c r="D25" s="483">
        <v>2</v>
      </c>
      <c r="E25" s="483">
        <v>1</v>
      </c>
      <c r="F25" s="483">
        <v>3</v>
      </c>
      <c r="G25" s="483">
        <v>0</v>
      </c>
      <c r="H25" s="483">
        <v>1</v>
      </c>
      <c r="I25" s="483">
        <v>1</v>
      </c>
      <c r="J25" s="483">
        <v>0</v>
      </c>
      <c r="K25" s="483">
        <v>5</v>
      </c>
      <c r="L25" s="483">
        <v>16</v>
      </c>
      <c r="M25" s="253">
        <f t="shared" si="0"/>
        <v>42</v>
      </c>
      <c r="N25" s="164">
        <v>3</v>
      </c>
      <c r="O25" s="134">
        <v>4</v>
      </c>
      <c r="P25" s="134">
        <v>1</v>
      </c>
      <c r="Q25" s="134">
        <v>2</v>
      </c>
      <c r="R25" s="134">
        <v>1</v>
      </c>
      <c r="S25" s="134">
        <v>0</v>
      </c>
      <c r="T25" s="134">
        <v>0</v>
      </c>
      <c r="U25" s="134">
        <v>0</v>
      </c>
      <c r="V25" s="134">
        <v>0</v>
      </c>
      <c r="W25" s="134">
        <v>2</v>
      </c>
      <c r="X25" s="134">
        <v>13</v>
      </c>
      <c r="Y25" s="182">
        <f t="shared" si="1"/>
        <v>26</v>
      </c>
      <c r="Z25" s="482">
        <v>10</v>
      </c>
      <c r="AA25" s="483">
        <v>1</v>
      </c>
      <c r="AB25" s="483">
        <v>2</v>
      </c>
      <c r="AC25" s="483">
        <v>2</v>
      </c>
      <c r="AD25" s="483">
        <v>1</v>
      </c>
      <c r="AE25" s="483">
        <v>0</v>
      </c>
      <c r="AF25" s="483">
        <v>1</v>
      </c>
      <c r="AG25" s="483">
        <v>0</v>
      </c>
      <c r="AH25" s="483">
        <v>0</v>
      </c>
      <c r="AI25" s="483">
        <v>3</v>
      </c>
      <c r="AJ25" s="483">
        <v>6</v>
      </c>
      <c r="AK25" s="253">
        <f t="shared" si="2"/>
        <v>26</v>
      </c>
      <c r="AL25" s="164">
        <v>14</v>
      </c>
      <c r="AM25" s="134">
        <v>3</v>
      </c>
      <c r="AN25" s="134">
        <v>1</v>
      </c>
      <c r="AO25" s="134">
        <v>1</v>
      </c>
      <c r="AP25" s="134">
        <v>0</v>
      </c>
      <c r="AQ25" s="134">
        <v>1</v>
      </c>
      <c r="AR25" s="134">
        <v>1</v>
      </c>
      <c r="AS25" s="134">
        <v>0</v>
      </c>
      <c r="AT25" s="134">
        <v>0</v>
      </c>
      <c r="AU25" s="134">
        <v>1</v>
      </c>
      <c r="AV25" s="134">
        <v>10</v>
      </c>
      <c r="AW25" s="182">
        <f t="shared" si="3"/>
        <v>32</v>
      </c>
      <c r="AX25" s="482">
        <v>16</v>
      </c>
      <c r="AY25" s="483">
        <v>3</v>
      </c>
      <c r="AZ25" s="483">
        <v>1</v>
      </c>
      <c r="BA25" s="483">
        <v>0</v>
      </c>
      <c r="BB25" s="483">
        <v>3</v>
      </c>
      <c r="BC25" s="483">
        <v>1</v>
      </c>
      <c r="BD25" s="483">
        <v>0</v>
      </c>
      <c r="BE25" s="483">
        <v>0</v>
      </c>
      <c r="BF25" s="483">
        <v>0</v>
      </c>
      <c r="BG25" s="483">
        <v>3</v>
      </c>
      <c r="BH25" s="483">
        <v>9</v>
      </c>
      <c r="BI25" s="253">
        <f t="shared" si="4"/>
        <v>36</v>
      </c>
      <c r="BJ25" s="164">
        <v>11</v>
      </c>
      <c r="BK25" s="134">
        <v>0</v>
      </c>
      <c r="BL25" s="134">
        <v>0</v>
      </c>
      <c r="BM25" s="134">
        <v>0</v>
      </c>
      <c r="BN25" s="134">
        <v>3</v>
      </c>
      <c r="BO25" s="134">
        <v>1</v>
      </c>
      <c r="BP25" s="134">
        <v>0</v>
      </c>
      <c r="BQ25" s="134">
        <v>1</v>
      </c>
      <c r="BR25" s="134">
        <v>0</v>
      </c>
      <c r="BS25" s="134">
        <v>0</v>
      </c>
      <c r="BT25" s="134">
        <v>8</v>
      </c>
      <c r="BU25" s="182">
        <f t="shared" si="5"/>
        <v>24</v>
      </c>
      <c r="BV25" s="482">
        <v>7</v>
      </c>
      <c r="BW25" s="483">
        <v>1</v>
      </c>
      <c r="BX25" s="483">
        <v>1</v>
      </c>
      <c r="BY25" s="483">
        <v>2</v>
      </c>
      <c r="BZ25" s="483">
        <v>4</v>
      </c>
      <c r="CA25" s="483">
        <v>0</v>
      </c>
      <c r="CB25" s="483">
        <v>0</v>
      </c>
      <c r="CC25" s="483">
        <v>0</v>
      </c>
      <c r="CD25" s="483">
        <v>0</v>
      </c>
      <c r="CE25" s="483">
        <v>3</v>
      </c>
      <c r="CF25" s="483">
        <v>3</v>
      </c>
      <c r="CG25" s="253">
        <f t="shared" si="6"/>
        <v>21</v>
      </c>
      <c r="CH25" s="164">
        <v>3</v>
      </c>
      <c r="CI25" s="134">
        <v>0</v>
      </c>
      <c r="CJ25" s="134">
        <v>0</v>
      </c>
      <c r="CK25" s="134">
        <v>2</v>
      </c>
      <c r="CL25" s="134">
        <v>1</v>
      </c>
      <c r="CM25" s="134">
        <v>0</v>
      </c>
      <c r="CN25" s="134">
        <v>1</v>
      </c>
      <c r="CO25" s="134">
        <v>0</v>
      </c>
      <c r="CP25" s="134">
        <v>0</v>
      </c>
      <c r="CQ25" s="134">
        <v>3</v>
      </c>
      <c r="CR25" s="134">
        <v>9</v>
      </c>
      <c r="CS25" s="182">
        <f t="shared" si="7"/>
        <v>19</v>
      </c>
    </row>
    <row r="26" spans="1:97" ht="18" customHeight="1">
      <c r="A26" s="90" t="s">
        <v>26</v>
      </c>
      <c r="B26" s="171">
        <v>1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85">
        <f t="shared" si="0"/>
        <v>1</v>
      </c>
      <c r="N26" s="166">
        <v>0</v>
      </c>
      <c r="O26" s="167">
        <v>0</v>
      </c>
      <c r="P26" s="168">
        <v>0</v>
      </c>
      <c r="Q26" s="167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84">
        <f t="shared" si="1"/>
        <v>0</v>
      </c>
      <c r="Z26" s="171">
        <v>0</v>
      </c>
      <c r="AA26" s="172">
        <v>0</v>
      </c>
      <c r="AB26" s="172">
        <v>0</v>
      </c>
      <c r="AC26" s="172">
        <v>0</v>
      </c>
      <c r="AD26" s="172">
        <v>0</v>
      </c>
      <c r="AE26" s="172">
        <v>0</v>
      </c>
      <c r="AF26" s="172">
        <v>0</v>
      </c>
      <c r="AG26" s="172">
        <v>0</v>
      </c>
      <c r="AH26" s="172">
        <v>0</v>
      </c>
      <c r="AI26" s="172">
        <v>0</v>
      </c>
      <c r="AJ26" s="172">
        <v>0</v>
      </c>
      <c r="AK26" s="185">
        <f t="shared" si="2"/>
        <v>0</v>
      </c>
      <c r="AL26" s="166">
        <v>0</v>
      </c>
      <c r="AM26" s="167">
        <v>0</v>
      </c>
      <c r="AN26" s="168">
        <v>1</v>
      </c>
      <c r="AO26" s="167">
        <v>0</v>
      </c>
      <c r="AP26" s="168">
        <v>0</v>
      </c>
      <c r="AQ26" s="168">
        <v>0</v>
      </c>
      <c r="AR26" s="168">
        <v>0</v>
      </c>
      <c r="AS26" s="168">
        <v>0</v>
      </c>
      <c r="AT26" s="168">
        <v>0</v>
      </c>
      <c r="AU26" s="168">
        <v>0</v>
      </c>
      <c r="AV26" s="168">
        <v>1</v>
      </c>
      <c r="AW26" s="184">
        <f t="shared" si="3"/>
        <v>2</v>
      </c>
      <c r="AX26" s="171">
        <v>0</v>
      </c>
      <c r="AY26" s="172">
        <v>0</v>
      </c>
      <c r="AZ26" s="172">
        <v>0</v>
      </c>
      <c r="BA26" s="172">
        <v>0</v>
      </c>
      <c r="BB26" s="172">
        <v>0</v>
      </c>
      <c r="BC26" s="172">
        <v>0</v>
      </c>
      <c r="BD26" s="172">
        <v>0</v>
      </c>
      <c r="BE26" s="172">
        <v>0</v>
      </c>
      <c r="BF26" s="172">
        <v>0</v>
      </c>
      <c r="BG26" s="172">
        <v>0</v>
      </c>
      <c r="BH26" s="172">
        <v>0</v>
      </c>
      <c r="BI26" s="185">
        <f t="shared" si="4"/>
        <v>0</v>
      </c>
      <c r="BJ26" s="166">
        <v>0</v>
      </c>
      <c r="BK26" s="167">
        <v>0</v>
      </c>
      <c r="BL26" s="168">
        <v>0</v>
      </c>
      <c r="BM26" s="167">
        <v>0</v>
      </c>
      <c r="BN26" s="168">
        <v>0</v>
      </c>
      <c r="BO26" s="168">
        <v>0</v>
      </c>
      <c r="BP26" s="168">
        <v>0</v>
      </c>
      <c r="BQ26" s="168">
        <v>0</v>
      </c>
      <c r="BR26" s="168">
        <v>0</v>
      </c>
      <c r="BS26" s="168">
        <v>0</v>
      </c>
      <c r="BT26" s="168">
        <v>0</v>
      </c>
      <c r="BU26" s="184">
        <f t="shared" si="5"/>
        <v>0</v>
      </c>
      <c r="BV26" s="171">
        <v>0</v>
      </c>
      <c r="BW26" s="172">
        <v>0</v>
      </c>
      <c r="BX26" s="172">
        <v>0</v>
      </c>
      <c r="BY26" s="172">
        <v>0</v>
      </c>
      <c r="BZ26" s="172">
        <v>0</v>
      </c>
      <c r="CA26" s="172">
        <v>0</v>
      </c>
      <c r="CB26" s="172">
        <v>0</v>
      </c>
      <c r="CC26" s="172">
        <v>0</v>
      </c>
      <c r="CD26" s="172">
        <v>0</v>
      </c>
      <c r="CE26" s="172">
        <v>0</v>
      </c>
      <c r="CF26" s="172">
        <v>0</v>
      </c>
      <c r="CG26" s="185">
        <f t="shared" si="6"/>
        <v>0</v>
      </c>
      <c r="CH26" s="166">
        <v>0</v>
      </c>
      <c r="CI26" s="167">
        <v>0</v>
      </c>
      <c r="CJ26" s="168">
        <v>0</v>
      </c>
      <c r="CK26" s="167">
        <v>0</v>
      </c>
      <c r="CL26" s="168">
        <v>0</v>
      </c>
      <c r="CM26" s="168">
        <v>0</v>
      </c>
      <c r="CN26" s="168">
        <v>0</v>
      </c>
      <c r="CO26" s="168">
        <v>0</v>
      </c>
      <c r="CP26" s="168">
        <v>0</v>
      </c>
      <c r="CQ26" s="168">
        <v>0</v>
      </c>
      <c r="CR26" s="168">
        <v>0</v>
      </c>
      <c r="CS26" s="184">
        <f t="shared" si="7"/>
        <v>0</v>
      </c>
    </row>
    <row r="27" spans="1:97" ht="24.95" customHeight="1">
      <c r="A27" s="91" t="s">
        <v>36</v>
      </c>
      <c r="B27" s="66">
        <f>+SUM(B8:B26)</f>
        <v>173</v>
      </c>
      <c r="C27" s="68">
        <f t="shared" ref="C27:L27" si="8">+SUM(C8:C26)</f>
        <v>45</v>
      </c>
      <c r="D27" s="68">
        <f t="shared" si="8"/>
        <v>35</v>
      </c>
      <c r="E27" s="68">
        <f t="shared" si="8"/>
        <v>28</v>
      </c>
      <c r="F27" s="68">
        <f t="shared" si="8"/>
        <v>25</v>
      </c>
      <c r="G27" s="68">
        <f t="shared" si="8"/>
        <v>18</v>
      </c>
      <c r="H27" s="68">
        <f t="shared" si="8"/>
        <v>4</v>
      </c>
      <c r="I27" s="68">
        <f t="shared" si="8"/>
        <v>3</v>
      </c>
      <c r="J27" s="68">
        <f t="shared" si="8"/>
        <v>0</v>
      </c>
      <c r="K27" s="68">
        <f t="shared" si="8"/>
        <v>29</v>
      </c>
      <c r="L27" s="68">
        <f t="shared" si="8"/>
        <v>160</v>
      </c>
      <c r="M27" s="50">
        <f t="shared" si="0"/>
        <v>520</v>
      </c>
      <c r="N27" s="23">
        <f>+SUM(N8:N26)</f>
        <v>118</v>
      </c>
      <c r="O27" s="24">
        <f t="shared" ref="O27:X27" si="9">+SUM(O8:O26)</f>
        <v>57</v>
      </c>
      <c r="P27" s="24">
        <f t="shared" si="9"/>
        <v>42</v>
      </c>
      <c r="Q27" s="24">
        <f t="shared" si="9"/>
        <v>24</v>
      </c>
      <c r="R27" s="24">
        <f t="shared" si="9"/>
        <v>22</v>
      </c>
      <c r="S27" s="24">
        <f t="shared" si="9"/>
        <v>15</v>
      </c>
      <c r="T27" s="24">
        <f t="shared" si="9"/>
        <v>8</v>
      </c>
      <c r="U27" s="24">
        <f t="shared" si="9"/>
        <v>1</v>
      </c>
      <c r="V27" s="24">
        <f t="shared" si="9"/>
        <v>0</v>
      </c>
      <c r="W27" s="24">
        <f t="shared" si="9"/>
        <v>25</v>
      </c>
      <c r="X27" s="24">
        <f t="shared" si="9"/>
        <v>155</v>
      </c>
      <c r="Y27" s="25">
        <f t="shared" si="1"/>
        <v>467</v>
      </c>
      <c r="Z27" s="66">
        <f>+SUM(Z8:Z26)</f>
        <v>152</v>
      </c>
      <c r="AA27" s="68">
        <f t="shared" ref="AA27:AJ27" si="10">+SUM(AA8:AA26)</f>
        <v>32</v>
      </c>
      <c r="AB27" s="68">
        <f t="shared" si="10"/>
        <v>24</v>
      </c>
      <c r="AC27" s="68">
        <f t="shared" si="10"/>
        <v>26</v>
      </c>
      <c r="AD27" s="68">
        <f t="shared" si="10"/>
        <v>19</v>
      </c>
      <c r="AE27" s="68">
        <f t="shared" si="10"/>
        <v>15</v>
      </c>
      <c r="AF27" s="68">
        <f t="shared" si="10"/>
        <v>6</v>
      </c>
      <c r="AG27" s="68">
        <f t="shared" si="10"/>
        <v>2</v>
      </c>
      <c r="AH27" s="68">
        <f t="shared" si="10"/>
        <v>0</v>
      </c>
      <c r="AI27" s="68">
        <f t="shared" si="10"/>
        <v>14</v>
      </c>
      <c r="AJ27" s="68">
        <f t="shared" si="10"/>
        <v>130</v>
      </c>
      <c r="AK27" s="50">
        <f t="shared" si="2"/>
        <v>420</v>
      </c>
      <c r="AL27" s="23">
        <f>+SUM(AL8:AL26)</f>
        <v>125</v>
      </c>
      <c r="AM27" s="24">
        <f t="shared" ref="AM27:AV27" si="11">+SUM(AM8:AM26)</f>
        <v>37</v>
      </c>
      <c r="AN27" s="24">
        <f t="shared" si="11"/>
        <v>36</v>
      </c>
      <c r="AO27" s="24">
        <f t="shared" si="11"/>
        <v>22</v>
      </c>
      <c r="AP27" s="24">
        <f t="shared" si="11"/>
        <v>15</v>
      </c>
      <c r="AQ27" s="24">
        <f>+SUM(AQ8:AQ26)</f>
        <v>18</v>
      </c>
      <c r="AR27" s="24">
        <f>+SUM(AR8:AR26)</f>
        <v>8</v>
      </c>
      <c r="AS27" s="24">
        <f t="shared" si="11"/>
        <v>3</v>
      </c>
      <c r="AT27" s="24">
        <f t="shared" si="11"/>
        <v>0</v>
      </c>
      <c r="AU27" s="24">
        <f t="shared" si="11"/>
        <v>23</v>
      </c>
      <c r="AV27" s="24">
        <f t="shared" si="11"/>
        <v>138</v>
      </c>
      <c r="AW27" s="25">
        <f t="shared" si="3"/>
        <v>425</v>
      </c>
      <c r="AX27" s="66">
        <f>+SUM(AX8:AX26)</f>
        <v>132</v>
      </c>
      <c r="AY27" s="68">
        <f t="shared" ref="AY27:BH27" si="12">+SUM(AY8:AY26)</f>
        <v>40</v>
      </c>
      <c r="AZ27" s="68">
        <f t="shared" si="12"/>
        <v>24</v>
      </c>
      <c r="BA27" s="68">
        <f t="shared" si="12"/>
        <v>14</v>
      </c>
      <c r="BB27" s="68">
        <f>+SUM(BB8:BB26)</f>
        <v>16</v>
      </c>
      <c r="BC27" s="68">
        <f>+SUM(BC8:BC26)</f>
        <v>15</v>
      </c>
      <c r="BD27" s="68">
        <f t="shared" si="12"/>
        <v>1</v>
      </c>
      <c r="BE27" s="68">
        <f t="shared" si="12"/>
        <v>3</v>
      </c>
      <c r="BF27" s="68">
        <f t="shared" si="12"/>
        <v>0</v>
      </c>
      <c r="BG27" s="68">
        <f t="shared" si="12"/>
        <v>23</v>
      </c>
      <c r="BH27" s="68">
        <f t="shared" si="12"/>
        <v>130</v>
      </c>
      <c r="BI27" s="50">
        <f t="shared" si="4"/>
        <v>398</v>
      </c>
      <c r="BJ27" s="23">
        <f>+SUM(BJ8:BJ26)</f>
        <v>125</v>
      </c>
      <c r="BK27" s="24">
        <f t="shared" ref="BK27:BT27" si="13">+SUM(BK8:BK26)</f>
        <v>16</v>
      </c>
      <c r="BL27" s="24">
        <f t="shared" si="13"/>
        <v>22</v>
      </c>
      <c r="BM27" s="24">
        <f t="shared" si="13"/>
        <v>11</v>
      </c>
      <c r="BN27" s="24">
        <f t="shared" si="13"/>
        <v>18</v>
      </c>
      <c r="BO27" s="24">
        <f t="shared" si="13"/>
        <v>14</v>
      </c>
      <c r="BP27" s="24">
        <f t="shared" si="13"/>
        <v>4</v>
      </c>
      <c r="BQ27" s="24">
        <f t="shared" si="13"/>
        <v>3</v>
      </c>
      <c r="BR27" s="24">
        <f t="shared" si="13"/>
        <v>0</v>
      </c>
      <c r="BS27" s="24">
        <f t="shared" si="13"/>
        <v>13</v>
      </c>
      <c r="BT27" s="24">
        <f t="shared" si="13"/>
        <v>90</v>
      </c>
      <c r="BU27" s="25">
        <f t="shared" si="5"/>
        <v>316</v>
      </c>
      <c r="BV27" s="66">
        <f>+SUM(BV8:BV26)</f>
        <v>129</v>
      </c>
      <c r="BW27" s="68">
        <f t="shared" ref="BW27:BY27" si="14">+SUM(BW8:BW26)</f>
        <v>24</v>
      </c>
      <c r="BX27" s="68">
        <f t="shared" si="14"/>
        <v>19</v>
      </c>
      <c r="BY27" s="68">
        <f t="shared" si="14"/>
        <v>18</v>
      </c>
      <c r="BZ27" s="68">
        <f>+SUM(BZ8:BZ26)</f>
        <v>20</v>
      </c>
      <c r="CA27" s="68">
        <f>+SUM(CA8:CA26)</f>
        <v>13</v>
      </c>
      <c r="CB27" s="68">
        <f t="shared" ref="CB27:CF27" si="15">+SUM(CB8:CB26)</f>
        <v>5</v>
      </c>
      <c r="CC27" s="68">
        <f t="shared" si="15"/>
        <v>1</v>
      </c>
      <c r="CD27" s="68">
        <f t="shared" si="15"/>
        <v>0</v>
      </c>
      <c r="CE27" s="68">
        <f t="shared" si="15"/>
        <v>27</v>
      </c>
      <c r="CF27" s="68">
        <f t="shared" si="15"/>
        <v>114</v>
      </c>
      <c r="CG27" s="50">
        <f t="shared" si="6"/>
        <v>370</v>
      </c>
      <c r="CH27" s="23">
        <f>+SUM(CH8:CH26)</f>
        <v>83</v>
      </c>
      <c r="CI27" s="24">
        <f t="shared" ref="CI27:CR27" si="16">+SUM(CI8:CI26)</f>
        <v>51</v>
      </c>
      <c r="CJ27" s="24">
        <f t="shared" si="16"/>
        <v>11</v>
      </c>
      <c r="CK27" s="24">
        <f t="shared" si="16"/>
        <v>15</v>
      </c>
      <c r="CL27" s="24">
        <f t="shared" si="16"/>
        <v>10</v>
      </c>
      <c r="CM27" s="24">
        <f t="shared" si="16"/>
        <v>11</v>
      </c>
      <c r="CN27" s="24">
        <f t="shared" si="16"/>
        <v>3</v>
      </c>
      <c r="CO27" s="24">
        <f t="shared" si="16"/>
        <v>1</v>
      </c>
      <c r="CP27" s="24">
        <f t="shared" si="16"/>
        <v>0</v>
      </c>
      <c r="CQ27" s="24">
        <f t="shared" si="16"/>
        <v>23</v>
      </c>
      <c r="CR27" s="24">
        <f t="shared" si="16"/>
        <v>164</v>
      </c>
      <c r="CS27" s="25">
        <f t="shared" si="7"/>
        <v>372</v>
      </c>
    </row>
    <row r="28" spans="1:97" ht="6.75" customHeight="1">
      <c r="B28" s="92"/>
      <c r="D28" s="92"/>
      <c r="F28" s="92"/>
      <c r="M28" s="186"/>
      <c r="N28" s="92"/>
      <c r="P28" s="92"/>
      <c r="R28" s="92"/>
      <c r="Y28" s="186"/>
      <c r="Z28" s="92"/>
      <c r="AB28" s="92"/>
      <c r="AD28" s="92"/>
      <c r="AK28" s="186"/>
      <c r="AL28" s="92"/>
      <c r="AN28" s="92"/>
      <c r="AP28" s="92"/>
      <c r="AQ28" s="92"/>
      <c r="AW28" s="186"/>
      <c r="AX28" s="117"/>
      <c r="AZ28" s="92"/>
      <c r="BC28" s="92"/>
      <c r="BE28" s="92"/>
      <c r="BH28" s="117"/>
      <c r="BJ28" s="92"/>
      <c r="BL28" s="92"/>
      <c r="BN28" s="92"/>
      <c r="BO28" s="92"/>
      <c r="BU28" s="186"/>
      <c r="BV28" s="117"/>
      <c r="BX28" s="92"/>
      <c r="CA28" s="92"/>
      <c r="CC28" s="92"/>
      <c r="CF28" s="117"/>
      <c r="CH28" s="92"/>
      <c r="CJ28" s="92"/>
      <c r="CL28" s="92"/>
      <c r="CM28" s="92"/>
      <c r="CS28" s="186"/>
    </row>
    <row r="29" spans="1:97" s="384" customFormat="1" ht="12" customHeight="1">
      <c r="A29" s="815" t="s">
        <v>520</v>
      </c>
      <c r="B29" s="815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15"/>
      <c r="Q29" s="815"/>
      <c r="R29" s="815"/>
      <c r="S29" s="815"/>
      <c r="T29" s="815"/>
      <c r="U29" s="815"/>
      <c r="V29" s="815"/>
      <c r="W29" s="815"/>
      <c r="X29" s="815"/>
      <c r="Y29" s="815"/>
      <c r="Z29" s="815"/>
      <c r="AA29" s="815"/>
      <c r="AB29" s="815"/>
      <c r="AC29" s="815"/>
      <c r="AD29" s="815"/>
      <c r="AE29" s="815"/>
      <c r="AF29" s="415"/>
      <c r="AG29" s="408"/>
      <c r="AH29" s="408"/>
      <c r="AI29" s="408"/>
      <c r="AJ29" s="408"/>
      <c r="AK29" s="416"/>
      <c r="AL29" s="408"/>
      <c r="AM29" s="408"/>
      <c r="AN29" s="408"/>
      <c r="AO29" s="408"/>
      <c r="AP29" s="408"/>
      <c r="AQ29" s="408"/>
      <c r="AR29" s="408"/>
      <c r="AS29" s="408"/>
      <c r="AT29" s="408"/>
      <c r="AU29" s="408"/>
      <c r="AV29" s="408"/>
      <c r="AW29" s="416"/>
      <c r="AX29" s="408"/>
      <c r="AY29" s="408"/>
      <c r="AZ29" s="408"/>
      <c r="BA29" s="408"/>
      <c r="BB29" s="408"/>
      <c r="BC29" s="408"/>
      <c r="BD29" s="408"/>
      <c r="BE29" s="408"/>
      <c r="BF29" s="408"/>
      <c r="BG29" s="408"/>
      <c r="BH29" s="408"/>
      <c r="BI29" s="417"/>
      <c r="BJ29" s="408"/>
      <c r="BK29" s="408"/>
      <c r="BL29" s="408"/>
      <c r="BM29" s="408"/>
      <c r="BN29" s="408"/>
      <c r="BO29" s="408"/>
      <c r="BP29" s="408"/>
      <c r="BQ29" s="408"/>
      <c r="BR29" s="408"/>
      <c r="BS29" s="408"/>
      <c r="BT29" s="408"/>
      <c r="BU29" s="416"/>
      <c r="BV29" s="408"/>
      <c r="BW29" s="408"/>
      <c r="BX29" s="408"/>
      <c r="BY29" s="408"/>
      <c r="BZ29" s="408"/>
      <c r="CA29" s="408"/>
      <c r="CB29" s="408"/>
      <c r="CC29" s="408"/>
      <c r="CD29" s="408"/>
      <c r="CE29" s="408"/>
      <c r="CF29" s="408"/>
      <c r="CG29" s="417"/>
      <c r="CH29" s="408"/>
      <c r="CI29" s="408"/>
      <c r="CJ29" s="408"/>
      <c r="CK29" s="408"/>
      <c r="CL29" s="408"/>
      <c r="CM29" s="408"/>
      <c r="CN29" s="408"/>
      <c r="CO29" s="408"/>
      <c r="CP29" s="408"/>
      <c r="CQ29" s="408"/>
      <c r="CR29" s="408"/>
      <c r="CS29" s="416"/>
    </row>
    <row r="30" spans="1:97" s="384" customFormat="1" ht="10.5" customHeight="1">
      <c r="A30" s="664" t="s">
        <v>560</v>
      </c>
      <c r="B30" s="418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16"/>
      <c r="N30" s="418"/>
      <c r="O30" s="408"/>
      <c r="P30" s="408"/>
      <c r="Q30" s="408"/>
      <c r="R30" s="408"/>
      <c r="S30" s="408"/>
      <c r="T30" s="408"/>
      <c r="U30" s="408"/>
      <c r="V30" s="408"/>
      <c r="W30" s="408"/>
      <c r="X30" s="408"/>
      <c r="Y30" s="416"/>
      <c r="Z30" s="418"/>
      <c r="AA30" s="408"/>
      <c r="AB30" s="408"/>
      <c r="AC30" s="408"/>
      <c r="AD30" s="408"/>
      <c r="AE30" s="408"/>
      <c r="AF30" s="408"/>
      <c r="AG30" s="408"/>
      <c r="AH30" s="408"/>
      <c r="AI30" s="408"/>
      <c r="AJ30" s="408"/>
      <c r="AK30" s="416"/>
      <c r="AL30" s="418"/>
      <c r="AM30" s="408"/>
      <c r="AN30" s="408"/>
      <c r="AO30" s="408"/>
      <c r="AP30" s="408"/>
      <c r="AQ30" s="408"/>
      <c r="AR30" s="408"/>
      <c r="AS30" s="408"/>
      <c r="AT30" s="408"/>
      <c r="AU30" s="408"/>
      <c r="AV30" s="408"/>
      <c r="AW30" s="416"/>
      <c r="AX30" s="408"/>
      <c r="AY30" s="408"/>
      <c r="AZ30" s="418"/>
      <c r="BA30" s="408"/>
      <c r="BB30" s="408"/>
      <c r="BC30" s="408"/>
      <c r="BD30" s="408"/>
      <c r="BE30" s="408"/>
      <c r="BF30" s="408"/>
      <c r="BG30" s="408"/>
      <c r="BH30" s="408"/>
      <c r="BI30" s="417"/>
      <c r="BJ30" s="418"/>
      <c r="BK30" s="408"/>
      <c r="BL30" s="408"/>
      <c r="BM30" s="408"/>
      <c r="BN30" s="408"/>
      <c r="BO30" s="408"/>
      <c r="BP30" s="408"/>
      <c r="BQ30" s="408"/>
      <c r="BR30" s="408"/>
      <c r="BS30" s="408"/>
      <c r="BT30" s="408"/>
      <c r="BU30" s="416"/>
      <c r="BV30" s="408"/>
      <c r="BW30" s="408"/>
      <c r="BX30" s="418"/>
      <c r="BY30" s="408"/>
      <c r="BZ30" s="408"/>
      <c r="CA30" s="408"/>
      <c r="CB30" s="408"/>
      <c r="CC30" s="408"/>
      <c r="CD30" s="408"/>
      <c r="CE30" s="408"/>
      <c r="CF30" s="408"/>
      <c r="CG30" s="417"/>
      <c r="CH30" s="418"/>
      <c r="CI30" s="408"/>
      <c r="CJ30" s="408"/>
      <c r="CK30" s="408"/>
      <c r="CL30" s="408"/>
      <c r="CM30" s="408"/>
      <c r="CN30" s="408"/>
      <c r="CO30" s="408"/>
      <c r="CP30" s="408"/>
      <c r="CQ30" s="408"/>
      <c r="CR30" s="408"/>
      <c r="CS30" s="416"/>
    </row>
    <row r="31" spans="1:97" s="384" customFormat="1" ht="12" customHeight="1">
      <c r="A31" s="419" t="s">
        <v>230</v>
      </c>
      <c r="B31" s="41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16"/>
      <c r="N31" s="418"/>
      <c r="O31" s="408"/>
      <c r="P31" s="408"/>
      <c r="Q31" s="408"/>
      <c r="R31" s="408"/>
      <c r="S31" s="408"/>
      <c r="T31" s="408"/>
      <c r="U31" s="408"/>
      <c r="V31" s="408"/>
      <c r="W31" s="408"/>
      <c r="X31" s="408"/>
      <c r="Y31" s="416"/>
      <c r="Z31" s="418"/>
      <c r="AA31" s="408"/>
      <c r="AB31" s="408"/>
      <c r="AC31" s="408"/>
      <c r="AD31" s="408"/>
      <c r="AE31" s="408"/>
      <c r="AF31" s="408"/>
      <c r="AG31" s="408"/>
      <c r="AH31" s="408"/>
      <c r="AI31" s="408"/>
      <c r="AJ31" s="408"/>
      <c r="AK31" s="416"/>
      <c r="AL31" s="418"/>
      <c r="AM31" s="408"/>
      <c r="AN31" s="408"/>
      <c r="AO31" s="408"/>
      <c r="AP31" s="408"/>
      <c r="AQ31" s="408"/>
      <c r="AR31" s="408"/>
      <c r="AS31" s="408"/>
      <c r="AT31" s="408"/>
      <c r="AU31" s="408"/>
      <c r="AV31" s="408"/>
      <c r="AW31" s="416"/>
      <c r="AX31" s="408"/>
      <c r="AY31" s="408"/>
      <c r="AZ31" s="418"/>
      <c r="BA31" s="408"/>
      <c r="BB31" s="408"/>
      <c r="BC31" s="408"/>
      <c r="BD31" s="408"/>
      <c r="BE31" s="408"/>
      <c r="BF31" s="408"/>
      <c r="BG31" s="408"/>
      <c r="BH31" s="408"/>
      <c r="BI31" s="417"/>
      <c r="BJ31" s="418"/>
      <c r="BK31" s="408"/>
      <c r="BL31" s="408"/>
      <c r="BM31" s="408"/>
      <c r="BN31" s="408"/>
      <c r="BO31" s="408"/>
      <c r="BP31" s="408"/>
      <c r="BQ31" s="408"/>
      <c r="BR31" s="408"/>
      <c r="BS31" s="408"/>
      <c r="BT31" s="408"/>
      <c r="BU31" s="416"/>
      <c r="BV31" s="408"/>
      <c r="BW31" s="408"/>
      <c r="BX31" s="418"/>
      <c r="BY31" s="408"/>
      <c r="BZ31" s="408"/>
      <c r="CA31" s="408"/>
      <c r="CB31" s="408"/>
      <c r="CC31" s="408"/>
      <c r="CD31" s="408"/>
      <c r="CE31" s="408"/>
      <c r="CF31" s="408"/>
      <c r="CG31" s="417"/>
      <c r="CH31" s="41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16"/>
    </row>
    <row r="32" spans="1:97" s="408" customFormat="1" ht="12" customHeight="1">
      <c r="A32" s="420" t="s">
        <v>65</v>
      </c>
      <c r="B32" s="418"/>
      <c r="M32" s="416"/>
      <c r="N32" s="418"/>
      <c r="Y32" s="416"/>
      <c r="Z32" s="418"/>
      <c r="AK32" s="416"/>
      <c r="AL32" s="418"/>
      <c r="AW32" s="416"/>
      <c r="AZ32" s="418"/>
      <c r="BE32" s="421"/>
      <c r="BI32" s="416"/>
      <c r="BJ32" s="418"/>
      <c r="BU32" s="416"/>
      <c r="BX32" s="418"/>
      <c r="CC32" s="421"/>
      <c r="CG32" s="416"/>
      <c r="CH32" s="418"/>
      <c r="CS32" s="416"/>
    </row>
    <row r="33" spans="1:97" s="384" customFormat="1" ht="12" customHeight="1">
      <c r="A33" s="420" t="s">
        <v>76</v>
      </c>
      <c r="B33" s="41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16"/>
      <c r="N33" s="41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16"/>
      <c r="Z33" s="41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16"/>
      <c r="AL33" s="418"/>
      <c r="AM33" s="408"/>
      <c r="AN33" s="408"/>
      <c r="AO33" s="408"/>
      <c r="AP33" s="408"/>
      <c r="AQ33" s="408"/>
      <c r="AR33" s="408"/>
      <c r="AS33" s="408"/>
      <c r="AT33" s="408"/>
      <c r="AU33" s="408"/>
      <c r="AV33" s="408"/>
      <c r="AW33" s="416"/>
      <c r="AX33" s="408"/>
      <c r="AY33" s="408"/>
      <c r="AZ33" s="418"/>
      <c r="BA33" s="408"/>
      <c r="BB33" s="408"/>
      <c r="BC33" s="408"/>
      <c r="BD33" s="408"/>
      <c r="BE33" s="408"/>
      <c r="BF33" s="408"/>
      <c r="BG33" s="408"/>
      <c r="BH33" s="408"/>
      <c r="BI33" s="417"/>
      <c r="BJ33" s="418"/>
      <c r="BK33" s="408"/>
      <c r="BL33" s="408"/>
      <c r="BM33" s="408"/>
      <c r="BN33" s="408"/>
      <c r="BO33" s="408"/>
      <c r="BP33" s="408"/>
      <c r="BQ33" s="408"/>
      <c r="BR33" s="408"/>
      <c r="BS33" s="408"/>
      <c r="BT33" s="408"/>
      <c r="BU33" s="416"/>
      <c r="BV33" s="408"/>
      <c r="BW33" s="408"/>
      <c r="BX33" s="418"/>
      <c r="BY33" s="408"/>
      <c r="BZ33" s="408"/>
      <c r="CA33" s="408"/>
      <c r="CB33" s="408"/>
      <c r="CC33" s="408"/>
      <c r="CD33" s="408"/>
      <c r="CE33" s="408"/>
      <c r="CF33" s="408"/>
      <c r="CG33" s="417"/>
      <c r="CH33" s="418"/>
      <c r="CI33" s="408"/>
      <c r="CJ33" s="408"/>
      <c r="CK33" s="408"/>
      <c r="CL33" s="408"/>
      <c r="CM33" s="408"/>
      <c r="CN33" s="408"/>
      <c r="CO33" s="408"/>
      <c r="CP33" s="408"/>
      <c r="CQ33" s="408"/>
      <c r="CR33" s="408"/>
      <c r="CS33" s="416"/>
    </row>
    <row r="34" spans="1:97" s="384" customFormat="1" ht="12" customHeight="1">
      <c r="A34" s="420" t="s">
        <v>77</v>
      </c>
      <c r="B34" s="41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16"/>
      <c r="N34" s="41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16"/>
      <c r="Z34" s="418"/>
      <c r="AA34" s="408"/>
      <c r="AB34" s="408"/>
      <c r="AC34" s="408"/>
      <c r="AD34" s="408"/>
      <c r="AE34" s="408"/>
      <c r="AF34" s="408"/>
      <c r="AG34" s="408"/>
      <c r="AH34" s="408"/>
      <c r="AI34" s="408"/>
      <c r="AJ34" s="408"/>
      <c r="AK34" s="416"/>
      <c r="AL34" s="41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16"/>
      <c r="AX34" s="408"/>
      <c r="AY34" s="408"/>
      <c r="AZ34" s="418"/>
      <c r="BA34" s="408"/>
      <c r="BB34" s="408"/>
      <c r="BC34" s="408"/>
      <c r="BD34" s="408"/>
      <c r="BE34" s="408"/>
      <c r="BF34" s="408"/>
      <c r="BG34" s="408"/>
      <c r="BH34" s="408"/>
      <c r="BI34" s="417"/>
      <c r="BJ34" s="418"/>
      <c r="BK34" s="408"/>
      <c r="BL34" s="408"/>
      <c r="BM34" s="408"/>
      <c r="BN34" s="408"/>
      <c r="BO34" s="408"/>
      <c r="BP34" s="408"/>
      <c r="BQ34" s="408"/>
      <c r="BR34" s="408"/>
      <c r="BS34" s="408"/>
      <c r="BT34" s="408"/>
      <c r="BU34" s="416"/>
      <c r="BV34" s="408"/>
      <c r="BW34" s="408"/>
      <c r="BX34" s="418"/>
      <c r="BY34" s="408"/>
      <c r="BZ34" s="408"/>
      <c r="CA34" s="408"/>
      <c r="CB34" s="408"/>
      <c r="CC34" s="408"/>
      <c r="CD34" s="408"/>
      <c r="CE34" s="408"/>
      <c r="CF34" s="408"/>
      <c r="CG34" s="417"/>
      <c r="CH34" s="418"/>
      <c r="CI34" s="408"/>
      <c r="CJ34" s="408"/>
      <c r="CK34" s="408"/>
      <c r="CL34" s="408"/>
      <c r="CM34" s="408"/>
      <c r="CN34" s="408"/>
      <c r="CO34" s="408"/>
      <c r="CP34" s="408"/>
      <c r="CQ34" s="408"/>
      <c r="CR34" s="408"/>
      <c r="CS34" s="416"/>
    </row>
    <row r="35" spans="1:97" s="384" customFormat="1" ht="12" customHeight="1">
      <c r="A35" s="420" t="s">
        <v>78</v>
      </c>
      <c r="B35" s="41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16"/>
      <c r="N35" s="41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16"/>
      <c r="Z35" s="418"/>
      <c r="AA35" s="408"/>
      <c r="AB35" s="408"/>
      <c r="AC35" s="408"/>
      <c r="AD35" s="408"/>
      <c r="AE35" s="408"/>
      <c r="AF35" s="408"/>
      <c r="AG35" s="408"/>
      <c r="AH35" s="408"/>
      <c r="AI35" s="408"/>
      <c r="AJ35" s="408"/>
      <c r="AK35" s="416"/>
      <c r="AL35" s="418"/>
      <c r="AM35" s="408"/>
      <c r="AN35" s="408"/>
      <c r="AO35" s="408"/>
      <c r="AP35" s="408"/>
      <c r="AQ35" s="408"/>
      <c r="AR35" s="408"/>
      <c r="AS35" s="408"/>
      <c r="AT35" s="408"/>
      <c r="AU35" s="408"/>
      <c r="AV35" s="408"/>
      <c r="AW35" s="416"/>
      <c r="AX35" s="408"/>
      <c r="AY35" s="408"/>
      <c r="AZ35" s="418"/>
      <c r="BA35" s="408"/>
      <c r="BB35" s="408"/>
      <c r="BC35" s="408"/>
      <c r="BD35" s="408"/>
      <c r="BE35" s="408"/>
      <c r="BF35" s="408"/>
      <c r="BG35" s="408"/>
      <c r="BH35" s="408"/>
      <c r="BI35" s="417"/>
      <c r="BJ35" s="418"/>
      <c r="BK35" s="408"/>
      <c r="BL35" s="408"/>
      <c r="BM35" s="408"/>
      <c r="BN35" s="408"/>
      <c r="BO35" s="408"/>
      <c r="BP35" s="408"/>
      <c r="BQ35" s="408"/>
      <c r="BR35" s="408"/>
      <c r="BS35" s="408"/>
      <c r="BT35" s="408"/>
      <c r="BU35" s="416"/>
      <c r="BV35" s="408"/>
      <c r="BW35" s="408"/>
      <c r="BX35" s="418"/>
      <c r="BY35" s="408"/>
      <c r="BZ35" s="408"/>
      <c r="CA35" s="408"/>
      <c r="CB35" s="408"/>
      <c r="CC35" s="408"/>
      <c r="CD35" s="408"/>
      <c r="CE35" s="408"/>
      <c r="CF35" s="408"/>
      <c r="CG35" s="417"/>
      <c r="CH35" s="418"/>
      <c r="CI35" s="408"/>
      <c r="CJ35" s="408"/>
      <c r="CK35" s="408"/>
      <c r="CL35" s="408"/>
      <c r="CM35" s="408"/>
      <c r="CN35" s="408"/>
      <c r="CO35" s="408"/>
      <c r="CP35" s="408"/>
      <c r="CQ35" s="408"/>
      <c r="CR35" s="408"/>
      <c r="CS35" s="416"/>
    </row>
    <row r="36" spans="1:97" s="384" customFormat="1" ht="12" customHeight="1">
      <c r="A36" s="420" t="s">
        <v>79</v>
      </c>
      <c r="B36" s="418"/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16"/>
      <c r="N36" s="418"/>
      <c r="O36" s="408"/>
      <c r="P36" s="408"/>
      <c r="Q36" s="408"/>
      <c r="R36" s="408"/>
      <c r="S36" s="408"/>
      <c r="T36" s="408"/>
      <c r="U36" s="408"/>
      <c r="V36" s="408"/>
      <c r="W36" s="408"/>
      <c r="X36" s="408"/>
      <c r="Y36" s="416"/>
      <c r="Z36" s="418"/>
      <c r="AA36" s="408"/>
      <c r="AB36" s="408"/>
      <c r="AC36" s="408"/>
      <c r="AD36" s="408"/>
      <c r="AE36" s="408"/>
      <c r="AF36" s="408"/>
      <c r="AG36" s="408"/>
      <c r="AH36" s="408"/>
      <c r="AI36" s="408"/>
      <c r="AJ36" s="408"/>
      <c r="AK36" s="416"/>
      <c r="AL36" s="418"/>
      <c r="AM36" s="408"/>
      <c r="AN36" s="408"/>
      <c r="AO36" s="408"/>
      <c r="AP36" s="408"/>
      <c r="AQ36" s="408"/>
      <c r="AR36" s="408"/>
      <c r="AS36" s="408"/>
      <c r="AT36" s="408"/>
      <c r="AU36" s="408"/>
      <c r="AV36" s="408"/>
      <c r="AW36" s="416"/>
      <c r="AX36" s="408"/>
      <c r="AY36" s="408"/>
      <c r="AZ36" s="418"/>
      <c r="BA36" s="408"/>
      <c r="BB36" s="408"/>
      <c r="BC36" s="408"/>
      <c r="BD36" s="408"/>
      <c r="BE36" s="408"/>
      <c r="BF36" s="408"/>
      <c r="BG36" s="408"/>
      <c r="BH36" s="408"/>
      <c r="BI36" s="417"/>
      <c r="BJ36" s="418"/>
      <c r="BK36" s="408"/>
      <c r="BL36" s="408"/>
      <c r="BM36" s="408"/>
      <c r="BN36" s="408"/>
      <c r="BO36" s="408"/>
      <c r="BP36" s="408"/>
      <c r="BQ36" s="408"/>
      <c r="BR36" s="408"/>
      <c r="BS36" s="408"/>
      <c r="BT36" s="408"/>
      <c r="BU36" s="416"/>
      <c r="BV36" s="408"/>
      <c r="BW36" s="408"/>
      <c r="BX36" s="418"/>
      <c r="BY36" s="408"/>
      <c r="BZ36" s="408"/>
      <c r="CA36" s="408"/>
      <c r="CB36" s="408"/>
      <c r="CC36" s="408"/>
      <c r="CD36" s="408"/>
      <c r="CE36" s="408"/>
      <c r="CF36" s="408"/>
      <c r="CG36" s="417"/>
      <c r="CH36" s="418"/>
      <c r="CI36" s="408"/>
      <c r="CJ36" s="408"/>
      <c r="CK36" s="408"/>
      <c r="CL36" s="408"/>
      <c r="CM36" s="408"/>
      <c r="CN36" s="408"/>
      <c r="CO36" s="408"/>
      <c r="CP36" s="408"/>
      <c r="CQ36" s="408"/>
      <c r="CR36" s="408"/>
      <c r="CS36" s="416"/>
    </row>
    <row r="37" spans="1:97" s="384" customFormat="1" ht="12" customHeight="1">
      <c r="A37" s="420" t="s">
        <v>80</v>
      </c>
      <c r="B37" s="41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16"/>
      <c r="N37" s="41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16"/>
      <c r="Z37" s="41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/>
      <c r="AK37" s="416"/>
      <c r="AL37" s="418"/>
      <c r="AM37" s="408"/>
      <c r="AN37" s="408"/>
      <c r="AO37" s="408"/>
      <c r="AP37" s="408"/>
      <c r="AQ37" s="408"/>
      <c r="AR37" s="408"/>
      <c r="AS37" s="408"/>
      <c r="AT37" s="408"/>
      <c r="AU37" s="408"/>
      <c r="AV37" s="408"/>
      <c r="AW37" s="416"/>
      <c r="AX37" s="408"/>
      <c r="AY37" s="408"/>
      <c r="AZ37" s="418"/>
      <c r="BA37" s="408"/>
      <c r="BB37" s="408"/>
      <c r="BC37" s="408"/>
      <c r="BD37" s="408"/>
      <c r="BE37" s="408"/>
      <c r="BF37" s="408"/>
      <c r="BG37" s="408"/>
      <c r="BH37" s="408"/>
      <c r="BI37" s="417"/>
      <c r="BJ37" s="418"/>
      <c r="BK37" s="408"/>
      <c r="BL37" s="408"/>
      <c r="BM37" s="408"/>
      <c r="BN37" s="408"/>
      <c r="BO37" s="408"/>
      <c r="BP37" s="408"/>
      <c r="BQ37" s="408"/>
      <c r="BR37" s="408"/>
      <c r="BS37" s="408"/>
      <c r="BT37" s="408"/>
      <c r="BU37" s="416"/>
      <c r="BV37" s="408"/>
      <c r="BW37" s="408"/>
      <c r="BX37" s="418"/>
      <c r="BY37" s="408"/>
      <c r="BZ37" s="408"/>
      <c r="CA37" s="408"/>
      <c r="CB37" s="408"/>
      <c r="CC37" s="408"/>
      <c r="CD37" s="408"/>
      <c r="CE37" s="408"/>
      <c r="CF37" s="408"/>
      <c r="CG37" s="417"/>
      <c r="CH37" s="418"/>
      <c r="CI37" s="408"/>
      <c r="CJ37" s="408"/>
      <c r="CK37" s="408"/>
      <c r="CL37" s="408"/>
      <c r="CM37" s="408"/>
      <c r="CN37" s="408"/>
      <c r="CO37" s="408"/>
      <c r="CP37" s="408"/>
      <c r="CQ37" s="408"/>
      <c r="CR37" s="408"/>
      <c r="CS37" s="416"/>
    </row>
    <row r="38" spans="1:97" s="384" customFormat="1" ht="12" customHeight="1">
      <c r="A38" s="420" t="s">
        <v>81</v>
      </c>
      <c r="B38" s="418"/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16"/>
      <c r="N38" s="41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16"/>
      <c r="Z38" s="41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16"/>
      <c r="AL38" s="418"/>
      <c r="AM38" s="408"/>
      <c r="AN38" s="408"/>
      <c r="AO38" s="408"/>
      <c r="AP38" s="408"/>
      <c r="AQ38" s="408"/>
      <c r="AR38" s="408"/>
      <c r="AS38" s="408"/>
      <c r="AT38" s="408"/>
      <c r="AU38" s="408"/>
      <c r="AV38" s="408"/>
      <c r="AW38" s="416"/>
      <c r="AX38" s="408"/>
      <c r="AY38" s="408"/>
      <c r="AZ38" s="418"/>
      <c r="BA38" s="408"/>
      <c r="BB38" s="408"/>
      <c r="BC38" s="408"/>
      <c r="BD38" s="408"/>
      <c r="BE38" s="408"/>
      <c r="BF38" s="408"/>
      <c r="BG38" s="408"/>
      <c r="BH38" s="408"/>
      <c r="BI38" s="417"/>
      <c r="BJ38" s="418"/>
      <c r="BK38" s="408"/>
      <c r="BL38" s="408"/>
      <c r="BM38" s="408"/>
      <c r="BN38" s="408"/>
      <c r="BO38" s="408"/>
      <c r="BP38" s="408"/>
      <c r="BQ38" s="408"/>
      <c r="BR38" s="408"/>
      <c r="BS38" s="408"/>
      <c r="BT38" s="408"/>
      <c r="BU38" s="416"/>
      <c r="BV38" s="408"/>
      <c r="BW38" s="408"/>
      <c r="BX38" s="418"/>
      <c r="BY38" s="408"/>
      <c r="BZ38" s="408"/>
      <c r="CA38" s="408"/>
      <c r="CB38" s="408"/>
      <c r="CC38" s="408"/>
      <c r="CD38" s="408"/>
      <c r="CE38" s="408"/>
      <c r="CF38" s="408"/>
      <c r="CG38" s="417"/>
      <c r="CH38" s="418"/>
      <c r="CI38" s="408"/>
      <c r="CJ38" s="408"/>
      <c r="CK38" s="408"/>
      <c r="CL38" s="408"/>
      <c r="CM38" s="408"/>
      <c r="CN38" s="408"/>
      <c r="CO38" s="408"/>
      <c r="CP38" s="408"/>
      <c r="CQ38" s="408"/>
      <c r="CR38" s="408"/>
      <c r="CS38" s="416"/>
    </row>
    <row r="39" spans="1:97" s="384" customFormat="1" ht="12" customHeight="1">
      <c r="A39" s="420" t="s">
        <v>82</v>
      </c>
      <c r="B39" s="41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16"/>
      <c r="N39" s="418"/>
      <c r="O39" s="408"/>
      <c r="P39" s="408"/>
      <c r="Q39" s="408"/>
      <c r="R39" s="408"/>
      <c r="S39" s="408"/>
      <c r="T39" s="408"/>
      <c r="U39" s="408"/>
      <c r="V39" s="408"/>
      <c r="W39" s="408"/>
      <c r="X39" s="408"/>
      <c r="Y39" s="416"/>
      <c r="Z39" s="418"/>
      <c r="AA39" s="408"/>
      <c r="AB39" s="408"/>
      <c r="AC39" s="408"/>
      <c r="AD39" s="408"/>
      <c r="AE39" s="408"/>
      <c r="AF39" s="408"/>
      <c r="AG39" s="408"/>
      <c r="AH39" s="408"/>
      <c r="AI39" s="408"/>
      <c r="AJ39" s="408"/>
      <c r="AK39" s="416"/>
      <c r="AL39" s="418"/>
      <c r="AM39" s="408"/>
      <c r="AN39" s="408"/>
      <c r="AO39" s="408"/>
      <c r="AP39" s="408"/>
      <c r="AQ39" s="408"/>
      <c r="AR39" s="408"/>
      <c r="AS39" s="408"/>
      <c r="AT39" s="408"/>
      <c r="AU39" s="408"/>
      <c r="AV39" s="408"/>
      <c r="AW39" s="416"/>
      <c r="AX39" s="408"/>
      <c r="AY39" s="408"/>
      <c r="AZ39" s="418"/>
      <c r="BA39" s="408"/>
      <c r="BB39" s="408"/>
      <c r="BC39" s="408"/>
      <c r="BD39" s="408"/>
      <c r="BE39" s="408"/>
      <c r="BF39" s="408"/>
      <c r="BG39" s="408"/>
      <c r="BH39" s="408"/>
      <c r="BI39" s="417"/>
      <c r="BJ39" s="418"/>
      <c r="BK39" s="408"/>
      <c r="BL39" s="408"/>
      <c r="BM39" s="408"/>
      <c r="BN39" s="408"/>
      <c r="BO39" s="408"/>
      <c r="BP39" s="408"/>
      <c r="BQ39" s="408"/>
      <c r="BR39" s="408"/>
      <c r="BS39" s="408"/>
      <c r="BT39" s="408"/>
      <c r="BU39" s="416"/>
      <c r="BV39" s="408"/>
      <c r="BW39" s="408"/>
      <c r="BX39" s="418"/>
      <c r="BY39" s="408"/>
      <c r="BZ39" s="408"/>
      <c r="CA39" s="408"/>
      <c r="CB39" s="408"/>
      <c r="CC39" s="408"/>
      <c r="CD39" s="408"/>
      <c r="CE39" s="408"/>
      <c r="CF39" s="408"/>
      <c r="CG39" s="417"/>
      <c r="CH39" s="418"/>
      <c r="CI39" s="408"/>
      <c r="CJ39" s="408"/>
      <c r="CK39" s="408"/>
      <c r="CL39" s="408"/>
      <c r="CM39" s="408"/>
      <c r="CN39" s="408"/>
      <c r="CO39" s="408"/>
      <c r="CP39" s="408"/>
      <c r="CQ39" s="408"/>
      <c r="CR39" s="408"/>
      <c r="CS39" s="416"/>
    </row>
    <row r="40" spans="1:97" s="384" customFormat="1" ht="12" customHeight="1">
      <c r="A40" s="420" t="s">
        <v>83</v>
      </c>
      <c r="B40" s="41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16"/>
      <c r="N40" s="418"/>
      <c r="O40" s="408"/>
      <c r="P40" s="408"/>
      <c r="Q40" s="408"/>
      <c r="R40" s="408"/>
      <c r="S40" s="408"/>
      <c r="T40" s="408"/>
      <c r="U40" s="408"/>
      <c r="V40" s="408"/>
      <c r="W40" s="408"/>
      <c r="X40" s="408"/>
      <c r="Y40" s="416"/>
      <c r="Z40" s="418"/>
      <c r="AA40" s="408"/>
      <c r="AB40" s="408"/>
      <c r="AC40" s="408"/>
      <c r="AD40" s="408"/>
      <c r="AE40" s="408"/>
      <c r="AF40" s="408"/>
      <c r="AG40" s="408"/>
      <c r="AH40" s="408"/>
      <c r="AI40" s="408"/>
      <c r="AJ40" s="408"/>
      <c r="AK40" s="416"/>
      <c r="AL40" s="418"/>
      <c r="AM40" s="408"/>
      <c r="AN40" s="408"/>
      <c r="AO40" s="408"/>
      <c r="AP40" s="408"/>
      <c r="AQ40" s="408"/>
      <c r="AR40" s="408"/>
      <c r="AS40" s="408"/>
      <c r="AT40" s="408"/>
      <c r="AU40" s="408"/>
      <c r="AV40" s="408"/>
      <c r="AW40" s="416"/>
      <c r="AX40" s="408"/>
      <c r="AY40" s="408"/>
      <c r="AZ40" s="418"/>
      <c r="BA40" s="408"/>
      <c r="BB40" s="408"/>
      <c r="BC40" s="408"/>
      <c r="BD40" s="408"/>
      <c r="BE40" s="408"/>
      <c r="BF40" s="408"/>
      <c r="BG40" s="408"/>
      <c r="BH40" s="408"/>
      <c r="BI40" s="417"/>
      <c r="BJ40" s="418"/>
      <c r="BK40" s="408"/>
      <c r="BL40" s="408"/>
      <c r="BM40" s="408"/>
      <c r="BN40" s="408"/>
      <c r="BO40" s="408"/>
      <c r="BP40" s="408"/>
      <c r="BQ40" s="408"/>
      <c r="BR40" s="408"/>
      <c r="BS40" s="408"/>
      <c r="BT40" s="408"/>
      <c r="BU40" s="416"/>
      <c r="BV40" s="408"/>
      <c r="BW40" s="408"/>
      <c r="BX40" s="418"/>
      <c r="BY40" s="408"/>
      <c r="BZ40" s="408"/>
      <c r="CA40" s="408"/>
      <c r="CB40" s="408"/>
      <c r="CC40" s="408"/>
      <c r="CD40" s="408"/>
      <c r="CE40" s="408"/>
      <c r="CF40" s="408"/>
      <c r="CG40" s="417"/>
      <c r="CH40" s="418"/>
      <c r="CI40" s="408"/>
      <c r="CJ40" s="408"/>
      <c r="CK40" s="408"/>
      <c r="CL40" s="408"/>
      <c r="CM40" s="408"/>
      <c r="CN40" s="408"/>
      <c r="CO40" s="408"/>
      <c r="CP40" s="408"/>
      <c r="CQ40" s="408"/>
      <c r="CR40" s="408"/>
      <c r="CS40" s="416"/>
    </row>
    <row r="41" spans="1:97" s="384" customFormat="1" ht="12" customHeight="1">
      <c r="A41" s="420" t="s">
        <v>84</v>
      </c>
      <c r="B41" s="41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16"/>
      <c r="N41" s="41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16"/>
      <c r="Z41" s="41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8"/>
      <c r="AK41" s="416"/>
      <c r="AL41" s="418"/>
      <c r="AM41" s="408"/>
      <c r="AN41" s="408"/>
      <c r="AO41" s="408"/>
      <c r="AP41" s="408"/>
      <c r="AQ41" s="408"/>
      <c r="AR41" s="408"/>
      <c r="AS41" s="408"/>
      <c r="AT41" s="408"/>
      <c r="AU41" s="408"/>
      <c r="AV41" s="408"/>
      <c r="AW41" s="416"/>
      <c r="AX41" s="408"/>
      <c r="AY41" s="408"/>
      <c r="AZ41" s="418"/>
      <c r="BA41" s="408"/>
      <c r="BB41" s="408"/>
      <c r="BC41" s="408"/>
      <c r="BD41" s="408"/>
      <c r="BE41" s="408"/>
      <c r="BF41" s="408"/>
      <c r="BG41" s="408"/>
      <c r="BH41" s="408"/>
      <c r="BI41" s="417"/>
      <c r="BJ41" s="418"/>
      <c r="BK41" s="408"/>
      <c r="BL41" s="408"/>
      <c r="BM41" s="408"/>
      <c r="BN41" s="408"/>
      <c r="BO41" s="408"/>
      <c r="BP41" s="408"/>
      <c r="BQ41" s="408"/>
      <c r="BR41" s="408"/>
      <c r="BS41" s="408"/>
      <c r="BT41" s="408"/>
      <c r="BU41" s="416"/>
      <c r="BV41" s="408"/>
      <c r="BW41" s="408"/>
      <c r="BX41" s="418"/>
      <c r="BY41" s="408"/>
      <c r="BZ41" s="408"/>
      <c r="CA41" s="408"/>
      <c r="CB41" s="408"/>
      <c r="CC41" s="408"/>
      <c r="CD41" s="408"/>
      <c r="CE41" s="408"/>
      <c r="CF41" s="408"/>
      <c r="CG41" s="417"/>
      <c r="CH41" s="418"/>
      <c r="CI41" s="408"/>
      <c r="CJ41" s="408"/>
      <c r="CK41" s="408"/>
      <c r="CL41" s="408"/>
      <c r="CM41" s="408"/>
      <c r="CN41" s="408"/>
      <c r="CO41" s="408"/>
      <c r="CP41" s="408"/>
      <c r="CQ41" s="408"/>
      <c r="CR41" s="408"/>
      <c r="CS41" s="416"/>
    </row>
    <row r="42" spans="1:97" s="384" customFormat="1" ht="12" customHeight="1">
      <c r="A42" s="420" t="s">
        <v>85</v>
      </c>
      <c r="B42" s="418"/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16"/>
      <c r="N42" s="41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16"/>
      <c r="Z42" s="418"/>
      <c r="AA42" s="408"/>
      <c r="AB42" s="408"/>
      <c r="AC42" s="408"/>
      <c r="AD42" s="408"/>
      <c r="AE42" s="408"/>
      <c r="AF42" s="408"/>
      <c r="AG42" s="408"/>
      <c r="AH42" s="408"/>
      <c r="AI42" s="408"/>
      <c r="AJ42" s="408"/>
      <c r="AK42" s="416"/>
      <c r="AL42" s="418"/>
      <c r="AM42" s="408"/>
      <c r="AN42" s="408"/>
      <c r="AO42" s="408"/>
      <c r="AP42" s="408"/>
      <c r="AQ42" s="408"/>
      <c r="AR42" s="408"/>
      <c r="AS42" s="408"/>
      <c r="AT42" s="408"/>
      <c r="AU42" s="408"/>
      <c r="AV42" s="408"/>
      <c r="AW42" s="416"/>
      <c r="AX42" s="408"/>
      <c r="AY42" s="408"/>
      <c r="AZ42" s="418"/>
      <c r="BA42" s="408"/>
      <c r="BB42" s="408"/>
      <c r="BC42" s="408"/>
      <c r="BD42" s="408"/>
      <c r="BE42" s="408"/>
      <c r="BF42" s="408"/>
      <c r="BG42" s="408"/>
      <c r="BH42" s="408"/>
      <c r="BI42" s="417"/>
      <c r="BJ42" s="418"/>
      <c r="BK42" s="408"/>
      <c r="BL42" s="408"/>
      <c r="BM42" s="408"/>
      <c r="BN42" s="408"/>
      <c r="BO42" s="408"/>
      <c r="BP42" s="408"/>
      <c r="BQ42" s="408"/>
      <c r="BR42" s="408"/>
      <c r="BS42" s="408"/>
      <c r="BT42" s="408"/>
      <c r="BU42" s="416"/>
      <c r="BV42" s="408"/>
      <c r="BW42" s="408"/>
      <c r="BX42" s="418"/>
      <c r="BY42" s="408"/>
      <c r="BZ42" s="408"/>
      <c r="CA42" s="408"/>
      <c r="CB42" s="408"/>
      <c r="CC42" s="408"/>
      <c r="CD42" s="408"/>
      <c r="CE42" s="408"/>
      <c r="CF42" s="408"/>
      <c r="CG42" s="417"/>
      <c r="CH42" s="418"/>
      <c r="CI42" s="408"/>
      <c r="CJ42" s="408"/>
      <c r="CK42" s="408"/>
      <c r="CL42" s="408"/>
      <c r="CM42" s="408"/>
      <c r="CN42" s="408"/>
      <c r="CO42" s="408"/>
      <c r="CP42" s="408"/>
      <c r="CQ42" s="408"/>
      <c r="CR42" s="408"/>
      <c r="CS42" s="416"/>
    </row>
  </sheetData>
  <mergeCells count="15">
    <mergeCell ref="CH6:CS6"/>
    <mergeCell ref="B5:CS5"/>
    <mergeCell ref="A1:BI1"/>
    <mergeCell ref="A2:BI2"/>
    <mergeCell ref="A3:BI3"/>
    <mergeCell ref="AL6:AW6"/>
    <mergeCell ref="AX6:BI6"/>
    <mergeCell ref="BV6:CG6"/>
    <mergeCell ref="BJ6:BU6"/>
    <mergeCell ref="A29:AE29"/>
    <mergeCell ref="A4:B4"/>
    <mergeCell ref="A5:A7"/>
    <mergeCell ref="B6:M6"/>
    <mergeCell ref="N6:Y6"/>
    <mergeCell ref="Z6:AK6"/>
  </mergeCells>
  <pageMargins left="0.70866141732283472" right="0.31496062992125984" top="1.1417322834645669" bottom="0.35433070866141736" header="0.31496062992125984" footer="0.31496062992125984"/>
  <pageSetup paperSize="9" orientation="landscape" r:id="rId1"/>
  <headerFooter>
    <oddHeader>&amp;C&amp;14MINISTERIO DE SALUD PÚBLICA Y BIENESTAR SOCIAL
DIRECCIÓN DE INFORMACIÓN ESTRATÉGICA EN SALUD
DIRECCIÓN DE ESTADISTICAS EN SALUD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55</vt:i4>
      </vt:variant>
      <vt:variant>
        <vt:lpstr>Rangos con nombre</vt:lpstr>
      </vt:variant>
      <vt:variant>
        <vt:i4>13</vt:i4>
      </vt:variant>
    </vt:vector>
  </HeadingPairs>
  <TitlesOfParts>
    <vt:vector size="68" baseType="lpstr">
      <vt:lpstr>PRESENTACION</vt:lpstr>
      <vt:lpstr>INDICE</vt:lpstr>
      <vt:lpstr>SIGLAS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CA</vt:lpstr>
      <vt:lpstr>CB</vt:lpstr>
      <vt:lpstr>CC</vt:lpstr>
      <vt:lpstr>CD</vt:lpstr>
      <vt:lpstr>CE</vt:lpstr>
      <vt:lpstr>CF</vt:lpstr>
      <vt:lpstr>'C10'!Área_de_impresión</vt:lpstr>
      <vt:lpstr>'C22'!Área_de_impresión</vt:lpstr>
      <vt:lpstr>CA!Área_de_impresión</vt:lpstr>
      <vt:lpstr>CB!Área_de_impresión</vt:lpstr>
      <vt:lpstr>CC!Área_de_impresión</vt:lpstr>
      <vt:lpstr>CD!Área_de_impresión</vt:lpstr>
      <vt:lpstr>CE!Área_de_impresión</vt:lpstr>
      <vt:lpstr>CF!Área_de_impresión</vt:lpstr>
      <vt:lpstr>PRESENTACION!Área_de_impresión</vt:lpstr>
      <vt:lpstr>'C24'!Títulos_a_imprimir</vt:lpstr>
      <vt:lpstr>'C25'!Títulos_a_imprimir</vt:lpstr>
      <vt:lpstr>'C34'!Títulos_a_imprimir</vt:lpstr>
      <vt:lpstr>PRESENTACION!Títulos_a_imprimir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Delma</dc:creator>
  <cp:lastModifiedBy>Edgar Tullo</cp:lastModifiedBy>
  <cp:lastPrinted>2025-09-26T11:47:02Z</cp:lastPrinted>
  <dcterms:created xsi:type="dcterms:W3CDTF">2021-01-25T11:22:21Z</dcterms:created>
  <dcterms:modified xsi:type="dcterms:W3CDTF">2026-05-04T16:38:37Z</dcterms:modified>
</cp:coreProperties>
</file>